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4.xml" ContentType="application/vnd.openxmlformats-officedocument.drawing+xml"/>
  <Override PartName="/xl/pivotTables/pivotTable3.xml" ContentType="application/vnd.openxmlformats-officedocument.spreadsheetml.pivotTable+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8" codeName="{E5D1E7B1-6628-F0F0-D09B-76B25B5F3CD3}"/>
  <workbookPr updateLinks="never" codeName="ThisWorkbook"/>
  <mc:AlternateContent xmlns:mc="http://schemas.openxmlformats.org/markup-compatibility/2006">
    <mc:Choice Requires="x15">
      <x15ac:absPath xmlns:x15ac="http://schemas.microsoft.com/office/spreadsheetml/2010/11/ac" url="/Users/joshuadayanaardilagallo/Downloads/"/>
    </mc:Choice>
  </mc:AlternateContent>
  <xr:revisionPtr revIDLastSave="0" documentId="13_ncr:1_{FE99B587-2E4B-524D-ADD2-263890BE79C3}" xr6:coauthVersionLast="47" xr6:coauthVersionMax="47" xr10:uidLastSave="{00000000-0000-0000-0000-000000000000}"/>
  <bookViews>
    <workbookView xWindow="0" yWindow="500" windowWidth="28800" windowHeight="16120" activeTab="4" xr2:uid="{6AE49A48-5C1E-49FE-96E4-86AAF7CA509A}"/>
  </bookViews>
  <sheets>
    <sheet name="BOLSA LOGISTICA MYG" sheetId="11" r:id="rId1"/>
    <sheet name="Tres_Proveedores" sheetId="4" state="hidden" r:id="rId2"/>
    <sheet name="Tres_Proveedores_REV" sheetId="12" state="hidden" r:id="rId3"/>
    <sheet name="BOLSA DE MATERIALES" sheetId="13" r:id="rId4"/>
    <sheet name="Tres_Proveedores_Entrega" sheetId="14" r:id="rId5"/>
    <sheet name="TablaD_3Provedores" sheetId="9" state="hidden" r:id="rId6"/>
    <sheet name="Tres_Entidad" sheetId="7" state="hidden" r:id="rId7"/>
    <sheet name="TablaDinamicaTres_Entidad" sheetId="8" state="hidden" r:id="rId8"/>
    <sheet name="Lista" sheetId="2" state="hidden" r:id="rId9"/>
  </sheets>
  <externalReferences>
    <externalReference r:id="rId10"/>
  </externalReferences>
  <definedNames>
    <definedName name="_xlnm._FilterDatabase" localSheetId="1" hidden="1">Tres_Proveedores!$A$10:$BV$119</definedName>
    <definedName name="_xlnm._FilterDatabase" localSheetId="4" hidden="1">Tres_Proveedores_Entrega!$A$10:$BR$104</definedName>
    <definedName name="_xlnm._FilterDatabase" localSheetId="2" hidden="1">Tres_Proveedores_REV!$A$10:$BR$103</definedName>
    <definedName name="_xleta.ROUND" hidden="1" xlm="1">#NAME?</definedName>
    <definedName name="_xlnm.Print_Area" localSheetId="1">Tres_Proveedores!$A$1:$BD$125</definedName>
    <definedName name="_xlnm.Print_Area" localSheetId="4">Tres_Proveedores_Entrega!$A$1:$AZ$110</definedName>
    <definedName name="_xlnm.Print_Area" localSheetId="2">Tres_Proveedores_REV!$A$1:$AZ$109</definedName>
  </definedNames>
  <calcPr calcId="191029"/>
  <pivotCaches>
    <pivotCache cacheId="3" r:id="rId11"/>
    <pivotCache cacheId="4" r:id="rId12"/>
    <pivotCache cacheId="5" r:id="rId1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04" i="14" l="1"/>
  <c r="Y103" i="14"/>
  <c r="Z103" i="14"/>
  <c r="AA103" i="14"/>
  <c r="AB103" i="14"/>
  <c r="Y102" i="14"/>
  <c r="V103" i="14"/>
  <c r="X103" i="14" s="1"/>
  <c r="W103" i="14"/>
  <c r="R103" i="14"/>
  <c r="P103" i="14"/>
  <c r="Q103" i="14"/>
  <c r="J103" i="14"/>
  <c r="L103" i="14" s="1"/>
  <c r="K103" i="14"/>
  <c r="AO21" i="14"/>
  <c r="AS21" i="14"/>
  <c r="AR21" i="14"/>
  <c r="AR22" i="14"/>
  <c r="W102" i="14"/>
  <c r="U102" i="14"/>
  <c r="V102" i="14" s="1"/>
  <c r="X102" i="14" s="1"/>
  <c r="Q102" i="14"/>
  <c r="O102" i="14"/>
  <c r="P102" i="14" s="1"/>
  <c r="R102" i="14" s="1"/>
  <c r="K102" i="14"/>
  <c r="I102" i="14"/>
  <c r="J102" i="14" s="1"/>
  <c r="T101" i="14"/>
  <c r="U101" i="14" s="1"/>
  <c r="V101" i="14" s="1"/>
  <c r="X101" i="14" s="1"/>
  <c r="N101" i="14"/>
  <c r="Q101" i="14" s="1"/>
  <c r="K101" i="14"/>
  <c r="I101" i="14"/>
  <c r="J101" i="14" s="1"/>
  <c r="Q100" i="14"/>
  <c r="O100" i="14"/>
  <c r="P100" i="14" s="1"/>
  <c r="R100" i="14" s="1"/>
  <c r="K100" i="14"/>
  <c r="I100" i="14"/>
  <c r="J100" i="14" s="1"/>
  <c r="W99" i="14"/>
  <c r="U99" i="14"/>
  <c r="V99" i="14" s="1"/>
  <c r="X99" i="14" s="1"/>
  <c r="Q99" i="14"/>
  <c r="O99" i="14"/>
  <c r="P99" i="14" s="1"/>
  <c r="R99" i="14" s="1"/>
  <c r="K99" i="14"/>
  <c r="I99" i="14"/>
  <c r="J99" i="14" s="1"/>
  <c r="Q98" i="14"/>
  <c r="O98" i="14"/>
  <c r="P98" i="14" s="1"/>
  <c r="R98" i="14" s="1"/>
  <c r="K98" i="14"/>
  <c r="I98" i="14"/>
  <c r="J98" i="14" s="1"/>
  <c r="BL97" i="14"/>
  <c r="W97" i="14"/>
  <c r="U97" i="14"/>
  <c r="V97" i="14" s="1"/>
  <c r="X97" i="14" s="1"/>
  <c r="Q97" i="14"/>
  <c r="O97" i="14"/>
  <c r="P97" i="14" s="1"/>
  <c r="R97" i="14" s="1"/>
  <c r="K97" i="14"/>
  <c r="I97" i="14"/>
  <c r="J97" i="14" s="1"/>
  <c r="Q96" i="14"/>
  <c r="O96" i="14"/>
  <c r="P96" i="14" s="1"/>
  <c r="R96" i="14" s="1"/>
  <c r="K96" i="14"/>
  <c r="I96" i="14"/>
  <c r="J96" i="14" s="1"/>
  <c r="W95" i="14"/>
  <c r="U95" i="14"/>
  <c r="V95" i="14" s="1"/>
  <c r="X95" i="14" s="1"/>
  <c r="Q95" i="14"/>
  <c r="O95" i="14"/>
  <c r="P95" i="14" s="1"/>
  <c r="R95" i="14" s="1"/>
  <c r="K95" i="14"/>
  <c r="I95" i="14"/>
  <c r="J95" i="14" s="1"/>
  <c r="L95" i="14" s="1"/>
  <c r="W94" i="14"/>
  <c r="U94" i="14"/>
  <c r="V94" i="14" s="1"/>
  <c r="X94" i="14" s="1"/>
  <c r="Q94" i="14"/>
  <c r="O94" i="14"/>
  <c r="P94" i="14" s="1"/>
  <c r="R94" i="14" s="1"/>
  <c r="K94" i="14"/>
  <c r="I94" i="14"/>
  <c r="J94" i="14" s="1"/>
  <c r="W93" i="14"/>
  <c r="U93" i="14"/>
  <c r="V93" i="14" s="1"/>
  <c r="X93" i="14" s="1"/>
  <c r="Q93" i="14"/>
  <c r="O93" i="14"/>
  <c r="P93" i="14" s="1"/>
  <c r="R93" i="14" s="1"/>
  <c r="K93" i="14"/>
  <c r="I93" i="14"/>
  <c r="J93" i="14" s="1"/>
  <c r="W92" i="14"/>
  <c r="U92" i="14"/>
  <c r="V92" i="14" s="1"/>
  <c r="X92" i="14" s="1"/>
  <c r="Q92" i="14"/>
  <c r="O92" i="14"/>
  <c r="P92" i="14" s="1"/>
  <c r="R92" i="14" s="1"/>
  <c r="K92" i="14"/>
  <c r="I92" i="14"/>
  <c r="J92" i="14" s="1"/>
  <c r="W91" i="14"/>
  <c r="U91" i="14"/>
  <c r="V91" i="14" s="1"/>
  <c r="X91" i="14" s="1"/>
  <c r="Q91" i="14"/>
  <c r="O91" i="14"/>
  <c r="P91" i="14" s="1"/>
  <c r="R91" i="14" s="1"/>
  <c r="K91" i="14"/>
  <c r="I91" i="14"/>
  <c r="J91" i="14" s="1"/>
  <c r="W90" i="14"/>
  <c r="U90" i="14"/>
  <c r="V90" i="14" s="1"/>
  <c r="X90" i="14" s="1"/>
  <c r="Q90" i="14"/>
  <c r="O90" i="14"/>
  <c r="P90" i="14" s="1"/>
  <c r="R90" i="14" s="1"/>
  <c r="K90" i="14"/>
  <c r="I90" i="14"/>
  <c r="J90" i="14" s="1"/>
  <c r="W89" i="14"/>
  <c r="U89" i="14"/>
  <c r="V89" i="14" s="1"/>
  <c r="X89" i="14" s="1"/>
  <c r="Q89" i="14"/>
  <c r="O89" i="14"/>
  <c r="P89" i="14" s="1"/>
  <c r="K89" i="14"/>
  <c r="I89" i="14"/>
  <c r="J89" i="14" s="1"/>
  <c r="L89" i="14" s="1"/>
  <c r="W88" i="14"/>
  <c r="U88" i="14"/>
  <c r="V88" i="14" s="1"/>
  <c r="Q88" i="14"/>
  <c r="O88" i="14"/>
  <c r="P88" i="14" s="1"/>
  <c r="R88" i="14" s="1"/>
  <c r="K88" i="14"/>
  <c r="I88" i="14"/>
  <c r="J88" i="14" s="1"/>
  <c r="L88" i="14" s="1"/>
  <c r="W87" i="14"/>
  <c r="U87" i="14"/>
  <c r="V87" i="14" s="1"/>
  <c r="X87" i="14" s="1"/>
  <c r="Q87" i="14"/>
  <c r="O87" i="14"/>
  <c r="P87" i="14" s="1"/>
  <c r="K87" i="14"/>
  <c r="I87" i="14"/>
  <c r="J87" i="14" s="1"/>
  <c r="L87" i="14" s="1"/>
  <c r="W86" i="14"/>
  <c r="U86" i="14"/>
  <c r="V86" i="14" s="1"/>
  <c r="X86" i="14" s="1"/>
  <c r="Q86" i="14"/>
  <c r="O86" i="14"/>
  <c r="P86" i="14" s="1"/>
  <c r="R86" i="14" s="1"/>
  <c r="K86" i="14"/>
  <c r="I86" i="14"/>
  <c r="J86" i="14" s="1"/>
  <c r="W85" i="14"/>
  <c r="U85" i="14"/>
  <c r="V85" i="14" s="1"/>
  <c r="X85" i="14" s="1"/>
  <c r="Q85" i="14"/>
  <c r="O85" i="14"/>
  <c r="P85" i="14" s="1"/>
  <c r="R85" i="14" s="1"/>
  <c r="K85" i="14"/>
  <c r="I85" i="14"/>
  <c r="J85" i="14" s="1"/>
  <c r="W84" i="14"/>
  <c r="U84" i="14"/>
  <c r="V84" i="14" s="1"/>
  <c r="X84" i="14" s="1"/>
  <c r="Q84" i="14"/>
  <c r="O84" i="14"/>
  <c r="P84" i="14" s="1"/>
  <c r="R84" i="14" s="1"/>
  <c r="K84" i="14"/>
  <c r="I84" i="14"/>
  <c r="J84" i="14" s="1"/>
  <c r="W83" i="14"/>
  <c r="V83" i="14"/>
  <c r="X83" i="14" s="1"/>
  <c r="Q83" i="14"/>
  <c r="O83" i="14"/>
  <c r="P83" i="14" s="1"/>
  <c r="R83" i="14" s="1"/>
  <c r="K83" i="14"/>
  <c r="J83" i="14"/>
  <c r="L83" i="14" s="1"/>
  <c r="W82" i="14"/>
  <c r="U82" i="14"/>
  <c r="V82" i="14" s="1"/>
  <c r="X82" i="14" s="1"/>
  <c r="Q82" i="14"/>
  <c r="O82" i="14"/>
  <c r="P82" i="14" s="1"/>
  <c r="K82" i="14"/>
  <c r="I82" i="14"/>
  <c r="J82" i="14" s="1"/>
  <c r="L82" i="14" s="1"/>
  <c r="W81" i="14"/>
  <c r="U81" i="14"/>
  <c r="V81" i="14" s="1"/>
  <c r="X81" i="14" s="1"/>
  <c r="Q81" i="14"/>
  <c r="O81" i="14"/>
  <c r="P81" i="14" s="1"/>
  <c r="R81" i="14" s="1"/>
  <c r="K81" i="14"/>
  <c r="I81" i="14"/>
  <c r="J81" i="14" s="1"/>
  <c r="Q80" i="14"/>
  <c r="O80" i="14"/>
  <c r="P80" i="14" s="1"/>
  <c r="R80" i="14" s="1"/>
  <c r="K80" i="14"/>
  <c r="I80" i="14"/>
  <c r="J80" i="14" s="1"/>
  <c r="T79" i="14"/>
  <c r="W79" i="14" s="1"/>
  <c r="O79" i="14"/>
  <c r="N79" i="14"/>
  <c r="Q79" i="14" s="1"/>
  <c r="K79" i="14"/>
  <c r="J79" i="14"/>
  <c r="W78" i="14"/>
  <c r="U78" i="14"/>
  <c r="V78" i="14" s="1"/>
  <c r="Q78" i="14"/>
  <c r="O78" i="14"/>
  <c r="P78" i="14" s="1"/>
  <c r="R78" i="14" s="1"/>
  <c r="K78" i="14"/>
  <c r="I78" i="14"/>
  <c r="J78" i="14" s="1"/>
  <c r="L78" i="14" s="1"/>
  <c r="W77" i="14"/>
  <c r="U77" i="14"/>
  <c r="V77" i="14" s="1"/>
  <c r="X77" i="14" s="1"/>
  <c r="Q77" i="14"/>
  <c r="O77" i="14"/>
  <c r="P77" i="14" s="1"/>
  <c r="K77" i="14"/>
  <c r="I77" i="14"/>
  <c r="J77" i="14" s="1"/>
  <c r="L77" i="14" s="1"/>
  <c r="W76" i="14"/>
  <c r="U76" i="14"/>
  <c r="V76" i="14" s="1"/>
  <c r="X76" i="14" s="1"/>
  <c r="Q76" i="14"/>
  <c r="O76" i="14"/>
  <c r="P76" i="14" s="1"/>
  <c r="R76" i="14" s="1"/>
  <c r="K76" i="14"/>
  <c r="I76" i="14"/>
  <c r="J76" i="14" s="1"/>
  <c r="T75" i="14"/>
  <c r="W75" i="14" s="1"/>
  <c r="N75" i="14"/>
  <c r="Q75" i="14" s="1"/>
  <c r="H75" i="14"/>
  <c r="I75" i="14" s="1"/>
  <c r="J75" i="14" s="1"/>
  <c r="W74" i="14"/>
  <c r="T74" i="14"/>
  <c r="U74" i="14" s="1"/>
  <c r="V74" i="14" s="1"/>
  <c r="X74" i="14" s="1"/>
  <c r="N74" i="14"/>
  <c r="Q74" i="14" s="1"/>
  <c r="H74" i="14"/>
  <c r="W73" i="14"/>
  <c r="U73" i="14"/>
  <c r="V73" i="14" s="1"/>
  <c r="X73" i="14" s="1"/>
  <c r="Q73" i="14"/>
  <c r="O73" i="14"/>
  <c r="P73" i="14" s="1"/>
  <c r="R73" i="14" s="1"/>
  <c r="K73" i="14"/>
  <c r="I73" i="14"/>
  <c r="J73" i="14" s="1"/>
  <c r="Q72" i="14"/>
  <c r="O72" i="14"/>
  <c r="P72" i="14" s="1"/>
  <c r="R72" i="14" s="1"/>
  <c r="K72" i="14"/>
  <c r="I72" i="14"/>
  <c r="J72" i="14" s="1"/>
  <c r="Q71" i="14"/>
  <c r="O71" i="14"/>
  <c r="P71" i="14" s="1"/>
  <c r="R71" i="14" s="1"/>
  <c r="K71" i="14"/>
  <c r="I71" i="14"/>
  <c r="J71" i="14" s="1"/>
  <c r="W70" i="14"/>
  <c r="V70" i="14"/>
  <c r="X70" i="14" s="1"/>
  <c r="Q70" i="14"/>
  <c r="O70" i="14"/>
  <c r="P70" i="14" s="1"/>
  <c r="R70" i="14" s="1"/>
  <c r="K70" i="14"/>
  <c r="J70" i="14"/>
  <c r="Q69" i="14"/>
  <c r="O69" i="14"/>
  <c r="P69" i="14" s="1"/>
  <c r="R69" i="14" s="1"/>
  <c r="K69" i="14"/>
  <c r="I69" i="14"/>
  <c r="J69" i="14" s="1"/>
  <c r="W68" i="14"/>
  <c r="U68" i="14"/>
  <c r="V68" i="14" s="1"/>
  <c r="X68" i="14" s="1"/>
  <c r="Q68" i="14"/>
  <c r="O68" i="14"/>
  <c r="P68" i="14" s="1"/>
  <c r="R68" i="14" s="1"/>
  <c r="K68" i="14"/>
  <c r="I68" i="14"/>
  <c r="J68" i="14" s="1"/>
  <c r="Q67" i="14"/>
  <c r="O67" i="14"/>
  <c r="P67" i="14" s="1"/>
  <c r="R67" i="14" s="1"/>
  <c r="K67" i="14"/>
  <c r="I67" i="14"/>
  <c r="J67" i="14" s="1"/>
  <c r="T66" i="14"/>
  <c r="W66" i="14" s="1"/>
  <c r="Q66" i="14"/>
  <c r="O66" i="14"/>
  <c r="P66" i="14" s="1"/>
  <c r="R66" i="14" s="1"/>
  <c r="H66" i="14"/>
  <c r="K66" i="14" s="1"/>
  <c r="W65" i="14"/>
  <c r="U65" i="14"/>
  <c r="V65" i="14" s="1"/>
  <c r="X65" i="14" s="1"/>
  <c r="Q65" i="14"/>
  <c r="O65" i="14"/>
  <c r="P65" i="14" s="1"/>
  <c r="R65" i="14" s="1"/>
  <c r="K65" i="14"/>
  <c r="I65" i="14"/>
  <c r="J65" i="14" s="1"/>
  <c r="Q64" i="14"/>
  <c r="O64" i="14"/>
  <c r="P64" i="14" s="1"/>
  <c r="K64" i="14"/>
  <c r="I64" i="14"/>
  <c r="J64" i="14" s="1"/>
  <c r="L64" i="14" s="1"/>
  <c r="Q63" i="14"/>
  <c r="O63" i="14"/>
  <c r="P63" i="14" s="1"/>
  <c r="R63" i="14" s="1"/>
  <c r="K63" i="14"/>
  <c r="I63" i="14"/>
  <c r="J63" i="14" s="1"/>
  <c r="W62" i="14"/>
  <c r="U62" i="14"/>
  <c r="V62" i="14" s="1"/>
  <c r="X62" i="14" s="1"/>
  <c r="Q62" i="14"/>
  <c r="O62" i="14"/>
  <c r="P62" i="14" s="1"/>
  <c r="R62" i="14" s="1"/>
  <c r="K62" i="14"/>
  <c r="I62" i="14"/>
  <c r="J62" i="14" s="1"/>
  <c r="Q61" i="14"/>
  <c r="O61" i="14"/>
  <c r="P61" i="14" s="1"/>
  <c r="R61" i="14" s="1"/>
  <c r="K61" i="14"/>
  <c r="I61" i="14"/>
  <c r="J61" i="14" s="1"/>
  <c r="W60" i="14"/>
  <c r="U60" i="14"/>
  <c r="V60" i="14" s="1"/>
  <c r="X60" i="14" s="1"/>
  <c r="Q60" i="14"/>
  <c r="O60" i="14"/>
  <c r="P60" i="14" s="1"/>
  <c r="R60" i="14" s="1"/>
  <c r="K60" i="14"/>
  <c r="I60" i="14"/>
  <c r="J60" i="14" s="1"/>
  <c r="L60" i="14" s="1"/>
  <c r="W59" i="14"/>
  <c r="U59" i="14"/>
  <c r="V59" i="14" s="1"/>
  <c r="X59" i="14" s="1"/>
  <c r="Q59" i="14"/>
  <c r="O59" i="14"/>
  <c r="P59" i="14" s="1"/>
  <c r="R59" i="14" s="1"/>
  <c r="K59" i="14"/>
  <c r="I59" i="14"/>
  <c r="J59" i="14" s="1"/>
  <c r="L59" i="14" s="1"/>
  <c r="W58" i="14"/>
  <c r="V58" i="14"/>
  <c r="X58" i="14" s="1"/>
  <c r="Q58" i="14"/>
  <c r="O58" i="14"/>
  <c r="P58" i="14" s="1"/>
  <c r="K58" i="14"/>
  <c r="J58" i="14"/>
  <c r="L58" i="14" s="1"/>
  <c r="W57" i="14"/>
  <c r="U57" i="14"/>
  <c r="V57" i="14" s="1"/>
  <c r="X57" i="14" s="1"/>
  <c r="Q57" i="14"/>
  <c r="O57" i="14"/>
  <c r="P57" i="14" s="1"/>
  <c r="K57" i="14"/>
  <c r="I57" i="14"/>
  <c r="J57" i="14" s="1"/>
  <c r="L57" i="14" s="1"/>
  <c r="W56" i="14"/>
  <c r="U56" i="14"/>
  <c r="V56" i="14" s="1"/>
  <c r="X56" i="14" s="1"/>
  <c r="Q56" i="14"/>
  <c r="O56" i="14"/>
  <c r="P56" i="14" s="1"/>
  <c r="R56" i="14" s="1"/>
  <c r="K56" i="14"/>
  <c r="I56" i="14"/>
  <c r="J56" i="14" s="1"/>
  <c r="L56" i="14" s="1"/>
  <c r="Q55" i="14"/>
  <c r="O55" i="14"/>
  <c r="P55" i="14" s="1"/>
  <c r="R55" i="14" s="1"/>
  <c r="K55" i="14"/>
  <c r="I55" i="14"/>
  <c r="J55" i="14" s="1"/>
  <c r="T54" i="14"/>
  <c r="W54" i="14" s="1"/>
  <c r="O54" i="14"/>
  <c r="N54" i="14"/>
  <c r="Q54" i="14" s="1"/>
  <c r="K54" i="14"/>
  <c r="J54" i="14"/>
  <c r="W53" i="14"/>
  <c r="U53" i="14"/>
  <c r="V53" i="14" s="1"/>
  <c r="X53" i="14" s="1"/>
  <c r="Q53" i="14"/>
  <c r="O53" i="14"/>
  <c r="P53" i="14" s="1"/>
  <c r="R53" i="14" s="1"/>
  <c r="K53" i="14"/>
  <c r="I53" i="14"/>
  <c r="J53" i="14" s="1"/>
  <c r="W52" i="14"/>
  <c r="U52" i="14"/>
  <c r="V52" i="14" s="1"/>
  <c r="X52" i="14" s="1"/>
  <c r="Q52" i="14"/>
  <c r="O52" i="14"/>
  <c r="P52" i="14" s="1"/>
  <c r="R52" i="14" s="1"/>
  <c r="K52" i="14"/>
  <c r="I52" i="14"/>
  <c r="J52" i="14" s="1"/>
  <c r="W51" i="14"/>
  <c r="U51" i="14"/>
  <c r="V51" i="14" s="1"/>
  <c r="X51" i="14" s="1"/>
  <c r="Q51" i="14"/>
  <c r="O51" i="14"/>
  <c r="P51" i="14" s="1"/>
  <c r="R51" i="14" s="1"/>
  <c r="K51" i="14"/>
  <c r="I51" i="14"/>
  <c r="J51" i="14" s="1"/>
  <c r="Q50" i="14"/>
  <c r="O50" i="14"/>
  <c r="P50" i="14" s="1"/>
  <c r="R50" i="14" s="1"/>
  <c r="K50" i="14"/>
  <c r="I50" i="14"/>
  <c r="J50" i="14" s="1"/>
  <c r="W49" i="14"/>
  <c r="U49" i="14"/>
  <c r="V49" i="14" s="1"/>
  <c r="X49" i="14" s="1"/>
  <c r="Q49" i="14"/>
  <c r="O49" i="14"/>
  <c r="P49" i="14" s="1"/>
  <c r="R49" i="14" s="1"/>
  <c r="K49" i="14"/>
  <c r="I49" i="14"/>
  <c r="J49" i="14" s="1"/>
  <c r="L49" i="14" s="1"/>
  <c r="W48" i="14"/>
  <c r="U48" i="14"/>
  <c r="V48" i="14" s="1"/>
  <c r="X48" i="14" s="1"/>
  <c r="Q48" i="14"/>
  <c r="O48" i="14"/>
  <c r="P48" i="14" s="1"/>
  <c r="K48" i="14"/>
  <c r="I48" i="14"/>
  <c r="J48" i="14" s="1"/>
  <c r="L48" i="14" s="1"/>
  <c r="W47" i="14"/>
  <c r="U47" i="14"/>
  <c r="V47" i="14" s="1"/>
  <c r="X47" i="14" s="1"/>
  <c r="Q47" i="14"/>
  <c r="O47" i="14"/>
  <c r="P47" i="14" s="1"/>
  <c r="R47" i="14" s="1"/>
  <c r="H47" i="14"/>
  <c r="I47" i="14" s="1"/>
  <c r="W46" i="14"/>
  <c r="U46" i="14"/>
  <c r="V46" i="14" s="1"/>
  <c r="X46" i="14" s="1"/>
  <c r="Q46" i="14"/>
  <c r="O46" i="14"/>
  <c r="P46" i="14" s="1"/>
  <c r="R46" i="14" s="1"/>
  <c r="K46" i="14"/>
  <c r="I46" i="14"/>
  <c r="J46" i="14" s="1"/>
  <c r="W45" i="14"/>
  <c r="U45" i="14"/>
  <c r="V45" i="14" s="1"/>
  <c r="X45" i="14" s="1"/>
  <c r="Q45" i="14"/>
  <c r="O45" i="14"/>
  <c r="P45" i="14" s="1"/>
  <c r="R45" i="14" s="1"/>
  <c r="K45" i="14"/>
  <c r="I45" i="14"/>
  <c r="J45" i="14" s="1"/>
  <c r="Q44" i="14"/>
  <c r="O44" i="14"/>
  <c r="P44" i="14" s="1"/>
  <c r="R44" i="14" s="1"/>
  <c r="K44" i="14"/>
  <c r="I44" i="14"/>
  <c r="J44" i="14" s="1"/>
  <c r="L44" i="14" s="1"/>
  <c r="AA44" i="14" s="1"/>
  <c r="W43" i="14"/>
  <c r="U43" i="14"/>
  <c r="V43" i="14" s="1"/>
  <c r="X43" i="14" s="1"/>
  <c r="Q43" i="14"/>
  <c r="O43" i="14"/>
  <c r="P43" i="14" s="1"/>
  <c r="K43" i="14"/>
  <c r="I43" i="14"/>
  <c r="J43" i="14" s="1"/>
  <c r="L43" i="14" s="1"/>
  <c r="W42" i="14"/>
  <c r="U42" i="14"/>
  <c r="V42" i="14" s="1"/>
  <c r="X42" i="14" s="1"/>
  <c r="Q42" i="14"/>
  <c r="O42" i="14"/>
  <c r="P42" i="14" s="1"/>
  <c r="K42" i="14"/>
  <c r="I42" i="14"/>
  <c r="J42" i="14" s="1"/>
  <c r="L42" i="14" s="1"/>
  <c r="W41" i="14"/>
  <c r="U41" i="14"/>
  <c r="V41" i="14" s="1"/>
  <c r="X41" i="14" s="1"/>
  <c r="Q41" i="14"/>
  <c r="O41" i="14"/>
  <c r="P41" i="14" s="1"/>
  <c r="R41" i="14" s="1"/>
  <c r="K41" i="14"/>
  <c r="I41" i="14"/>
  <c r="J41" i="14" s="1"/>
  <c r="L41" i="14" s="1"/>
  <c r="W40" i="14"/>
  <c r="U40" i="14"/>
  <c r="V40" i="14" s="1"/>
  <c r="X40" i="14" s="1"/>
  <c r="Q40" i="14"/>
  <c r="O40" i="14"/>
  <c r="P40" i="14" s="1"/>
  <c r="R40" i="14" s="1"/>
  <c r="K40" i="14"/>
  <c r="I40" i="14"/>
  <c r="J40" i="14" s="1"/>
  <c r="W39" i="14"/>
  <c r="T39" i="14"/>
  <c r="N39" i="14"/>
  <c r="Q39" i="14" s="1"/>
  <c r="H39" i="14"/>
  <c r="I39" i="14" s="1"/>
  <c r="J39" i="14" s="1"/>
  <c r="T38" i="14"/>
  <c r="W38" i="14" s="1"/>
  <c r="Q38" i="14"/>
  <c r="O38" i="14"/>
  <c r="P38" i="14" s="1"/>
  <c r="R38" i="14" s="1"/>
  <c r="K38" i="14"/>
  <c r="H38" i="14"/>
  <c r="I38" i="14" s="1"/>
  <c r="Q37" i="14"/>
  <c r="O37" i="14"/>
  <c r="P37" i="14" s="1"/>
  <c r="K37" i="14"/>
  <c r="I37" i="14"/>
  <c r="J37" i="14" s="1"/>
  <c r="L37" i="14" s="1"/>
  <c r="W36" i="14"/>
  <c r="U36" i="14"/>
  <c r="V36" i="14" s="1"/>
  <c r="X36" i="14" s="1"/>
  <c r="Q36" i="14"/>
  <c r="O36" i="14"/>
  <c r="P36" i="14" s="1"/>
  <c r="R36" i="14" s="1"/>
  <c r="K36" i="14"/>
  <c r="I36" i="14"/>
  <c r="J36" i="14" s="1"/>
  <c r="L36" i="14" s="1"/>
  <c r="Q35" i="14"/>
  <c r="O35" i="14"/>
  <c r="P35" i="14" s="1"/>
  <c r="R35" i="14" s="1"/>
  <c r="K35" i="14"/>
  <c r="I35" i="14"/>
  <c r="J35" i="14" s="1"/>
  <c r="Y35" i="14" s="1"/>
  <c r="Q34" i="14"/>
  <c r="O34" i="14"/>
  <c r="P34" i="14" s="1"/>
  <c r="R34" i="14" s="1"/>
  <c r="K34" i="14"/>
  <c r="I34" i="14"/>
  <c r="J34" i="14" s="1"/>
  <c r="L34" i="14" s="1"/>
  <c r="W33" i="14"/>
  <c r="U33" i="14"/>
  <c r="V33" i="14" s="1"/>
  <c r="Q33" i="14"/>
  <c r="O33" i="14"/>
  <c r="P33" i="14" s="1"/>
  <c r="R33" i="14" s="1"/>
  <c r="K33" i="14"/>
  <c r="I33" i="14"/>
  <c r="J33" i="14" s="1"/>
  <c r="L33" i="14" s="1"/>
  <c r="Q32" i="14"/>
  <c r="O32" i="14"/>
  <c r="P32" i="14" s="1"/>
  <c r="R32" i="14" s="1"/>
  <c r="K32" i="14"/>
  <c r="I32" i="14"/>
  <c r="J32" i="14" s="1"/>
  <c r="W31" i="14"/>
  <c r="U31" i="14"/>
  <c r="V31" i="14" s="1"/>
  <c r="X31" i="14" s="1"/>
  <c r="Q31" i="14"/>
  <c r="O31" i="14"/>
  <c r="P31" i="14" s="1"/>
  <c r="R31" i="14" s="1"/>
  <c r="K31" i="14"/>
  <c r="I31" i="14"/>
  <c r="J31" i="14" s="1"/>
  <c r="Q30" i="14"/>
  <c r="O30" i="14"/>
  <c r="P30" i="14" s="1"/>
  <c r="R30" i="14" s="1"/>
  <c r="K30" i="14"/>
  <c r="I30" i="14"/>
  <c r="J30" i="14" s="1"/>
  <c r="W29" i="14"/>
  <c r="U29" i="14"/>
  <c r="V29" i="14" s="1"/>
  <c r="X29" i="14" s="1"/>
  <c r="Q29" i="14"/>
  <c r="O29" i="14"/>
  <c r="P29" i="14" s="1"/>
  <c r="R29" i="14" s="1"/>
  <c r="K29" i="14"/>
  <c r="I29" i="14"/>
  <c r="J29" i="14" s="1"/>
  <c r="W28" i="14"/>
  <c r="V28" i="14"/>
  <c r="X28" i="14" s="1"/>
  <c r="Q28" i="14"/>
  <c r="O28" i="14"/>
  <c r="P28" i="14" s="1"/>
  <c r="R28" i="14" s="1"/>
  <c r="K28" i="14"/>
  <c r="J28" i="14"/>
  <c r="W27" i="14"/>
  <c r="U27" i="14"/>
  <c r="V27" i="14" s="1"/>
  <c r="X27" i="14" s="1"/>
  <c r="Q27" i="14"/>
  <c r="O27" i="14"/>
  <c r="P27" i="14" s="1"/>
  <c r="R27" i="14" s="1"/>
  <c r="K27" i="14"/>
  <c r="I27" i="14"/>
  <c r="J27" i="14" s="1"/>
  <c r="L27" i="14" s="1"/>
  <c r="W26" i="14"/>
  <c r="U26" i="14"/>
  <c r="V26" i="14" s="1"/>
  <c r="X26" i="14" s="1"/>
  <c r="Q26" i="14"/>
  <c r="O26" i="14"/>
  <c r="P26" i="14" s="1"/>
  <c r="R26" i="14" s="1"/>
  <c r="K26" i="14"/>
  <c r="I26" i="14"/>
  <c r="J26" i="14" s="1"/>
  <c r="Y26" i="14" s="1"/>
  <c r="Q25" i="14"/>
  <c r="O25" i="14"/>
  <c r="P25" i="14" s="1"/>
  <c r="R25" i="14" s="1"/>
  <c r="K25" i="14"/>
  <c r="I25" i="14"/>
  <c r="J25" i="14" s="1"/>
  <c r="T24" i="14"/>
  <c r="W24" i="14" s="1"/>
  <c r="Q24" i="14"/>
  <c r="O24" i="14"/>
  <c r="P24" i="14" s="1"/>
  <c r="R24" i="14" s="1"/>
  <c r="N24" i="14"/>
  <c r="K24" i="14"/>
  <c r="J24" i="14"/>
  <c r="W23" i="14"/>
  <c r="U23" i="14"/>
  <c r="V23" i="14" s="1"/>
  <c r="X23" i="14" s="1"/>
  <c r="Q23" i="14"/>
  <c r="O23" i="14"/>
  <c r="P23" i="14" s="1"/>
  <c r="R23" i="14" s="1"/>
  <c r="K23" i="14"/>
  <c r="I23" i="14"/>
  <c r="J23" i="14" s="1"/>
  <c r="L23" i="14" s="1"/>
  <c r="AO22" i="14"/>
  <c r="W22" i="14"/>
  <c r="U22" i="14"/>
  <c r="V22" i="14" s="1"/>
  <c r="X22" i="14" s="1"/>
  <c r="Q22" i="14"/>
  <c r="O22" i="14"/>
  <c r="P22" i="14" s="1"/>
  <c r="R22" i="14" s="1"/>
  <c r="K22" i="14"/>
  <c r="I22" i="14"/>
  <c r="J22" i="14" s="1"/>
  <c r="W21" i="14"/>
  <c r="U21" i="14"/>
  <c r="V21" i="14" s="1"/>
  <c r="X21" i="14" s="1"/>
  <c r="Q21" i="14"/>
  <c r="O21" i="14"/>
  <c r="P21" i="14" s="1"/>
  <c r="R21" i="14" s="1"/>
  <c r="K21" i="14"/>
  <c r="I21" i="14"/>
  <c r="J21" i="14" s="1"/>
  <c r="AO20" i="14"/>
  <c r="AR20" i="14" s="1"/>
  <c r="Q20" i="14"/>
  <c r="O20" i="14"/>
  <c r="P20" i="14" s="1"/>
  <c r="R20" i="14" s="1"/>
  <c r="K20" i="14"/>
  <c r="I20" i="14"/>
  <c r="J20" i="14" s="1"/>
  <c r="AO19" i="14"/>
  <c r="AR19" i="14" s="1"/>
  <c r="Q19" i="14"/>
  <c r="O19" i="14"/>
  <c r="P19" i="14" s="1"/>
  <c r="R19" i="14" s="1"/>
  <c r="K19" i="14"/>
  <c r="I19" i="14"/>
  <c r="J19" i="14" s="1"/>
  <c r="L19" i="14" s="1"/>
  <c r="AO18" i="14"/>
  <c r="AR18" i="14" s="1"/>
  <c r="W18" i="14"/>
  <c r="U18" i="14"/>
  <c r="V18" i="14" s="1"/>
  <c r="X18" i="14" s="1"/>
  <c r="Q18" i="14"/>
  <c r="O18" i="14"/>
  <c r="P18" i="14" s="1"/>
  <c r="R18" i="14" s="1"/>
  <c r="K18" i="14"/>
  <c r="I18" i="14"/>
  <c r="J18" i="14" s="1"/>
  <c r="AO17" i="14"/>
  <c r="AR17" i="14" s="1"/>
  <c r="W17" i="14"/>
  <c r="U17" i="14"/>
  <c r="V17" i="14" s="1"/>
  <c r="X17" i="14" s="1"/>
  <c r="Q17" i="14"/>
  <c r="O17" i="14"/>
  <c r="P17" i="14" s="1"/>
  <c r="R17" i="14" s="1"/>
  <c r="K17" i="14"/>
  <c r="I17" i="14"/>
  <c r="J17" i="14" s="1"/>
  <c r="L17" i="14" s="1"/>
  <c r="AO16" i="14"/>
  <c r="AR16" i="14" s="1"/>
  <c r="W16" i="14"/>
  <c r="U16" i="14"/>
  <c r="V16" i="14" s="1"/>
  <c r="X16" i="14" s="1"/>
  <c r="Q16" i="14"/>
  <c r="O16" i="14"/>
  <c r="P16" i="14" s="1"/>
  <c r="R16" i="14" s="1"/>
  <c r="H16" i="14"/>
  <c r="K16" i="14" s="1"/>
  <c r="AO15" i="14"/>
  <c r="AR15" i="14" s="1"/>
  <c r="W15" i="14"/>
  <c r="U15" i="14"/>
  <c r="V15" i="14" s="1"/>
  <c r="X15" i="14" s="1"/>
  <c r="Q15" i="14"/>
  <c r="O15" i="14"/>
  <c r="P15" i="14" s="1"/>
  <c r="R15" i="14" s="1"/>
  <c r="K15" i="14"/>
  <c r="I15" i="14"/>
  <c r="J15" i="14" s="1"/>
  <c r="L15" i="14" s="1"/>
  <c r="AO14" i="14"/>
  <c r="AR14" i="14" s="1"/>
  <c r="W14" i="14"/>
  <c r="U14" i="14"/>
  <c r="V14" i="14" s="1"/>
  <c r="X14" i="14" s="1"/>
  <c r="Q14" i="14"/>
  <c r="O14" i="14"/>
  <c r="P14" i="14" s="1"/>
  <c r="R14" i="14" s="1"/>
  <c r="K14" i="14"/>
  <c r="I14" i="14"/>
  <c r="J14" i="14" s="1"/>
  <c r="AO13" i="14"/>
  <c r="AR13" i="14" s="1"/>
  <c r="W13" i="14"/>
  <c r="U13" i="14"/>
  <c r="V13" i="14" s="1"/>
  <c r="X13" i="14" s="1"/>
  <c r="Q13" i="14"/>
  <c r="O13" i="14"/>
  <c r="P13" i="14" s="1"/>
  <c r="R13" i="14" s="1"/>
  <c r="K13" i="14"/>
  <c r="I13" i="14"/>
  <c r="J13" i="14" s="1"/>
  <c r="AO12" i="14"/>
  <c r="AR12" i="14" s="1"/>
  <c r="W12" i="14"/>
  <c r="U12" i="14"/>
  <c r="V12" i="14" s="1"/>
  <c r="X12" i="14" s="1"/>
  <c r="Q12" i="14"/>
  <c r="O12" i="14"/>
  <c r="P12" i="14" s="1"/>
  <c r="R12" i="14" s="1"/>
  <c r="K12" i="14"/>
  <c r="I12" i="14"/>
  <c r="J12" i="14" s="1"/>
  <c r="L12" i="14" s="1"/>
  <c r="A12" i="14"/>
  <c r="AO11" i="14"/>
  <c r="AR11" i="14" s="1"/>
  <c r="W11" i="14"/>
  <c r="U11" i="14"/>
  <c r="V11" i="14" s="1"/>
  <c r="X11" i="14" s="1"/>
  <c r="Q11" i="14"/>
  <c r="O11" i="14"/>
  <c r="P11" i="14" s="1"/>
  <c r="R11" i="14" s="1"/>
  <c r="K11" i="14"/>
  <c r="I11" i="14"/>
  <c r="J11" i="14" s="1"/>
  <c r="L11" i="14" s="1"/>
  <c r="A11" i="14"/>
  <c r="T101" i="12"/>
  <c r="W101" i="12" s="1"/>
  <c r="N101" i="12"/>
  <c r="Q101" i="12" s="1"/>
  <c r="AO22" i="12"/>
  <c r="AR22" i="12" s="1"/>
  <c r="AO21" i="12"/>
  <c r="AR21" i="12" s="1"/>
  <c r="AO20" i="12"/>
  <c r="AR20" i="12" s="1"/>
  <c r="AO19" i="12"/>
  <c r="AR19" i="12" s="1"/>
  <c r="AO18" i="12"/>
  <c r="AR18" i="12" s="1"/>
  <c r="AO17" i="12"/>
  <c r="AR17" i="12" s="1"/>
  <c r="AO16" i="12"/>
  <c r="AR16" i="12" s="1"/>
  <c r="AO15" i="12"/>
  <c r="AR15" i="12" s="1"/>
  <c r="AO14" i="12"/>
  <c r="AR14" i="12" s="1"/>
  <c r="AO13" i="12"/>
  <c r="AR13" i="12" s="1"/>
  <c r="AO12" i="12"/>
  <c r="AR12" i="12" s="1"/>
  <c r="AO11" i="12"/>
  <c r="AR11" i="12" s="1"/>
  <c r="AS22" i="4"/>
  <c r="Q13" i="12"/>
  <c r="Q14" i="12"/>
  <c r="Q15" i="12"/>
  <c r="Q16" i="12"/>
  <c r="Q17" i="12"/>
  <c r="Q18" i="12"/>
  <c r="Q19" i="12"/>
  <c r="Q20" i="12"/>
  <c r="Q21" i="12"/>
  <c r="Q22" i="12"/>
  <c r="Q23" i="12"/>
  <c r="Q25" i="12"/>
  <c r="Q26" i="12"/>
  <c r="Q27" i="12"/>
  <c r="Q28" i="12"/>
  <c r="Q29" i="12"/>
  <c r="Q30" i="12"/>
  <c r="Q31" i="12"/>
  <c r="Q32" i="12"/>
  <c r="Q33" i="12"/>
  <c r="Q34" i="12"/>
  <c r="Q35" i="12"/>
  <c r="Q36" i="12"/>
  <c r="Q37" i="12"/>
  <c r="Q38" i="12"/>
  <c r="Q40" i="12"/>
  <c r="Q41" i="12"/>
  <c r="Q42" i="12"/>
  <c r="Q43" i="12"/>
  <c r="Q44" i="12"/>
  <c r="Q45" i="12"/>
  <c r="Q46" i="12"/>
  <c r="Q47" i="12"/>
  <c r="Q48" i="12"/>
  <c r="Q49" i="12"/>
  <c r="Q50" i="12"/>
  <c r="Q51" i="12"/>
  <c r="Q52" i="12"/>
  <c r="Q53" i="12"/>
  <c r="Q55" i="12"/>
  <c r="Q56" i="12"/>
  <c r="Q57" i="12"/>
  <c r="Q58" i="12"/>
  <c r="Q59" i="12"/>
  <c r="Q60" i="12"/>
  <c r="Q61" i="12"/>
  <c r="Q62" i="12"/>
  <c r="Q63" i="12"/>
  <c r="Q64" i="12"/>
  <c r="Q65" i="12"/>
  <c r="Q66" i="12"/>
  <c r="Q67" i="12"/>
  <c r="Q68" i="12"/>
  <c r="Q69" i="12"/>
  <c r="Q70" i="12"/>
  <c r="Q71" i="12"/>
  <c r="Q72" i="12"/>
  <c r="Q73" i="12"/>
  <c r="Q76" i="12"/>
  <c r="Q77" i="12"/>
  <c r="Q78" i="12"/>
  <c r="Q80" i="12"/>
  <c r="Q81" i="12"/>
  <c r="Q82" i="12"/>
  <c r="Q83" i="12"/>
  <c r="Q84" i="12"/>
  <c r="Q85" i="12"/>
  <c r="Q86" i="12"/>
  <c r="Q87" i="12"/>
  <c r="Q88" i="12"/>
  <c r="Q89" i="12"/>
  <c r="Q90" i="12"/>
  <c r="Q91" i="12"/>
  <c r="Q92" i="12"/>
  <c r="Q93" i="12"/>
  <c r="Q94" i="12"/>
  <c r="Q95" i="12"/>
  <c r="Q96" i="12"/>
  <c r="Q97" i="12"/>
  <c r="Q98" i="12"/>
  <c r="Q99" i="12"/>
  <c r="Q100" i="12"/>
  <c r="Q102" i="12"/>
  <c r="O34" i="12"/>
  <c r="P34" i="12" s="1"/>
  <c r="R34" i="12" s="1"/>
  <c r="O63" i="12"/>
  <c r="P63" i="12" s="1"/>
  <c r="R63" i="12" s="1"/>
  <c r="W12" i="12"/>
  <c r="W13" i="12"/>
  <c r="W14" i="12"/>
  <c r="W15" i="12"/>
  <c r="W16" i="12"/>
  <c r="W17" i="12"/>
  <c r="W18" i="12"/>
  <c r="W21" i="12"/>
  <c r="W22" i="12"/>
  <c r="W23" i="12"/>
  <c r="W26" i="12"/>
  <c r="W27" i="12"/>
  <c r="W28" i="12"/>
  <c r="W29" i="12"/>
  <c r="W31" i="12"/>
  <c r="W33" i="12"/>
  <c r="W36" i="12"/>
  <c r="W40" i="12"/>
  <c r="W41" i="12"/>
  <c r="W42" i="12"/>
  <c r="W43" i="12"/>
  <c r="W45" i="12"/>
  <c r="W46" i="12"/>
  <c r="W47" i="12"/>
  <c r="W48" i="12"/>
  <c r="W49" i="12"/>
  <c r="W51" i="12"/>
  <c r="W52" i="12"/>
  <c r="W53" i="12"/>
  <c r="W56" i="12"/>
  <c r="W57" i="12"/>
  <c r="W58" i="12"/>
  <c r="W59" i="12"/>
  <c r="W60" i="12"/>
  <c r="W62" i="12"/>
  <c r="W65" i="12"/>
  <c r="W68" i="12"/>
  <c r="W70" i="12"/>
  <c r="W73" i="12"/>
  <c r="W76" i="12"/>
  <c r="W77" i="12"/>
  <c r="W78" i="12"/>
  <c r="W81" i="12"/>
  <c r="W82" i="12"/>
  <c r="W83" i="12"/>
  <c r="W84" i="12"/>
  <c r="W85" i="12"/>
  <c r="W86" i="12"/>
  <c r="W87" i="12"/>
  <c r="W88" i="12"/>
  <c r="W89" i="12"/>
  <c r="W90" i="12"/>
  <c r="W91" i="12"/>
  <c r="W92" i="12"/>
  <c r="W93" i="12"/>
  <c r="W94" i="12"/>
  <c r="W95" i="12"/>
  <c r="W97" i="12"/>
  <c r="W99" i="12"/>
  <c r="W102" i="12"/>
  <c r="V83" i="12"/>
  <c r="X83" i="12" s="1"/>
  <c r="V70" i="12"/>
  <c r="X70" i="12" s="1"/>
  <c r="V58" i="12"/>
  <c r="X58" i="12" s="1"/>
  <c r="V28" i="12"/>
  <c r="X28" i="12" s="1"/>
  <c r="Q12" i="12"/>
  <c r="K12" i="12"/>
  <c r="K13" i="12"/>
  <c r="K14" i="12"/>
  <c r="K15" i="12"/>
  <c r="K17" i="12"/>
  <c r="K18" i="12"/>
  <c r="K19" i="12"/>
  <c r="K20" i="12"/>
  <c r="K21" i="12"/>
  <c r="K22" i="12"/>
  <c r="K23" i="12"/>
  <c r="K24" i="12"/>
  <c r="K25" i="12"/>
  <c r="K26" i="12"/>
  <c r="K27" i="12"/>
  <c r="K28" i="12"/>
  <c r="K29" i="12"/>
  <c r="K30" i="12"/>
  <c r="K31" i="12"/>
  <c r="K32" i="12"/>
  <c r="K33" i="12"/>
  <c r="K34" i="12"/>
  <c r="K35" i="12"/>
  <c r="K36" i="12"/>
  <c r="K37" i="12"/>
  <c r="K40" i="12"/>
  <c r="K41" i="12"/>
  <c r="K42" i="12"/>
  <c r="K43" i="12"/>
  <c r="K44" i="12"/>
  <c r="K45" i="12"/>
  <c r="K46" i="12"/>
  <c r="K48" i="12"/>
  <c r="K49" i="12"/>
  <c r="K50" i="12"/>
  <c r="K51" i="12"/>
  <c r="K52" i="12"/>
  <c r="K53" i="12"/>
  <c r="K54" i="12"/>
  <c r="K55" i="12"/>
  <c r="K56" i="12"/>
  <c r="K57" i="12"/>
  <c r="K58" i="12"/>
  <c r="K59" i="12"/>
  <c r="K60" i="12"/>
  <c r="K61" i="12"/>
  <c r="K62" i="12"/>
  <c r="K63" i="12"/>
  <c r="K64" i="12"/>
  <c r="K65" i="12"/>
  <c r="K67" i="12"/>
  <c r="K68" i="12"/>
  <c r="K69" i="12"/>
  <c r="K70" i="12"/>
  <c r="K71" i="12"/>
  <c r="K72" i="12"/>
  <c r="K73" i="12"/>
  <c r="K76" i="12"/>
  <c r="K77" i="12"/>
  <c r="K78" i="12"/>
  <c r="K79" i="12"/>
  <c r="K80" i="12"/>
  <c r="K81" i="12"/>
  <c r="K82" i="12"/>
  <c r="K83" i="12"/>
  <c r="K84" i="12"/>
  <c r="K85" i="12"/>
  <c r="K86" i="12"/>
  <c r="K87" i="12"/>
  <c r="K88" i="12"/>
  <c r="K89" i="12"/>
  <c r="K90" i="12"/>
  <c r="K91" i="12"/>
  <c r="K92" i="12"/>
  <c r="K93" i="12"/>
  <c r="K94" i="12"/>
  <c r="K95" i="12"/>
  <c r="K96" i="12"/>
  <c r="K97" i="12"/>
  <c r="K98" i="12"/>
  <c r="K99" i="12"/>
  <c r="K100" i="12"/>
  <c r="K101" i="12"/>
  <c r="K102" i="12"/>
  <c r="K11" i="12"/>
  <c r="J24" i="12"/>
  <c r="L24" i="12" s="1"/>
  <c r="J28" i="12"/>
  <c r="L28" i="12" s="1"/>
  <c r="J54" i="12"/>
  <c r="L54" i="12" s="1"/>
  <c r="J58" i="12"/>
  <c r="L58" i="12" s="1"/>
  <c r="J70" i="12"/>
  <c r="L70" i="12" s="1"/>
  <c r="J79" i="12"/>
  <c r="L79" i="12" s="1"/>
  <c r="J83" i="12"/>
  <c r="L83" i="12" s="1"/>
  <c r="I86" i="12"/>
  <c r="J86" i="12" s="1"/>
  <c r="L86" i="12" s="1"/>
  <c r="U79" i="14" l="1"/>
  <c r="V79" i="14" s="1"/>
  <c r="X79" i="14" s="1"/>
  <c r="I16" i="14"/>
  <c r="J16" i="14" s="1"/>
  <c r="L16" i="14" s="1"/>
  <c r="U24" i="14"/>
  <c r="V24" i="14" s="1"/>
  <c r="X24" i="14" s="1"/>
  <c r="Y32" i="14"/>
  <c r="K47" i="14"/>
  <c r="I66" i="14"/>
  <c r="J66" i="14" s="1"/>
  <c r="K39" i="14"/>
  <c r="K75" i="14"/>
  <c r="P54" i="14"/>
  <c r="R54" i="14" s="1"/>
  <c r="P79" i="14"/>
  <c r="R79" i="14" s="1"/>
  <c r="Y51" i="14"/>
  <c r="AR23" i="14"/>
  <c r="AA60" i="14"/>
  <c r="Z95" i="14"/>
  <c r="AA95" i="14"/>
  <c r="Y88" i="14"/>
  <c r="X88" i="14"/>
  <c r="AA88" i="14" s="1"/>
  <c r="AA83" i="14"/>
  <c r="Y95" i="14"/>
  <c r="Z44" i="14"/>
  <c r="AB44" i="14" s="1"/>
  <c r="AA49" i="14"/>
  <c r="AB49" i="14" s="1"/>
  <c r="Y60" i="14"/>
  <c r="W101" i="14"/>
  <c r="Y37" i="14"/>
  <c r="Y34" i="14"/>
  <c r="Y33" i="14"/>
  <c r="X33" i="14"/>
  <c r="Z33" i="14" s="1"/>
  <c r="Y69" i="14"/>
  <c r="L69" i="14"/>
  <c r="L75" i="14"/>
  <c r="Y61" i="14"/>
  <c r="L61" i="14"/>
  <c r="L92" i="14"/>
  <c r="Y92" i="14"/>
  <c r="Y78" i="14"/>
  <c r="X78" i="14"/>
  <c r="AA78" i="14" s="1"/>
  <c r="R48" i="14"/>
  <c r="AA48" i="14" s="1"/>
  <c r="Y48" i="14"/>
  <c r="AA15" i="14"/>
  <c r="Z15" i="14"/>
  <c r="Y82" i="14"/>
  <c r="R82" i="14"/>
  <c r="AA82" i="14" s="1"/>
  <c r="AA12" i="14"/>
  <c r="Z12" i="14"/>
  <c r="L65" i="14"/>
  <c r="Y65" i="14"/>
  <c r="AA34" i="14"/>
  <c r="Z34" i="14"/>
  <c r="L90" i="14"/>
  <c r="Y90" i="14"/>
  <c r="Y18" i="14"/>
  <c r="L28" i="14"/>
  <c r="Y28" i="14"/>
  <c r="L39" i="14"/>
  <c r="AA59" i="14"/>
  <c r="Y12" i="14"/>
  <c r="R37" i="14"/>
  <c r="Y68" i="14"/>
  <c r="L68" i="14"/>
  <c r="Y87" i="14"/>
  <c r="Y21" i="14"/>
  <c r="L35" i="14"/>
  <c r="Y40" i="14"/>
  <c r="L40" i="14"/>
  <c r="Y46" i="14"/>
  <c r="Z49" i="14"/>
  <c r="L73" i="14"/>
  <c r="Y73" i="14"/>
  <c r="Y77" i="14"/>
  <c r="R77" i="14"/>
  <c r="AA77" i="14" s="1"/>
  <c r="R87" i="14"/>
  <c r="Y42" i="14"/>
  <c r="L21" i="14"/>
  <c r="Y23" i="14"/>
  <c r="L46" i="14"/>
  <c r="AA56" i="14"/>
  <c r="Z56" i="14"/>
  <c r="Y59" i="14"/>
  <c r="L66" i="14"/>
  <c r="L102" i="14"/>
  <c r="Y36" i="14"/>
  <c r="R42" i="14"/>
  <c r="Z42" i="14" s="1"/>
  <c r="Z59" i="14"/>
  <c r="R89" i="14"/>
  <c r="Y89" i="14"/>
  <c r="Y22" i="14"/>
  <c r="L22" i="14"/>
  <c r="Y43" i="14"/>
  <c r="R43" i="14"/>
  <c r="Z43" i="14" s="1"/>
  <c r="L51" i="14"/>
  <c r="L18" i="14"/>
  <c r="Y55" i="14"/>
  <c r="L55" i="14"/>
  <c r="L26" i="14"/>
  <c r="Z88" i="14"/>
  <c r="AB88" i="14" s="1"/>
  <c r="AA16" i="14"/>
  <c r="Z16" i="14"/>
  <c r="L53" i="14"/>
  <c r="Y53" i="14"/>
  <c r="L84" i="14"/>
  <c r="Y84" i="14"/>
  <c r="L13" i="14"/>
  <c r="Y13" i="14"/>
  <c r="Z41" i="14"/>
  <c r="AA41" i="14"/>
  <c r="AB41" i="14" s="1"/>
  <c r="L67" i="14"/>
  <c r="Y67" i="14"/>
  <c r="L32" i="14"/>
  <c r="Y15" i="14"/>
  <c r="Y20" i="14"/>
  <c r="L20" i="14"/>
  <c r="L80" i="14"/>
  <c r="Y80" i="14"/>
  <c r="L30" i="14"/>
  <c r="Y30" i="14"/>
  <c r="Z60" i="14"/>
  <c r="AA5" i="14"/>
  <c r="V39" i="14"/>
  <c r="X39" i="14" s="1"/>
  <c r="Y57" i="14"/>
  <c r="R57" i="14"/>
  <c r="AA57" i="14" s="1"/>
  <c r="L63" i="14"/>
  <c r="Y63" i="14"/>
  <c r="L85" i="14"/>
  <c r="Y85" i="14"/>
  <c r="Y49" i="14"/>
  <c r="Z19" i="14"/>
  <c r="AA19" i="14"/>
  <c r="AB19" i="14" s="1"/>
  <c r="AA23" i="14"/>
  <c r="Z23" i="14"/>
  <c r="L100" i="14"/>
  <c r="Y100" i="14"/>
  <c r="L25" i="14"/>
  <c r="Y25" i="14"/>
  <c r="Z36" i="14"/>
  <c r="AA36" i="14"/>
  <c r="AB36" i="14" s="1"/>
  <c r="L86" i="14"/>
  <c r="Y86" i="14"/>
  <c r="Y16" i="14"/>
  <c r="U54" i="14"/>
  <c r="V54" i="14" s="1"/>
  <c r="R58" i="14"/>
  <c r="Y58" i="14"/>
  <c r="Y64" i="14"/>
  <c r="R64" i="14"/>
  <c r="AA64" i="14" s="1"/>
  <c r="V66" i="14"/>
  <c r="X66" i="14" s="1"/>
  <c r="L71" i="14"/>
  <c r="Y71" i="14"/>
  <c r="AA11" i="14"/>
  <c r="Z11" i="14"/>
  <c r="Y41" i="14"/>
  <c r="Y45" i="14"/>
  <c r="L45" i="14"/>
  <c r="L94" i="14"/>
  <c r="Y94" i="14"/>
  <c r="L98" i="14"/>
  <c r="Y98" i="14"/>
  <c r="Y14" i="14"/>
  <c r="Y52" i="14"/>
  <c r="Y11" i="14"/>
  <c r="Y17" i="14"/>
  <c r="Y27" i="14"/>
  <c r="Y81" i="14"/>
  <c r="L14" i="14"/>
  <c r="Y29" i="14"/>
  <c r="L52" i="14"/>
  <c r="L96" i="14"/>
  <c r="Y96" i="14"/>
  <c r="Z17" i="14"/>
  <c r="AA17" i="14"/>
  <c r="AA27" i="14"/>
  <c r="Z27" i="14"/>
  <c r="Y62" i="14"/>
  <c r="Y76" i="14"/>
  <c r="L81" i="14"/>
  <c r="L91" i="14"/>
  <c r="Y91" i="14"/>
  <c r="L93" i="14"/>
  <c r="Y93" i="14"/>
  <c r="Y97" i="14"/>
  <c r="L101" i="14"/>
  <c r="L29" i="14"/>
  <c r="Y31" i="14"/>
  <c r="Y72" i="14"/>
  <c r="L62" i="14"/>
  <c r="K74" i="14"/>
  <c r="I74" i="14"/>
  <c r="J74" i="14" s="1"/>
  <c r="L76" i="14"/>
  <c r="L97" i="14"/>
  <c r="Y19" i="14"/>
  <c r="L31" i="14"/>
  <c r="Y56" i="14"/>
  <c r="L72" i="14"/>
  <c r="Y83" i="14"/>
  <c r="L99" i="14"/>
  <c r="Y99" i="14"/>
  <c r="Y79" i="14"/>
  <c r="L79" i="14"/>
  <c r="O39" i="14"/>
  <c r="P39" i="14" s="1"/>
  <c r="R39" i="14" s="1"/>
  <c r="Y50" i="14"/>
  <c r="O75" i="14"/>
  <c r="P75" i="14" s="1"/>
  <c r="L54" i="14"/>
  <c r="O74" i="14"/>
  <c r="P74" i="14" s="1"/>
  <c r="R74" i="14" s="1"/>
  <c r="L50" i="14"/>
  <c r="Y24" i="14"/>
  <c r="V38" i="14"/>
  <c r="X38" i="14" s="1"/>
  <c r="Z83" i="14"/>
  <c r="L24" i="14"/>
  <c r="U39" i="14"/>
  <c r="U75" i="14"/>
  <c r="V75" i="14" s="1"/>
  <c r="X75" i="14" s="1"/>
  <c r="Y44" i="14"/>
  <c r="J47" i="14"/>
  <c r="O101" i="14"/>
  <c r="P101" i="14" s="1"/>
  <c r="R101" i="14" s="1"/>
  <c r="Y70" i="14"/>
  <c r="J38" i="14"/>
  <c r="L70" i="14"/>
  <c r="AR23" i="12"/>
  <c r="AB95" i="14" l="1"/>
  <c r="AB83" i="14"/>
  <c r="AB60" i="14"/>
  <c r="Z78" i="14"/>
  <c r="AB78" i="14" s="1"/>
  <c r="Z48" i="14"/>
  <c r="AB48" i="14" s="1"/>
  <c r="AA42" i="14"/>
  <c r="AB42" i="14" s="1"/>
  <c r="Z82" i="14"/>
  <c r="AB82" i="14" s="1"/>
  <c r="AA33" i="14"/>
  <c r="AB17" i="14"/>
  <c r="L74" i="14"/>
  <c r="Y74" i="14"/>
  <c r="R75" i="14"/>
  <c r="AA75" i="14" s="1"/>
  <c r="Y75" i="14"/>
  <c r="X54" i="14"/>
  <c r="AA54" i="14" s="1"/>
  <c r="Y54" i="14"/>
  <c r="AB57" i="14"/>
  <c r="Z70" i="14"/>
  <c r="AA70" i="14"/>
  <c r="AA67" i="14"/>
  <c r="Z67" i="14"/>
  <c r="Y38" i="14"/>
  <c r="L38" i="14"/>
  <c r="AA63" i="14"/>
  <c r="Z63" i="14"/>
  <c r="Z51" i="14"/>
  <c r="AA51" i="14"/>
  <c r="AB51" i="14" s="1"/>
  <c r="AA97" i="14"/>
  <c r="Z97" i="14"/>
  <c r="AA14" i="14"/>
  <c r="Z14" i="14"/>
  <c r="AA46" i="14"/>
  <c r="Z46" i="14"/>
  <c r="AA92" i="14"/>
  <c r="Z92" i="14"/>
  <c r="AA76" i="14"/>
  <c r="Z76" i="14"/>
  <c r="AA22" i="14"/>
  <c r="Z22" i="14"/>
  <c r="AA65" i="14"/>
  <c r="Z65" i="14"/>
  <c r="Z79" i="14"/>
  <c r="AA79" i="14"/>
  <c r="AB79" i="14" s="1"/>
  <c r="AA84" i="14"/>
  <c r="Z84" i="14"/>
  <c r="AA87" i="14"/>
  <c r="Z87" i="14"/>
  <c r="AA37" i="14"/>
  <c r="Z37" i="14"/>
  <c r="AB23" i="14"/>
  <c r="Z53" i="14"/>
  <c r="AA53" i="14"/>
  <c r="AB53" i="14" s="1"/>
  <c r="AB27" i="14"/>
  <c r="Z39" i="14"/>
  <c r="AA39" i="14"/>
  <c r="Z77" i="14"/>
  <c r="AB77" i="14" s="1"/>
  <c r="AA101" i="14"/>
  <c r="Z101" i="14"/>
  <c r="AA20" i="14"/>
  <c r="Z20" i="14"/>
  <c r="AB15" i="14"/>
  <c r="AA94" i="14"/>
  <c r="Z94" i="14"/>
  <c r="Y39" i="14"/>
  <c r="AA43" i="14"/>
  <c r="AB43" i="14" s="1"/>
  <c r="AA26" i="14"/>
  <c r="Z26" i="14"/>
  <c r="Y66" i="14"/>
  <c r="Z52" i="14"/>
  <c r="AA52" i="14"/>
  <c r="AB52" i="14" s="1"/>
  <c r="AB56" i="14"/>
  <c r="Z35" i="14"/>
  <c r="AA35" i="14"/>
  <c r="AB35" i="14" s="1"/>
  <c r="AB11" i="14"/>
  <c r="AA25" i="14"/>
  <c r="Z25" i="14"/>
  <c r="AA61" i="14"/>
  <c r="Z61" i="14"/>
  <c r="Z71" i="14"/>
  <c r="AA71" i="14"/>
  <c r="AB71" i="14" s="1"/>
  <c r="Z21" i="14"/>
  <c r="AA21" i="14"/>
  <c r="Z68" i="14"/>
  <c r="AA68" i="14"/>
  <c r="AB68" i="14" s="1"/>
  <c r="AA62" i="14"/>
  <c r="Z62" i="14"/>
  <c r="AA89" i="14"/>
  <c r="Z89" i="14"/>
  <c r="AA24" i="14"/>
  <c r="Z24" i="14"/>
  <c r="AA58" i="14"/>
  <c r="Z58" i="14"/>
  <c r="Z29" i="14"/>
  <c r="AA29" i="14"/>
  <c r="AB29" i="14" s="1"/>
  <c r="AA98" i="14"/>
  <c r="Z98" i="14"/>
  <c r="AA102" i="14"/>
  <c r="Z102" i="14"/>
  <c r="Z50" i="14"/>
  <c r="AA50" i="14"/>
  <c r="AA72" i="14"/>
  <c r="Z72" i="14"/>
  <c r="Z57" i="14"/>
  <c r="AA45" i="14"/>
  <c r="Z45" i="14"/>
  <c r="Z64" i="14"/>
  <c r="AB64" i="14" s="1"/>
  <c r="AA32" i="14"/>
  <c r="Z32" i="14"/>
  <c r="AA55" i="14"/>
  <c r="Z55" i="14"/>
  <c r="AA66" i="14"/>
  <c r="Z66" i="14"/>
  <c r="Z31" i="14"/>
  <c r="AA31" i="14"/>
  <c r="AA18" i="14"/>
  <c r="Z18" i="14"/>
  <c r="AA91" i="14"/>
  <c r="Z91" i="14"/>
  <c r="AA81" i="14"/>
  <c r="Z81" i="14"/>
  <c r="AB34" i="14"/>
  <c r="AA13" i="14"/>
  <c r="Z13" i="14"/>
  <c r="Y47" i="14"/>
  <c r="L47" i="14"/>
  <c r="AA100" i="14"/>
  <c r="Z100" i="14"/>
  <c r="AB33" i="14"/>
  <c r="AB12" i="14"/>
  <c r="AA30" i="14"/>
  <c r="Z30" i="14"/>
  <c r="AB59" i="14"/>
  <c r="AA69" i="14"/>
  <c r="Z69" i="14"/>
  <c r="Z99" i="14"/>
  <c r="AA99" i="14"/>
  <c r="AB99" i="14" s="1"/>
  <c r="AA80" i="14"/>
  <c r="Z80" i="14"/>
  <c r="AA73" i="14"/>
  <c r="Z73" i="14"/>
  <c r="AB16" i="14"/>
  <c r="Z28" i="14"/>
  <c r="AA28" i="14"/>
  <c r="AB28" i="14" s="1"/>
  <c r="Y101" i="14"/>
  <c r="AA96" i="14"/>
  <c r="Z96" i="14"/>
  <c r="AA86" i="14"/>
  <c r="Z86" i="14"/>
  <c r="AA93" i="14"/>
  <c r="Z93" i="14"/>
  <c r="AA85" i="14"/>
  <c r="Z85" i="14"/>
  <c r="Z40" i="14"/>
  <c r="AA40" i="14"/>
  <c r="AA90" i="14"/>
  <c r="Z90" i="14"/>
  <c r="AB40" i="14" l="1"/>
  <c r="AB31" i="14"/>
  <c r="AB21" i="14"/>
  <c r="AB70" i="14"/>
  <c r="AB96" i="14"/>
  <c r="AB30" i="14"/>
  <c r="AB18" i="14"/>
  <c r="Z75" i="14"/>
  <c r="AB75" i="14" s="1"/>
  <c r="Z54" i="14"/>
  <c r="AB54" i="14" s="1"/>
  <c r="AB65" i="14"/>
  <c r="AB63" i="14"/>
  <c r="AB62" i="14"/>
  <c r="AB39" i="14"/>
  <c r="AB22" i="14"/>
  <c r="AB100" i="14"/>
  <c r="AB67" i="14"/>
  <c r="AB92" i="14"/>
  <c r="AB13" i="14"/>
  <c r="AB61" i="14"/>
  <c r="AB14" i="14"/>
  <c r="AB81" i="14"/>
  <c r="AA38" i="14"/>
  <c r="Z38" i="14"/>
  <c r="AB98" i="14"/>
  <c r="AB90" i="14"/>
  <c r="AA47" i="14"/>
  <c r="Z47" i="14"/>
  <c r="AB55" i="14"/>
  <c r="AB32" i="14"/>
  <c r="AB37" i="14"/>
  <c r="AB85" i="14"/>
  <c r="AB25" i="14"/>
  <c r="AB94" i="14"/>
  <c r="AB97" i="14"/>
  <c r="AB69" i="14"/>
  <c r="AB86" i="14"/>
  <c r="AB91" i="14"/>
  <c r="AB72" i="14"/>
  <c r="AB89" i="14"/>
  <c r="AB102" i="14"/>
  <c r="AB66" i="14"/>
  <c r="AB76" i="14"/>
  <c r="AB26" i="14"/>
  <c r="AB73" i="14"/>
  <c r="AB58" i="14"/>
  <c r="AB46" i="14"/>
  <c r="AB80" i="14"/>
  <c r="AB24" i="14"/>
  <c r="AB87" i="14"/>
  <c r="AB93" i="14"/>
  <c r="AB45" i="14"/>
  <c r="AB84" i="14"/>
  <c r="AB20" i="14"/>
  <c r="AB50" i="14"/>
  <c r="AB101" i="14"/>
  <c r="AA74" i="14"/>
  <c r="Z74" i="14"/>
  <c r="AA4" i="14" l="1"/>
  <c r="AA6" i="14" s="1"/>
  <c r="AC6" i="14" s="1"/>
  <c r="AP25" i="14"/>
  <c r="AP70" i="14" s="1"/>
  <c r="AB74" i="14"/>
  <c r="AB47" i="14"/>
  <c r="AB38" i="14"/>
  <c r="U99" i="12" l="1"/>
  <c r="V99" i="12" s="1"/>
  <c r="X99" i="12" s="1"/>
  <c r="O89" i="12" l="1"/>
  <c r="P89" i="12" s="1"/>
  <c r="R89" i="12" s="1"/>
  <c r="O94" i="12"/>
  <c r="P94" i="12" s="1"/>
  <c r="R94" i="12" s="1"/>
  <c r="O93" i="12"/>
  <c r="P93" i="12" s="1"/>
  <c r="R93" i="12" s="1"/>
  <c r="O92" i="12"/>
  <c r="P92" i="12" s="1"/>
  <c r="R92" i="12" s="1"/>
  <c r="O91" i="12"/>
  <c r="P91" i="12" s="1"/>
  <c r="R91" i="12" s="1"/>
  <c r="W24" i="13"/>
  <c r="U24" i="13"/>
  <c r="V24" i="13" s="1"/>
  <c r="X24" i="13" s="1"/>
  <c r="Q24" i="13"/>
  <c r="O24" i="13"/>
  <c r="P24" i="13" s="1"/>
  <c r="R24" i="13" s="1"/>
  <c r="K24" i="13"/>
  <c r="I24" i="13"/>
  <c r="J24" i="13" s="1"/>
  <c r="W23" i="13"/>
  <c r="U23" i="13"/>
  <c r="V23" i="13" s="1"/>
  <c r="X23" i="13" s="1"/>
  <c r="Q23" i="13"/>
  <c r="O23" i="13"/>
  <c r="P23" i="13" s="1"/>
  <c r="R23" i="13" s="1"/>
  <c r="K23" i="13"/>
  <c r="I23" i="13"/>
  <c r="J23" i="13" s="1"/>
  <c r="W22" i="13"/>
  <c r="U22" i="13"/>
  <c r="V22" i="13" s="1"/>
  <c r="X22" i="13" s="1"/>
  <c r="Q22" i="13"/>
  <c r="O22" i="13"/>
  <c r="P22" i="13" s="1"/>
  <c r="R22" i="13" s="1"/>
  <c r="K22" i="13"/>
  <c r="I22" i="13"/>
  <c r="J22" i="13" s="1"/>
  <c r="W21" i="13"/>
  <c r="U21" i="13"/>
  <c r="V21" i="13" s="1"/>
  <c r="X21" i="13" s="1"/>
  <c r="Q21" i="13"/>
  <c r="O21" i="13"/>
  <c r="P21" i="13" s="1"/>
  <c r="R21" i="13" s="1"/>
  <c r="K21" i="13"/>
  <c r="I21" i="13"/>
  <c r="J21" i="13" s="1"/>
  <c r="W20" i="13"/>
  <c r="U20" i="13"/>
  <c r="V20" i="13" s="1"/>
  <c r="X20" i="13" s="1"/>
  <c r="Q20" i="13"/>
  <c r="O20" i="13"/>
  <c r="P20" i="13" s="1"/>
  <c r="R20" i="13" s="1"/>
  <c r="K20" i="13"/>
  <c r="I20" i="13"/>
  <c r="J20" i="13" s="1"/>
  <c r="W19" i="13"/>
  <c r="U19" i="13"/>
  <c r="V19" i="13" s="1"/>
  <c r="X19" i="13" s="1"/>
  <c r="Q19" i="13"/>
  <c r="O19" i="13"/>
  <c r="P19" i="13" s="1"/>
  <c r="K19" i="13"/>
  <c r="I19" i="13"/>
  <c r="J19" i="13" s="1"/>
  <c r="L19" i="13" s="1"/>
  <c r="W18" i="13"/>
  <c r="U18" i="13"/>
  <c r="V18" i="13" s="1"/>
  <c r="X18" i="13" s="1"/>
  <c r="Q18" i="13"/>
  <c r="O18" i="13"/>
  <c r="P18" i="13" s="1"/>
  <c r="R18" i="13" s="1"/>
  <c r="K18" i="13"/>
  <c r="I18" i="13"/>
  <c r="J18" i="13" s="1"/>
  <c r="W17" i="13"/>
  <c r="U17" i="13"/>
  <c r="V17" i="13" s="1"/>
  <c r="X17" i="13" s="1"/>
  <c r="Q17" i="13"/>
  <c r="O17" i="13"/>
  <c r="P17" i="13" s="1"/>
  <c r="R17" i="13" s="1"/>
  <c r="K17" i="13"/>
  <c r="I17" i="13"/>
  <c r="J17" i="13" s="1"/>
  <c r="W16" i="13"/>
  <c r="U16" i="13"/>
  <c r="V16" i="13" s="1"/>
  <c r="X16" i="13" s="1"/>
  <c r="Q16" i="13"/>
  <c r="O16" i="13"/>
  <c r="P16" i="13" s="1"/>
  <c r="R16" i="13" s="1"/>
  <c r="K16" i="13"/>
  <c r="I16" i="13"/>
  <c r="J16" i="13" s="1"/>
  <c r="W15" i="13"/>
  <c r="U15" i="13"/>
  <c r="V15" i="13" s="1"/>
  <c r="X15" i="13" s="1"/>
  <c r="Q15" i="13"/>
  <c r="O15" i="13"/>
  <c r="P15" i="13" s="1"/>
  <c r="R15" i="13" s="1"/>
  <c r="K15" i="13"/>
  <c r="I15" i="13"/>
  <c r="J15" i="13" s="1"/>
  <c r="W14" i="13"/>
  <c r="U14" i="13"/>
  <c r="V14" i="13" s="1"/>
  <c r="X14" i="13" s="1"/>
  <c r="Q14" i="13"/>
  <c r="O14" i="13"/>
  <c r="P14" i="13" s="1"/>
  <c r="R14" i="13" s="1"/>
  <c r="K14" i="13"/>
  <c r="I14" i="13"/>
  <c r="J14" i="13" s="1"/>
  <c r="W13" i="13"/>
  <c r="U13" i="13"/>
  <c r="V13" i="13" s="1"/>
  <c r="X13" i="13" s="1"/>
  <c r="Q13" i="13"/>
  <c r="O13" i="13"/>
  <c r="P13" i="13" s="1"/>
  <c r="R13" i="13" s="1"/>
  <c r="K13" i="13"/>
  <c r="I13" i="13"/>
  <c r="J13" i="13" s="1"/>
  <c r="W12" i="13"/>
  <c r="U12" i="13"/>
  <c r="V12" i="13" s="1"/>
  <c r="X12" i="13" s="1"/>
  <c r="Q12" i="13"/>
  <c r="O12" i="13"/>
  <c r="P12" i="13" s="1"/>
  <c r="R12" i="13" s="1"/>
  <c r="K12" i="13"/>
  <c r="I12" i="13"/>
  <c r="J12" i="13" s="1"/>
  <c r="W11" i="13"/>
  <c r="U11" i="13"/>
  <c r="V11" i="13" s="1"/>
  <c r="X11" i="13" s="1"/>
  <c r="Q11" i="13"/>
  <c r="O11" i="13"/>
  <c r="P11" i="13" s="1"/>
  <c r="R11" i="13" s="1"/>
  <c r="K11" i="13"/>
  <c r="I11" i="13"/>
  <c r="J11" i="13" s="1"/>
  <c r="W10" i="13"/>
  <c r="U10" i="13"/>
  <c r="V10" i="13" s="1"/>
  <c r="X10" i="13" s="1"/>
  <c r="Q10" i="13"/>
  <c r="O10" i="13"/>
  <c r="P10" i="13" s="1"/>
  <c r="R10" i="13" s="1"/>
  <c r="K10" i="13"/>
  <c r="I10" i="13"/>
  <c r="J10" i="13" s="1"/>
  <c r="W9" i="13"/>
  <c r="U9" i="13"/>
  <c r="V9" i="13" s="1"/>
  <c r="X9" i="13" s="1"/>
  <c r="Q9" i="13"/>
  <c r="P9" i="13"/>
  <c r="R9" i="13" s="1"/>
  <c r="K9" i="13"/>
  <c r="J9" i="13"/>
  <c r="L9" i="13" s="1"/>
  <c r="I9" i="13"/>
  <c r="W8" i="13"/>
  <c r="V8" i="13"/>
  <c r="X8" i="13" s="1"/>
  <c r="U8" i="13"/>
  <c r="Q8" i="13"/>
  <c r="P8" i="13"/>
  <c r="R8" i="13" s="1"/>
  <c r="O8" i="13"/>
  <c r="K8" i="13"/>
  <c r="J8" i="13"/>
  <c r="Y8" i="13" s="1"/>
  <c r="I8" i="13"/>
  <c r="W7" i="13"/>
  <c r="V7" i="13"/>
  <c r="X7" i="13" s="1"/>
  <c r="U7" i="13"/>
  <c r="Q7" i="13"/>
  <c r="P7" i="13"/>
  <c r="R7" i="13" s="1"/>
  <c r="O7" i="13"/>
  <c r="K7" i="13"/>
  <c r="J7" i="13"/>
  <c r="L7" i="13" s="1"/>
  <c r="I7" i="13"/>
  <c r="W6" i="13"/>
  <c r="V6" i="13"/>
  <c r="X6" i="13" s="1"/>
  <c r="U6" i="13"/>
  <c r="Q6" i="13"/>
  <c r="P6" i="13"/>
  <c r="R6" i="13" s="1"/>
  <c r="O6" i="13"/>
  <c r="K6" i="13"/>
  <c r="J6" i="13"/>
  <c r="Y6" i="13" s="1"/>
  <c r="I6" i="13"/>
  <c r="W5" i="13"/>
  <c r="V5" i="13"/>
  <c r="X5" i="13" s="1"/>
  <c r="U5" i="13"/>
  <c r="Q5" i="13"/>
  <c r="P5" i="13"/>
  <c r="R5" i="13" s="1"/>
  <c r="O5" i="13"/>
  <c r="K5" i="13"/>
  <c r="J5" i="13"/>
  <c r="L5" i="13" s="1"/>
  <c r="I5" i="13"/>
  <c r="W4" i="13"/>
  <c r="V4" i="13"/>
  <c r="X4" i="13" s="1"/>
  <c r="U4" i="13"/>
  <c r="Q4" i="13"/>
  <c r="P4" i="13"/>
  <c r="R4" i="13" s="1"/>
  <c r="O4" i="13"/>
  <c r="K4" i="13"/>
  <c r="J4" i="13"/>
  <c r="Y4" i="13" s="1"/>
  <c r="I4" i="13"/>
  <c r="AA17" i="11"/>
  <c r="Z17" i="11"/>
  <c r="Y17" i="11"/>
  <c r="AA23" i="11"/>
  <c r="Z23" i="11"/>
  <c r="Y23" i="11"/>
  <c r="AA19" i="11"/>
  <c r="Z19" i="11"/>
  <c r="Y19" i="11"/>
  <c r="AA9" i="11"/>
  <c r="Z9" i="11"/>
  <c r="Y9" i="11"/>
  <c r="AA8" i="11"/>
  <c r="Z8" i="11"/>
  <c r="Y8" i="11"/>
  <c r="AA6" i="11"/>
  <c r="Z6" i="11"/>
  <c r="Y6" i="11"/>
  <c r="I24" i="11"/>
  <c r="J24" i="11" s="1"/>
  <c r="K24" i="11"/>
  <c r="O24" i="11"/>
  <c r="P24" i="11" s="1"/>
  <c r="R24" i="11" s="1"/>
  <c r="Q24" i="11"/>
  <c r="U24" i="11"/>
  <c r="V24" i="11" s="1"/>
  <c r="X24" i="11" s="1"/>
  <c r="W24" i="11"/>
  <c r="Y14" i="11"/>
  <c r="O10" i="11"/>
  <c r="I5" i="11"/>
  <c r="J5" i="11" s="1"/>
  <c r="K5" i="11"/>
  <c r="O5" i="11"/>
  <c r="P5" i="11" s="1"/>
  <c r="R5" i="11" s="1"/>
  <c r="Q5" i="11"/>
  <c r="U5" i="11"/>
  <c r="V5" i="11" s="1"/>
  <c r="X5" i="11" s="1"/>
  <c r="W5" i="11"/>
  <c r="I6" i="11"/>
  <c r="J6" i="11" s="1"/>
  <c r="K6" i="11"/>
  <c r="O6" i="11"/>
  <c r="P6" i="11" s="1"/>
  <c r="R6" i="11" s="1"/>
  <c r="Q6" i="11"/>
  <c r="U6" i="11"/>
  <c r="V6" i="11"/>
  <c r="X6" i="11" s="1"/>
  <c r="W6" i="11"/>
  <c r="I7" i="11"/>
  <c r="J7" i="11" s="1"/>
  <c r="L7" i="11" s="1"/>
  <c r="K7" i="11"/>
  <c r="O7" i="11"/>
  <c r="P7" i="11" s="1"/>
  <c r="R7" i="11" s="1"/>
  <c r="Q7" i="11"/>
  <c r="U7" i="11"/>
  <c r="V7" i="11" s="1"/>
  <c r="X7" i="11" s="1"/>
  <c r="W7" i="11"/>
  <c r="I8" i="11"/>
  <c r="J8" i="11" s="1"/>
  <c r="K8" i="11"/>
  <c r="O8" i="11"/>
  <c r="P8" i="11" s="1"/>
  <c r="R8" i="11" s="1"/>
  <c r="Q8" i="11"/>
  <c r="U8" i="11"/>
  <c r="V8" i="11" s="1"/>
  <c r="X8" i="11" s="1"/>
  <c r="W8" i="11"/>
  <c r="I9" i="11"/>
  <c r="J9" i="11" s="1"/>
  <c r="L9" i="11" s="1"/>
  <c r="K9" i="11"/>
  <c r="P9" i="11"/>
  <c r="R9" i="11" s="1"/>
  <c r="Q9" i="11"/>
  <c r="U9" i="11"/>
  <c r="V9" i="11"/>
  <c r="X9" i="11" s="1"/>
  <c r="W9" i="11"/>
  <c r="I10" i="11"/>
  <c r="J10" i="11"/>
  <c r="K10" i="11"/>
  <c r="P10" i="11"/>
  <c r="R10" i="11" s="1"/>
  <c r="Q10" i="11"/>
  <c r="U10" i="11"/>
  <c r="V10" i="11" s="1"/>
  <c r="X10" i="11" s="1"/>
  <c r="W10" i="11"/>
  <c r="I11" i="11"/>
  <c r="J11" i="11" s="1"/>
  <c r="L11" i="11" s="1"/>
  <c r="K11" i="11"/>
  <c r="O11" i="11"/>
  <c r="P11" i="11" s="1"/>
  <c r="R11" i="11" s="1"/>
  <c r="Q11" i="11"/>
  <c r="U11" i="11"/>
  <c r="V11" i="11" s="1"/>
  <c r="X11" i="11" s="1"/>
  <c r="W11" i="11"/>
  <c r="I12" i="11"/>
  <c r="J12" i="11" s="1"/>
  <c r="K12" i="11"/>
  <c r="O12" i="11"/>
  <c r="P12" i="11" s="1"/>
  <c r="R12" i="11" s="1"/>
  <c r="Q12" i="11"/>
  <c r="U12" i="11"/>
  <c r="V12" i="11"/>
  <c r="X12" i="11" s="1"/>
  <c r="W12" i="11"/>
  <c r="I13" i="11"/>
  <c r="J13" i="11" s="1"/>
  <c r="L13" i="11" s="1"/>
  <c r="K13" i="11"/>
  <c r="O13" i="11"/>
  <c r="P13" i="11" s="1"/>
  <c r="R13" i="11" s="1"/>
  <c r="Q13" i="11"/>
  <c r="U13" i="11"/>
  <c r="V13" i="11"/>
  <c r="W13" i="11"/>
  <c r="X13" i="11"/>
  <c r="I14" i="11"/>
  <c r="J14" i="11"/>
  <c r="L14" i="11" s="1"/>
  <c r="K14" i="11"/>
  <c r="O14" i="11"/>
  <c r="P14" i="11" s="1"/>
  <c r="R14" i="11" s="1"/>
  <c r="Q14" i="11"/>
  <c r="U14" i="11"/>
  <c r="V14" i="11"/>
  <c r="X14" i="11" s="1"/>
  <c r="W14" i="11"/>
  <c r="I15" i="11"/>
  <c r="J15" i="11" s="1"/>
  <c r="L15" i="11" s="1"/>
  <c r="K15" i="11"/>
  <c r="O15" i="11"/>
  <c r="P15" i="11" s="1"/>
  <c r="R15" i="11" s="1"/>
  <c r="Q15" i="11"/>
  <c r="U15" i="11"/>
  <c r="V15" i="11" s="1"/>
  <c r="X15" i="11" s="1"/>
  <c r="W15" i="11"/>
  <c r="I16" i="11"/>
  <c r="J16" i="11" s="1"/>
  <c r="K16" i="11"/>
  <c r="O16" i="11"/>
  <c r="P16" i="11"/>
  <c r="R16" i="11" s="1"/>
  <c r="Q16" i="11"/>
  <c r="U16" i="11"/>
  <c r="V16" i="11"/>
  <c r="X16" i="11" s="1"/>
  <c r="W16" i="11"/>
  <c r="I17" i="11"/>
  <c r="J17" i="11"/>
  <c r="K17" i="11"/>
  <c r="L17" i="11"/>
  <c r="O17" i="11"/>
  <c r="P17" i="11" s="1"/>
  <c r="R17" i="11" s="1"/>
  <c r="Q17" i="11"/>
  <c r="U17" i="11"/>
  <c r="V17" i="11" s="1"/>
  <c r="W17" i="11"/>
  <c r="I18" i="11"/>
  <c r="J18" i="11" s="1"/>
  <c r="K18" i="11"/>
  <c r="O18" i="11"/>
  <c r="P18" i="11" s="1"/>
  <c r="R18" i="11" s="1"/>
  <c r="Q18" i="11"/>
  <c r="U18" i="11"/>
  <c r="V18" i="11" s="1"/>
  <c r="X18" i="11" s="1"/>
  <c r="W18" i="11"/>
  <c r="I19" i="11"/>
  <c r="J19" i="11"/>
  <c r="L19" i="11" s="1"/>
  <c r="K19" i="11"/>
  <c r="O19" i="11"/>
  <c r="P19" i="11" s="1"/>
  <c r="R19" i="11" s="1"/>
  <c r="Q19" i="11"/>
  <c r="U19" i="11"/>
  <c r="V19" i="11" s="1"/>
  <c r="W19" i="11"/>
  <c r="I20" i="11"/>
  <c r="J20" i="11"/>
  <c r="L20" i="11" s="1"/>
  <c r="K20" i="11"/>
  <c r="O20" i="11"/>
  <c r="P20" i="11" s="1"/>
  <c r="R20" i="11" s="1"/>
  <c r="Q20" i="11"/>
  <c r="U20" i="11"/>
  <c r="V20" i="11" s="1"/>
  <c r="X20" i="11" s="1"/>
  <c r="W20" i="11"/>
  <c r="I21" i="11"/>
  <c r="J21" i="11"/>
  <c r="K21" i="11"/>
  <c r="L21" i="11"/>
  <c r="O21" i="11"/>
  <c r="P21" i="11" s="1"/>
  <c r="R21" i="11" s="1"/>
  <c r="Q21" i="11"/>
  <c r="U21" i="11"/>
  <c r="V21" i="11" s="1"/>
  <c r="X21" i="11" s="1"/>
  <c r="W21" i="11"/>
  <c r="I22" i="11"/>
  <c r="J22" i="11" s="1"/>
  <c r="L22" i="11" s="1"/>
  <c r="K22" i="11"/>
  <c r="O22" i="11"/>
  <c r="P22" i="11"/>
  <c r="R22" i="11" s="1"/>
  <c r="Q22" i="11"/>
  <c r="U22" i="11"/>
  <c r="V22" i="11"/>
  <c r="X22" i="11" s="1"/>
  <c r="W22" i="11"/>
  <c r="I23" i="11"/>
  <c r="J23" i="11" s="1"/>
  <c r="L23" i="11" s="1"/>
  <c r="K23" i="11"/>
  <c r="O23" i="11"/>
  <c r="P23" i="11" s="1"/>
  <c r="Q23" i="11"/>
  <c r="U23" i="11"/>
  <c r="V23" i="11" s="1"/>
  <c r="X23" i="11" s="1"/>
  <c r="W23" i="11"/>
  <c r="U91" i="12"/>
  <c r="V91" i="12" s="1"/>
  <c r="X91" i="12" s="1"/>
  <c r="I90" i="12"/>
  <c r="J90" i="12" s="1"/>
  <c r="I88" i="12"/>
  <c r="J88" i="12" s="1"/>
  <c r="L88" i="12" l="1"/>
  <c r="L90" i="12"/>
  <c r="Z9" i="13"/>
  <c r="AE9" i="13"/>
  <c r="AF9" i="13" s="1"/>
  <c r="AA9" i="13"/>
  <c r="AB9" i="13" s="1"/>
  <c r="Y13" i="13"/>
  <c r="L13" i="13"/>
  <c r="L12" i="13"/>
  <c r="Y12" i="13"/>
  <c r="Y21" i="13"/>
  <c r="L21" i="13"/>
  <c r="L16" i="13"/>
  <c r="Y16" i="13"/>
  <c r="L20" i="13"/>
  <c r="Y20" i="13"/>
  <c r="AA5" i="13"/>
  <c r="AB5" i="13" s="1"/>
  <c r="Z5" i="13"/>
  <c r="AE5" i="13"/>
  <c r="AF5" i="13" s="1"/>
  <c r="L11" i="13"/>
  <c r="Y11" i="13"/>
  <c r="Y23" i="13"/>
  <c r="L23" i="13"/>
  <c r="AA7" i="13"/>
  <c r="AB7" i="13" s="1"/>
  <c r="Z7" i="13"/>
  <c r="AE7" i="13"/>
  <c r="AF7" i="13" s="1"/>
  <c r="L14" i="13"/>
  <c r="Y14" i="13"/>
  <c r="L18" i="13"/>
  <c r="Y18" i="13"/>
  <c r="R19" i="13"/>
  <c r="Y19" i="13"/>
  <c r="L22" i="13"/>
  <c r="Y22" i="13"/>
  <c r="Y17" i="13"/>
  <c r="L17" i="13"/>
  <c r="L24" i="13"/>
  <c r="Y24" i="13"/>
  <c r="L15" i="13"/>
  <c r="Y15" i="13"/>
  <c r="L10" i="13"/>
  <c r="Y10" i="13"/>
  <c r="Y9" i="13"/>
  <c r="L4" i="13"/>
  <c r="L6" i="13"/>
  <c r="L8" i="13"/>
  <c r="Y5" i="13"/>
  <c r="Y7" i="13"/>
  <c r="Y21" i="11"/>
  <c r="AE21" i="11"/>
  <c r="AF21" i="11" s="1"/>
  <c r="Y13" i="11"/>
  <c r="Y15" i="11"/>
  <c r="L24" i="11"/>
  <c r="Y24" i="11"/>
  <c r="R23" i="11"/>
  <c r="AE23" i="11" s="1"/>
  <c r="AF23" i="11" s="1"/>
  <c r="Y22" i="11"/>
  <c r="Y20" i="11"/>
  <c r="X19" i="11"/>
  <c r="AE19" i="11"/>
  <c r="AF19" i="11" s="1"/>
  <c r="L18" i="11"/>
  <c r="Z18" i="11" s="1"/>
  <c r="Y18" i="11"/>
  <c r="X17" i="11"/>
  <c r="L16" i="11"/>
  <c r="Y16" i="11"/>
  <c r="Y12" i="11"/>
  <c r="Y10" i="11"/>
  <c r="AE11" i="11"/>
  <c r="AF11" i="11" s="1"/>
  <c r="Z11" i="11"/>
  <c r="AA11" i="11"/>
  <c r="AA15" i="11"/>
  <c r="Z15" i="11"/>
  <c r="AE9" i="11"/>
  <c r="AF9" i="11" s="1"/>
  <c r="AE13" i="11"/>
  <c r="AF13" i="11" s="1"/>
  <c r="Z14" i="11"/>
  <c r="AA14" i="11"/>
  <c r="AE14" i="11"/>
  <c r="AF14" i="11" s="1"/>
  <c r="AA20" i="11"/>
  <c r="Z20" i="11"/>
  <c r="AE20" i="11"/>
  <c r="AF20" i="11" s="1"/>
  <c r="AE15" i="11"/>
  <c r="AF15" i="11" s="1"/>
  <c r="AE7" i="11"/>
  <c r="AF7" i="11" s="1"/>
  <c r="AA7" i="11"/>
  <c r="Z7" i="11"/>
  <c r="AA13" i="11"/>
  <c r="Z13" i="11"/>
  <c r="Z16" i="11"/>
  <c r="AA16" i="11"/>
  <c r="AB16" i="11" s="1"/>
  <c r="AE16" i="11"/>
  <c r="AF16" i="11" s="1"/>
  <c r="AA18" i="11"/>
  <c r="AE18" i="11"/>
  <c r="AF18" i="11" s="1"/>
  <c r="Z22" i="11"/>
  <c r="AA22" i="11"/>
  <c r="AE22" i="11"/>
  <c r="AF22" i="11" s="1"/>
  <c r="Z21" i="11"/>
  <c r="AA21" i="11"/>
  <c r="AB21" i="11" s="1"/>
  <c r="L5" i="11"/>
  <c r="Y5" i="11"/>
  <c r="L12" i="11"/>
  <c r="L10" i="11"/>
  <c r="L8" i="11"/>
  <c r="L6" i="11"/>
  <c r="Y11" i="11"/>
  <c r="Y7" i="11"/>
  <c r="A12" i="12"/>
  <c r="U52" i="12"/>
  <c r="V52" i="12" s="1"/>
  <c r="X52" i="12" s="1"/>
  <c r="O52" i="12"/>
  <c r="P52" i="12" s="1"/>
  <c r="R52" i="12" s="1"/>
  <c r="I52" i="12"/>
  <c r="J52" i="12" s="1"/>
  <c r="U22" i="12"/>
  <c r="V22" i="12" s="1"/>
  <c r="X22" i="12" s="1"/>
  <c r="O22" i="12"/>
  <c r="P22" i="12" s="1"/>
  <c r="R22" i="12" s="1"/>
  <c r="I22" i="12"/>
  <c r="J22" i="12" s="1"/>
  <c r="T75" i="12"/>
  <c r="N75" i="12"/>
  <c r="H75" i="12"/>
  <c r="T39" i="12"/>
  <c r="N39" i="12"/>
  <c r="H39" i="12"/>
  <c r="I39" i="12" l="1"/>
  <c r="J39" i="12" s="1"/>
  <c r="K39" i="12"/>
  <c r="O75" i="12"/>
  <c r="P75" i="12" s="1"/>
  <c r="R75" i="12" s="1"/>
  <c r="Q75" i="12"/>
  <c r="W75" i="12"/>
  <c r="U75" i="12"/>
  <c r="V75" i="12" s="1"/>
  <c r="X75" i="12" s="1"/>
  <c r="O39" i="12"/>
  <c r="P39" i="12" s="1"/>
  <c r="R39" i="12" s="1"/>
  <c r="Q39" i="12"/>
  <c r="U39" i="12"/>
  <c r="V39" i="12" s="1"/>
  <c r="X39" i="12" s="1"/>
  <c r="W39" i="12"/>
  <c r="I75" i="12"/>
  <c r="J75" i="12" s="1"/>
  <c r="K75" i="12"/>
  <c r="L22" i="12"/>
  <c r="Y22" i="12"/>
  <c r="L52" i="12"/>
  <c r="Y52" i="12"/>
  <c r="AE10" i="13"/>
  <c r="AF10" i="13" s="1"/>
  <c r="Z10" i="13"/>
  <c r="AA10" i="13"/>
  <c r="AB10" i="13" s="1"/>
  <c r="Z22" i="13"/>
  <c r="AE22" i="13"/>
  <c r="AF22" i="13" s="1"/>
  <c r="AA22" i="13"/>
  <c r="AB22" i="13" s="1"/>
  <c r="AC7" i="13"/>
  <c r="AD7" i="13"/>
  <c r="AC5" i="13"/>
  <c r="AD5" i="13"/>
  <c r="Z12" i="13"/>
  <c r="AA12" i="13"/>
  <c r="AB12" i="13" s="1"/>
  <c r="AE12" i="13"/>
  <c r="AF12" i="13" s="1"/>
  <c r="AA15" i="13"/>
  <c r="Z15" i="13"/>
  <c r="AE15" i="13"/>
  <c r="AF15" i="13" s="1"/>
  <c r="AA19" i="13"/>
  <c r="Z19" i="13"/>
  <c r="Z23" i="13"/>
  <c r="AA23" i="13"/>
  <c r="AB23" i="13" s="1"/>
  <c r="AE23" i="13"/>
  <c r="AF23" i="13" s="1"/>
  <c r="Z13" i="13"/>
  <c r="AE13" i="13"/>
  <c r="AF13" i="13" s="1"/>
  <c r="AA13" i="13"/>
  <c r="AB13" i="13" s="1"/>
  <c r="AE8" i="13"/>
  <c r="AF8" i="13" s="1"/>
  <c r="Z8" i="13"/>
  <c r="AA8" i="13"/>
  <c r="AB8" i="13" s="1"/>
  <c r="AE20" i="13"/>
  <c r="AF20" i="13" s="1"/>
  <c r="Z20" i="13"/>
  <c r="AA20" i="13"/>
  <c r="AB20" i="13" s="1"/>
  <c r="AE6" i="13"/>
  <c r="AF6" i="13" s="1"/>
  <c r="AA6" i="13"/>
  <c r="AB6" i="13" s="1"/>
  <c r="Z6" i="13"/>
  <c r="AA24" i="13"/>
  <c r="AE24" i="13"/>
  <c r="AF24" i="13" s="1"/>
  <c r="Z24" i="13"/>
  <c r="AE18" i="13"/>
  <c r="AF18" i="13" s="1"/>
  <c r="Z18" i="13"/>
  <c r="AA18" i="13"/>
  <c r="AB18" i="13" s="1"/>
  <c r="AE19" i="13"/>
  <c r="AF19" i="13" s="1"/>
  <c r="AE4" i="13"/>
  <c r="AF4" i="13" s="1"/>
  <c r="AA4" i="13"/>
  <c r="Z4" i="13"/>
  <c r="AA17" i="13"/>
  <c r="AE17" i="13"/>
  <c r="AF17" i="13" s="1"/>
  <c r="Z17" i="13"/>
  <c r="AA16" i="13"/>
  <c r="Z16" i="13"/>
  <c r="AE16" i="13"/>
  <c r="AF16" i="13" s="1"/>
  <c r="AE14" i="13"/>
  <c r="AF14" i="13" s="1"/>
  <c r="Z14" i="13"/>
  <c r="AA14" i="13"/>
  <c r="AB14" i="13" s="1"/>
  <c r="Z11" i="13"/>
  <c r="AE11" i="13"/>
  <c r="AF11" i="13" s="1"/>
  <c r="AA11" i="13"/>
  <c r="AB11" i="13" s="1"/>
  <c r="AA21" i="13"/>
  <c r="AB21" i="13" s="1"/>
  <c r="Z21" i="13"/>
  <c r="AE21" i="13"/>
  <c r="AF21" i="13" s="1"/>
  <c r="AD9" i="13"/>
  <c r="AC9" i="13"/>
  <c r="AE17" i="11"/>
  <c r="AF17" i="11" s="1"/>
  <c r="AD23" i="11"/>
  <c r="AE24" i="11"/>
  <c r="AF24" i="11" s="1"/>
  <c r="Z24" i="11"/>
  <c r="AA24" i="11"/>
  <c r="AB24" i="11" s="1"/>
  <c r="AB22" i="11"/>
  <c r="AB20" i="11"/>
  <c r="AB17" i="11"/>
  <c r="AB14" i="11"/>
  <c r="AB11" i="11"/>
  <c r="AC9" i="11"/>
  <c r="AD9" i="11"/>
  <c r="AC7" i="11"/>
  <c r="AD7" i="11"/>
  <c r="AB7" i="11"/>
  <c r="AC14" i="11"/>
  <c r="AD14" i="11"/>
  <c r="Z10" i="11"/>
  <c r="AA10" i="11"/>
  <c r="AE10" i="11"/>
  <c r="AF10" i="11" s="1"/>
  <c r="AC22" i="11"/>
  <c r="AD22" i="11"/>
  <c r="AB19" i="11"/>
  <c r="AC18" i="11"/>
  <c r="AD18" i="11"/>
  <c r="AC21" i="11"/>
  <c r="AD21" i="11"/>
  <c r="AB9" i="11"/>
  <c r="AC16" i="11"/>
  <c r="AD16" i="11"/>
  <c r="AC15" i="11"/>
  <c r="AD15" i="11"/>
  <c r="AC13" i="11"/>
  <c r="AD13" i="11"/>
  <c r="AB15" i="11"/>
  <c r="Z12" i="11"/>
  <c r="AA12" i="11"/>
  <c r="AB12" i="11" s="1"/>
  <c r="AE12" i="11"/>
  <c r="AF12" i="11" s="1"/>
  <c r="AC23" i="11"/>
  <c r="AC11" i="11"/>
  <c r="AD11" i="11"/>
  <c r="AE6" i="11"/>
  <c r="AF6" i="11" s="1"/>
  <c r="AB6" i="11"/>
  <c r="AB8" i="11"/>
  <c r="AE8" i="11"/>
  <c r="AF8" i="11" s="1"/>
  <c r="AC19" i="11"/>
  <c r="AD19" i="11"/>
  <c r="AB13" i="11"/>
  <c r="AE5" i="11"/>
  <c r="AF5" i="11" s="1"/>
  <c r="Z5" i="11"/>
  <c r="AA5" i="11"/>
  <c r="AB18" i="11"/>
  <c r="AB23" i="11"/>
  <c r="AC20" i="11"/>
  <c r="AD20" i="11"/>
  <c r="AC17" i="11"/>
  <c r="AD17" i="11"/>
  <c r="T74" i="12"/>
  <c r="W74" i="12" s="1"/>
  <c r="N74" i="12"/>
  <c r="Q74" i="12" s="1"/>
  <c r="H74" i="12"/>
  <c r="K74" i="12" s="1"/>
  <c r="L75" i="12" l="1"/>
  <c r="Z75" i="12" s="1"/>
  <c r="Y75" i="12"/>
  <c r="L39" i="12"/>
  <c r="Y39" i="12"/>
  <c r="AA52" i="12"/>
  <c r="Z52" i="12"/>
  <c r="AA22" i="12"/>
  <c r="Z22" i="12"/>
  <c r="AB15" i="13"/>
  <c r="AD11" i="13"/>
  <c r="AC11" i="13"/>
  <c r="AC20" i="13"/>
  <c r="AD20" i="13"/>
  <c r="AD24" i="13"/>
  <c r="AC24" i="13"/>
  <c r="AC14" i="13"/>
  <c r="AD14" i="13"/>
  <c r="AC4" i="13"/>
  <c r="AD4" i="13"/>
  <c r="AD23" i="13"/>
  <c r="AC23" i="13"/>
  <c r="AC12" i="13"/>
  <c r="AD12" i="13"/>
  <c r="AB16" i="13"/>
  <c r="AD17" i="13"/>
  <c r="AC17" i="13"/>
  <c r="AB4" i="13"/>
  <c r="AB24" i="13"/>
  <c r="AC8" i="13"/>
  <c r="AD8" i="13"/>
  <c r="AD19" i="13"/>
  <c r="AC19" i="13"/>
  <c r="AD10" i="13"/>
  <c r="AC10" i="13"/>
  <c r="AD16" i="13"/>
  <c r="AC16" i="13"/>
  <c r="AD15" i="13"/>
  <c r="AC15" i="13"/>
  <c r="AC18" i="13"/>
  <c r="AD18" i="13"/>
  <c r="AD13" i="13"/>
  <c r="AC13" i="13"/>
  <c r="AB17" i="13"/>
  <c r="AD22" i="13"/>
  <c r="AC22" i="13"/>
  <c r="AD21" i="13"/>
  <c r="AC21" i="13"/>
  <c r="AD6" i="13"/>
  <c r="AC6" i="13"/>
  <c r="AB19" i="13"/>
  <c r="AC24" i="11"/>
  <c r="AD24" i="11"/>
  <c r="AB5" i="11"/>
  <c r="AC10" i="11"/>
  <c r="AD10" i="11"/>
  <c r="AC5" i="11"/>
  <c r="AD5" i="11"/>
  <c r="AC12" i="11"/>
  <c r="AD12" i="11"/>
  <c r="AD8" i="11"/>
  <c r="AC8" i="11"/>
  <c r="AC6" i="11"/>
  <c r="AD6" i="11"/>
  <c r="AB10" i="11"/>
  <c r="O68" i="12"/>
  <c r="P68" i="12" s="1"/>
  <c r="R68" i="12" s="1"/>
  <c r="U68" i="12"/>
  <c r="V68" i="12" s="1"/>
  <c r="X68" i="12" s="1"/>
  <c r="AA75" i="12" l="1"/>
  <c r="AB75" i="12" s="1"/>
  <c r="Z39" i="12"/>
  <c r="AA39" i="12"/>
  <c r="AB22" i="12"/>
  <c r="AB52" i="12"/>
  <c r="O80" i="12"/>
  <c r="P80" i="12" s="1"/>
  <c r="R80" i="12" s="1"/>
  <c r="O69" i="12"/>
  <c r="P69" i="12" s="1"/>
  <c r="R69" i="12" s="1"/>
  <c r="O55" i="12"/>
  <c r="P55" i="12" s="1"/>
  <c r="R55" i="12" s="1"/>
  <c r="O25" i="12"/>
  <c r="P25" i="12" s="1"/>
  <c r="R25" i="12" s="1"/>
  <c r="I80" i="12"/>
  <c r="J80" i="12" s="1"/>
  <c r="I69" i="12"/>
  <c r="J69" i="12" s="1"/>
  <c r="I55" i="12"/>
  <c r="J55" i="12" s="1"/>
  <c r="I25" i="12"/>
  <c r="J25" i="12" s="1"/>
  <c r="AB39" i="12" l="1"/>
  <c r="L69" i="12"/>
  <c r="Y69" i="12"/>
  <c r="L55" i="12"/>
  <c r="Y55" i="12"/>
  <c r="L80" i="12"/>
  <c r="Y80" i="12"/>
  <c r="L25" i="12"/>
  <c r="Y25" i="12"/>
  <c r="H16" i="12"/>
  <c r="K16" i="12" s="1"/>
  <c r="H47" i="12"/>
  <c r="K47" i="12" s="1"/>
  <c r="O79" i="12"/>
  <c r="N79" i="12"/>
  <c r="O54" i="12"/>
  <c r="N54" i="12"/>
  <c r="O24" i="12"/>
  <c r="N24" i="12"/>
  <c r="T79" i="12"/>
  <c r="W79" i="12" s="1"/>
  <c r="T54" i="12"/>
  <c r="W54" i="12" s="1"/>
  <c r="T24" i="12"/>
  <c r="Q54" i="12" l="1"/>
  <c r="P54" i="12"/>
  <c r="R54" i="12" s="1"/>
  <c r="P79" i="12"/>
  <c r="R79" i="12" s="1"/>
  <c r="Q79" i="12"/>
  <c r="U24" i="12"/>
  <c r="V24" i="12" s="1"/>
  <c r="W24" i="12"/>
  <c r="Q24" i="12"/>
  <c r="P24" i="12"/>
  <c r="R24" i="12" s="1"/>
  <c r="Z25" i="12"/>
  <c r="AA25" i="12"/>
  <c r="AB25" i="12" s="1"/>
  <c r="Z80" i="12"/>
  <c r="AA80" i="12"/>
  <c r="X24" i="12"/>
  <c r="Y24" i="12"/>
  <c r="Z55" i="12"/>
  <c r="AA55" i="12"/>
  <c r="Z69" i="12"/>
  <c r="AA69" i="12"/>
  <c r="U79" i="12"/>
  <c r="V79" i="12" s="1"/>
  <c r="U54" i="12"/>
  <c r="V54" i="12" s="1"/>
  <c r="AB55" i="12" l="1"/>
  <c r="AB69" i="12"/>
  <c r="AB80" i="12"/>
  <c r="X79" i="12"/>
  <c r="Y79" i="12"/>
  <c r="X54" i="12"/>
  <c r="Y54" i="12"/>
  <c r="Z24" i="12"/>
  <c r="AA24" i="12"/>
  <c r="AB24" i="12" s="1"/>
  <c r="H66" i="12"/>
  <c r="K66" i="12" s="1"/>
  <c r="T66" i="12"/>
  <c r="T38" i="12"/>
  <c r="H38" i="12"/>
  <c r="K38" i="12" s="1"/>
  <c r="U74" i="12"/>
  <c r="V74" i="12" s="1"/>
  <c r="X74" i="12" s="1"/>
  <c r="U40" i="12"/>
  <c r="V40" i="12" s="1"/>
  <c r="X40" i="12" s="1"/>
  <c r="U76" i="12"/>
  <c r="V76" i="12" s="1"/>
  <c r="X76" i="12" s="1"/>
  <c r="U101" i="12"/>
  <c r="V101" i="12" s="1"/>
  <c r="X101" i="12" s="1"/>
  <c r="U102" i="12"/>
  <c r="V102" i="12" s="1"/>
  <c r="X102" i="12" s="1"/>
  <c r="O102" i="12"/>
  <c r="P102" i="12" s="1"/>
  <c r="R102" i="12" s="1"/>
  <c r="O101" i="12"/>
  <c r="P101" i="12" s="1"/>
  <c r="R101" i="12" s="1"/>
  <c r="O76" i="12"/>
  <c r="P76" i="12" s="1"/>
  <c r="R76" i="12" s="1"/>
  <c r="O40" i="12"/>
  <c r="P40" i="12" s="1"/>
  <c r="R40" i="12" s="1"/>
  <c r="I102" i="12"/>
  <c r="J102" i="12" s="1"/>
  <c r="I101" i="12"/>
  <c r="J101" i="12" s="1"/>
  <c r="I76" i="12"/>
  <c r="J76" i="12" s="1"/>
  <c r="I40" i="12"/>
  <c r="J40" i="12" s="1"/>
  <c r="O74" i="12"/>
  <c r="P74" i="12" s="1"/>
  <c r="R74" i="12" s="1"/>
  <c r="I74" i="12"/>
  <c r="J74" i="12" s="1"/>
  <c r="O66" i="12"/>
  <c r="P66" i="12" s="1"/>
  <c r="R66" i="12" s="1"/>
  <c r="O38" i="12"/>
  <c r="P38" i="12" s="1"/>
  <c r="R38" i="12" s="1"/>
  <c r="I94" i="12"/>
  <c r="J94" i="12" s="1"/>
  <c r="I43" i="12"/>
  <c r="J43" i="12" s="1"/>
  <c r="V38" i="12" l="1"/>
  <c r="X38" i="12" s="1"/>
  <c r="W38" i="12"/>
  <c r="V66" i="12"/>
  <c r="X66" i="12" s="1"/>
  <c r="W66" i="12"/>
  <c r="L76" i="12"/>
  <c r="Z76" i="12" s="1"/>
  <c r="Y76" i="12"/>
  <c r="L101" i="12"/>
  <c r="Y101" i="12"/>
  <c r="L102" i="12"/>
  <c r="AA102" i="12" s="1"/>
  <c r="Y102" i="12"/>
  <c r="AA54" i="12"/>
  <c r="Z54" i="12"/>
  <c r="Z102" i="12"/>
  <c r="L43" i="12"/>
  <c r="Y43" i="12"/>
  <c r="L94" i="12"/>
  <c r="L40" i="12"/>
  <c r="Y40" i="12"/>
  <c r="L74" i="12"/>
  <c r="Y74" i="12"/>
  <c r="AA79" i="12"/>
  <c r="Z79" i="12"/>
  <c r="U84" i="12"/>
  <c r="V84" i="12" s="1"/>
  <c r="X84" i="12" s="1"/>
  <c r="U77" i="12"/>
  <c r="V77" i="12" s="1"/>
  <c r="X77" i="12" s="1"/>
  <c r="U65" i="12"/>
  <c r="V65" i="12" s="1"/>
  <c r="X65" i="12" s="1"/>
  <c r="U62" i="12"/>
  <c r="V62" i="12" s="1"/>
  <c r="X62" i="12" s="1"/>
  <c r="U41" i="12"/>
  <c r="V41" i="12" s="1"/>
  <c r="X41" i="12" s="1"/>
  <c r="U36" i="12"/>
  <c r="V36" i="12" s="1"/>
  <c r="X36" i="12" s="1"/>
  <c r="U33" i="12"/>
  <c r="V33" i="12" s="1"/>
  <c r="X33" i="12" s="1"/>
  <c r="O45" i="12"/>
  <c r="P45" i="12" s="1"/>
  <c r="R45" i="12" s="1"/>
  <c r="O100" i="12"/>
  <c r="P100" i="12" s="1"/>
  <c r="R100" i="12" s="1"/>
  <c r="I100" i="12"/>
  <c r="J100" i="12" s="1"/>
  <c r="O99" i="12"/>
  <c r="P99" i="12" s="1"/>
  <c r="R99" i="12" s="1"/>
  <c r="I99" i="12"/>
  <c r="J99" i="12" s="1"/>
  <c r="O98" i="12"/>
  <c r="P98" i="12" s="1"/>
  <c r="R98" i="12" s="1"/>
  <c r="I98" i="12"/>
  <c r="J98" i="12" s="1"/>
  <c r="BL97" i="12"/>
  <c r="U97" i="12"/>
  <c r="V97" i="12" s="1"/>
  <c r="X97" i="12" s="1"/>
  <c r="O97" i="12"/>
  <c r="P97" i="12" s="1"/>
  <c r="R97" i="12" s="1"/>
  <c r="I97" i="12"/>
  <c r="J97" i="12" s="1"/>
  <c r="O96" i="12"/>
  <c r="P96" i="12" s="1"/>
  <c r="R96" i="12" s="1"/>
  <c r="I96" i="12"/>
  <c r="J96" i="12" s="1"/>
  <c r="U95" i="12"/>
  <c r="V95" i="12" s="1"/>
  <c r="X95" i="12" s="1"/>
  <c r="O95" i="12"/>
  <c r="P95" i="12" s="1"/>
  <c r="R95" i="12" s="1"/>
  <c r="I95" i="12"/>
  <c r="J95" i="12" s="1"/>
  <c r="U94" i="12"/>
  <c r="V94" i="12" s="1"/>
  <c r="X94" i="12" s="1"/>
  <c r="U93" i="12"/>
  <c r="V93" i="12" s="1"/>
  <c r="X93" i="12" s="1"/>
  <c r="I93" i="12"/>
  <c r="J93" i="12" s="1"/>
  <c r="U92" i="12"/>
  <c r="V92" i="12" s="1"/>
  <c r="X92" i="12" s="1"/>
  <c r="I92" i="12"/>
  <c r="I91" i="12"/>
  <c r="J91" i="12" s="1"/>
  <c r="U90" i="12"/>
  <c r="V90" i="12" s="1"/>
  <c r="X90" i="12" s="1"/>
  <c r="O90" i="12"/>
  <c r="P90" i="12" s="1"/>
  <c r="R90" i="12" s="1"/>
  <c r="U89" i="12"/>
  <c r="V89" i="12" s="1"/>
  <c r="X89" i="12" s="1"/>
  <c r="I89" i="12"/>
  <c r="J89" i="12" s="1"/>
  <c r="U88" i="12"/>
  <c r="V88" i="12" s="1"/>
  <c r="X88" i="12" s="1"/>
  <c r="O88" i="12"/>
  <c r="P88" i="12" s="1"/>
  <c r="R88" i="12" s="1"/>
  <c r="U87" i="12"/>
  <c r="V87" i="12" s="1"/>
  <c r="X87" i="12" s="1"/>
  <c r="O87" i="12"/>
  <c r="P87" i="12" s="1"/>
  <c r="R87" i="12" s="1"/>
  <c r="I87" i="12"/>
  <c r="J87" i="12" s="1"/>
  <c r="U86" i="12"/>
  <c r="V86" i="12" s="1"/>
  <c r="X86" i="12" s="1"/>
  <c r="O86" i="12"/>
  <c r="P86" i="12" s="1"/>
  <c r="R86" i="12" s="1"/>
  <c r="U85" i="12"/>
  <c r="V85" i="12" s="1"/>
  <c r="X85" i="12" s="1"/>
  <c r="O85" i="12"/>
  <c r="P85" i="12" s="1"/>
  <c r="R85" i="12" s="1"/>
  <c r="I85" i="12"/>
  <c r="J85" i="12" s="1"/>
  <c r="O84" i="12"/>
  <c r="P84" i="12" s="1"/>
  <c r="R84" i="12" s="1"/>
  <c r="I84" i="12"/>
  <c r="J84" i="12" s="1"/>
  <c r="O83" i="12"/>
  <c r="P83" i="12" s="1"/>
  <c r="R83" i="12" s="1"/>
  <c r="U82" i="12"/>
  <c r="V82" i="12" s="1"/>
  <c r="X82" i="12" s="1"/>
  <c r="O82" i="12"/>
  <c r="P82" i="12" s="1"/>
  <c r="R82" i="12" s="1"/>
  <c r="I82" i="12"/>
  <c r="J82" i="12" s="1"/>
  <c r="U81" i="12"/>
  <c r="V81" i="12" s="1"/>
  <c r="X81" i="12" s="1"/>
  <c r="O81" i="12"/>
  <c r="P81" i="12" s="1"/>
  <c r="R81" i="12" s="1"/>
  <c r="I81" i="12"/>
  <c r="J81" i="12" s="1"/>
  <c r="U78" i="12"/>
  <c r="V78" i="12" s="1"/>
  <c r="X78" i="12" s="1"/>
  <c r="O78" i="12"/>
  <c r="P78" i="12" s="1"/>
  <c r="R78" i="12" s="1"/>
  <c r="I78" i="12"/>
  <c r="J78" i="12" s="1"/>
  <c r="O77" i="12"/>
  <c r="P77" i="12" s="1"/>
  <c r="R77" i="12" s="1"/>
  <c r="I77" i="12"/>
  <c r="J77" i="12" s="1"/>
  <c r="U73" i="12"/>
  <c r="V73" i="12" s="1"/>
  <c r="X73" i="12" s="1"/>
  <c r="O73" i="12"/>
  <c r="P73" i="12" s="1"/>
  <c r="R73" i="12" s="1"/>
  <c r="I73" i="12"/>
  <c r="J73" i="12" s="1"/>
  <c r="O72" i="12"/>
  <c r="P72" i="12" s="1"/>
  <c r="R72" i="12" s="1"/>
  <c r="I72" i="12"/>
  <c r="J72" i="12" s="1"/>
  <c r="O71" i="12"/>
  <c r="P71" i="12" s="1"/>
  <c r="R71" i="12" s="1"/>
  <c r="I71" i="12"/>
  <c r="J71" i="12" s="1"/>
  <c r="O70" i="12"/>
  <c r="P70" i="12" s="1"/>
  <c r="R70" i="12" s="1"/>
  <c r="I68" i="12"/>
  <c r="J68" i="12" s="1"/>
  <c r="O67" i="12"/>
  <c r="P67" i="12" s="1"/>
  <c r="R67" i="12" s="1"/>
  <c r="I67" i="12"/>
  <c r="J67" i="12" s="1"/>
  <c r="I66" i="12"/>
  <c r="J66" i="12" s="1"/>
  <c r="O65" i="12"/>
  <c r="P65" i="12" s="1"/>
  <c r="R65" i="12" s="1"/>
  <c r="I65" i="12"/>
  <c r="J65" i="12" s="1"/>
  <c r="O64" i="12"/>
  <c r="P64" i="12" s="1"/>
  <c r="R64" i="12" s="1"/>
  <c r="I64" i="12"/>
  <c r="J64" i="12" s="1"/>
  <c r="I63" i="12"/>
  <c r="J63" i="12" s="1"/>
  <c r="O62" i="12"/>
  <c r="P62" i="12" s="1"/>
  <c r="R62" i="12" s="1"/>
  <c r="I62" i="12"/>
  <c r="J62" i="12" s="1"/>
  <c r="O61" i="12"/>
  <c r="P61" i="12" s="1"/>
  <c r="R61" i="12" s="1"/>
  <c r="I61" i="12"/>
  <c r="J61" i="12" s="1"/>
  <c r="U60" i="12"/>
  <c r="V60" i="12" s="1"/>
  <c r="X60" i="12" s="1"/>
  <c r="O60" i="12"/>
  <c r="P60" i="12" s="1"/>
  <c r="R60" i="12" s="1"/>
  <c r="I60" i="12"/>
  <c r="J60" i="12" s="1"/>
  <c r="U59" i="12"/>
  <c r="V59" i="12" s="1"/>
  <c r="X59" i="12" s="1"/>
  <c r="O59" i="12"/>
  <c r="P59" i="12" s="1"/>
  <c r="R59" i="12" s="1"/>
  <c r="I59" i="12"/>
  <c r="J59" i="12" s="1"/>
  <c r="O58" i="12"/>
  <c r="P58" i="12" s="1"/>
  <c r="R58" i="12" s="1"/>
  <c r="U57" i="12"/>
  <c r="V57" i="12" s="1"/>
  <c r="X57" i="12" s="1"/>
  <c r="O57" i="12"/>
  <c r="P57" i="12" s="1"/>
  <c r="R57" i="12" s="1"/>
  <c r="I57" i="12"/>
  <c r="J57" i="12" s="1"/>
  <c r="U56" i="12"/>
  <c r="V56" i="12" s="1"/>
  <c r="X56" i="12" s="1"/>
  <c r="O56" i="12"/>
  <c r="P56" i="12" s="1"/>
  <c r="R56" i="12" s="1"/>
  <c r="I56" i="12"/>
  <c r="J56" i="12" s="1"/>
  <c r="U53" i="12"/>
  <c r="V53" i="12" s="1"/>
  <c r="X53" i="12" s="1"/>
  <c r="O53" i="12"/>
  <c r="P53" i="12" s="1"/>
  <c r="R53" i="12" s="1"/>
  <c r="I53" i="12"/>
  <c r="J53" i="12" s="1"/>
  <c r="U51" i="12"/>
  <c r="V51" i="12" s="1"/>
  <c r="X51" i="12" s="1"/>
  <c r="O51" i="12"/>
  <c r="P51" i="12" s="1"/>
  <c r="R51" i="12" s="1"/>
  <c r="I51" i="12"/>
  <c r="J51" i="12" s="1"/>
  <c r="O50" i="12"/>
  <c r="P50" i="12" s="1"/>
  <c r="R50" i="12" s="1"/>
  <c r="I50" i="12"/>
  <c r="J50" i="12" s="1"/>
  <c r="U49" i="12"/>
  <c r="V49" i="12" s="1"/>
  <c r="X49" i="12" s="1"/>
  <c r="O49" i="12"/>
  <c r="P49" i="12" s="1"/>
  <c r="R49" i="12" s="1"/>
  <c r="I49" i="12"/>
  <c r="J49" i="12" s="1"/>
  <c r="U48" i="12"/>
  <c r="V48" i="12" s="1"/>
  <c r="X48" i="12" s="1"/>
  <c r="O48" i="12"/>
  <c r="P48" i="12" s="1"/>
  <c r="R48" i="12" s="1"/>
  <c r="I48" i="12"/>
  <c r="J48" i="12" s="1"/>
  <c r="U47" i="12"/>
  <c r="V47" i="12" s="1"/>
  <c r="X47" i="12" s="1"/>
  <c r="O47" i="12"/>
  <c r="P47" i="12" s="1"/>
  <c r="R47" i="12" s="1"/>
  <c r="I47" i="12"/>
  <c r="J47" i="12" s="1"/>
  <c r="U46" i="12"/>
  <c r="V46" i="12" s="1"/>
  <c r="X46" i="12" s="1"/>
  <c r="O46" i="12"/>
  <c r="P46" i="12" s="1"/>
  <c r="R46" i="12" s="1"/>
  <c r="I46" i="12"/>
  <c r="J46" i="12" s="1"/>
  <c r="U45" i="12"/>
  <c r="V45" i="12" s="1"/>
  <c r="X45" i="12" s="1"/>
  <c r="I45" i="12"/>
  <c r="J45" i="12" s="1"/>
  <c r="O44" i="12"/>
  <c r="P44" i="12" s="1"/>
  <c r="R44" i="12" s="1"/>
  <c r="I44" i="12"/>
  <c r="J44" i="12" s="1"/>
  <c r="U43" i="12"/>
  <c r="V43" i="12" s="1"/>
  <c r="X43" i="12" s="1"/>
  <c r="O43" i="12"/>
  <c r="P43" i="12" s="1"/>
  <c r="R43" i="12" s="1"/>
  <c r="U42" i="12"/>
  <c r="V42" i="12" s="1"/>
  <c r="X42" i="12" s="1"/>
  <c r="O42" i="12"/>
  <c r="P42" i="12" s="1"/>
  <c r="R42" i="12" s="1"/>
  <c r="I42" i="12"/>
  <c r="J42" i="12" s="1"/>
  <c r="O41" i="12"/>
  <c r="P41" i="12" s="1"/>
  <c r="R41" i="12" s="1"/>
  <c r="I41" i="12"/>
  <c r="J41" i="12" s="1"/>
  <c r="I38" i="12"/>
  <c r="J38" i="12" s="1"/>
  <c r="O37" i="12"/>
  <c r="P37" i="12" s="1"/>
  <c r="R37" i="12" s="1"/>
  <c r="I37" i="12"/>
  <c r="J37" i="12" s="1"/>
  <c r="O36" i="12"/>
  <c r="P36" i="12" s="1"/>
  <c r="R36" i="12" s="1"/>
  <c r="I36" i="12"/>
  <c r="J36" i="12" s="1"/>
  <c r="O35" i="12"/>
  <c r="P35" i="12" s="1"/>
  <c r="R35" i="12" s="1"/>
  <c r="I35" i="12"/>
  <c r="J35" i="12" s="1"/>
  <c r="I34" i="12"/>
  <c r="J34" i="12" s="1"/>
  <c r="O33" i="12"/>
  <c r="P33" i="12" s="1"/>
  <c r="R33" i="12" s="1"/>
  <c r="I33" i="12"/>
  <c r="J33" i="12" s="1"/>
  <c r="O32" i="12"/>
  <c r="P32" i="12" s="1"/>
  <c r="R32" i="12" s="1"/>
  <c r="I32" i="12"/>
  <c r="J32" i="12" s="1"/>
  <c r="U31" i="12"/>
  <c r="V31" i="12" s="1"/>
  <c r="X31" i="12" s="1"/>
  <c r="O31" i="12"/>
  <c r="P31" i="12" s="1"/>
  <c r="R31" i="12" s="1"/>
  <c r="I31" i="12"/>
  <c r="J31" i="12" s="1"/>
  <c r="O30" i="12"/>
  <c r="P30" i="12" s="1"/>
  <c r="R30" i="12" s="1"/>
  <c r="I30" i="12"/>
  <c r="J30" i="12" s="1"/>
  <c r="U29" i="12"/>
  <c r="V29" i="12" s="1"/>
  <c r="X29" i="12" s="1"/>
  <c r="O29" i="12"/>
  <c r="P29" i="12" s="1"/>
  <c r="R29" i="12" s="1"/>
  <c r="I29" i="12"/>
  <c r="J29" i="12" s="1"/>
  <c r="O28" i="12"/>
  <c r="P28" i="12" s="1"/>
  <c r="R28" i="12" s="1"/>
  <c r="U27" i="12"/>
  <c r="V27" i="12" s="1"/>
  <c r="X27" i="12" s="1"/>
  <c r="O27" i="12"/>
  <c r="P27" i="12" s="1"/>
  <c r="R27" i="12" s="1"/>
  <c r="I27" i="12"/>
  <c r="J27" i="12" s="1"/>
  <c r="U26" i="12"/>
  <c r="V26" i="12" s="1"/>
  <c r="X26" i="12" s="1"/>
  <c r="O26" i="12"/>
  <c r="P26" i="12" s="1"/>
  <c r="R26" i="12" s="1"/>
  <c r="I26" i="12"/>
  <c r="J26" i="12" s="1"/>
  <c r="U23" i="12"/>
  <c r="V23" i="12" s="1"/>
  <c r="X23" i="12" s="1"/>
  <c r="O23" i="12"/>
  <c r="P23" i="12" s="1"/>
  <c r="R23" i="12" s="1"/>
  <c r="I23" i="12"/>
  <c r="J23" i="12" s="1"/>
  <c r="U21" i="12"/>
  <c r="V21" i="12" s="1"/>
  <c r="X21" i="12" s="1"/>
  <c r="O21" i="12"/>
  <c r="P21" i="12" s="1"/>
  <c r="R21" i="12" s="1"/>
  <c r="I21" i="12"/>
  <c r="J21" i="12" s="1"/>
  <c r="O20" i="12"/>
  <c r="P20" i="12" s="1"/>
  <c r="R20" i="12" s="1"/>
  <c r="I20" i="12"/>
  <c r="J20" i="12" s="1"/>
  <c r="O19" i="12"/>
  <c r="P19" i="12" s="1"/>
  <c r="R19" i="12" s="1"/>
  <c r="I19" i="12"/>
  <c r="J19" i="12" s="1"/>
  <c r="U18" i="12"/>
  <c r="V18" i="12" s="1"/>
  <c r="X18" i="12" s="1"/>
  <c r="O18" i="12"/>
  <c r="P18" i="12" s="1"/>
  <c r="R18" i="12" s="1"/>
  <c r="I18" i="12"/>
  <c r="J18" i="12" s="1"/>
  <c r="U17" i="12"/>
  <c r="V17" i="12" s="1"/>
  <c r="X17" i="12" s="1"/>
  <c r="O17" i="12"/>
  <c r="P17" i="12" s="1"/>
  <c r="R17" i="12" s="1"/>
  <c r="I17" i="12"/>
  <c r="J17" i="12" s="1"/>
  <c r="U16" i="12"/>
  <c r="V16" i="12" s="1"/>
  <c r="X16" i="12" s="1"/>
  <c r="O16" i="12"/>
  <c r="P16" i="12" s="1"/>
  <c r="R16" i="12" s="1"/>
  <c r="I16" i="12"/>
  <c r="J16" i="12" s="1"/>
  <c r="U15" i="12"/>
  <c r="V15" i="12" s="1"/>
  <c r="X15" i="12" s="1"/>
  <c r="O15" i="12"/>
  <c r="P15" i="12" s="1"/>
  <c r="R15" i="12" s="1"/>
  <c r="I15" i="12"/>
  <c r="J15" i="12" s="1"/>
  <c r="U14" i="12"/>
  <c r="V14" i="12" s="1"/>
  <c r="X14" i="12" s="1"/>
  <c r="O14" i="12"/>
  <c r="P14" i="12" s="1"/>
  <c r="R14" i="12" s="1"/>
  <c r="I14" i="12"/>
  <c r="J14" i="12" s="1"/>
  <c r="U13" i="12"/>
  <c r="V13" i="12" s="1"/>
  <c r="X13" i="12" s="1"/>
  <c r="O13" i="12"/>
  <c r="P13" i="12" s="1"/>
  <c r="R13" i="12" s="1"/>
  <c r="I13" i="12"/>
  <c r="J13" i="12" s="1"/>
  <c r="U12" i="12"/>
  <c r="V12" i="12" s="1"/>
  <c r="X12" i="12" s="1"/>
  <c r="O12" i="12"/>
  <c r="P12" i="12" s="1"/>
  <c r="R12" i="12" s="1"/>
  <c r="I12" i="12"/>
  <c r="J12" i="12" s="1"/>
  <c r="W11" i="12"/>
  <c r="U11" i="12"/>
  <c r="V11" i="12" s="1"/>
  <c r="X11" i="12" s="1"/>
  <c r="Q11" i="12"/>
  <c r="O11" i="12"/>
  <c r="P11" i="12" s="1"/>
  <c r="R11" i="12" s="1"/>
  <c r="I11" i="12"/>
  <c r="J11" i="12" s="1"/>
  <c r="L11" i="12" s="1"/>
  <c r="A11" i="12"/>
  <c r="W61" i="4"/>
  <c r="U61" i="4"/>
  <c r="V61" i="4" s="1"/>
  <c r="X61" i="4" s="1"/>
  <c r="Q61" i="4"/>
  <c r="O61" i="4"/>
  <c r="P61" i="4" s="1"/>
  <c r="R61" i="4" s="1"/>
  <c r="K61" i="4"/>
  <c r="I61" i="4"/>
  <c r="J61" i="4" s="1"/>
  <c r="A12" i="4"/>
  <c r="A13" i="4"/>
  <c r="A14" i="4"/>
  <c r="A15" i="4"/>
  <c r="A16" i="4"/>
  <c r="A17" i="4"/>
  <c r="AS21" i="4"/>
  <c r="AV21" i="4" s="1"/>
  <c r="AS20" i="4"/>
  <c r="AV20" i="4" s="1"/>
  <c r="AS19" i="4"/>
  <c r="AV19" i="4" s="1"/>
  <c r="AS18" i="4"/>
  <c r="AV18" i="4" s="1"/>
  <c r="W48" i="4"/>
  <c r="U48" i="4"/>
  <c r="V48" i="4" s="1"/>
  <c r="X48" i="4" s="1"/>
  <c r="Q48" i="4"/>
  <c r="O48" i="4"/>
  <c r="P48" i="4" s="1"/>
  <c r="R48" i="4" s="1"/>
  <c r="K48" i="4"/>
  <c r="I48" i="4"/>
  <c r="J48" i="4" s="1"/>
  <c r="L48" i="4" s="1"/>
  <c r="U18" i="4"/>
  <c r="V18" i="4" s="1"/>
  <c r="X18" i="4" s="1"/>
  <c r="W18" i="4"/>
  <c r="O18" i="4"/>
  <c r="P18" i="4" s="1"/>
  <c r="R18" i="4" s="1"/>
  <c r="Q18" i="4"/>
  <c r="I18" i="4"/>
  <c r="J18" i="4"/>
  <c r="L18" i="4" s="1"/>
  <c r="K18" i="4"/>
  <c r="AA5" i="12" l="1"/>
  <c r="Y61" i="12"/>
  <c r="AA76" i="12"/>
  <c r="AB76" i="12" s="1"/>
  <c r="Y94" i="12"/>
  <c r="AB54" i="12"/>
  <c r="AB102" i="12"/>
  <c r="AB79" i="12"/>
  <c r="L27" i="12"/>
  <c r="Y27" i="12"/>
  <c r="L35" i="12"/>
  <c r="Y35" i="12"/>
  <c r="L56" i="12"/>
  <c r="Y56" i="12"/>
  <c r="L85" i="12"/>
  <c r="Y85" i="12"/>
  <c r="L21" i="12"/>
  <c r="Y21" i="12"/>
  <c r="L63" i="12"/>
  <c r="Y63" i="12"/>
  <c r="L93" i="12"/>
  <c r="Y93" i="12"/>
  <c r="L100" i="12"/>
  <c r="AA100" i="12" s="1"/>
  <c r="Y100" i="12"/>
  <c r="Z40" i="12"/>
  <c r="AA40" i="12"/>
  <c r="AB40" i="12" s="1"/>
  <c r="L48" i="12"/>
  <c r="Y48" i="12"/>
  <c r="L64" i="12"/>
  <c r="Y64" i="12"/>
  <c r="L77" i="12"/>
  <c r="Z77" i="12" s="1"/>
  <c r="Y77" i="12"/>
  <c r="L68" i="12"/>
  <c r="Y68" i="12"/>
  <c r="L97" i="12"/>
  <c r="Y97" i="12"/>
  <c r="L66" i="12"/>
  <c r="Y66" i="12"/>
  <c r="L18" i="12"/>
  <c r="Y18" i="12"/>
  <c r="L37" i="12"/>
  <c r="Y37" i="12"/>
  <c r="L82" i="12"/>
  <c r="AA82" i="12" s="1"/>
  <c r="Y82" i="12"/>
  <c r="L71" i="12"/>
  <c r="Y71" i="12"/>
  <c r="Z82" i="12"/>
  <c r="L17" i="12"/>
  <c r="Y17" i="12"/>
  <c r="L36" i="12"/>
  <c r="Y36" i="12"/>
  <c r="L95" i="12"/>
  <c r="AA95" i="12" s="1"/>
  <c r="Y95" i="12"/>
  <c r="Y28" i="12"/>
  <c r="L14" i="12"/>
  <c r="Y14" i="12"/>
  <c r="L59" i="12"/>
  <c r="Y59" i="12"/>
  <c r="L96" i="12"/>
  <c r="Y96" i="12"/>
  <c r="L29" i="12"/>
  <c r="Y29" i="12"/>
  <c r="L44" i="12"/>
  <c r="Y44" i="12"/>
  <c r="L51" i="12"/>
  <c r="Y51" i="12"/>
  <c r="L34" i="12"/>
  <c r="Y34" i="12"/>
  <c r="L46" i="12"/>
  <c r="Y46" i="12"/>
  <c r="Y90" i="12"/>
  <c r="L13" i="12"/>
  <c r="Y13" i="12"/>
  <c r="L42" i="12"/>
  <c r="Y42" i="12"/>
  <c r="L57" i="12"/>
  <c r="Y57" i="12"/>
  <c r="Y86" i="12"/>
  <c r="Z94" i="12"/>
  <c r="AA94" i="12"/>
  <c r="AB94" i="12" s="1"/>
  <c r="L33" i="12"/>
  <c r="Y33" i="12"/>
  <c r="L50" i="12"/>
  <c r="Y50" i="12"/>
  <c r="Y88" i="12"/>
  <c r="L38" i="12"/>
  <c r="Y38" i="12"/>
  <c r="L45" i="12"/>
  <c r="Y45" i="12"/>
  <c r="L60" i="12"/>
  <c r="Y60" i="12"/>
  <c r="Y70" i="12"/>
  <c r="L89" i="12"/>
  <c r="Y89" i="12"/>
  <c r="L30" i="12"/>
  <c r="Y30" i="12"/>
  <c r="L53" i="12"/>
  <c r="Y53" i="12"/>
  <c r="L72" i="12"/>
  <c r="Y72" i="12"/>
  <c r="Y83" i="12"/>
  <c r="L98" i="12"/>
  <c r="AA98" i="12" s="1"/>
  <c r="Y98" i="12"/>
  <c r="Z101" i="12"/>
  <c r="AA101" i="12"/>
  <c r="L23" i="12"/>
  <c r="Y23" i="12"/>
  <c r="L65" i="12"/>
  <c r="Y65" i="12"/>
  <c r="L87" i="12"/>
  <c r="Y87" i="12"/>
  <c r="Y58" i="12"/>
  <c r="AA43" i="12"/>
  <c r="Z43" i="12"/>
  <c r="L67" i="12"/>
  <c r="AA67" i="12" s="1"/>
  <c r="Y67" i="12"/>
  <c r="L20" i="12"/>
  <c r="Y20" i="12"/>
  <c r="L84" i="12"/>
  <c r="AA84" i="12" s="1"/>
  <c r="Y84" i="12"/>
  <c r="L91" i="12"/>
  <c r="Y91" i="12"/>
  <c r="Z98" i="12"/>
  <c r="Z74" i="12"/>
  <c r="AA74" i="12"/>
  <c r="AB74" i="12" s="1"/>
  <c r="L32" i="12"/>
  <c r="Y32" i="12"/>
  <c r="L78" i="12"/>
  <c r="Z78" i="12" s="1"/>
  <c r="Y78" i="12"/>
  <c r="L49" i="12"/>
  <c r="Y49" i="12"/>
  <c r="L81" i="12"/>
  <c r="Y81" i="12"/>
  <c r="L15" i="12"/>
  <c r="Y15" i="12"/>
  <c r="L19" i="12"/>
  <c r="Y19" i="12"/>
  <c r="L26" i="12"/>
  <c r="Y26" i="12"/>
  <c r="L12" i="12"/>
  <c r="Y12" i="12"/>
  <c r="L16" i="12"/>
  <c r="Y16" i="12"/>
  <c r="L31" i="12"/>
  <c r="Y31" i="12"/>
  <c r="L41" i="12"/>
  <c r="Y41" i="12"/>
  <c r="L47" i="12"/>
  <c r="Y47" i="12"/>
  <c r="L62" i="12"/>
  <c r="Y62" i="12"/>
  <c r="L73" i="12"/>
  <c r="Z73" i="12" s="1"/>
  <c r="Y73" i="12"/>
  <c r="Z84" i="12"/>
  <c r="L99" i="12"/>
  <c r="AA99" i="12" s="1"/>
  <c r="Y99" i="12"/>
  <c r="L61" i="12"/>
  <c r="J92" i="12"/>
  <c r="Y11" i="12"/>
  <c r="AA11" i="12"/>
  <c r="Z11" i="12"/>
  <c r="L61" i="4"/>
  <c r="Y61" i="4"/>
  <c r="AA18" i="4"/>
  <c r="AE18" i="4"/>
  <c r="AF18" i="4" s="1"/>
  <c r="AA48" i="4"/>
  <c r="AE48" i="4"/>
  <c r="AF48" i="4" s="1"/>
  <c r="Z48" i="4"/>
  <c r="Z18" i="4"/>
  <c r="AB101" i="12" l="1"/>
  <c r="AA77" i="12"/>
  <c r="AB77" i="12" s="1"/>
  <c r="AB43" i="12"/>
  <c r="Z95" i="12"/>
  <c r="AB95" i="12" s="1"/>
  <c r="AB82" i="12"/>
  <c r="AB84" i="12"/>
  <c r="Z67" i="12"/>
  <c r="AB67" i="12" s="1"/>
  <c r="AB98" i="12"/>
  <c r="Z100" i="12"/>
  <c r="AB100" i="12" s="1"/>
  <c r="Z99" i="12"/>
  <c r="AB99" i="12" s="1"/>
  <c r="Z93" i="12"/>
  <c r="AA93" i="12"/>
  <c r="AA34" i="12"/>
  <c r="Z34" i="12"/>
  <c r="Z65" i="12"/>
  <c r="AA65" i="12"/>
  <c r="AB65" i="12" s="1"/>
  <c r="Z23" i="12"/>
  <c r="AA23" i="12"/>
  <c r="Z17" i="12"/>
  <c r="AA17" i="12"/>
  <c r="AA26" i="12"/>
  <c r="Z26" i="12"/>
  <c r="Z89" i="12"/>
  <c r="AA89" i="12"/>
  <c r="AB89" i="12" s="1"/>
  <c r="AA19" i="12"/>
  <c r="Z19" i="12"/>
  <c r="AA36" i="12"/>
  <c r="Z36" i="12"/>
  <c r="Z70" i="12"/>
  <c r="AA70" i="12"/>
  <c r="AB70" i="12" s="1"/>
  <c r="Z62" i="12"/>
  <c r="AA62" i="12"/>
  <c r="AB62" i="12" s="1"/>
  <c r="Z44" i="12"/>
  <c r="AA44" i="12"/>
  <c r="AA21" i="12"/>
  <c r="Z21" i="12"/>
  <c r="Z47" i="12"/>
  <c r="AA47" i="12"/>
  <c r="AB47" i="12" s="1"/>
  <c r="Z29" i="12"/>
  <c r="AA29" i="12"/>
  <c r="AB29" i="12" s="1"/>
  <c r="AA85" i="12"/>
  <c r="Z85" i="12"/>
  <c r="Z38" i="12"/>
  <c r="AA38" i="12"/>
  <c r="AB38" i="12" s="1"/>
  <c r="AA59" i="12"/>
  <c r="Z59" i="12"/>
  <c r="Z14" i="12"/>
  <c r="AA14" i="12"/>
  <c r="AB14" i="12" s="1"/>
  <c r="AA91" i="12"/>
  <c r="Z91" i="12"/>
  <c r="AA51" i="12"/>
  <c r="Z51" i="12"/>
  <c r="Z86" i="12"/>
  <c r="AA86" i="12"/>
  <c r="AB86" i="12" s="1"/>
  <c r="Z15" i="12"/>
  <c r="AA15" i="12"/>
  <c r="AB15" i="12" s="1"/>
  <c r="Z60" i="12"/>
  <c r="AA60" i="12"/>
  <c r="AB60" i="12" s="1"/>
  <c r="Z20" i="12"/>
  <c r="AA20" i="12"/>
  <c r="AB20" i="12" s="1"/>
  <c r="AA81" i="12"/>
  <c r="Z81" i="12"/>
  <c r="Z45" i="12"/>
  <c r="AA45" i="12"/>
  <c r="AB45" i="12" s="1"/>
  <c r="Z64" i="12"/>
  <c r="AA64" i="12"/>
  <c r="Z13" i="12"/>
  <c r="AA13" i="12"/>
  <c r="AA88" i="12"/>
  <c r="Z88" i="12"/>
  <c r="AA37" i="12"/>
  <c r="Z37" i="12"/>
  <c r="L92" i="12"/>
  <c r="Y92" i="12"/>
  <c r="Z58" i="12"/>
  <c r="AA58" i="12"/>
  <c r="AB58" i="12" s="1"/>
  <c r="Z53" i="12"/>
  <c r="AA53" i="12"/>
  <c r="AB53" i="12" s="1"/>
  <c r="Z50" i="12"/>
  <c r="AA50" i="12"/>
  <c r="AB50" i="12" s="1"/>
  <c r="AA18" i="12"/>
  <c r="Z18" i="12"/>
  <c r="AA35" i="12"/>
  <c r="Z35" i="12"/>
  <c r="Z97" i="12"/>
  <c r="AA97" i="12"/>
  <c r="AA68" i="12"/>
  <c r="Z68" i="12"/>
  <c r="Z71" i="12"/>
  <c r="AA71" i="12"/>
  <c r="AB71" i="12" s="1"/>
  <c r="Z41" i="12"/>
  <c r="AA41" i="12"/>
  <c r="AB41" i="12" s="1"/>
  <c r="AA42" i="12"/>
  <c r="Z42" i="12"/>
  <c r="Z83" i="12"/>
  <c r="AA83" i="12"/>
  <c r="AB83" i="12" s="1"/>
  <c r="AA73" i="12"/>
  <c r="AB73" i="12" s="1"/>
  <c r="Z31" i="12"/>
  <c r="AA31" i="12"/>
  <c r="Z56" i="12"/>
  <c r="AA56" i="12"/>
  <c r="Z61" i="12"/>
  <c r="AA61" i="12"/>
  <c r="AB61" i="12" s="1"/>
  <c r="Z12" i="12"/>
  <c r="AA12" i="12"/>
  <c r="AB12" i="12" s="1"/>
  <c r="Z87" i="12"/>
  <c r="AA87" i="12"/>
  <c r="AB87" i="12" s="1"/>
  <c r="Z46" i="12"/>
  <c r="AA46" i="12"/>
  <c r="AB46" i="12" s="1"/>
  <c r="AA28" i="12"/>
  <c r="Z28" i="12"/>
  <c r="Z63" i="12"/>
  <c r="AA63" i="12"/>
  <c r="Z57" i="12"/>
  <c r="AA57" i="12"/>
  <c r="AA96" i="12"/>
  <c r="Z96" i="12"/>
  <c r="Z49" i="12"/>
  <c r="AA49" i="12"/>
  <c r="AB49" i="12" s="1"/>
  <c r="AA72" i="12"/>
  <c r="Z72" i="12"/>
  <c r="AA48" i="12"/>
  <c r="Z48" i="12"/>
  <c r="Z16" i="12"/>
  <c r="AA16" i="12"/>
  <c r="AB16" i="12" s="1"/>
  <c r="AA90" i="12"/>
  <c r="Z90" i="12"/>
  <c r="AA32" i="12"/>
  <c r="Z32" i="12"/>
  <c r="AA78" i="12"/>
  <c r="AB78" i="12" s="1"/>
  <c r="Z30" i="12"/>
  <c r="AA30" i="12"/>
  <c r="Z33" i="12"/>
  <c r="AA33" i="12"/>
  <c r="AB33" i="12" s="1"/>
  <c r="AA66" i="12"/>
  <c r="Z66" i="12"/>
  <c r="AA27" i="12"/>
  <c r="Z27" i="12"/>
  <c r="AB11" i="12"/>
  <c r="AE61" i="4"/>
  <c r="AF61" i="4" s="1"/>
  <c r="Z61" i="4"/>
  <c r="AA61" i="4"/>
  <c r="AD48" i="4"/>
  <c r="AC48" i="4"/>
  <c r="AB48" i="4"/>
  <c r="AD18" i="4"/>
  <c r="AC18" i="4"/>
  <c r="AB18" i="4"/>
  <c r="AB30" i="12" l="1"/>
  <c r="AB13" i="12"/>
  <c r="AB17" i="12"/>
  <c r="AB93" i="12"/>
  <c r="AB63" i="12"/>
  <c r="AB97" i="12"/>
  <c r="AB56" i="12"/>
  <c r="AB64" i="12"/>
  <c r="AB44" i="12"/>
  <c r="AB23" i="12"/>
  <c r="AB90" i="12"/>
  <c r="AB28" i="12"/>
  <c r="AB57" i="12"/>
  <c r="AB31" i="12"/>
  <c r="AB42" i="12"/>
  <c r="AB81" i="12"/>
  <c r="AB59" i="12"/>
  <c r="AB34" i="12"/>
  <c r="AB36" i="12"/>
  <c r="AB48" i="12"/>
  <c r="AB27" i="12"/>
  <c r="AB85" i="12"/>
  <c r="AB19" i="12"/>
  <c r="AB72" i="12"/>
  <c r="AB66" i="12"/>
  <c r="AB68" i="12"/>
  <c r="AB37" i="12"/>
  <c r="AB88" i="12"/>
  <c r="AB26" i="12"/>
  <c r="AB96" i="12"/>
  <c r="AB35" i="12"/>
  <c r="AB51" i="12"/>
  <c r="AB21" i="12"/>
  <c r="AB18" i="12"/>
  <c r="AB91" i="12"/>
  <c r="AB32" i="12"/>
  <c r="Z92" i="12"/>
  <c r="Z103" i="12" s="1"/>
  <c r="AP52" i="12" s="1"/>
  <c r="AP70" i="12" s="1"/>
  <c r="AA92" i="12"/>
  <c r="AB61" i="4"/>
  <c r="AD61" i="4"/>
  <c r="AC61" i="4"/>
  <c r="W49" i="4"/>
  <c r="U49" i="4"/>
  <c r="V49" i="4" s="1"/>
  <c r="X49" i="4" s="1"/>
  <c r="Q49" i="4"/>
  <c r="O49" i="4"/>
  <c r="P49" i="4" s="1"/>
  <c r="R49" i="4" s="1"/>
  <c r="K49" i="4"/>
  <c r="I49" i="4"/>
  <c r="J49" i="4" s="1"/>
  <c r="L49" i="4" s="1"/>
  <c r="O19" i="4"/>
  <c r="P19" i="4" s="1"/>
  <c r="Q19" i="4"/>
  <c r="U19" i="4"/>
  <c r="V19" i="4" s="1"/>
  <c r="X19" i="4" s="1"/>
  <c r="W19" i="4"/>
  <c r="I19" i="4"/>
  <c r="J19" i="4" s="1"/>
  <c r="L19" i="4" s="1"/>
  <c r="K19" i="4"/>
  <c r="AB92" i="12" l="1"/>
  <c r="AA4" i="12"/>
  <c r="AA6" i="12" s="1"/>
  <c r="AC6" i="12" s="1"/>
  <c r="R19" i="4"/>
  <c r="AE19" i="4" s="1"/>
  <c r="AF19" i="4" s="1"/>
  <c r="Y19" i="4"/>
  <c r="Y49" i="4"/>
  <c r="AE49" i="4"/>
  <c r="AF49" i="4" s="1"/>
  <c r="AA49" i="4"/>
  <c r="Z49" i="4"/>
  <c r="Z19" i="4" l="1"/>
  <c r="AA19" i="4"/>
  <c r="AC19" i="4" s="1"/>
  <c r="AD49" i="4"/>
  <c r="AC49" i="4"/>
  <c r="AB49" i="4"/>
  <c r="AD19" i="4"/>
  <c r="AB19" i="4"/>
  <c r="W98" i="4" l="1"/>
  <c r="U98" i="4"/>
  <c r="V98" i="4" s="1"/>
  <c r="X98" i="4" s="1"/>
  <c r="Q98" i="4"/>
  <c r="O98" i="4"/>
  <c r="P98" i="4" s="1"/>
  <c r="R98" i="4" s="1"/>
  <c r="K98" i="4"/>
  <c r="I98" i="4"/>
  <c r="J98" i="4" s="1"/>
  <c r="W94" i="4"/>
  <c r="U94" i="4"/>
  <c r="V94" i="4" s="1"/>
  <c r="X94" i="4" s="1"/>
  <c r="Q94" i="4"/>
  <c r="O94" i="4"/>
  <c r="P94" i="4" s="1"/>
  <c r="R94" i="4" s="1"/>
  <c r="K94" i="4"/>
  <c r="I94" i="4"/>
  <c r="J94" i="4" s="1"/>
  <c r="W66" i="4"/>
  <c r="U66" i="4"/>
  <c r="V66" i="4" s="1"/>
  <c r="X66" i="4" s="1"/>
  <c r="Q66" i="4"/>
  <c r="O66" i="4"/>
  <c r="P66" i="4" s="1"/>
  <c r="R66" i="4" s="1"/>
  <c r="K66" i="4"/>
  <c r="I66" i="4"/>
  <c r="J66" i="4" s="1"/>
  <c r="W37" i="4"/>
  <c r="U37" i="4"/>
  <c r="V37" i="4" s="1"/>
  <c r="X37" i="4" s="1"/>
  <c r="Q37" i="4"/>
  <c r="O37" i="4"/>
  <c r="P37" i="4" s="1"/>
  <c r="R37" i="4" s="1"/>
  <c r="K37" i="4"/>
  <c r="I37" i="4"/>
  <c r="J37" i="4" s="1"/>
  <c r="W30" i="4"/>
  <c r="U30" i="4"/>
  <c r="V30" i="4" s="1"/>
  <c r="X30" i="4" s="1"/>
  <c r="Q30" i="4"/>
  <c r="O30" i="4"/>
  <c r="P30" i="4" s="1"/>
  <c r="R30" i="4" s="1"/>
  <c r="K30" i="4"/>
  <c r="I30" i="4"/>
  <c r="J30" i="4" s="1"/>
  <c r="W21" i="4"/>
  <c r="U21" i="4"/>
  <c r="V21" i="4" s="1"/>
  <c r="X21" i="4" s="1"/>
  <c r="Q21" i="4"/>
  <c r="O21" i="4"/>
  <c r="P21" i="4" s="1"/>
  <c r="R21" i="4" s="1"/>
  <c r="K21" i="4"/>
  <c r="I21" i="4"/>
  <c r="J21" i="4" s="1"/>
  <c r="I63" i="4"/>
  <c r="I71" i="4"/>
  <c r="I60" i="4"/>
  <c r="I35" i="4"/>
  <c r="I32" i="4"/>
  <c r="L98" i="4" l="1"/>
  <c r="Y98" i="4"/>
  <c r="L94" i="4"/>
  <c r="Y94" i="4"/>
  <c r="L66" i="4"/>
  <c r="Y66" i="4"/>
  <c r="L37" i="4"/>
  <c r="Y37" i="4"/>
  <c r="L30" i="4"/>
  <c r="Y30" i="4"/>
  <c r="L21" i="4"/>
  <c r="Y21" i="4"/>
  <c r="AE98" i="4" l="1"/>
  <c r="AF98" i="4" s="1"/>
  <c r="AA98" i="4"/>
  <c r="Z98" i="4"/>
  <c r="AA94" i="4"/>
  <c r="AE94" i="4"/>
  <c r="AF94" i="4" s="1"/>
  <c r="Z94" i="4"/>
  <c r="AE66" i="4"/>
  <c r="AF66" i="4" s="1"/>
  <c r="Z66" i="4"/>
  <c r="AA66" i="4"/>
  <c r="AA37" i="4"/>
  <c r="AE37" i="4"/>
  <c r="AF37" i="4" s="1"/>
  <c r="Z37" i="4"/>
  <c r="Z30" i="4"/>
  <c r="AE30" i="4"/>
  <c r="AF30" i="4" s="1"/>
  <c r="AA30" i="4"/>
  <c r="AA21" i="4"/>
  <c r="Z21" i="4"/>
  <c r="AE21" i="4"/>
  <c r="AF21" i="4" s="1"/>
  <c r="AD98" i="4" l="1"/>
  <c r="AC98" i="4"/>
  <c r="AB98" i="4"/>
  <c r="AB66" i="4"/>
  <c r="AD94" i="4"/>
  <c r="AC94" i="4"/>
  <c r="AB94" i="4"/>
  <c r="AD66" i="4"/>
  <c r="AC66" i="4"/>
  <c r="AB30" i="4"/>
  <c r="AD37" i="4"/>
  <c r="AC37" i="4"/>
  <c r="AB37" i="4"/>
  <c r="AD30" i="4"/>
  <c r="AC30" i="4"/>
  <c r="AC21" i="4"/>
  <c r="AD21" i="4"/>
  <c r="AB21" i="4"/>
  <c r="U82" i="4" l="1"/>
  <c r="V82" i="4" s="1"/>
  <c r="X82" i="4" s="1"/>
  <c r="O82" i="4"/>
  <c r="P82" i="4" s="1"/>
  <c r="I82" i="4"/>
  <c r="J82" i="4" s="1"/>
  <c r="L82" i="4" s="1"/>
  <c r="U77" i="4"/>
  <c r="V77" i="4" s="1"/>
  <c r="X77" i="4" s="1"/>
  <c r="U78" i="4"/>
  <c r="V78" i="4" s="1"/>
  <c r="X78" i="4" s="1"/>
  <c r="U79" i="4"/>
  <c r="V79" i="4" s="1"/>
  <c r="X79" i="4" s="1"/>
  <c r="U80" i="4"/>
  <c r="V80" i="4" s="1"/>
  <c r="X80" i="4" s="1"/>
  <c r="U83" i="4"/>
  <c r="V83" i="4" s="1"/>
  <c r="X83" i="4" s="1"/>
  <c r="U84" i="4"/>
  <c r="V84" i="4" s="1"/>
  <c r="X84" i="4" s="1"/>
  <c r="U85" i="4"/>
  <c r="V85" i="4" s="1"/>
  <c r="U86" i="4"/>
  <c r="V86" i="4" s="1"/>
  <c r="X86" i="4" s="1"/>
  <c r="U87" i="4"/>
  <c r="V87" i="4" s="1"/>
  <c r="X87" i="4" s="1"/>
  <c r="U88" i="4"/>
  <c r="V88" i="4" s="1"/>
  <c r="X88" i="4" s="1"/>
  <c r="V89" i="4"/>
  <c r="X89" i="4" s="1"/>
  <c r="U90" i="4"/>
  <c r="V90" i="4" s="1"/>
  <c r="X90" i="4" s="1"/>
  <c r="U91" i="4"/>
  <c r="V91" i="4" s="1"/>
  <c r="X91" i="4" s="1"/>
  <c r="U92" i="4"/>
  <c r="V92" i="4" s="1"/>
  <c r="X92" i="4" s="1"/>
  <c r="U93" i="4"/>
  <c r="V93" i="4" s="1"/>
  <c r="X93" i="4" s="1"/>
  <c r="O77" i="4"/>
  <c r="P77" i="4" s="1"/>
  <c r="O78" i="4"/>
  <c r="P78" i="4" s="1"/>
  <c r="R78" i="4" s="1"/>
  <c r="O79" i="4"/>
  <c r="P79" i="4" s="1"/>
  <c r="R79" i="4" s="1"/>
  <c r="O80" i="4"/>
  <c r="P80" i="4" s="1"/>
  <c r="R80" i="4" s="1"/>
  <c r="O81" i="4"/>
  <c r="P81" i="4" s="1"/>
  <c r="R81" i="4" s="1"/>
  <c r="O83" i="4"/>
  <c r="P83" i="4" s="1"/>
  <c r="R83" i="4" s="1"/>
  <c r="O84" i="4"/>
  <c r="P84" i="4" s="1"/>
  <c r="R84" i="4" s="1"/>
  <c r="O85" i="4"/>
  <c r="P85" i="4" s="1"/>
  <c r="R85" i="4" s="1"/>
  <c r="O86" i="4"/>
  <c r="P86" i="4" s="1"/>
  <c r="R86" i="4" s="1"/>
  <c r="O87" i="4"/>
  <c r="P87" i="4" s="1"/>
  <c r="R87" i="4" s="1"/>
  <c r="O88" i="4"/>
  <c r="P88" i="4" s="1"/>
  <c r="R88" i="4" s="1"/>
  <c r="O89" i="4"/>
  <c r="P89" i="4" s="1"/>
  <c r="O90" i="4"/>
  <c r="P90" i="4" s="1"/>
  <c r="R90" i="4" s="1"/>
  <c r="O91" i="4"/>
  <c r="P91" i="4" s="1"/>
  <c r="R91" i="4" s="1"/>
  <c r="O92" i="4"/>
  <c r="P92" i="4" s="1"/>
  <c r="R92" i="4" s="1"/>
  <c r="O93" i="4"/>
  <c r="P93" i="4" s="1"/>
  <c r="O76" i="4"/>
  <c r="P76" i="4" s="1"/>
  <c r="R76" i="4" s="1"/>
  <c r="U76" i="4"/>
  <c r="V76" i="4" s="1"/>
  <c r="X76" i="4" s="1"/>
  <c r="I77" i="4"/>
  <c r="J77" i="4" s="1"/>
  <c r="L77" i="4" s="1"/>
  <c r="K77" i="4"/>
  <c r="I78" i="4"/>
  <c r="J78" i="4" s="1"/>
  <c r="K78" i="4"/>
  <c r="I79" i="4"/>
  <c r="J79" i="4" s="1"/>
  <c r="K79" i="4"/>
  <c r="I80" i="4"/>
  <c r="J80" i="4" s="1"/>
  <c r="K80" i="4"/>
  <c r="J81" i="4"/>
  <c r="K81" i="4"/>
  <c r="K82" i="4"/>
  <c r="I83" i="4"/>
  <c r="J83" i="4" s="1"/>
  <c r="K83" i="4"/>
  <c r="I84" i="4"/>
  <c r="J84" i="4" s="1"/>
  <c r="L84" i="4" s="1"/>
  <c r="K84" i="4"/>
  <c r="I85" i="4"/>
  <c r="J85" i="4" s="1"/>
  <c r="L85" i="4" s="1"/>
  <c r="K85" i="4"/>
  <c r="K86" i="4"/>
  <c r="I87" i="4"/>
  <c r="J87" i="4" s="1"/>
  <c r="K87" i="4"/>
  <c r="I88" i="4"/>
  <c r="J88" i="4" s="1"/>
  <c r="L88" i="4" s="1"/>
  <c r="K88" i="4"/>
  <c r="I89" i="4"/>
  <c r="J89" i="4" s="1"/>
  <c r="L89" i="4" s="1"/>
  <c r="K89" i="4"/>
  <c r="I90" i="4"/>
  <c r="J90" i="4" s="1"/>
  <c r="K90" i="4"/>
  <c r="I91" i="4"/>
  <c r="J91" i="4" s="1"/>
  <c r="K91" i="4"/>
  <c r="I92" i="4"/>
  <c r="J92" i="4" s="1"/>
  <c r="L92" i="4" s="1"/>
  <c r="K92" i="4"/>
  <c r="I93" i="4"/>
  <c r="J93" i="4" s="1"/>
  <c r="L93" i="4" s="1"/>
  <c r="K93" i="4"/>
  <c r="I76" i="4"/>
  <c r="J76" i="4" s="1"/>
  <c r="L76" i="4" s="1"/>
  <c r="W76" i="4"/>
  <c r="W77" i="4"/>
  <c r="W78" i="4"/>
  <c r="W79" i="4"/>
  <c r="W80" i="4"/>
  <c r="V81" i="4"/>
  <c r="X81" i="4" s="1"/>
  <c r="W81" i="4"/>
  <c r="W82" i="4"/>
  <c r="W83" i="4"/>
  <c r="W84" i="4"/>
  <c r="W85" i="4"/>
  <c r="W86" i="4"/>
  <c r="W87" i="4"/>
  <c r="W88" i="4"/>
  <c r="W89" i="4"/>
  <c r="W90" i="4"/>
  <c r="W91" i="4"/>
  <c r="W92" i="4"/>
  <c r="W93" i="4"/>
  <c r="Q76" i="4"/>
  <c r="Q77" i="4"/>
  <c r="Q78" i="4"/>
  <c r="Q79" i="4"/>
  <c r="Q80" i="4"/>
  <c r="Q81" i="4"/>
  <c r="Q82" i="4"/>
  <c r="Q83" i="4"/>
  <c r="Q84" i="4"/>
  <c r="Q85" i="4"/>
  <c r="Q86" i="4"/>
  <c r="Q87" i="4"/>
  <c r="Q88" i="4"/>
  <c r="Q89" i="4"/>
  <c r="Q90" i="4"/>
  <c r="Q91" i="4"/>
  <c r="Q92" i="4"/>
  <c r="Q93" i="4"/>
  <c r="K76" i="4"/>
  <c r="AS13" i="4"/>
  <c r="AS14" i="4"/>
  <c r="AS15" i="4"/>
  <c r="AS16" i="4"/>
  <c r="AS17" i="4"/>
  <c r="AS12" i="4"/>
  <c r="AS11" i="4"/>
  <c r="J86" i="4" l="1"/>
  <c r="L86" i="4" s="1"/>
  <c r="R93" i="4"/>
  <c r="AA93" i="4" s="1"/>
  <c r="Y93" i="4"/>
  <c r="X85" i="4"/>
  <c r="AE85" i="4" s="1"/>
  <c r="AF85" i="4" s="1"/>
  <c r="Y85" i="4"/>
  <c r="Y84" i="4"/>
  <c r="Y89" i="4"/>
  <c r="Y82" i="4"/>
  <c r="R82" i="4"/>
  <c r="AE82" i="4" s="1"/>
  <c r="AF82" i="4" s="1"/>
  <c r="Y92" i="4"/>
  <c r="Y90" i="4"/>
  <c r="AE84" i="4"/>
  <c r="AF84" i="4" s="1"/>
  <c r="Y88" i="4"/>
  <c r="R89" i="4"/>
  <c r="Z92" i="4"/>
  <c r="AE88" i="4"/>
  <c r="AF88" i="4" s="1"/>
  <c r="Y81" i="4"/>
  <c r="L81" i="4"/>
  <c r="Y80" i="4"/>
  <c r="L80" i="4"/>
  <c r="AA80" i="4" s="1"/>
  <c r="R77" i="4"/>
  <c r="AE77" i="4" s="1"/>
  <c r="AF77" i="4" s="1"/>
  <c r="Y77" i="4"/>
  <c r="Z76" i="4"/>
  <c r="L91" i="4"/>
  <c r="Y91" i="4"/>
  <c r="Y79" i="4"/>
  <c r="L79" i="4"/>
  <c r="Y78" i="4"/>
  <c r="L78" i="4"/>
  <c r="Y83" i="4"/>
  <c r="L83" i="4"/>
  <c r="Y87" i="4"/>
  <c r="L87" i="4"/>
  <c r="AA84" i="4"/>
  <c r="AA88" i="4"/>
  <c r="L90" i="4"/>
  <c r="Z84" i="4"/>
  <c r="AE92" i="4"/>
  <c r="AF92" i="4" s="1"/>
  <c r="Z88" i="4"/>
  <c r="AA92" i="4"/>
  <c r="AE76" i="4"/>
  <c r="AF76" i="4" s="1"/>
  <c r="AA76" i="4"/>
  <c r="Y76" i="4"/>
  <c r="Z77" i="4" l="1"/>
  <c r="AE93" i="4"/>
  <c r="AF93" i="4" s="1"/>
  <c r="Z93" i="4"/>
  <c r="AB93" i="4" s="1"/>
  <c r="AA77" i="4"/>
  <c r="Y86" i="4"/>
  <c r="Z80" i="4"/>
  <c r="AD80" i="4" s="1"/>
  <c r="Z85" i="4"/>
  <c r="AA85" i="4"/>
  <c r="AA82" i="4"/>
  <c r="Z82" i="4"/>
  <c r="AE80" i="4"/>
  <c r="AF80" i="4" s="1"/>
  <c r="Z86" i="4"/>
  <c r="AE86" i="4"/>
  <c r="AF86" i="4" s="1"/>
  <c r="AA86" i="4"/>
  <c r="AB76" i="4"/>
  <c r="AC92" i="4"/>
  <c r="AA89" i="4"/>
  <c r="AE89" i="4"/>
  <c r="AF89" i="4" s="1"/>
  <c r="Z89" i="4"/>
  <c r="AB92" i="4"/>
  <c r="Z81" i="4"/>
  <c r="AE81" i="4"/>
  <c r="AF81" i="4" s="1"/>
  <c r="AA81" i="4"/>
  <c r="AC88" i="4"/>
  <c r="AD88" i="4"/>
  <c r="Z83" i="4"/>
  <c r="AA83" i="4"/>
  <c r="AE83" i="4"/>
  <c r="AF83" i="4" s="1"/>
  <c r="Z78" i="4"/>
  <c r="AA78" i="4"/>
  <c r="AE78" i="4"/>
  <c r="AF78" i="4" s="1"/>
  <c r="Z79" i="4"/>
  <c r="AE79" i="4"/>
  <c r="AF79" i="4" s="1"/>
  <c r="AA79" i="4"/>
  <c r="AC84" i="4"/>
  <c r="AD84" i="4"/>
  <c r="AB88" i="4"/>
  <c r="AB84" i="4"/>
  <c r="Z91" i="4"/>
  <c r="AA91" i="4"/>
  <c r="AE91" i="4"/>
  <c r="AF91" i="4" s="1"/>
  <c r="AA90" i="4"/>
  <c r="Z90" i="4"/>
  <c r="AE90" i="4"/>
  <c r="AF90" i="4" s="1"/>
  <c r="Z87" i="4"/>
  <c r="AE87" i="4"/>
  <c r="AF87" i="4" s="1"/>
  <c r="AA87" i="4"/>
  <c r="AD92" i="4"/>
  <c r="AD76" i="4"/>
  <c r="AC76" i="4"/>
  <c r="AD77" i="4" l="1"/>
  <c r="AB77" i="4"/>
  <c r="AC93" i="4"/>
  <c r="AD93" i="4"/>
  <c r="AC80" i="4"/>
  <c r="AC77" i="4"/>
  <c r="AB80" i="4"/>
  <c r="AB79" i="4"/>
  <c r="AC85" i="4"/>
  <c r="AB85" i="4"/>
  <c r="AB82" i="4"/>
  <c r="AD85" i="4"/>
  <c r="AC82" i="4"/>
  <c r="AD82" i="4"/>
  <c r="AB81" i="4"/>
  <c r="AB86" i="4"/>
  <c r="AC86" i="4"/>
  <c r="AD86" i="4"/>
  <c r="AB91" i="4"/>
  <c r="AB83" i="4"/>
  <c r="AD89" i="4"/>
  <c r="AC89" i="4"/>
  <c r="AB89" i="4"/>
  <c r="AC81" i="4"/>
  <c r="AD81" i="4"/>
  <c r="AB87" i="4"/>
  <c r="AC79" i="4"/>
  <c r="AD79" i="4"/>
  <c r="AC87" i="4"/>
  <c r="AD87" i="4"/>
  <c r="AB78" i="4"/>
  <c r="AC91" i="4"/>
  <c r="AD91" i="4"/>
  <c r="AC78" i="4"/>
  <c r="AD78" i="4"/>
  <c r="AC90" i="4"/>
  <c r="AD90" i="4"/>
  <c r="AB90" i="4"/>
  <c r="AC83" i="4"/>
  <c r="AD83" i="4"/>
  <c r="U75" i="4" l="1"/>
  <c r="U64" i="4"/>
  <c r="O75" i="4"/>
  <c r="O64" i="4"/>
  <c r="I75" i="4"/>
  <c r="I64" i="4"/>
  <c r="I73" i="4"/>
  <c r="O73" i="4"/>
  <c r="U73" i="4"/>
  <c r="U72" i="4"/>
  <c r="O72" i="4"/>
  <c r="I72" i="4"/>
  <c r="U40" i="4"/>
  <c r="O40" i="4"/>
  <c r="I40" i="4"/>
  <c r="J40" i="4" s="1"/>
  <c r="L40" i="4" s="1"/>
  <c r="W4" i="11" l="1"/>
  <c r="U4" i="11"/>
  <c r="V4" i="11" s="1"/>
  <c r="X4" i="11" s="1"/>
  <c r="Q4" i="11"/>
  <c r="O4" i="11"/>
  <c r="P4" i="11" s="1"/>
  <c r="R4" i="11" s="1"/>
  <c r="K4" i="11"/>
  <c r="I4" i="11"/>
  <c r="J4" i="11" s="1"/>
  <c r="U36" i="4"/>
  <c r="O36" i="4"/>
  <c r="I36" i="4"/>
  <c r="O33" i="4"/>
  <c r="I33" i="4"/>
  <c r="U23" i="4"/>
  <c r="O23" i="4"/>
  <c r="O20" i="4"/>
  <c r="I11" i="4"/>
  <c r="L4" i="11" l="1"/>
  <c r="Y4" i="11"/>
  <c r="AA4" i="11" l="1"/>
  <c r="AE4" i="11"/>
  <c r="AF4" i="11" s="1"/>
  <c r="Z4" i="11"/>
  <c r="K11" i="4"/>
  <c r="AA101" i="4"/>
  <c r="AA102" i="4"/>
  <c r="AA103" i="4"/>
  <c r="AA104" i="4"/>
  <c r="AA105" i="4"/>
  <c r="AA106" i="4"/>
  <c r="AA107" i="4"/>
  <c r="AA108" i="4"/>
  <c r="AA109" i="4"/>
  <c r="AA110" i="4"/>
  <c r="AA111" i="4"/>
  <c r="AA112" i="4"/>
  <c r="AA113" i="4"/>
  <c r="AA114" i="4"/>
  <c r="AA115" i="4"/>
  <c r="AA116" i="4"/>
  <c r="AA117" i="4"/>
  <c r="AA118" i="4"/>
  <c r="Z101" i="4"/>
  <c r="Z102" i="4"/>
  <c r="Z103" i="4"/>
  <c r="Z104" i="4"/>
  <c r="Z105" i="4"/>
  <c r="Z106" i="4"/>
  <c r="Z107" i="4"/>
  <c r="Z108" i="4"/>
  <c r="Z109" i="4"/>
  <c r="Z110" i="4"/>
  <c r="Z111" i="4"/>
  <c r="Z112" i="4"/>
  <c r="Z113" i="4"/>
  <c r="Z114" i="4"/>
  <c r="Z115" i="4"/>
  <c r="Z116" i="4"/>
  <c r="Z117" i="4"/>
  <c r="Z118" i="4"/>
  <c r="AV97" i="7"/>
  <c r="AU97" i="7"/>
  <c r="AR97" i="7"/>
  <c r="AQ97" i="7"/>
  <c r="AP97" i="7"/>
  <c r="AL97" i="7"/>
  <c r="AK97" i="7"/>
  <c r="AJ97" i="7"/>
  <c r="AI97" i="7"/>
  <c r="AH97" i="7"/>
  <c r="AG97" i="7"/>
  <c r="AF97" i="7"/>
  <c r="AD97" i="7"/>
  <c r="AC97" i="7"/>
  <c r="AA97" i="7"/>
  <c r="AB97" i="7" s="1"/>
  <c r="X97" i="7"/>
  <c r="W97" i="7"/>
  <c r="U97" i="7"/>
  <c r="V97" i="7" s="1"/>
  <c r="R97" i="7"/>
  <c r="AM97" i="7" s="1"/>
  <c r="AN97" i="7" s="1"/>
  <c r="Q97" i="7"/>
  <c r="O97" i="7"/>
  <c r="P97" i="7" s="1"/>
  <c r="L97" i="7"/>
  <c r="AS97" i="7" s="1"/>
  <c r="K97" i="7"/>
  <c r="I97" i="7"/>
  <c r="J97" i="7" s="1"/>
  <c r="A97" i="7"/>
  <c r="AO97" i="7" s="1"/>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AT95" i="7" s="1"/>
  <c r="K95" i="7"/>
  <c r="I95" i="7"/>
  <c r="J95" i="7" s="1"/>
  <c r="A95" i="7"/>
  <c r="AE95" i="7" s="1"/>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O94" i="7" s="1"/>
  <c r="AV93" i="7"/>
  <c r="AU93" i="7"/>
  <c r="AR93" i="7"/>
  <c r="AQ93" i="7"/>
  <c r="AP93" i="7"/>
  <c r="AL93" i="7"/>
  <c r="AK93" i="7"/>
  <c r="AJ93" i="7"/>
  <c r="AI93" i="7"/>
  <c r="AH93" i="7"/>
  <c r="AG93" i="7"/>
  <c r="AF93" i="7"/>
  <c r="AD93" i="7"/>
  <c r="AC93" i="7"/>
  <c r="AA93" i="7"/>
  <c r="AB93" i="7" s="1"/>
  <c r="X93" i="7"/>
  <c r="W93" i="7"/>
  <c r="U93" i="7"/>
  <c r="V93" i="7" s="1"/>
  <c r="R93" i="7"/>
  <c r="Q93" i="7"/>
  <c r="O93" i="7"/>
  <c r="P93" i="7" s="1"/>
  <c r="L93" i="7"/>
  <c r="AS93" i="7" s="1"/>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AW92" i="7" s="1"/>
  <c r="AX92" i="7" s="1"/>
  <c r="Q92" i="7"/>
  <c r="O92" i="7"/>
  <c r="P92" i="7" s="1"/>
  <c r="L92" i="7"/>
  <c r="K92" i="7"/>
  <c r="I92" i="7"/>
  <c r="J92" i="7" s="1"/>
  <c r="A92" i="7"/>
  <c r="AE92" i="7" s="1"/>
  <c r="AV91" i="7"/>
  <c r="AU91" i="7"/>
  <c r="AR91" i="7"/>
  <c r="AQ91" i="7"/>
  <c r="AP91" i="7"/>
  <c r="AL91" i="7"/>
  <c r="AK91" i="7"/>
  <c r="AJ91" i="7"/>
  <c r="AI91" i="7"/>
  <c r="AH91" i="7"/>
  <c r="AG91" i="7"/>
  <c r="AF91" i="7"/>
  <c r="AD91" i="7"/>
  <c r="AC91" i="7"/>
  <c r="AA91" i="7"/>
  <c r="AB91" i="7" s="1"/>
  <c r="X91" i="7"/>
  <c r="W91" i="7"/>
  <c r="U91" i="7"/>
  <c r="V91" i="7" s="1"/>
  <c r="R91" i="7"/>
  <c r="Q91" i="7"/>
  <c r="O91" i="7"/>
  <c r="P91" i="7" s="1"/>
  <c r="L91" i="7"/>
  <c r="AT91" i="7" s="1"/>
  <c r="K91" i="7"/>
  <c r="I91" i="7"/>
  <c r="J91" i="7" s="1"/>
  <c r="A91" i="7"/>
  <c r="AE91" i="7" s="1"/>
  <c r="AV90" i="7"/>
  <c r="AU90" i="7"/>
  <c r="AR90" i="7"/>
  <c r="AQ90" i="7"/>
  <c r="AP90" i="7"/>
  <c r="AL90" i="7"/>
  <c r="AK90" i="7"/>
  <c r="AJ90" i="7"/>
  <c r="AI90" i="7"/>
  <c r="AH90" i="7"/>
  <c r="AG90" i="7"/>
  <c r="AF90" i="7"/>
  <c r="AD90" i="7"/>
  <c r="AC90" i="7"/>
  <c r="AA90" i="7"/>
  <c r="AB90" i="7" s="1"/>
  <c r="X90" i="7"/>
  <c r="W90" i="7"/>
  <c r="U90" i="7"/>
  <c r="V90" i="7" s="1"/>
  <c r="R90" i="7"/>
  <c r="Q90" i="7"/>
  <c r="O90" i="7"/>
  <c r="P90" i="7" s="1"/>
  <c r="L90" i="7"/>
  <c r="AS90" i="7" s="1"/>
  <c r="K90" i="7"/>
  <c r="I90" i="7"/>
  <c r="J90" i="7" s="1"/>
  <c r="A90" i="7"/>
  <c r="AO90" i="7" s="1"/>
  <c r="AV89" i="7"/>
  <c r="AU89" i="7"/>
  <c r="AR89" i="7"/>
  <c r="AQ89" i="7"/>
  <c r="AP89" i="7"/>
  <c r="AO89" i="7"/>
  <c r="AL89" i="7"/>
  <c r="AK89" i="7"/>
  <c r="AJ89" i="7"/>
  <c r="AI89" i="7"/>
  <c r="AH89" i="7"/>
  <c r="AG89" i="7"/>
  <c r="AF89" i="7"/>
  <c r="AE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P88" i="7"/>
  <c r="O88" i="7"/>
  <c r="L88" i="7"/>
  <c r="AT88" i="7" s="1"/>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T86" i="7"/>
  <c r="AR86" i="7"/>
  <c r="AQ86" i="7"/>
  <c r="AP86" i="7"/>
  <c r="AL86" i="7"/>
  <c r="AK86" i="7"/>
  <c r="AJ86" i="7"/>
  <c r="AI86" i="7"/>
  <c r="AH86" i="7"/>
  <c r="AG86" i="7"/>
  <c r="AF86" i="7"/>
  <c r="AD86" i="7"/>
  <c r="AC86" i="7"/>
  <c r="AA86" i="7"/>
  <c r="AB86" i="7" s="1"/>
  <c r="X86" i="7"/>
  <c r="W86" i="7"/>
  <c r="U86" i="7"/>
  <c r="V86" i="7" s="1"/>
  <c r="R86" i="7"/>
  <c r="Q86" i="7"/>
  <c r="O86" i="7"/>
  <c r="P86" i="7" s="1"/>
  <c r="L86" i="7"/>
  <c r="K86" i="7"/>
  <c r="I86" i="7"/>
  <c r="J86" i="7" s="1"/>
  <c r="A86" i="7"/>
  <c r="AE86" i="7" s="1"/>
  <c r="AV85" i="7"/>
  <c r="AU85" i="7"/>
  <c r="AR85" i="7"/>
  <c r="AQ85" i="7"/>
  <c r="AP85" i="7"/>
  <c r="AL85" i="7"/>
  <c r="AK85" i="7"/>
  <c r="AJ85" i="7"/>
  <c r="AI85" i="7"/>
  <c r="AH85" i="7"/>
  <c r="AG85" i="7"/>
  <c r="AF85" i="7"/>
  <c r="AD85" i="7"/>
  <c r="AC85" i="7"/>
  <c r="AA85" i="7"/>
  <c r="AB85" i="7" s="1"/>
  <c r="X85" i="7"/>
  <c r="W85" i="7"/>
  <c r="U85" i="7"/>
  <c r="V85" i="7" s="1"/>
  <c r="R85" i="7"/>
  <c r="Q85" i="7"/>
  <c r="O85" i="7"/>
  <c r="P85" i="7" s="1"/>
  <c r="L85" i="7"/>
  <c r="AS85" i="7" s="1"/>
  <c r="K85" i="7"/>
  <c r="I85" i="7"/>
  <c r="J85" i="7" s="1"/>
  <c r="A85" i="7"/>
  <c r="AO85" i="7" s="1"/>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O83" i="7" s="1"/>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K81" i="7"/>
  <c r="I81" i="7"/>
  <c r="J81" i="7" s="1"/>
  <c r="A81" i="7"/>
  <c r="AE81" i="7" s="1"/>
  <c r="AV80" i="7"/>
  <c r="AU80" i="7"/>
  <c r="AR80" i="7"/>
  <c r="AQ80" i="7"/>
  <c r="AP80" i="7"/>
  <c r="AL80" i="7"/>
  <c r="AK80" i="7"/>
  <c r="AJ80" i="7"/>
  <c r="AI80" i="7"/>
  <c r="AH80" i="7"/>
  <c r="AG80" i="7"/>
  <c r="AF80" i="7"/>
  <c r="AD80" i="7"/>
  <c r="AC80" i="7"/>
  <c r="AA80" i="7"/>
  <c r="AB80" i="7" s="1"/>
  <c r="X80" i="7"/>
  <c r="W80" i="7"/>
  <c r="U80" i="7"/>
  <c r="V80" i="7" s="1"/>
  <c r="R80" i="7"/>
  <c r="Q80" i="7"/>
  <c r="O80" i="7"/>
  <c r="P80" i="7" s="1"/>
  <c r="L80" i="7"/>
  <c r="AT80" i="7" s="1"/>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E79" i="7" s="1"/>
  <c r="AV78" i="7"/>
  <c r="AU78" i="7"/>
  <c r="AR78" i="7"/>
  <c r="AQ78" i="7"/>
  <c r="AP78" i="7"/>
  <c r="AL78" i="7"/>
  <c r="AK78" i="7"/>
  <c r="AJ78" i="7"/>
  <c r="AI78" i="7"/>
  <c r="AH78" i="7"/>
  <c r="AG78" i="7"/>
  <c r="AF78" i="7"/>
  <c r="AD78" i="7"/>
  <c r="AC78" i="7"/>
  <c r="AA78" i="7"/>
  <c r="AB78" i="7" s="1"/>
  <c r="X78" i="7"/>
  <c r="W78" i="7"/>
  <c r="U78" i="7"/>
  <c r="V78" i="7" s="1"/>
  <c r="R78" i="7"/>
  <c r="Q78" i="7"/>
  <c r="O78" i="7"/>
  <c r="P78" i="7" s="1"/>
  <c r="L78" i="7"/>
  <c r="AT78" i="7" s="1"/>
  <c r="K78" i="7"/>
  <c r="I78" i="7"/>
  <c r="J78" i="7" s="1"/>
  <c r="A78" i="7"/>
  <c r="AO78" i="7" s="1"/>
  <c r="AV77" i="7"/>
  <c r="AU77" i="7"/>
  <c r="AR77" i="7"/>
  <c r="AQ77" i="7"/>
  <c r="AP77" i="7"/>
  <c r="AL77" i="7"/>
  <c r="AK77" i="7"/>
  <c r="AJ77" i="7"/>
  <c r="AI77" i="7"/>
  <c r="AH77" i="7"/>
  <c r="AG77" i="7"/>
  <c r="AF77" i="7"/>
  <c r="AE77" i="7"/>
  <c r="AD77" i="7"/>
  <c r="AC77" i="7"/>
  <c r="AA77" i="7"/>
  <c r="AB77" i="7" s="1"/>
  <c r="X77" i="7"/>
  <c r="W77" i="7"/>
  <c r="U77" i="7"/>
  <c r="V77" i="7" s="1"/>
  <c r="R77" i="7"/>
  <c r="AM77" i="7" s="1"/>
  <c r="AN77" i="7" s="1"/>
  <c r="Q77" i="7"/>
  <c r="P77" i="7"/>
  <c r="O77" i="7"/>
  <c r="L77" i="7"/>
  <c r="K77" i="7"/>
  <c r="I77" i="7"/>
  <c r="J77" i="7" s="1"/>
  <c r="A77" i="7"/>
  <c r="AO77" i="7" s="1"/>
  <c r="AV76" i="7"/>
  <c r="AU76" i="7"/>
  <c r="AR76" i="7"/>
  <c r="AQ76" i="7"/>
  <c r="AP76" i="7"/>
  <c r="AL76" i="7"/>
  <c r="AK76" i="7"/>
  <c r="AJ76" i="7"/>
  <c r="AI76" i="7"/>
  <c r="AH76" i="7"/>
  <c r="AG76" i="7"/>
  <c r="AF76" i="7"/>
  <c r="AD76" i="7"/>
  <c r="AC76" i="7"/>
  <c r="AA76" i="7"/>
  <c r="AB76" i="7" s="1"/>
  <c r="X76" i="7"/>
  <c r="W76" i="7"/>
  <c r="U76" i="7"/>
  <c r="V76" i="7" s="1"/>
  <c r="R76" i="7"/>
  <c r="Q76" i="7"/>
  <c r="O76" i="7"/>
  <c r="P76" i="7" s="1"/>
  <c r="L76" i="7"/>
  <c r="K76" i="7"/>
  <c r="J76" i="7"/>
  <c r="I76" i="7"/>
  <c r="A76" i="7"/>
  <c r="AE76" i="7" s="1"/>
  <c r="AV75" i="7"/>
  <c r="AU75" i="7"/>
  <c r="AS75" i="7"/>
  <c r="AR75" i="7"/>
  <c r="AQ75" i="7"/>
  <c r="AP75" i="7"/>
  <c r="AL75" i="7"/>
  <c r="AK75" i="7"/>
  <c r="AJ75" i="7"/>
  <c r="AI75" i="7"/>
  <c r="AH75" i="7"/>
  <c r="AG75" i="7"/>
  <c r="AF75" i="7"/>
  <c r="AD75" i="7"/>
  <c r="AC75" i="7"/>
  <c r="AA75" i="7"/>
  <c r="AB75" i="7" s="1"/>
  <c r="X75" i="7"/>
  <c r="W75" i="7"/>
  <c r="U75" i="7"/>
  <c r="V75" i="7" s="1"/>
  <c r="R75" i="7"/>
  <c r="Q75" i="7"/>
  <c r="O75" i="7"/>
  <c r="P75" i="7" s="1"/>
  <c r="L75" i="7"/>
  <c r="AT75" i="7" s="1"/>
  <c r="K75" i="7"/>
  <c r="I75" i="7"/>
  <c r="J75" i="7" s="1"/>
  <c r="A75" i="7"/>
  <c r="AE75" i="7" s="1"/>
  <c r="AV74" i="7"/>
  <c r="AU74" i="7"/>
  <c r="AR74" i="7"/>
  <c r="AQ74" i="7"/>
  <c r="AP74" i="7"/>
  <c r="AL74" i="7"/>
  <c r="AK74" i="7"/>
  <c r="AJ74" i="7"/>
  <c r="AI74" i="7"/>
  <c r="AH74" i="7"/>
  <c r="AG74" i="7"/>
  <c r="AF74" i="7"/>
  <c r="AE74" i="7"/>
  <c r="AD74" i="7"/>
  <c r="AC74" i="7"/>
  <c r="AA74" i="7"/>
  <c r="AB74" i="7" s="1"/>
  <c r="X74" i="7"/>
  <c r="W74" i="7"/>
  <c r="U74" i="7"/>
  <c r="V74" i="7" s="1"/>
  <c r="R74" i="7"/>
  <c r="Q74" i="7"/>
  <c r="O74" i="7"/>
  <c r="P74" i="7" s="1"/>
  <c r="L74" i="7"/>
  <c r="AT74" i="7" s="1"/>
  <c r="K74" i="7"/>
  <c r="I74" i="7"/>
  <c r="J74" i="7" s="1"/>
  <c r="A74" i="7"/>
  <c r="AO74" i="7" s="1"/>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O73" i="7" s="1"/>
  <c r="AV72" i="7"/>
  <c r="AU72" i="7"/>
  <c r="AS72" i="7"/>
  <c r="AR72" i="7"/>
  <c r="AQ72" i="7"/>
  <c r="AP72" i="7"/>
  <c r="AL72" i="7"/>
  <c r="AK72" i="7"/>
  <c r="AJ72" i="7"/>
  <c r="AI72" i="7"/>
  <c r="AH72" i="7"/>
  <c r="AG72" i="7"/>
  <c r="AF72" i="7"/>
  <c r="AD72" i="7"/>
  <c r="AC72" i="7"/>
  <c r="AA72" i="7"/>
  <c r="AB72" i="7" s="1"/>
  <c r="X72" i="7"/>
  <c r="W72" i="7"/>
  <c r="U72" i="7"/>
  <c r="V72" i="7" s="1"/>
  <c r="R72" i="7"/>
  <c r="Q72" i="7"/>
  <c r="P72" i="7"/>
  <c r="O72" i="7"/>
  <c r="L72" i="7"/>
  <c r="AT72" i="7" s="1"/>
  <c r="K72" i="7"/>
  <c r="I72" i="7"/>
  <c r="J72" i="7" s="1"/>
  <c r="A72" i="7"/>
  <c r="AE72" i="7" s="1"/>
  <c r="AV71" i="7"/>
  <c r="AU71" i="7"/>
  <c r="AR71" i="7"/>
  <c r="AQ71" i="7"/>
  <c r="AP71" i="7"/>
  <c r="AL71" i="7"/>
  <c r="AK71" i="7"/>
  <c r="AJ71" i="7"/>
  <c r="AI71" i="7"/>
  <c r="AH71" i="7"/>
  <c r="AG71" i="7"/>
  <c r="AF71" i="7"/>
  <c r="AE71" i="7"/>
  <c r="AD71" i="7"/>
  <c r="AC71" i="7"/>
  <c r="AA71" i="7"/>
  <c r="AB71" i="7" s="1"/>
  <c r="X71" i="7"/>
  <c r="W71" i="7"/>
  <c r="U71" i="7"/>
  <c r="V71" i="7" s="1"/>
  <c r="R71" i="7"/>
  <c r="Q71" i="7"/>
  <c r="O71" i="7"/>
  <c r="P71" i="7" s="1"/>
  <c r="L71" i="7"/>
  <c r="K71" i="7"/>
  <c r="I71" i="7"/>
  <c r="J71" i="7" s="1"/>
  <c r="A71" i="7"/>
  <c r="AO71" i="7" s="1"/>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E69" i="7" s="1"/>
  <c r="AV68" i="7"/>
  <c r="AU68" i="7"/>
  <c r="AR68" i="7"/>
  <c r="AQ68" i="7"/>
  <c r="AP68" i="7"/>
  <c r="AL68" i="7"/>
  <c r="AK68" i="7"/>
  <c r="AJ68" i="7"/>
  <c r="AI68" i="7"/>
  <c r="AH68" i="7"/>
  <c r="AG68" i="7"/>
  <c r="AF68" i="7"/>
  <c r="AD68" i="7"/>
  <c r="AC68" i="7"/>
  <c r="AA68" i="7"/>
  <c r="AB68" i="7" s="1"/>
  <c r="X68" i="7"/>
  <c r="W68" i="7"/>
  <c r="V68" i="7"/>
  <c r="U68" i="7"/>
  <c r="R68" i="7"/>
  <c r="Q68" i="7"/>
  <c r="O68" i="7"/>
  <c r="P68" i="7" s="1"/>
  <c r="L68" i="7"/>
  <c r="AT68" i="7" s="1"/>
  <c r="K68" i="7"/>
  <c r="I68" i="7"/>
  <c r="J68" i="7" s="1"/>
  <c r="A68" i="7"/>
  <c r="AE68" i="7" s="1"/>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O67" i="7" s="1"/>
  <c r="AV66" i="7"/>
  <c r="AU66" i="7"/>
  <c r="AR66" i="7"/>
  <c r="AQ66" i="7"/>
  <c r="AP66" i="7"/>
  <c r="AL66" i="7"/>
  <c r="AK66" i="7"/>
  <c r="AJ66" i="7"/>
  <c r="AI66" i="7"/>
  <c r="AH66" i="7"/>
  <c r="AG66" i="7"/>
  <c r="AF66" i="7"/>
  <c r="AD66" i="7"/>
  <c r="AC66" i="7"/>
  <c r="AA66" i="7"/>
  <c r="AB66" i="7" s="1"/>
  <c r="X66" i="7"/>
  <c r="W66" i="7"/>
  <c r="U66" i="7"/>
  <c r="V66" i="7" s="1"/>
  <c r="R66" i="7"/>
  <c r="Q66" i="7"/>
  <c r="O66" i="7"/>
  <c r="P66" i="7" s="1"/>
  <c r="L66" i="7"/>
  <c r="AT66" i="7" s="1"/>
  <c r="K66" i="7"/>
  <c r="I66" i="7"/>
  <c r="J66" i="7" s="1"/>
  <c r="A66" i="7"/>
  <c r="AO66" i="7" s="1"/>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E65" i="7" s="1"/>
  <c r="AV64" i="7"/>
  <c r="AU64" i="7"/>
  <c r="AS64" i="7"/>
  <c r="AR64" i="7"/>
  <c r="AQ64" i="7"/>
  <c r="AP64" i="7"/>
  <c r="AL64" i="7"/>
  <c r="AK64" i="7"/>
  <c r="AJ64" i="7"/>
  <c r="AI64" i="7"/>
  <c r="AH64" i="7"/>
  <c r="AG64" i="7"/>
  <c r="AF64" i="7"/>
  <c r="AD64" i="7"/>
  <c r="AC64" i="7"/>
  <c r="AA64" i="7"/>
  <c r="AB64" i="7" s="1"/>
  <c r="X64" i="7"/>
  <c r="W64" i="7"/>
  <c r="U64" i="7"/>
  <c r="V64" i="7" s="1"/>
  <c r="R64" i="7"/>
  <c r="Q64" i="7"/>
  <c r="O64" i="7"/>
  <c r="P64" i="7" s="1"/>
  <c r="L64" i="7"/>
  <c r="AM64" i="7" s="1"/>
  <c r="AN64" i="7" s="1"/>
  <c r="K64" i="7"/>
  <c r="I64" i="7"/>
  <c r="J64" i="7" s="1"/>
  <c r="A64" i="7"/>
  <c r="AE64" i="7" s="1"/>
  <c r="AV63" i="7"/>
  <c r="AU63" i="7"/>
  <c r="AT63" i="7"/>
  <c r="AS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E63" i="7" s="1"/>
  <c r="AV62" i="7"/>
  <c r="AU62" i="7"/>
  <c r="AR62" i="7"/>
  <c r="AQ62" i="7"/>
  <c r="AP62" i="7"/>
  <c r="AL62" i="7"/>
  <c r="AK62" i="7"/>
  <c r="AJ62" i="7"/>
  <c r="AI62" i="7"/>
  <c r="AH62" i="7"/>
  <c r="AG62" i="7"/>
  <c r="AF62" i="7"/>
  <c r="AE62" i="7"/>
  <c r="AD62" i="7"/>
  <c r="AC62" i="7"/>
  <c r="AA62" i="7"/>
  <c r="AB62" i="7" s="1"/>
  <c r="X62" i="7"/>
  <c r="W62" i="7"/>
  <c r="U62" i="7"/>
  <c r="V62" i="7" s="1"/>
  <c r="R62" i="7"/>
  <c r="Q62" i="7"/>
  <c r="O62" i="7"/>
  <c r="P62" i="7" s="1"/>
  <c r="L62" i="7"/>
  <c r="AT62" i="7" s="1"/>
  <c r="K62" i="7"/>
  <c r="I62" i="7"/>
  <c r="J62" i="7" s="1"/>
  <c r="A62" i="7"/>
  <c r="AO62" i="7" s="1"/>
  <c r="AV61" i="7"/>
  <c r="AU61" i="7"/>
  <c r="AT61" i="7"/>
  <c r="AS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O61" i="7" s="1"/>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E60" i="7" s="1"/>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E59" i="7" s="1"/>
  <c r="AV58" i="7"/>
  <c r="AU58" i="7"/>
  <c r="AS58" i="7"/>
  <c r="AR58" i="7"/>
  <c r="AQ58" i="7"/>
  <c r="AP58" i="7"/>
  <c r="AL58" i="7"/>
  <c r="AK58" i="7"/>
  <c r="AJ58" i="7"/>
  <c r="AI58" i="7"/>
  <c r="AH58" i="7"/>
  <c r="AG58" i="7"/>
  <c r="AF58" i="7"/>
  <c r="AD58" i="7"/>
  <c r="AC58" i="7"/>
  <c r="AA58" i="7"/>
  <c r="AB58" i="7" s="1"/>
  <c r="X58" i="7"/>
  <c r="W58" i="7"/>
  <c r="U58" i="7"/>
  <c r="V58" i="7" s="1"/>
  <c r="R58" i="7"/>
  <c r="Q58" i="7"/>
  <c r="P58" i="7"/>
  <c r="O58" i="7"/>
  <c r="L58" i="7"/>
  <c r="AT58" i="7" s="1"/>
  <c r="K58" i="7"/>
  <c r="I58" i="7"/>
  <c r="J58" i="7" s="1"/>
  <c r="A58" i="7"/>
  <c r="AO58" i="7" s="1"/>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E57" i="7" s="1"/>
  <c r="AV56" i="7"/>
  <c r="AU56" i="7"/>
  <c r="AS56" i="7"/>
  <c r="AR56" i="7"/>
  <c r="AQ56" i="7"/>
  <c r="AP56" i="7"/>
  <c r="AL56" i="7"/>
  <c r="AK56" i="7"/>
  <c r="AJ56" i="7"/>
  <c r="AI56" i="7"/>
  <c r="AH56" i="7"/>
  <c r="AG56" i="7"/>
  <c r="AF56" i="7"/>
  <c r="AD56" i="7"/>
  <c r="AC56" i="7"/>
  <c r="AA56" i="7"/>
  <c r="AB56" i="7" s="1"/>
  <c r="X56" i="7"/>
  <c r="W56" i="7"/>
  <c r="V56" i="7"/>
  <c r="U56" i="7"/>
  <c r="R56" i="7"/>
  <c r="AM56" i="7" s="1"/>
  <c r="AN56" i="7" s="1"/>
  <c r="Q56" i="7"/>
  <c r="O56" i="7"/>
  <c r="P56" i="7" s="1"/>
  <c r="L56" i="7"/>
  <c r="AT56" i="7" s="1"/>
  <c r="K56" i="7"/>
  <c r="I56" i="7"/>
  <c r="J56" i="7" s="1"/>
  <c r="A56" i="7"/>
  <c r="AE56" i="7" s="1"/>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O54" i="7" s="1"/>
  <c r="AV53" i="7"/>
  <c r="AU53" i="7"/>
  <c r="AR53" i="7"/>
  <c r="AQ53" i="7"/>
  <c r="AP53" i="7"/>
  <c r="AO53" i="7"/>
  <c r="AL53" i="7"/>
  <c r="AK53" i="7"/>
  <c r="AJ53" i="7"/>
  <c r="AI53" i="7"/>
  <c r="AH53" i="7"/>
  <c r="AG53" i="7"/>
  <c r="AF53" i="7"/>
  <c r="AD53" i="7"/>
  <c r="AC53" i="7"/>
  <c r="AA53" i="7"/>
  <c r="AB53" i="7" s="1"/>
  <c r="X53" i="7"/>
  <c r="W53" i="7"/>
  <c r="V53" i="7"/>
  <c r="U53" i="7"/>
  <c r="R53" i="7"/>
  <c r="Q53" i="7"/>
  <c r="O53" i="7"/>
  <c r="P53" i="7" s="1"/>
  <c r="L53" i="7"/>
  <c r="K53" i="7"/>
  <c r="I53" i="7"/>
  <c r="J53" i="7" s="1"/>
  <c r="A53" i="7"/>
  <c r="AE53" i="7" s="1"/>
  <c r="AV52" i="7"/>
  <c r="AU52" i="7"/>
  <c r="AT52" i="7"/>
  <c r="AR52" i="7"/>
  <c r="AQ52" i="7"/>
  <c r="AP52" i="7"/>
  <c r="AL52" i="7"/>
  <c r="AK52" i="7"/>
  <c r="AJ52" i="7"/>
  <c r="AI52" i="7"/>
  <c r="AH52" i="7"/>
  <c r="AG52" i="7"/>
  <c r="AF52" i="7"/>
  <c r="AD52" i="7"/>
  <c r="AC52" i="7"/>
  <c r="AA52" i="7"/>
  <c r="AB52" i="7" s="1"/>
  <c r="X52" i="7"/>
  <c r="W52" i="7"/>
  <c r="U52" i="7"/>
  <c r="V52" i="7" s="1"/>
  <c r="R52" i="7"/>
  <c r="Q52" i="7"/>
  <c r="O52" i="7"/>
  <c r="P52" i="7" s="1"/>
  <c r="L52" i="7"/>
  <c r="AS52" i="7" s="1"/>
  <c r="K52" i="7"/>
  <c r="I52" i="7"/>
  <c r="J52" i="7" s="1"/>
  <c r="A52" i="7"/>
  <c r="AE52" i="7" s="1"/>
  <c r="AV51" i="7"/>
  <c r="AU51" i="7"/>
  <c r="AR51" i="7"/>
  <c r="AQ51" i="7"/>
  <c r="AP51" i="7"/>
  <c r="AO51" i="7"/>
  <c r="AL51" i="7"/>
  <c r="AK51" i="7"/>
  <c r="AJ51" i="7"/>
  <c r="AI51" i="7"/>
  <c r="AH51" i="7"/>
  <c r="AG51" i="7"/>
  <c r="AF51" i="7"/>
  <c r="AE51" i="7"/>
  <c r="AD51" i="7"/>
  <c r="AC51" i="7"/>
  <c r="AA51" i="7"/>
  <c r="AB51" i="7" s="1"/>
  <c r="X51" i="7"/>
  <c r="W51" i="7"/>
  <c r="U51" i="7"/>
  <c r="V51" i="7" s="1"/>
  <c r="R51" i="7"/>
  <c r="Q51" i="7"/>
  <c r="O51" i="7"/>
  <c r="P51" i="7" s="1"/>
  <c r="L51" i="7"/>
  <c r="AS51" i="7" s="1"/>
  <c r="K51" i="7"/>
  <c r="I51" i="7"/>
  <c r="J51" i="7" s="1"/>
  <c r="A51" i="7"/>
  <c r="AV50" i="7"/>
  <c r="AU50" i="7"/>
  <c r="AR50" i="7"/>
  <c r="AQ50" i="7"/>
  <c r="AP50" i="7"/>
  <c r="AO50" i="7"/>
  <c r="AL50" i="7"/>
  <c r="AK50" i="7"/>
  <c r="AJ50" i="7"/>
  <c r="AI50" i="7"/>
  <c r="AH50" i="7"/>
  <c r="AG50" i="7"/>
  <c r="AF50" i="7"/>
  <c r="AE50" i="7"/>
  <c r="AD50" i="7"/>
  <c r="AC50" i="7"/>
  <c r="AA50" i="7"/>
  <c r="AB50" i="7" s="1"/>
  <c r="X50" i="7"/>
  <c r="W50" i="7"/>
  <c r="U50" i="7"/>
  <c r="V50" i="7" s="1"/>
  <c r="R50" i="7"/>
  <c r="Q50" i="7"/>
  <c r="O50" i="7"/>
  <c r="P50" i="7" s="1"/>
  <c r="L50" i="7"/>
  <c r="AT50" i="7" s="1"/>
  <c r="K50" i="7"/>
  <c r="I50" i="7"/>
  <c r="J50" i="7" s="1"/>
  <c r="A50" i="7"/>
  <c r="AV49" i="7"/>
  <c r="AU49" i="7"/>
  <c r="AR49" i="7"/>
  <c r="AQ49" i="7"/>
  <c r="AP49" i="7"/>
  <c r="AL49" i="7"/>
  <c r="AK49" i="7"/>
  <c r="AJ49" i="7"/>
  <c r="AI49" i="7"/>
  <c r="AH49" i="7"/>
  <c r="AG49" i="7"/>
  <c r="AF49" i="7"/>
  <c r="AD49" i="7"/>
  <c r="AC49" i="7"/>
  <c r="AA49" i="7"/>
  <c r="AB49" i="7" s="1"/>
  <c r="X49" i="7"/>
  <c r="W49" i="7"/>
  <c r="V49" i="7"/>
  <c r="U49" i="7"/>
  <c r="R49" i="7"/>
  <c r="Q49" i="7"/>
  <c r="O49" i="7"/>
  <c r="P49" i="7" s="1"/>
  <c r="L49" i="7"/>
  <c r="AT49" i="7" s="1"/>
  <c r="K49" i="7"/>
  <c r="I49" i="7"/>
  <c r="J49" i="7" s="1"/>
  <c r="A49" i="7"/>
  <c r="AV48" i="7"/>
  <c r="AU48" i="7"/>
  <c r="AR48" i="7"/>
  <c r="AQ48" i="7"/>
  <c r="AP48" i="7"/>
  <c r="AL48" i="7"/>
  <c r="AK48" i="7"/>
  <c r="AJ48" i="7"/>
  <c r="AI48" i="7"/>
  <c r="AH48" i="7"/>
  <c r="AG48" i="7"/>
  <c r="AF48" i="7"/>
  <c r="AE48" i="7"/>
  <c r="AD48" i="7"/>
  <c r="AC48" i="7"/>
  <c r="AA48" i="7"/>
  <c r="AB48" i="7" s="1"/>
  <c r="X48" i="7"/>
  <c r="W48" i="7"/>
  <c r="U48" i="7"/>
  <c r="V48" i="7" s="1"/>
  <c r="R48" i="7"/>
  <c r="Q48" i="7"/>
  <c r="O48" i="7"/>
  <c r="P48" i="7" s="1"/>
  <c r="L48" i="7"/>
  <c r="AS48" i="7" s="1"/>
  <c r="K48" i="7"/>
  <c r="I48" i="7"/>
  <c r="J48" i="7" s="1"/>
  <c r="A48" i="7"/>
  <c r="AO48" i="7" s="1"/>
  <c r="AV47" i="7"/>
  <c r="AU47" i="7"/>
  <c r="AS47" i="7"/>
  <c r="AR47" i="7"/>
  <c r="AQ47" i="7"/>
  <c r="AP47" i="7"/>
  <c r="AL47" i="7"/>
  <c r="AK47" i="7"/>
  <c r="AJ47" i="7"/>
  <c r="AI47" i="7"/>
  <c r="AH47" i="7"/>
  <c r="AG47" i="7"/>
  <c r="AF47" i="7"/>
  <c r="AD47" i="7"/>
  <c r="AC47" i="7"/>
  <c r="AA47" i="7"/>
  <c r="AB47" i="7" s="1"/>
  <c r="X47" i="7"/>
  <c r="W47" i="7"/>
  <c r="U47" i="7"/>
  <c r="V47" i="7" s="1"/>
  <c r="R47" i="7"/>
  <c r="Q47" i="7"/>
  <c r="O47" i="7"/>
  <c r="P47" i="7" s="1"/>
  <c r="L47" i="7"/>
  <c r="K47" i="7"/>
  <c r="I47" i="7"/>
  <c r="J47" i="7" s="1"/>
  <c r="A47" i="7"/>
  <c r="AE47" i="7" s="1"/>
  <c r="AV46" i="7"/>
  <c r="AU46" i="7"/>
  <c r="AR46" i="7"/>
  <c r="AQ46" i="7"/>
  <c r="AP46" i="7"/>
  <c r="AL46" i="7"/>
  <c r="AK46" i="7"/>
  <c r="AJ46" i="7"/>
  <c r="AI46" i="7"/>
  <c r="AH46" i="7"/>
  <c r="AG46" i="7"/>
  <c r="AF46" i="7"/>
  <c r="AD46" i="7"/>
  <c r="AC46" i="7"/>
  <c r="AA46" i="7"/>
  <c r="AB46" i="7" s="1"/>
  <c r="X46" i="7"/>
  <c r="W46" i="7"/>
  <c r="U46" i="7"/>
  <c r="V46" i="7" s="1"/>
  <c r="R46" i="7"/>
  <c r="Q46" i="7"/>
  <c r="P46" i="7"/>
  <c r="O46" i="7"/>
  <c r="L46" i="7"/>
  <c r="AS46" i="7" s="1"/>
  <c r="K46" i="7"/>
  <c r="I46" i="7"/>
  <c r="J46" i="7" s="1"/>
  <c r="A46" i="7"/>
  <c r="AO46" i="7" s="1"/>
  <c r="AV45" i="7"/>
  <c r="AU45" i="7"/>
  <c r="AR45" i="7"/>
  <c r="AQ45" i="7"/>
  <c r="AP45" i="7"/>
  <c r="AL45" i="7"/>
  <c r="AK45" i="7"/>
  <c r="AJ45" i="7"/>
  <c r="AI45" i="7"/>
  <c r="AH45" i="7"/>
  <c r="AG45" i="7"/>
  <c r="AF45" i="7"/>
  <c r="AD45" i="7"/>
  <c r="AC45" i="7"/>
  <c r="AA45" i="7"/>
  <c r="AB45" i="7" s="1"/>
  <c r="X45" i="7"/>
  <c r="W45" i="7"/>
  <c r="V45" i="7"/>
  <c r="U45" i="7"/>
  <c r="R45" i="7"/>
  <c r="Q45" i="7"/>
  <c r="O45" i="7"/>
  <c r="P45" i="7" s="1"/>
  <c r="L45" i="7"/>
  <c r="K45" i="7"/>
  <c r="I45" i="7"/>
  <c r="J45" i="7" s="1"/>
  <c r="A45" i="7"/>
  <c r="AE45" i="7" s="1"/>
  <c r="AV44" i="7"/>
  <c r="AU44" i="7"/>
  <c r="AR44" i="7"/>
  <c r="AQ44" i="7"/>
  <c r="AP44" i="7"/>
  <c r="AL44" i="7"/>
  <c r="AK44" i="7"/>
  <c r="AJ44" i="7"/>
  <c r="AI44" i="7"/>
  <c r="AH44" i="7"/>
  <c r="AG44" i="7"/>
  <c r="AF44" i="7"/>
  <c r="AD44" i="7"/>
  <c r="AC44" i="7"/>
  <c r="AA44" i="7"/>
  <c r="AB44" i="7" s="1"/>
  <c r="X44" i="7"/>
  <c r="W44" i="7"/>
  <c r="U44" i="7"/>
  <c r="V44" i="7" s="1"/>
  <c r="R44" i="7"/>
  <c r="Q44" i="7"/>
  <c r="O44" i="7"/>
  <c r="P44" i="7" s="1"/>
  <c r="L44" i="7"/>
  <c r="K44" i="7"/>
  <c r="I44" i="7"/>
  <c r="J44" i="7" s="1"/>
  <c r="A44" i="7"/>
  <c r="AV43" i="7"/>
  <c r="AU43" i="7"/>
  <c r="AR43" i="7"/>
  <c r="AQ43" i="7"/>
  <c r="AP43" i="7"/>
  <c r="AO43" i="7"/>
  <c r="AL43" i="7"/>
  <c r="AK43" i="7"/>
  <c r="AJ43" i="7"/>
  <c r="AI43" i="7"/>
  <c r="AH43" i="7"/>
  <c r="AG43" i="7"/>
  <c r="AF43" i="7"/>
  <c r="AE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P42" i="7"/>
  <c r="O42" i="7"/>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AT41" i="7" s="1"/>
  <c r="K41" i="7"/>
  <c r="I41" i="7"/>
  <c r="J41" i="7" s="1"/>
  <c r="A41" i="7"/>
  <c r="AE41" i="7" s="1"/>
  <c r="AV40" i="7"/>
  <c r="AU40" i="7"/>
  <c r="AT40" i="7"/>
  <c r="AR40" i="7"/>
  <c r="AQ40" i="7"/>
  <c r="AP40" i="7"/>
  <c r="AL40" i="7"/>
  <c r="AK40" i="7"/>
  <c r="AJ40" i="7"/>
  <c r="AI40" i="7"/>
  <c r="AH40" i="7"/>
  <c r="AG40" i="7"/>
  <c r="AF40" i="7"/>
  <c r="AD40" i="7"/>
  <c r="AC40" i="7"/>
  <c r="AA40" i="7"/>
  <c r="AB40" i="7" s="1"/>
  <c r="X40" i="7"/>
  <c r="W40" i="7"/>
  <c r="U40" i="7"/>
  <c r="V40" i="7" s="1"/>
  <c r="R40" i="7"/>
  <c r="Q40" i="7"/>
  <c r="O40" i="7"/>
  <c r="P40" i="7" s="1"/>
  <c r="L40" i="7"/>
  <c r="AS40" i="7" s="1"/>
  <c r="K40" i="7"/>
  <c r="I40" i="7"/>
  <c r="J40" i="7" s="1"/>
  <c r="A40" i="7"/>
  <c r="AE40" i="7" s="1"/>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E38" i="7" s="1"/>
  <c r="BN37" i="7"/>
  <c r="AV37" i="7"/>
  <c r="AU37" i="7"/>
  <c r="AR37" i="7"/>
  <c r="AQ37" i="7"/>
  <c r="AP37" i="7"/>
  <c r="AL37" i="7"/>
  <c r="AK37" i="7"/>
  <c r="AJ37" i="7"/>
  <c r="AI37" i="7"/>
  <c r="AH37" i="7"/>
  <c r="AG37" i="7"/>
  <c r="AF37" i="7"/>
  <c r="AE37" i="7"/>
  <c r="AD37" i="7"/>
  <c r="AC37" i="7"/>
  <c r="AA37" i="7"/>
  <c r="AB37" i="7" s="1"/>
  <c r="X37" i="7"/>
  <c r="W37" i="7"/>
  <c r="U37" i="7"/>
  <c r="V37" i="7" s="1"/>
  <c r="R37" i="7"/>
  <c r="Q37" i="7"/>
  <c r="O37" i="7"/>
  <c r="P37" i="7" s="1"/>
  <c r="L37" i="7"/>
  <c r="AT37" i="7" s="1"/>
  <c r="K37" i="7"/>
  <c r="I37" i="7"/>
  <c r="J37" i="7" s="1"/>
  <c r="A37" i="7"/>
  <c r="AO37" i="7" s="1"/>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AE36" i="7" s="1"/>
  <c r="BN35" i="7"/>
  <c r="BK35" i="7"/>
  <c r="AV35" i="7"/>
  <c r="AU35" i="7"/>
  <c r="AS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AE35" i="7" s="1"/>
  <c r="BN34" i="7"/>
  <c r="BK34" i="7"/>
  <c r="AV34" i="7"/>
  <c r="AU34" i="7"/>
  <c r="AS34" i="7"/>
  <c r="AR34" i="7"/>
  <c r="AQ34" i="7"/>
  <c r="AP34" i="7"/>
  <c r="AL34" i="7"/>
  <c r="AK34" i="7"/>
  <c r="AJ34" i="7"/>
  <c r="AI34" i="7"/>
  <c r="AH34" i="7"/>
  <c r="AG34" i="7"/>
  <c r="AF34" i="7"/>
  <c r="AD34" i="7"/>
  <c r="AC34" i="7"/>
  <c r="AA34" i="7"/>
  <c r="AB34" i="7" s="1"/>
  <c r="X34" i="7"/>
  <c r="W34" i="7"/>
  <c r="U34" i="7"/>
  <c r="V34" i="7" s="1"/>
  <c r="R34" i="7"/>
  <c r="AM34" i="7" s="1"/>
  <c r="AN34" i="7" s="1"/>
  <c r="Q34" i="7"/>
  <c r="O34" i="7"/>
  <c r="P34" i="7" s="1"/>
  <c r="L34" i="7"/>
  <c r="AT34" i="7" s="1"/>
  <c r="K34" i="7"/>
  <c r="I34" i="7"/>
  <c r="J34" i="7" s="1"/>
  <c r="A34" i="7"/>
  <c r="AO34" i="7" s="1"/>
  <c r="BN33" i="7"/>
  <c r="BK33" i="7"/>
  <c r="AV33" i="7"/>
  <c r="AU33" i="7"/>
  <c r="AR33" i="7"/>
  <c r="AQ33" i="7"/>
  <c r="AP33" i="7"/>
  <c r="AL33" i="7"/>
  <c r="AK33" i="7"/>
  <c r="AJ33" i="7"/>
  <c r="AI33" i="7"/>
  <c r="AH33" i="7"/>
  <c r="AG33" i="7"/>
  <c r="AF33" i="7"/>
  <c r="AE33" i="7"/>
  <c r="AD33" i="7"/>
  <c r="AC33" i="7"/>
  <c r="AB33" i="7"/>
  <c r="AA33" i="7"/>
  <c r="X33" i="7"/>
  <c r="W33" i="7"/>
  <c r="U33" i="7"/>
  <c r="V33" i="7" s="1"/>
  <c r="R33" i="7"/>
  <c r="Q33" i="7"/>
  <c r="O33" i="7"/>
  <c r="P33" i="7" s="1"/>
  <c r="L33" i="7"/>
  <c r="K33" i="7"/>
  <c r="I33" i="7"/>
  <c r="J33" i="7" s="1"/>
  <c r="A33" i="7"/>
  <c r="AO33" i="7" s="1"/>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AO32" i="7" s="1"/>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AE31" i="7" s="1"/>
  <c r="BN30" i="7"/>
  <c r="BK30" i="7"/>
  <c r="AV30" i="7"/>
  <c r="AU30" i="7"/>
  <c r="AR30" i="7"/>
  <c r="AQ30" i="7"/>
  <c r="AP30" i="7"/>
  <c r="AO30" i="7"/>
  <c r="AL30" i="7"/>
  <c r="AK30" i="7"/>
  <c r="AJ30" i="7"/>
  <c r="AI30" i="7"/>
  <c r="AH30" i="7"/>
  <c r="AG30" i="7"/>
  <c r="AF30" i="7"/>
  <c r="AD30" i="7"/>
  <c r="AC30" i="7"/>
  <c r="AA30" i="7"/>
  <c r="AB30" i="7" s="1"/>
  <c r="X30" i="7"/>
  <c r="W30" i="7"/>
  <c r="U30" i="7"/>
  <c r="V30" i="7" s="1"/>
  <c r="R30" i="7"/>
  <c r="Q30" i="7"/>
  <c r="O30" i="7"/>
  <c r="P30" i="7" s="1"/>
  <c r="L30" i="7"/>
  <c r="AS30" i="7" s="1"/>
  <c r="K30" i="7"/>
  <c r="I30" i="7"/>
  <c r="J30" i="7" s="1"/>
  <c r="A30" i="7"/>
  <c r="AE30" i="7" s="1"/>
  <c r="BN29" i="7"/>
  <c r="BK29" i="7"/>
  <c r="AV29" i="7"/>
  <c r="AU29" i="7"/>
  <c r="AR29" i="7"/>
  <c r="AQ29" i="7"/>
  <c r="AP29" i="7"/>
  <c r="AL29" i="7"/>
  <c r="AK29" i="7"/>
  <c r="AJ29" i="7"/>
  <c r="AI29" i="7"/>
  <c r="AH29" i="7"/>
  <c r="AG29" i="7"/>
  <c r="AF29" i="7"/>
  <c r="AD29" i="7"/>
  <c r="AC29" i="7"/>
  <c r="AA29" i="7"/>
  <c r="AB29" i="7" s="1"/>
  <c r="X29" i="7"/>
  <c r="AW29" i="7" s="1"/>
  <c r="AX29" i="7" s="1"/>
  <c r="W29" i="7"/>
  <c r="U29" i="7"/>
  <c r="V29" i="7" s="1"/>
  <c r="R29" i="7"/>
  <c r="Q29" i="7"/>
  <c r="O29" i="7"/>
  <c r="P29" i="7" s="1"/>
  <c r="L29" i="7"/>
  <c r="K29" i="7"/>
  <c r="I29" i="7"/>
  <c r="J29" i="7" s="1"/>
  <c r="A29" i="7"/>
  <c r="AO29" i="7" s="1"/>
  <c r="BN28" i="7"/>
  <c r="BK28" i="7"/>
  <c r="AV28" i="7"/>
  <c r="AU28" i="7"/>
  <c r="AS28" i="7"/>
  <c r="AR28" i="7"/>
  <c r="AQ28" i="7"/>
  <c r="AP28" i="7"/>
  <c r="AL28" i="7"/>
  <c r="AK28" i="7"/>
  <c r="AJ28" i="7"/>
  <c r="AI28" i="7"/>
  <c r="AH28" i="7"/>
  <c r="AG28" i="7"/>
  <c r="AF28" i="7"/>
  <c r="AD28" i="7"/>
  <c r="AC28" i="7"/>
  <c r="AA28" i="7"/>
  <c r="AB28" i="7" s="1"/>
  <c r="X28" i="7"/>
  <c r="W28" i="7"/>
  <c r="U28" i="7"/>
  <c r="V28" i="7" s="1"/>
  <c r="R28" i="7"/>
  <c r="AM28" i="7" s="1"/>
  <c r="AN28" i="7" s="1"/>
  <c r="Q28" i="7"/>
  <c r="O28" i="7"/>
  <c r="P28" i="7" s="1"/>
  <c r="L28" i="7"/>
  <c r="AT28" i="7" s="1"/>
  <c r="K28" i="7"/>
  <c r="I28" i="7"/>
  <c r="J28" i="7" s="1"/>
  <c r="A28" i="7"/>
  <c r="AO28" i="7" s="1"/>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AE26" i="7" s="1"/>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AS25" i="7" s="1"/>
  <c r="K25" i="7"/>
  <c r="I25" i="7"/>
  <c r="J25" i="7" s="1"/>
  <c r="A25" i="7"/>
  <c r="AO25" i="7" s="1"/>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AO23" i="7" s="1"/>
  <c r="BN22" i="7"/>
  <c r="BK22" i="7"/>
  <c r="AV22" i="7"/>
  <c r="AU22" i="7"/>
  <c r="AR22" i="7"/>
  <c r="AQ22" i="7"/>
  <c r="AP22" i="7"/>
  <c r="AO22" i="7"/>
  <c r="AL22" i="7"/>
  <c r="AK22" i="7"/>
  <c r="AJ22" i="7"/>
  <c r="AI22" i="7"/>
  <c r="AH22" i="7"/>
  <c r="AG22" i="7"/>
  <c r="AF22" i="7"/>
  <c r="AE22" i="7"/>
  <c r="AD22" i="7"/>
  <c r="AC22" i="7"/>
  <c r="AA22" i="7"/>
  <c r="AB22" i="7" s="1"/>
  <c r="X22" i="7"/>
  <c r="W22" i="7"/>
  <c r="U22" i="7"/>
  <c r="V22" i="7" s="1"/>
  <c r="R22" i="7"/>
  <c r="AW22" i="7" s="1"/>
  <c r="AX22" i="7" s="1"/>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O20" i="7"/>
  <c r="AL20" i="7"/>
  <c r="AK20" i="7"/>
  <c r="AJ20" i="7"/>
  <c r="AI20" i="7"/>
  <c r="AH20" i="7"/>
  <c r="AG20" i="7"/>
  <c r="AF20" i="7"/>
  <c r="AD20" i="7"/>
  <c r="AC20" i="7"/>
  <c r="AA20" i="7"/>
  <c r="AB20" i="7" s="1"/>
  <c r="X20" i="7"/>
  <c r="W20" i="7"/>
  <c r="U20" i="7"/>
  <c r="V20" i="7" s="1"/>
  <c r="R20" i="7"/>
  <c r="Q20" i="7"/>
  <c r="O20" i="7"/>
  <c r="P20" i="7" s="1"/>
  <c r="L20" i="7"/>
  <c r="K20" i="7"/>
  <c r="I20" i="7"/>
  <c r="J20" i="7" s="1"/>
  <c r="A20" i="7"/>
  <c r="AE20" i="7" s="1"/>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AS19" i="7" s="1"/>
  <c r="K19" i="7"/>
  <c r="I19" i="7"/>
  <c r="J19" i="7" s="1"/>
  <c r="A19" i="7"/>
  <c r="AE19" i="7" s="1"/>
  <c r="BN18" i="7"/>
  <c r="BK18" i="7"/>
  <c r="AV18" i="7"/>
  <c r="AU18" i="7"/>
  <c r="AR18" i="7"/>
  <c r="AQ18" i="7"/>
  <c r="AP18" i="7"/>
  <c r="AL18" i="7"/>
  <c r="AK18" i="7"/>
  <c r="AJ18" i="7"/>
  <c r="AI18" i="7"/>
  <c r="AH18" i="7"/>
  <c r="AG18" i="7"/>
  <c r="AF18" i="7"/>
  <c r="AE18" i="7"/>
  <c r="AD18" i="7"/>
  <c r="AC18" i="7"/>
  <c r="AA18" i="7"/>
  <c r="AB18" i="7" s="1"/>
  <c r="X18" i="7"/>
  <c r="W18" i="7"/>
  <c r="U18" i="7"/>
  <c r="V18" i="7" s="1"/>
  <c r="R18" i="7"/>
  <c r="Q18" i="7"/>
  <c r="O18" i="7"/>
  <c r="P18" i="7" s="1"/>
  <c r="L18" i="7"/>
  <c r="K18" i="7"/>
  <c r="I18" i="7"/>
  <c r="J18" i="7" s="1"/>
  <c r="A18" i="7"/>
  <c r="AO18" i="7" s="1"/>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AS17" i="7" s="1"/>
  <c r="K17" i="7"/>
  <c r="I17" i="7"/>
  <c r="J17" i="7" s="1"/>
  <c r="A17" i="7"/>
  <c r="AO17" i="7" s="1"/>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AE16" i="7" s="1"/>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AT15" i="7" s="1"/>
  <c r="K15" i="7"/>
  <c r="I15" i="7"/>
  <c r="J15" i="7" s="1"/>
  <c r="A15" i="7"/>
  <c r="AE15" i="7" s="1"/>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K14" i="7"/>
  <c r="I14" i="7"/>
  <c r="J14" i="7" s="1"/>
  <c r="A14" i="7"/>
  <c r="BN13" i="7"/>
  <c r="BK13" i="7"/>
  <c r="AV13" i="7"/>
  <c r="AU13" i="7"/>
  <c r="AR13" i="7"/>
  <c r="AQ13" i="7"/>
  <c r="AP13" i="7"/>
  <c r="AL13" i="7"/>
  <c r="AK13" i="7"/>
  <c r="AJ13" i="7"/>
  <c r="AI13" i="7"/>
  <c r="AH13" i="7"/>
  <c r="AG13" i="7"/>
  <c r="AF13" i="7"/>
  <c r="AD13" i="7"/>
  <c r="AC13" i="7"/>
  <c r="AA13" i="7"/>
  <c r="AB13" i="7" s="1"/>
  <c r="X13" i="7"/>
  <c r="AW13" i="7" s="1"/>
  <c r="AX13" i="7" s="1"/>
  <c r="W13" i="7"/>
  <c r="U13" i="7"/>
  <c r="V13" i="7" s="1"/>
  <c r="R13" i="7"/>
  <c r="Q13" i="7"/>
  <c r="O13" i="7"/>
  <c r="P13" i="7" s="1"/>
  <c r="L13" i="7"/>
  <c r="K13" i="7"/>
  <c r="I13" i="7"/>
  <c r="J13" i="7" s="1"/>
  <c r="A13" i="7"/>
  <c r="BN12" i="7"/>
  <c r="BK12" i="7"/>
  <c r="AV12" i="7"/>
  <c r="AU12" i="7"/>
  <c r="AS12" i="7"/>
  <c r="AR12" i="7"/>
  <c r="AQ12" i="7"/>
  <c r="AP12" i="7"/>
  <c r="AL12" i="7"/>
  <c r="AK12" i="7"/>
  <c r="AJ12" i="7"/>
  <c r="AI12" i="7"/>
  <c r="AH12" i="7"/>
  <c r="AG12" i="7"/>
  <c r="AF12" i="7"/>
  <c r="AD12" i="7"/>
  <c r="AC12" i="7"/>
  <c r="AA12" i="7"/>
  <c r="AB12" i="7" s="1"/>
  <c r="X12" i="7"/>
  <c r="W12" i="7"/>
  <c r="U12" i="7"/>
  <c r="V12" i="7" s="1"/>
  <c r="R12" i="7"/>
  <c r="Q12" i="7"/>
  <c r="O12" i="7"/>
  <c r="P12" i="7" s="1"/>
  <c r="L12" i="7"/>
  <c r="AT12" i="7" s="1"/>
  <c r="K12" i="7"/>
  <c r="I12" i="7"/>
  <c r="J12" i="7" s="1"/>
  <c r="A12" i="7"/>
  <c r="AE12" i="7" s="1"/>
  <c r="BN11" i="7"/>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AT11" i="7" s="1"/>
  <c r="K11" i="7"/>
  <c r="I11" i="7"/>
  <c r="J11" i="7" s="1"/>
  <c r="A11" i="7"/>
  <c r="AO11" i="7" s="1"/>
  <c r="I12" i="4"/>
  <c r="J12" i="4" s="1"/>
  <c r="L12" i="4" s="1"/>
  <c r="K12" i="4"/>
  <c r="O12" i="4"/>
  <c r="P12" i="4" s="1"/>
  <c r="R12" i="4" s="1"/>
  <c r="Q12" i="4"/>
  <c r="U12" i="4"/>
  <c r="V12" i="4" s="1"/>
  <c r="X12" i="4" s="1"/>
  <c r="W12" i="4"/>
  <c r="I13" i="4"/>
  <c r="J13" i="4" s="1"/>
  <c r="L13" i="4" s="1"/>
  <c r="K13" i="4"/>
  <c r="O13" i="4"/>
  <c r="P13" i="4" s="1"/>
  <c r="R13" i="4" s="1"/>
  <c r="Q13" i="4"/>
  <c r="U13" i="4"/>
  <c r="V13" i="4" s="1"/>
  <c r="X13" i="4" s="1"/>
  <c r="W13" i="4"/>
  <c r="I14" i="4"/>
  <c r="J14" i="4" s="1"/>
  <c r="L14" i="4" s="1"/>
  <c r="K14" i="4"/>
  <c r="O14" i="4"/>
  <c r="P14" i="4" s="1"/>
  <c r="R14" i="4" s="1"/>
  <c r="Q14" i="4"/>
  <c r="U14" i="4"/>
  <c r="V14" i="4" s="1"/>
  <c r="X14" i="4" s="1"/>
  <c r="W14" i="4"/>
  <c r="I15" i="4"/>
  <c r="J15" i="4" s="1"/>
  <c r="L15" i="4" s="1"/>
  <c r="K15" i="4"/>
  <c r="O15" i="4"/>
  <c r="P15" i="4" s="1"/>
  <c r="R15" i="4" s="1"/>
  <c r="Q15" i="4"/>
  <c r="U15" i="4"/>
  <c r="V15" i="4" s="1"/>
  <c r="X15" i="4" s="1"/>
  <c r="W15" i="4"/>
  <c r="I16" i="4"/>
  <c r="J16" i="4" s="1"/>
  <c r="L16" i="4" s="1"/>
  <c r="K16" i="4"/>
  <c r="O16" i="4"/>
  <c r="P16" i="4" s="1"/>
  <c r="R16" i="4" s="1"/>
  <c r="Q16" i="4"/>
  <c r="U16" i="4"/>
  <c r="V16" i="4" s="1"/>
  <c r="X16" i="4" s="1"/>
  <c r="W16" i="4"/>
  <c r="I17" i="4"/>
  <c r="J17" i="4" s="1"/>
  <c r="L17" i="4" s="1"/>
  <c r="K17" i="4"/>
  <c r="O17" i="4"/>
  <c r="P17" i="4" s="1"/>
  <c r="R17" i="4" s="1"/>
  <c r="Q17" i="4"/>
  <c r="U17" i="4"/>
  <c r="W17" i="4"/>
  <c r="I20" i="4"/>
  <c r="J20" i="4" s="1"/>
  <c r="K20" i="4"/>
  <c r="P20" i="4"/>
  <c r="R20" i="4" s="1"/>
  <c r="Q20" i="4"/>
  <c r="U20" i="4"/>
  <c r="V20" i="4" s="1"/>
  <c r="X20" i="4" s="1"/>
  <c r="W20" i="4"/>
  <c r="I22" i="4"/>
  <c r="J22" i="4" s="1"/>
  <c r="L22" i="4" s="1"/>
  <c r="K22" i="4"/>
  <c r="O22" i="4"/>
  <c r="P22" i="4" s="1"/>
  <c r="R22" i="4" s="1"/>
  <c r="Q22" i="4"/>
  <c r="U22" i="4"/>
  <c r="V22" i="4" s="1"/>
  <c r="X22" i="4" s="1"/>
  <c r="W22" i="4"/>
  <c r="I23" i="4"/>
  <c r="J23" i="4" s="1"/>
  <c r="L23" i="4" s="1"/>
  <c r="K23" i="4"/>
  <c r="P23" i="4"/>
  <c r="R23" i="4" s="1"/>
  <c r="Q23" i="4"/>
  <c r="V23" i="4"/>
  <c r="X23" i="4" s="1"/>
  <c r="W23" i="4"/>
  <c r="I24" i="4"/>
  <c r="J24" i="4" s="1"/>
  <c r="L24" i="4" s="1"/>
  <c r="K24" i="4"/>
  <c r="O24" i="4"/>
  <c r="P24" i="4" s="1"/>
  <c r="R24" i="4" s="1"/>
  <c r="Q24" i="4"/>
  <c r="U24" i="4"/>
  <c r="V24" i="4" s="1"/>
  <c r="X24" i="4" s="1"/>
  <c r="W24" i="4"/>
  <c r="I25" i="4"/>
  <c r="J25" i="4" s="1"/>
  <c r="L25" i="4" s="1"/>
  <c r="K25" i="4"/>
  <c r="O25" i="4"/>
  <c r="P25" i="4" s="1"/>
  <c r="R25" i="4" s="1"/>
  <c r="Q25" i="4"/>
  <c r="U25" i="4"/>
  <c r="V25" i="4" s="1"/>
  <c r="X25" i="4" s="1"/>
  <c r="W25" i="4"/>
  <c r="I26" i="4"/>
  <c r="J26" i="4" s="1"/>
  <c r="L26" i="4" s="1"/>
  <c r="K26" i="4"/>
  <c r="O26" i="4"/>
  <c r="P26" i="4" s="1"/>
  <c r="R26" i="4" s="1"/>
  <c r="Q26" i="4"/>
  <c r="U26" i="4"/>
  <c r="V26" i="4" s="1"/>
  <c r="X26" i="4" s="1"/>
  <c r="W26" i="4"/>
  <c r="I27" i="4"/>
  <c r="J27" i="4" s="1"/>
  <c r="L27" i="4" s="1"/>
  <c r="K27" i="4"/>
  <c r="O27" i="4"/>
  <c r="P27" i="4" s="1"/>
  <c r="R27" i="4" s="1"/>
  <c r="Q27" i="4"/>
  <c r="U27" i="4"/>
  <c r="V27" i="4" s="1"/>
  <c r="X27" i="4" s="1"/>
  <c r="W27" i="4"/>
  <c r="J28" i="4"/>
  <c r="L28" i="4" s="1"/>
  <c r="K28" i="4"/>
  <c r="O28" i="4"/>
  <c r="P28" i="4" s="1"/>
  <c r="R28" i="4" s="1"/>
  <c r="Q28" i="4"/>
  <c r="V28" i="4"/>
  <c r="X28" i="4" s="1"/>
  <c r="W28" i="4"/>
  <c r="I29" i="4"/>
  <c r="J29" i="4" s="1"/>
  <c r="L29" i="4" s="1"/>
  <c r="K29" i="4"/>
  <c r="O29" i="4"/>
  <c r="P29" i="4" s="1"/>
  <c r="R29" i="4" s="1"/>
  <c r="Q29" i="4"/>
  <c r="U29" i="4"/>
  <c r="V29" i="4" s="1"/>
  <c r="X29" i="4" s="1"/>
  <c r="W29" i="4"/>
  <c r="I31" i="4"/>
  <c r="J31" i="4" s="1"/>
  <c r="L31" i="4" s="1"/>
  <c r="K31" i="4"/>
  <c r="O31" i="4"/>
  <c r="P31" i="4" s="1"/>
  <c r="R31" i="4" s="1"/>
  <c r="Q31" i="4"/>
  <c r="U31" i="4"/>
  <c r="V31" i="4" s="1"/>
  <c r="X31" i="4" s="1"/>
  <c r="W31" i="4"/>
  <c r="J32" i="4"/>
  <c r="K32" i="4"/>
  <c r="O32" i="4"/>
  <c r="P32" i="4" s="1"/>
  <c r="R32" i="4" s="1"/>
  <c r="Q32" i="4"/>
  <c r="U32" i="4"/>
  <c r="V32" i="4" s="1"/>
  <c r="X32" i="4" s="1"/>
  <c r="W32" i="4"/>
  <c r="J33" i="4"/>
  <c r="L33" i="4" s="1"/>
  <c r="K33" i="4"/>
  <c r="P33" i="4"/>
  <c r="R33" i="4" s="1"/>
  <c r="Q33" i="4"/>
  <c r="U33" i="4"/>
  <c r="V33" i="4" s="1"/>
  <c r="X33" i="4" s="1"/>
  <c r="W33" i="4"/>
  <c r="I34" i="4"/>
  <c r="J34" i="4" s="1"/>
  <c r="L34" i="4" s="1"/>
  <c r="K34" i="4"/>
  <c r="O34" i="4"/>
  <c r="P34" i="4" s="1"/>
  <c r="R34" i="4" s="1"/>
  <c r="Q34" i="4"/>
  <c r="U34" i="4"/>
  <c r="V34" i="4" s="1"/>
  <c r="X34" i="4" s="1"/>
  <c r="W34" i="4"/>
  <c r="J35" i="4"/>
  <c r="K35" i="4"/>
  <c r="O35" i="4"/>
  <c r="P35" i="4" s="1"/>
  <c r="R35" i="4" s="1"/>
  <c r="Q35" i="4"/>
  <c r="U35" i="4"/>
  <c r="V35" i="4" s="1"/>
  <c r="X35" i="4" s="1"/>
  <c r="W35" i="4"/>
  <c r="J36" i="4"/>
  <c r="L36" i="4" s="1"/>
  <c r="K36" i="4"/>
  <c r="P36" i="4"/>
  <c r="R36" i="4" s="1"/>
  <c r="Q36" i="4"/>
  <c r="V36" i="4"/>
  <c r="X36" i="4" s="1"/>
  <c r="W36" i="4"/>
  <c r="I38" i="4"/>
  <c r="J38" i="4" s="1"/>
  <c r="L38" i="4" s="1"/>
  <c r="K38" i="4"/>
  <c r="P38" i="4"/>
  <c r="R38" i="4" s="1"/>
  <c r="Q38" i="4"/>
  <c r="V38" i="4"/>
  <c r="X38" i="4" s="1"/>
  <c r="W38" i="4"/>
  <c r="J39" i="4"/>
  <c r="L39" i="4" s="1"/>
  <c r="K39" i="4"/>
  <c r="P39" i="4"/>
  <c r="R39" i="4" s="1"/>
  <c r="Q39" i="4"/>
  <c r="V39" i="4"/>
  <c r="X39" i="4" s="1"/>
  <c r="W39" i="4"/>
  <c r="K40" i="4"/>
  <c r="P40" i="4"/>
  <c r="R40" i="4" s="1"/>
  <c r="Q40" i="4"/>
  <c r="V40" i="4"/>
  <c r="X40" i="4" s="1"/>
  <c r="W40" i="4"/>
  <c r="I41" i="4"/>
  <c r="J41" i="4" s="1"/>
  <c r="L41" i="4" s="1"/>
  <c r="K41" i="4"/>
  <c r="O41" i="4"/>
  <c r="P41" i="4" s="1"/>
  <c r="R41" i="4" s="1"/>
  <c r="Q41" i="4"/>
  <c r="U41" i="4"/>
  <c r="V41" i="4" s="1"/>
  <c r="X41" i="4" s="1"/>
  <c r="W41" i="4"/>
  <c r="I42" i="4"/>
  <c r="J42" i="4" s="1"/>
  <c r="L42" i="4" s="1"/>
  <c r="K42" i="4"/>
  <c r="O42" i="4"/>
  <c r="P42" i="4" s="1"/>
  <c r="R42" i="4" s="1"/>
  <c r="Q42" i="4"/>
  <c r="U42" i="4"/>
  <c r="V42" i="4" s="1"/>
  <c r="X42" i="4" s="1"/>
  <c r="W42" i="4"/>
  <c r="I43" i="4"/>
  <c r="J43" i="4" s="1"/>
  <c r="L43" i="4" s="1"/>
  <c r="K43" i="4"/>
  <c r="O43" i="4"/>
  <c r="P43" i="4" s="1"/>
  <c r="R43" i="4" s="1"/>
  <c r="Q43" i="4"/>
  <c r="U43" i="4"/>
  <c r="V43" i="4" s="1"/>
  <c r="X43" i="4" s="1"/>
  <c r="W43" i="4"/>
  <c r="I44" i="4"/>
  <c r="J44" i="4" s="1"/>
  <c r="K44" i="4"/>
  <c r="O44" i="4"/>
  <c r="P44" i="4" s="1"/>
  <c r="R44" i="4" s="1"/>
  <c r="Q44" i="4"/>
  <c r="U44" i="4"/>
  <c r="V44" i="4" s="1"/>
  <c r="X44" i="4" s="1"/>
  <c r="W44" i="4"/>
  <c r="I45" i="4"/>
  <c r="J45" i="4" s="1"/>
  <c r="L45" i="4" s="1"/>
  <c r="K45" i="4"/>
  <c r="O45" i="4"/>
  <c r="P45" i="4" s="1"/>
  <c r="R45" i="4" s="1"/>
  <c r="Q45" i="4"/>
  <c r="U45" i="4"/>
  <c r="V45" i="4" s="1"/>
  <c r="X45" i="4" s="1"/>
  <c r="W45" i="4"/>
  <c r="I46" i="4"/>
  <c r="J46" i="4" s="1"/>
  <c r="L46" i="4" s="1"/>
  <c r="K46" i="4"/>
  <c r="O46" i="4"/>
  <c r="P46" i="4" s="1"/>
  <c r="R46" i="4" s="1"/>
  <c r="Q46" i="4"/>
  <c r="U46" i="4"/>
  <c r="V46" i="4" s="1"/>
  <c r="X46" i="4" s="1"/>
  <c r="W46" i="4"/>
  <c r="I47" i="4"/>
  <c r="J47" i="4" s="1"/>
  <c r="L47" i="4" s="1"/>
  <c r="K47" i="4"/>
  <c r="O47" i="4"/>
  <c r="P47" i="4" s="1"/>
  <c r="R47" i="4" s="1"/>
  <c r="Q47" i="4"/>
  <c r="U47" i="4"/>
  <c r="V47" i="4" s="1"/>
  <c r="X47" i="4" s="1"/>
  <c r="W47" i="4"/>
  <c r="I50" i="4"/>
  <c r="J50" i="4" s="1"/>
  <c r="K50" i="4"/>
  <c r="O50" i="4"/>
  <c r="P50" i="4" s="1"/>
  <c r="R50" i="4" s="1"/>
  <c r="Q50" i="4"/>
  <c r="U50" i="4"/>
  <c r="V50" i="4" s="1"/>
  <c r="X50" i="4" s="1"/>
  <c r="W50" i="4"/>
  <c r="I51" i="4"/>
  <c r="J51" i="4" s="1"/>
  <c r="L51" i="4" s="1"/>
  <c r="K51" i="4"/>
  <c r="O51" i="4"/>
  <c r="P51" i="4" s="1"/>
  <c r="R51" i="4" s="1"/>
  <c r="Q51" i="4"/>
  <c r="U51" i="4"/>
  <c r="V51" i="4" s="1"/>
  <c r="X51" i="4" s="1"/>
  <c r="W51" i="4"/>
  <c r="I52" i="4"/>
  <c r="J52" i="4" s="1"/>
  <c r="L52" i="4" s="1"/>
  <c r="K52" i="4"/>
  <c r="O52" i="4"/>
  <c r="P52" i="4" s="1"/>
  <c r="R52" i="4" s="1"/>
  <c r="Q52" i="4"/>
  <c r="U52" i="4"/>
  <c r="V52" i="4" s="1"/>
  <c r="X52" i="4" s="1"/>
  <c r="W52" i="4"/>
  <c r="I53" i="4"/>
  <c r="J53" i="4" s="1"/>
  <c r="L53" i="4" s="1"/>
  <c r="K53" i="4"/>
  <c r="O53" i="4"/>
  <c r="P53" i="4" s="1"/>
  <c r="R53" i="4" s="1"/>
  <c r="Q53" i="4"/>
  <c r="U53" i="4"/>
  <c r="V53" i="4" s="1"/>
  <c r="X53" i="4" s="1"/>
  <c r="W53" i="4"/>
  <c r="I54" i="4"/>
  <c r="J54" i="4" s="1"/>
  <c r="L54" i="4" s="1"/>
  <c r="K54" i="4"/>
  <c r="O54" i="4"/>
  <c r="P54" i="4" s="1"/>
  <c r="R54" i="4" s="1"/>
  <c r="Q54" i="4"/>
  <c r="U54" i="4"/>
  <c r="V54" i="4" s="1"/>
  <c r="X54" i="4" s="1"/>
  <c r="W54" i="4"/>
  <c r="I55" i="4"/>
  <c r="J55" i="4" s="1"/>
  <c r="L55" i="4" s="1"/>
  <c r="K55" i="4"/>
  <c r="O55" i="4"/>
  <c r="P55" i="4" s="1"/>
  <c r="R55" i="4" s="1"/>
  <c r="Q55" i="4"/>
  <c r="U55" i="4"/>
  <c r="V55" i="4" s="1"/>
  <c r="X55" i="4" s="1"/>
  <c r="W55" i="4"/>
  <c r="I56" i="4"/>
  <c r="J56" i="4" s="1"/>
  <c r="L56" i="4" s="1"/>
  <c r="K56" i="4"/>
  <c r="O56" i="4"/>
  <c r="P56" i="4" s="1"/>
  <c r="R56" i="4" s="1"/>
  <c r="Q56" i="4"/>
  <c r="U56" i="4"/>
  <c r="V56" i="4" s="1"/>
  <c r="X56" i="4" s="1"/>
  <c r="W56" i="4"/>
  <c r="J57" i="4"/>
  <c r="L57" i="4" s="1"/>
  <c r="K57" i="4"/>
  <c r="O57" i="4"/>
  <c r="P57" i="4" s="1"/>
  <c r="R57" i="4" s="1"/>
  <c r="Q57" i="4"/>
  <c r="U57" i="4"/>
  <c r="V57" i="4" s="1"/>
  <c r="X57" i="4" s="1"/>
  <c r="W57" i="4"/>
  <c r="I58" i="4"/>
  <c r="J58" i="4" s="1"/>
  <c r="L58" i="4" s="1"/>
  <c r="K58" i="4"/>
  <c r="O58" i="4"/>
  <c r="P58" i="4" s="1"/>
  <c r="R58" i="4" s="1"/>
  <c r="Q58" i="4"/>
  <c r="U58" i="4"/>
  <c r="V58" i="4" s="1"/>
  <c r="X58" i="4" s="1"/>
  <c r="W58" i="4"/>
  <c r="I59" i="4"/>
  <c r="J59" i="4" s="1"/>
  <c r="L59" i="4" s="1"/>
  <c r="K59" i="4"/>
  <c r="O59" i="4"/>
  <c r="P59" i="4" s="1"/>
  <c r="R59" i="4" s="1"/>
  <c r="Q59" i="4"/>
  <c r="U59" i="4"/>
  <c r="V59" i="4" s="1"/>
  <c r="X59" i="4" s="1"/>
  <c r="W59" i="4"/>
  <c r="J60" i="4"/>
  <c r="K60" i="4"/>
  <c r="O60" i="4"/>
  <c r="P60" i="4" s="1"/>
  <c r="R60" i="4" s="1"/>
  <c r="Q60" i="4"/>
  <c r="U60" i="4"/>
  <c r="V60" i="4" s="1"/>
  <c r="X60" i="4" s="1"/>
  <c r="W60" i="4"/>
  <c r="I62" i="4"/>
  <c r="J62" i="4" s="1"/>
  <c r="L62" i="4" s="1"/>
  <c r="K62" i="4"/>
  <c r="O62" i="4"/>
  <c r="P62" i="4" s="1"/>
  <c r="R62" i="4" s="1"/>
  <c r="Q62" i="4"/>
  <c r="U62" i="4"/>
  <c r="V62" i="4" s="1"/>
  <c r="X62" i="4" s="1"/>
  <c r="W62" i="4"/>
  <c r="J63" i="4"/>
  <c r="K63" i="4"/>
  <c r="O63" i="4"/>
  <c r="P63" i="4" s="1"/>
  <c r="R63" i="4" s="1"/>
  <c r="Q63" i="4"/>
  <c r="U63" i="4"/>
  <c r="V63" i="4" s="1"/>
  <c r="X63" i="4" s="1"/>
  <c r="W63" i="4"/>
  <c r="J64" i="4"/>
  <c r="L64" i="4" s="1"/>
  <c r="K64" i="4"/>
  <c r="P64" i="4"/>
  <c r="R64" i="4" s="1"/>
  <c r="Q64" i="4"/>
  <c r="V64" i="4"/>
  <c r="X64" i="4" s="1"/>
  <c r="W64" i="4"/>
  <c r="I65" i="4"/>
  <c r="J65" i="4" s="1"/>
  <c r="L65" i="4" s="1"/>
  <c r="K65" i="4"/>
  <c r="P65" i="4"/>
  <c r="R65" i="4" s="1"/>
  <c r="Q65" i="4"/>
  <c r="V65" i="4"/>
  <c r="X65" i="4" s="1"/>
  <c r="W65" i="4"/>
  <c r="I67" i="4"/>
  <c r="J67" i="4" s="1"/>
  <c r="L67" i="4" s="1"/>
  <c r="K67" i="4"/>
  <c r="O67" i="4"/>
  <c r="P67" i="4" s="1"/>
  <c r="R67" i="4" s="1"/>
  <c r="Q67" i="4"/>
  <c r="U67" i="4"/>
  <c r="V67" i="4" s="1"/>
  <c r="X67" i="4" s="1"/>
  <c r="W67" i="4"/>
  <c r="I68" i="4"/>
  <c r="J68" i="4" s="1"/>
  <c r="L68" i="4" s="1"/>
  <c r="K68" i="4"/>
  <c r="O68" i="4"/>
  <c r="P68" i="4" s="1"/>
  <c r="R68" i="4" s="1"/>
  <c r="Q68" i="4"/>
  <c r="U68" i="4"/>
  <c r="V68" i="4" s="1"/>
  <c r="X68" i="4" s="1"/>
  <c r="W68" i="4"/>
  <c r="J69" i="4"/>
  <c r="L69" i="4" s="1"/>
  <c r="K69" i="4"/>
  <c r="O69" i="4"/>
  <c r="P69" i="4" s="1"/>
  <c r="R69" i="4" s="1"/>
  <c r="Q69" i="4"/>
  <c r="U69" i="4"/>
  <c r="V69" i="4" s="1"/>
  <c r="X69" i="4" s="1"/>
  <c r="W69" i="4"/>
  <c r="I70" i="4"/>
  <c r="J70" i="4" s="1"/>
  <c r="K70" i="4"/>
  <c r="O70" i="4"/>
  <c r="P70" i="4" s="1"/>
  <c r="R70" i="4" s="1"/>
  <c r="Q70" i="4"/>
  <c r="U70" i="4"/>
  <c r="V70" i="4" s="1"/>
  <c r="X70" i="4" s="1"/>
  <c r="W70" i="4"/>
  <c r="J71" i="4"/>
  <c r="K71" i="4"/>
  <c r="O71" i="4"/>
  <c r="P71" i="4" s="1"/>
  <c r="R71" i="4" s="1"/>
  <c r="Q71" i="4"/>
  <c r="U71" i="4"/>
  <c r="V71" i="4" s="1"/>
  <c r="X71" i="4" s="1"/>
  <c r="W71" i="4"/>
  <c r="J72" i="4"/>
  <c r="L72" i="4" s="1"/>
  <c r="K72" i="4"/>
  <c r="P72" i="4"/>
  <c r="R72" i="4" s="1"/>
  <c r="Q72" i="4"/>
  <c r="V72" i="4"/>
  <c r="X72" i="4" s="1"/>
  <c r="W72" i="4"/>
  <c r="J73" i="4"/>
  <c r="L73" i="4" s="1"/>
  <c r="K73" i="4"/>
  <c r="P73" i="4"/>
  <c r="R73" i="4" s="1"/>
  <c r="Q73" i="4"/>
  <c r="V73" i="4"/>
  <c r="X73" i="4" s="1"/>
  <c r="W73" i="4"/>
  <c r="J74" i="4"/>
  <c r="L74" i="4" s="1"/>
  <c r="K74" i="4"/>
  <c r="P74" i="4"/>
  <c r="R74" i="4" s="1"/>
  <c r="Q74" i="4"/>
  <c r="V74" i="4"/>
  <c r="X74" i="4" s="1"/>
  <c r="W74" i="4"/>
  <c r="J75" i="4"/>
  <c r="L75" i="4" s="1"/>
  <c r="K75" i="4"/>
  <c r="P75" i="4"/>
  <c r="R75" i="4" s="1"/>
  <c r="Q75" i="4"/>
  <c r="V75" i="4"/>
  <c r="X75" i="4" s="1"/>
  <c r="W75" i="4"/>
  <c r="I95" i="4"/>
  <c r="J95" i="4" s="1"/>
  <c r="L95" i="4" s="1"/>
  <c r="K95" i="4"/>
  <c r="O95" i="4"/>
  <c r="P95" i="4" s="1"/>
  <c r="R95" i="4" s="1"/>
  <c r="Q95" i="4"/>
  <c r="U95" i="4"/>
  <c r="V95" i="4" s="1"/>
  <c r="X95" i="4" s="1"/>
  <c r="W95" i="4"/>
  <c r="I96" i="4"/>
  <c r="J96" i="4" s="1"/>
  <c r="K96" i="4"/>
  <c r="O96" i="4"/>
  <c r="P96" i="4" s="1"/>
  <c r="R96" i="4" s="1"/>
  <c r="Q96" i="4"/>
  <c r="U96" i="4"/>
  <c r="V96" i="4" s="1"/>
  <c r="X96" i="4" s="1"/>
  <c r="W96" i="4"/>
  <c r="I97" i="4"/>
  <c r="J97" i="4" s="1"/>
  <c r="L97" i="4" s="1"/>
  <c r="K97" i="4"/>
  <c r="O97" i="4"/>
  <c r="P97" i="4" s="1"/>
  <c r="R97" i="4" s="1"/>
  <c r="Q97" i="4"/>
  <c r="U97" i="4"/>
  <c r="V97" i="4" s="1"/>
  <c r="X97" i="4" s="1"/>
  <c r="W97" i="4"/>
  <c r="J99" i="4"/>
  <c r="L99" i="4" s="1"/>
  <c r="K99" i="4"/>
  <c r="P99" i="4"/>
  <c r="R99" i="4" s="1"/>
  <c r="Q99" i="4"/>
  <c r="V99" i="4"/>
  <c r="X99" i="4" s="1"/>
  <c r="W99" i="4"/>
  <c r="J100" i="4"/>
  <c r="L100" i="4" s="1"/>
  <c r="K100" i="4"/>
  <c r="P100" i="4"/>
  <c r="Q100" i="4"/>
  <c r="V100" i="4"/>
  <c r="X100" i="4" s="1"/>
  <c r="W100" i="4"/>
  <c r="I101" i="4"/>
  <c r="J101" i="4" s="1"/>
  <c r="Y101" i="4" s="1"/>
  <c r="K101" i="4"/>
  <c r="L101" i="4"/>
  <c r="O101" i="4"/>
  <c r="P101" i="4" s="1"/>
  <c r="Q101" i="4"/>
  <c r="R101" i="4"/>
  <c r="U101" i="4"/>
  <c r="V101" i="4" s="1"/>
  <c r="W101" i="4"/>
  <c r="X101" i="4"/>
  <c r="AB101" i="4"/>
  <c r="AC101" i="4"/>
  <c r="AD101" i="4"/>
  <c r="A102" i="4"/>
  <c r="I102" i="4"/>
  <c r="J102" i="4" s="1"/>
  <c r="K102" i="4"/>
  <c r="L102" i="4"/>
  <c r="O102" i="4"/>
  <c r="P102" i="4" s="1"/>
  <c r="Q102" i="4"/>
  <c r="R102" i="4"/>
  <c r="U102" i="4"/>
  <c r="V102" i="4" s="1"/>
  <c r="W102" i="4"/>
  <c r="X102" i="4"/>
  <c r="AB102" i="4"/>
  <c r="AC102" i="4"/>
  <c r="AD102" i="4"/>
  <c r="A103" i="4"/>
  <c r="Y103" i="4" s="1"/>
  <c r="I103" i="4"/>
  <c r="J103" i="4" s="1"/>
  <c r="K103" i="4"/>
  <c r="L103" i="4"/>
  <c r="O103" i="4"/>
  <c r="P103" i="4" s="1"/>
  <c r="Q103" i="4"/>
  <c r="R103" i="4"/>
  <c r="U103" i="4"/>
  <c r="V103" i="4" s="1"/>
  <c r="W103" i="4"/>
  <c r="X103" i="4"/>
  <c r="AB103" i="4"/>
  <c r="AC103" i="4"/>
  <c r="AD103" i="4"/>
  <c r="A104" i="4"/>
  <c r="Y104" i="4" s="1"/>
  <c r="I104" i="4"/>
  <c r="J104" i="4" s="1"/>
  <c r="K104" i="4"/>
  <c r="L104" i="4"/>
  <c r="O104" i="4"/>
  <c r="P104" i="4" s="1"/>
  <c r="Q104" i="4"/>
  <c r="R104" i="4"/>
  <c r="U104" i="4"/>
  <c r="V104" i="4" s="1"/>
  <c r="W104" i="4"/>
  <c r="X104" i="4"/>
  <c r="AB104" i="4"/>
  <c r="AC104" i="4"/>
  <c r="AD104" i="4"/>
  <c r="A105" i="4"/>
  <c r="I105" i="4"/>
  <c r="J105" i="4" s="1"/>
  <c r="K105" i="4"/>
  <c r="L105" i="4"/>
  <c r="O105" i="4"/>
  <c r="P105" i="4" s="1"/>
  <c r="Q105" i="4"/>
  <c r="R105" i="4"/>
  <c r="U105" i="4"/>
  <c r="V105" i="4" s="1"/>
  <c r="W105" i="4"/>
  <c r="X105" i="4"/>
  <c r="AB105" i="4"/>
  <c r="AC105" i="4"/>
  <c r="AD105" i="4"/>
  <c r="A106" i="4"/>
  <c r="I106" i="4"/>
  <c r="J106" i="4" s="1"/>
  <c r="K106" i="4"/>
  <c r="L106" i="4"/>
  <c r="O106" i="4"/>
  <c r="P106" i="4" s="1"/>
  <c r="Q106" i="4"/>
  <c r="R106" i="4"/>
  <c r="U106" i="4"/>
  <c r="V106" i="4" s="1"/>
  <c r="W106" i="4"/>
  <c r="X106" i="4"/>
  <c r="AB106" i="4"/>
  <c r="AC106" i="4"/>
  <c r="AD106" i="4"/>
  <c r="A107" i="4"/>
  <c r="I107" i="4"/>
  <c r="J107" i="4" s="1"/>
  <c r="K107" i="4"/>
  <c r="L107" i="4"/>
  <c r="O107" i="4"/>
  <c r="P107" i="4" s="1"/>
  <c r="Q107" i="4"/>
  <c r="R107" i="4"/>
  <c r="U107" i="4"/>
  <c r="V107" i="4" s="1"/>
  <c r="W107" i="4"/>
  <c r="X107" i="4"/>
  <c r="AB107" i="4"/>
  <c r="AC107" i="4"/>
  <c r="AD107" i="4"/>
  <c r="A108" i="4"/>
  <c r="I108" i="4"/>
  <c r="J108" i="4" s="1"/>
  <c r="K108" i="4"/>
  <c r="L108" i="4"/>
  <c r="O108" i="4"/>
  <c r="P108" i="4" s="1"/>
  <c r="Q108" i="4"/>
  <c r="R108" i="4"/>
  <c r="U108" i="4"/>
  <c r="V108" i="4" s="1"/>
  <c r="W108" i="4"/>
  <c r="X108" i="4"/>
  <c r="AB108" i="4"/>
  <c r="AC108" i="4"/>
  <c r="AD108" i="4"/>
  <c r="A109" i="4"/>
  <c r="I109" i="4"/>
  <c r="J109" i="4" s="1"/>
  <c r="K109" i="4"/>
  <c r="L109" i="4"/>
  <c r="O109" i="4"/>
  <c r="P109" i="4" s="1"/>
  <c r="Q109" i="4"/>
  <c r="R109" i="4"/>
  <c r="U109" i="4"/>
  <c r="V109" i="4" s="1"/>
  <c r="W109" i="4"/>
  <c r="X109" i="4"/>
  <c r="AB109" i="4"/>
  <c r="AC109" i="4"/>
  <c r="AD109" i="4"/>
  <c r="A110" i="4"/>
  <c r="I110" i="4"/>
  <c r="J110" i="4" s="1"/>
  <c r="K110" i="4"/>
  <c r="L110" i="4"/>
  <c r="O110" i="4"/>
  <c r="P110" i="4" s="1"/>
  <c r="Q110" i="4"/>
  <c r="R110" i="4"/>
  <c r="U110" i="4"/>
  <c r="V110" i="4" s="1"/>
  <c r="W110" i="4"/>
  <c r="X110" i="4"/>
  <c r="AB110" i="4"/>
  <c r="AC110" i="4"/>
  <c r="AD110" i="4"/>
  <c r="A111" i="4"/>
  <c r="I111" i="4"/>
  <c r="J111" i="4" s="1"/>
  <c r="K111" i="4"/>
  <c r="L111" i="4"/>
  <c r="O111" i="4"/>
  <c r="P111" i="4" s="1"/>
  <c r="Q111" i="4"/>
  <c r="R111" i="4"/>
  <c r="U111" i="4"/>
  <c r="V111" i="4" s="1"/>
  <c r="W111" i="4"/>
  <c r="X111" i="4"/>
  <c r="AB111" i="4"/>
  <c r="AC111" i="4"/>
  <c r="AD111" i="4"/>
  <c r="A112" i="4"/>
  <c r="I112" i="4"/>
  <c r="J112" i="4" s="1"/>
  <c r="K112" i="4"/>
  <c r="L112" i="4"/>
  <c r="O112" i="4"/>
  <c r="P112" i="4" s="1"/>
  <c r="Q112" i="4"/>
  <c r="R112" i="4"/>
  <c r="U112" i="4"/>
  <c r="V112" i="4" s="1"/>
  <c r="W112" i="4"/>
  <c r="X112" i="4"/>
  <c r="AB112" i="4"/>
  <c r="AC112" i="4"/>
  <c r="AD112" i="4"/>
  <c r="A113" i="4"/>
  <c r="I113" i="4"/>
  <c r="J113" i="4" s="1"/>
  <c r="K113" i="4"/>
  <c r="L113" i="4"/>
  <c r="O113" i="4"/>
  <c r="P113" i="4" s="1"/>
  <c r="Q113" i="4"/>
  <c r="R113" i="4"/>
  <c r="U113" i="4"/>
  <c r="V113" i="4" s="1"/>
  <c r="W113" i="4"/>
  <c r="X113" i="4"/>
  <c r="AB113" i="4"/>
  <c r="AC113" i="4"/>
  <c r="AD113" i="4"/>
  <c r="A114" i="4"/>
  <c r="Y114" i="4" s="1"/>
  <c r="I114" i="4"/>
  <c r="J114" i="4" s="1"/>
  <c r="K114" i="4"/>
  <c r="L114" i="4"/>
  <c r="O114" i="4"/>
  <c r="P114" i="4" s="1"/>
  <c r="Q114" i="4"/>
  <c r="R114" i="4"/>
  <c r="U114" i="4"/>
  <c r="V114" i="4" s="1"/>
  <c r="W114" i="4"/>
  <c r="X114" i="4"/>
  <c r="AB114" i="4"/>
  <c r="AC114" i="4"/>
  <c r="AD114" i="4"/>
  <c r="A115" i="4"/>
  <c r="I115" i="4"/>
  <c r="J115" i="4" s="1"/>
  <c r="K115" i="4"/>
  <c r="L115" i="4"/>
  <c r="O115" i="4"/>
  <c r="P115" i="4" s="1"/>
  <c r="Q115" i="4"/>
  <c r="R115" i="4"/>
  <c r="U115" i="4"/>
  <c r="V115" i="4" s="1"/>
  <c r="W115" i="4"/>
  <c r="X115" i="4"/>
  <c r="AB115" i="4"/>
  <c r="AC115" i="4"/>
  <c r="AD115" i="4"/>
  <c r="A116" i="4"/>
  <c r="Y116" i="4" s="1"/>
  <c r="I116" i="4"/>
  <c r="J116" i="4" s="1"/>
  <c r="K116" i="4"/>
  <c r="L116" i="4"/>
  <c r="O116" i="4"/>
  <c r="P116" i="4" s="1"/>
  <c r="Q116" i="4"/>
  <c r="R116" i="4"/>
  <c r="U116" i="4"/>
  <c r="V116" i="4" s="1"/>
  <c r="W116" i="4"/>
  <c r="X116" i="4"/>
  <c r="AB116" i="4"/>
  <c r="AC116" i="4"/>
  <c r="AD116" i="4"/>
  <c r="A117" i="4"/>
  <c r="I117" i="4"/>
  <c r="J117" i="4" s="1"/>
  <c r="K117" i="4"/>
  <c r="L117" i="4"/>
  <c r="O117" i="4"/>
  <c r="P117" i="4" s="1"/>
  <c r="Q117" i="4"/>
  <c r="R117" i="4"/>
  <c r="U117" i="4"/>
  <c r="V117" i="4" s="1"/>
  <c r="W117" i="4"/>
  <c r="X117" i="4"/>
  <c r="AB117" i="4"/>
  <c r="AC117" i="4"/>
  <c r="AD117" i="4"/>
  <c r="A118" i="4"/>
  <c r="I118" i="4"/>
  <c r="J118" i="4" s="1"/>
  <c r="K118" i="4"/>
  <c r="L118" i="4"/>
  <c r="O118" i="4"/>
  <c r="P118" i="4" s="1"/>
  <c r="Q118" i="4"/>
  <c r="R118" i="4"/>
  <c r="U118" i="4"/>
  <c r="V118" i="4" s="1"/>
  <c r="W118" i="4"/>
  <c r="X118" i="4"/>
  <c r="AB118" i="4"/>
  <c r="AC118" i="4"/>
  <c r="AD118" i="4"/>
  <c r="BP95" i="4"/>
  <c r="A11" i="4"/>
  <c r="AV25" i="4"/>
  <c r="AV26" i="4"/>
  <c r="AV27" i="4"/>
  <c r="AV28" i="4"/>
  <c r="AV29" i="4"/>
  <c r="AV31" i="4"/>
  <c r="AV32" i="4"/>
  <c r="AV33" i="4"/>
  <c r="AV34" i="4"/>
  <c r="AV35" i="4"/>
  <c r="AV36" i="4"/>
  <c r="AV38" i="4"/>
  <c r="AV39" i="4"/>
  <c r="AV40" i="4"/>
  <c r="AV12" i="4"/>
  <c r="AV13" i="4"/>
  <c r="AV14" i="4"/>
  <c r="AV15" i="4"/>
  <c r="AV16" i="4"/>
  <c r="AV17" i="4"/>
  <c r="AV22" i="4"/>
  <c r="AV23" i="4"/>
  <c r="AV24" i="4"/>
  <c r="AS25" i="4"/>
  <c r="AS26" i="4"/>
  <c r="AS27" i="4"/>
  <c r="AS28" i="4"/>
  <c r="AS29" i="4"/>
  <c r="AS31" i="4"/>
  <c r="AS32" i="4"/>
  <c r="AS33" i="4"/>
  <c r="AS34" i="4"/>
  <c r="AS35" i="4"/>
  <c r="AS36" i="4"/>
  <c r="AS38" i="4"/>
  <c r="AS39" i="4"/>
  <c r="AS40" i="4"/>
  <c r="AM18" i="7" l="1"/>
  <c r="AN18" i="7" s="1"/>
  <c r="AW21" i="7"/>
  <c r="AX21" i="7" s="1"/>
  <c r="AW49" i="7"/>
  <c r="AX49" i="7" s="1"/>
  <c r="AS11" i="7"/>
  <c r="AW14" i="7"/>
  <c r="AX14" i="7" s="1"/>
  <c r="AS15" i="7"/>
  <c r="AT17" i="7"/>
  <c r="AM14" i="7"/>
  <c r="AN14" i="7" s="1"/>
  <c r="AW20" i="7"/>
  <c r="AX20" i="7" s="1"/>
  <c r="AM26" i="7"/>
  <c r="AN26" i="7" s="1"/>
  <c r="AS49" i="7"/>
  <c r="AM53" i="7"/>
  <c r="AN53" i="7" s="1"/>
  <c r="AM63" i="7"/>
  <c r="AN63" i="7" s="1"/>
  <c r="AS68" i="7"/>
  <c r="AS88" i="7"/>
  <c r="AW90" i="7"/>
  <c r="AX90" i="7" s="1"/>
  <c r="AM91" i="7"/>
  <c r="AN91" i="7" s="1"/>
  <c r="AO26" i="7"/>
  <c r="AM41" i="7"/>
  <c r="AN41" i="7" s="1"/>
  <c r="AM42" i="7"/>
  <c r="AN42" i="7" s="1"/>
  <c r="AE58" i="7"/>
  <c r="AS66" i="7"/>
  <c r="AW73" i="7"/>
  <c r="AX73" i="7" s="1"/>
  <c r="AO81" i="7"/>
  <c r="AM58" i="7"/>
  <c r="AN58" i="7" s="1"/>
  <c r="AE67" i="7"/>
  <c r="AM71" i="7"/>
  <c r="AN71" i="7" s="1"/>
  <c r="AE97" i="7"/>
  <c r="AE11" i="7"/>
  <c r="AE17" i="7"/>
  <c r="AO19" i="7"/>
  <c r="AM21" i="7"/>
  <c r="AN21" i="7" s="1"/>
  <c r="AW23" i="7"/>
  <c r="AX23" i="7" s="1"/>
  <c r="AM27" i="7"/>
  <c r="AN27" i="7" s="1"/>
  <c r="AO31" i="7"/>
  <c r="AM35" i="7"/>
  <c r="AN35" i="7" s="1"/>
  <c r="AO41" i="7"/>
  <c r="AM54" i="7"/>
  <c r="AN54" i="7" s="1"/>
  <c r="AO65" i="7"/>
  <c r="AW18" i="7"/>
  <c r="AX18" i="7" s="1"/>
  <c r="AE23" i="7"/>
  <c r="AE25" i="7"/>
  <c r="AW38" i="7"/>
  <c r="AX38" i="7" s="1"/>
  <c r="AW39" i="7"/>
  <c r="AX39" i="7" s="1"/>
  <c r="AT53" i="7"/>
  <c r="AE54" i="7"/>
  <c r="AO60" i="7"/>
  <c r="AO63" i="7"/>
  <c r="AM69" i="7"/>
  <c r="AN69" i="7" s="1"/>
  <c r="AO79" i="7"/>
  <c r="AT90" i="7"/>
  <c r="AO91" i="7"/>
  <c r="AO95" i="7"/>
  <c r="AM11" i="7"/>
  <c r="AN11" i="7" s="1"/>
  <c r="AM57" i="7"/>
  <c r="AN57" i="7" s="1"/>
  <c r="AM39" i="7"/>
  <c r="AN39" i="7" s="1"/>
  <c r="AW58" i="7"/>
  <c r="AX58" i="7" s="1"/>
  <c r="AO69" i="7"/>
  <c r="AO72" i="7"/>
  <c r="AM75" i="7"/>
  <c r="AN75" i="7" s="1"/>
  <c r="AM76" i="7"/>
  <c r="AN76" i="7" s="1"/>
  <c r="AE85" i="7"/>
  <c r="AM96" i="7"/>
  <c r="AN96" i="7" s="1"/>
  <c r="L63" i="4"/>
  <c r="AE63" i="4" s="1"/>
  <c r="AF63" i="4" s="1"/>
  <c r="Y63" i="4"/>
  <c r="Y32" i="4"/>
  <c r="L71" i="4"/>
  <c r="AE71" i="4" s="1"/>
  <c r="AF71" i="4" s="1"/>
  <c r="Y71" i="4"/>
  <c r="Y35" i="4"/>
  <c r="L60" i="4"/>
  <c r="AE60" i="4" s="1"/>
  <c r="AF60" i="4" s="1"/>
  <c r="Y60" i="4"/>
  <c r="L96" i="4"/>
  <c r="AE96" i="4" s="1"/>
  <c r="AF96" i="4" s="1"/>
  <c r="Y96" i="4"/>
  <c r="Y70" i="4"/>
  <c r="AM19" i="7"/>
  <c r="AN19" i="7" s="1"/>
  <c r="AW51" i="7"/>
  <c r="AX51" i="7" s="1"/>
  <c r="AM15" i="7"/>
  <c r="AN15" i="7" s="1"/>
  <c r="AO12" i="7"/>
  <c r="AO15" i="7"/>
  <c r="AS18" i="7"/>
  <c r="AT20" i="7"/>
  <c r="AT21" i="7"/>
  <c r="AW25" i="7"/>
  <c r="AX25" i="7" s="1"/>
  <c r="AT25" i="7"/>
  <c r="AS26" i="7"/>
  <c r="AE28" i="7"/>
  <c r="AW30" i="7"/>
  <c r="AX30" i="7" s="1"/>
  <c r="AT30" i="7"/>
  <c r="AW35" i="7"/>
  <c r="AX35" i="7" s="1"/>
  <c r="AO38" i="7"/>
  <c r="AS41" i="7"/>
  <c r="AO45" i="7"/>
  <c r="AT46" i="7"/>
  <c r="AO47" i="7"/>
  <c r="AO56" i="7"/>
  <c r="AO59" i="7"/>
  <c r="AS62" i="7"/>
  <c r="AM66" i="7"/>
  <c r="AN66" i="7" s="1"/>
  <c r="AS71" i="7"/>
  <c r="AM73" i="7"/>
  <c r="AN73" i="7" s="1"/>
  <c r="AO75" i="7"/>
  <c r="AS78" i="7"/>
  <c r="AS80" i="7"/>
  <c r="AT85" i="7"/>
  <c r="AM92" i="7"/>
  <c r="AN92" i="7" s="1"/>
  <c r="AT93" i="7"/>
  <c r="AE94" i="7"/>
  <c r="AM95" i="7"/>
  <c r="AN95" i="7" s="1"/>
  <c r="AT97" i="7"/>
  <c r="AS69" i="7"/>
  <c r="AT71" i="7"/>
  <c r="AO92" i="7"/>
  <c r="AT19" i="7"/>
  <c r="AW46" i="7"/>
  <c r="AX46" i="7" s="1"/>
  <c r="AW48" i="7"/>
  <c r="AX48" i="7" s="1"/>
  <c r="AS50" i="7"/>
  <c r="AS53" i="7"/>
  <c r="AW62" i="7"/>
  <c r="AX62" i="7" s="1"/>
  <c r="AT69" i="7"/>
  <c r="AW71" i="7"/>
  <c r="AX71" i="7" s="1"/>
  <c r="AW12" i="7"/>
  <c r="AX12" i="7" s="1"/>
  <c r="AT26" i="7"/>
  <c r="AM44" i="7"/>
  <c r="AN44" i="7" s="1"/>
  <c r="AM61" i="7"/>
  <c r="AN61" i="7" s="1"/>
  <c r="AT64" i="7"/>
  <c r="AW68" i="7"/>
  <c r="AX68" i="7" s="1"/>
  <c r="AW74" i="7"/>
  <c r="AX74" i="7" s="1"/>
  <c r="AT18" i="7"/>
  <c r="AM25" i="7"/>
  <c r="AN25" i="7" s="1"/>
  <c r="AW26" i="7"/>
  <c r="AX26" i="7" s="1"/>
  <c r="AW28" i="7"/>
  <c r="AX28" i="7" s="1"/>
  <c r="AW32" i="7"/>
  <c r="AX32" i="7" s="1"/>
  <c r="AM50" i="7"/>
  <c r="AN50" i="7" s="1"/>
  <c r="AW56" i="7"/>
  <c r="AX56" i="7" s="1"/>
  <c r="AF98" i="7"/>
  <c r="AT35" i="7"/>
  <c r="AE29" i="7"/>
  <c r="AW34" i="7"/>
  <c r="AX34" i="7" s="1"/>
  <c r="AS39" i="7"/>
  <c r="AW61" i="7"/>
  <c r="AX61" i="7" s="1"/>
  <c r="AS74" i="7"/>
  <c r="AW79" i="7"/>
  <c r="AX79" i="7" s="1"/>
  <c r="AW80" i="7"/>
  <c r="AX80" i="7" s="1"/>
  <c r="AE83" i="7"/>
  <c r="AS91" i="7"/>
  <c r="AM93" i="7"/>
  <c r="AN93" i="7" s="1"/>
  <c r="AW24" i="7"/>
  <c r="AX24" i="7" s="1"/>
  <c r="AO16" i="7"/>
  <c r="AS21" i="7"/>
  <c r="AE32" i="7"/>
  <c r="AO35" i="7"/>
  <c r="AO36" i="7"/>
  <c r="AT39" i="7"/>
  <c r="AO40" i="7"/>
  <c r="AT48" i="7"/>
  <c r="AT51" i="7"/>
  <c r="AO52" i="7"/>
  <c r="AO57" i="7"/>
  <c r="AE61" i="7"/>
  <c r="AO64" i="7"/>
  <c r="AE66" i="7"/>
  <c r="AO68" i="7"/>
  <c r="AE73" i="7"/>
  <c r="AO76" i="7"/>
  <c r="AM81" i="7"/>
  <c r="AN81" i="7" s="1"/>
  <c r="AW84" i="7"/>
  <c r="AX84" i="7" s="1"/>
  <c r="AO86" i="7"/>
  <c r="AW87" i="7"/>
  <c r="AX87" i="7" s="1"/>
  <c r="AW89" i="7"/>
  <c r="AX89" i="7" s="1"/>
  <c r="AS95" i="7"/>
  <c r="Y100" i="4"/>
  <c r="R100" i="4"/>
  <c r="AA100" i="4" s="1"/>
  <c r="Z97" i="4"/>
  <c r="Y97" i="4"/>
  <c r="AA99" i="4"/>
  <c r="Z99" i="4"/>
  <c r="AA97" i="4"/>
  <c r="L70" i="4"/>
  <c r="Z70" i="4" s="1"/>
  <c r="L50" i="4"/>
  <c r="Y50" i="4"/>
  <c r="L44" i="4"/>
  <c r="Y44" i="4"/>
  <c r="AE102" i="4"/>
  <c r="AF102" i="4" s="1"/>
  <c r="L35" i="4"/>
  <c r="L32" i="4"/>
  <c r="L20" i="4"/>
  <c r="AA20" i="4" s="1"/>
  <c r="Y20" i="4"/>
  <c r="AD4" i="11"/>
  <c r="AC4" i="11"/>
  <c r="AB4" i="11"/>
  <c r="Z38" i="4"/>
  <c r="AA25" i="4"/>
  <c r="AA29" i="4"/>
  <c r="Y47" i="4"/>
  <c r="Y40" i="4"/>
  <c r="Y68" i="4"/>
  <c r="AA33" i="4"/>
  <c r="Y64" i="4"/>
  <c r="Y56" i="4"/>
  <c r="Y33" i="4"/>
  <c r="V17" i="4"/>
  <c r="Y17" i="4" s="1"/>
  <c r="Y53" i="4"/>
  <c r="Y95" i="4"/>
  <c r="Y38" i="4"/>
  <c r="Y73" i="4"/>
  <c r="Y57" i="4"/>
  <c r="Y52" i="4"/>
  <c r="Y46" i="4"/>
  <c r="Y74" i="4"/>
  <c r="Z16" i="4"/>
  <c r="AA15" i="4"/>
  <c r="Y14" i="4"/>
  <c r="Y13" i="4"/>
  <c r="AA12" i="4"/>
  <c r="Y12" i="4"/>
  <c r="AA69" i="4"/>
  <c r="Z53" i="4"/>
  <c r="AA45" i="4"/>
  <c r="Z41" i="4"/>
  <c r="AA62" i="4"/>
  <c r="AA42" i="4"/>
  <c r="AA31" i="4"/>
  <c r="AA26" i="4"/>
  <c r="AA13" i="4"/>
  <c r="Z58" i="4"/>
  <c r="Z54" i="4"/>
  <c r="AA46" i="4"/>
  <c r="AA43" i="4"/>
  <c r="Z55" i="4"/>
  <c r="Z75" i="4"/>
  <c r="Z36" i="4"/>
  <c r="Z72" i="4"/>
  <c r="Z27" i="4"/>
  <c r="Z95" i="4"/>
  <c r="Z73" i="4"/>
  <c r="Z57" i="4"/>
  <c r="Z22" i="4"/>
  <c r="AA65" i="4"/>
  <c r="AA34" i="4"/>
  <c r="AE67" i="4"/>
  <c r="AF67" i="4" s="1"/>
  <c r="Z39" i="4"/>
  <c r="Z23" i="4"/>
  <c r="AE101" i="4"/>
  <c r="AF101" i="4" s="1"/>
  <c r="Z74" i="4"/>
  <c r="AA51" i="4"/>
  <c r="AA14" i="4"/>
  <c r="AA27" i="4"/>
  <c r="AA59" i="4"/>
  <c r="AA47" i="4"/>
  <c r="AA52" i="4"/>
  <c r="Z40" i="4"/>
  <c r="AA28" i="4"/>
  <c r="Z15" i="4"/>
  <c r="AA68" i="4"/>
  <c r="AA24" i="4"/>
  <c r="AA64" i="4"/>
  <c r="Z56" i="4"/>
  <c r="Z52" i="4"/>
  <c r="Z34" i="4"/>
  <c r="AA95" i="4"/>
  <c r="AA58" i="4"/>
  <c r="AA41" i="4"/>
  <c r="AA23" i="4"/>
  <c r="Z69" i="4"/>
  <c r="Z51" i="4"/>
  <c r="Z33" i="4"/>
  <c r="Z14" i="4"/>
  <c r="AA75" i="4"/>
  <c r="AA57" i="4"/>
  <c r="AA40" i="4"/>
  <c r="AA22" i="4"/>
  <c r="Z68" i="4"/>
  <c r="Z13" i="4"/>
  <c r="AA74" i="4"/>
  <c r="AA56" i="4"/>
  <c r="AA39" i="4"/>
  <c r="Z67" i="4"/>
  <c r="Z31" i="4"/>
  <c r="Z12" i="4"/>
  <c r="AA73" i="4"/>
  <c r="AA55" i="4"/>
  <c r="AA38" i="4"/>
  <c r="Z65" i="4"/>
  <c r="Z47" i="4"/>
  <c r="Z29" i="4"/>
  <c r="AA72" i="4"/>
  <c r="AA54" i="4"/>
  <c r="AA36" i="4"/>
  <c r="Z64" i="4"/>
  <c r="Z46" i="4"/>
  <c r="Z28" i="4"/>
  <c r="AA53" i="4"/>
  <c r="AA16" i="4"/>
  <c r="Z45" i="4"/>
  <c r="Z62" i="4"/>
  <c r="Z26" i="4"/>
  <c r="Z43" i="4"/>
  <c r="Z25" i="4"/>
  <c r="Z59" i="4"/>
  <c r="Z42" i="4"/>
  <c r="Z24" i="4"/>
  <c r="AA67" i="4"/>
  <c r="AE39" i="4"/>
  <c r="AF39" i="4" s="1"/>
  <c r="AE25" i="4"/>
  <c r="AF25" i="4" s="1"/>
  <c r="AE115" i="4"/>
  <c r="AF115" i="4" s="1"/>
  <c r="AE68" i="4"/>
  <c r="AF68" i="4" s="1"/>
  <c r="AE54" i="4"/>
  <c r="AF54" i="4" s="1"/>
  <c r="AE59" i="4"/>
  <c r="AF59" i="4" s="1"/>
  <c r="AE46" i="4"/>
  <c r="AF46" i="4" s="1"/>
  <c r="AE108" i="4"/>
  <c r="AF108" i="4" s="1"/>
  <c r="AE74" i="4"/>
  <c r="AF74" i="4" s="1"/>
  <c r="AE45" i="4"/>
  <c r="AF45" i="4" s="1"/>
  <c r="AE107" i="4"/>
  <c r="AF107" i="4" s="1"/>
  <c r="AE114" i="4"/>
  <c r="AF114" i="4" s="1"/>
  <c r="AE38" i="4"/>
  <c r="AF38" i="4" s="1"/>
  <c r="AE31" i="4"/>
  <c r="AF31" i="4" s="1"/>
  <c r="AE16" i="4"/>
  <c r="AF16" i="4" s="1"/>
  <c r="AE73" i="4"/>
  <c r="AF73" i="4" s="1"/>
  <c r="AE58" i="4"/>
  <c r="AF58" i="4" s="1"/>
  <c r="AE52" i="4"/>
  <c r="AF52" i="4" s="1"/>
  <c r="AE29" i="4"/>
  <c r="AF29" i="4" s="1"/>
  <c r="AE24" i="4"/>
  <c r="AF24" i="4" s="1"/>
  <c r="AE65" i="4"/>
  <c r="AF65" i="4" s="1"/>
  <c r="AE15" i="4"/>
  <c r="AF15" i="4" s="1"/>
  <c r="AE64" i="4"/>
  <c r="AF64" i="4" s="1"/>
  <c r="AE51" i="4"/>
  <c r="AF51" i="4" s="1"/>
  <c r="AE36" i="4"/>
  <c r="AF36" i="4" s="1"/>
  <c r="AE23" i="4"/>
  <c r="AF23" i="4" s="1"/>
  <c r="AE105" i="4"/>
  <c r="AF105" i="4" s="1"/>
  <c r="AE99" i="4"/>
  <c r="AF99" i="4" s="1"/>
  <c r="AE72" i="4"/>
  <c r="AF72" i="4" s="1"/>
  <c r="AE57" i="4"/>
  <c r="AF57" i="4" s="1"/>
  <c r="AE42" i="4"/>
  <c r="AF42" i="4" s="1"/>
  <c r="AE28" i="4"/>
  <c r="AF28" i="4" s="1"/>
  <c r="AE112" i="4"/>
  <c r="AF112" i="4" s="1"/>
  <c r="AE14" i="4"/>
  <c r="AF14" i="4" s="1"/>
  <c r="AE118" i="4"/>
  <c r="AF118" i="4" s="1"/>
  <c r="AE22" i="4"/>
  <c r="AF22" i="4" s="1"/>
  <c r="AE111" i="4"/>
  <c r="AF111" i="4" s="1"/>
  <c r="AE56" i="4"/>
  <c r="AF56" i="4" s="1"/>
  <c r="AE41" i="4"/>
  <c r="AF41" i="4" s="1"/>
  <c r="AE104" i="4"/>
  <c r="AF104" i="4" s="1"/>
  <c r="AE62" i="4"/>
  <c r="AF62" i="4" s="1"/>
  <c r="AE34" i="4"/>
  <c r="AF34" i="4" s="1"/>
  <c r="AE27" i="4"/>
  <c r="AF27" i="4" s="1"/>
  <c r="AE53" i="4"/>
  <c r="AF53" i="4" s="1"/>
  <c r="AE113" i="4"/>
  <c r="AF113" i="4" s="1"/>
  <c r="AE43" i="4"/>
  <c r="AF43" i="4" s="1"/>
  <c r="AE106" i="4"/>
  <c r="AF106" i="4" s="1"/>
  <c r="AE97" i="4"/>
  <c r="AF97" i="4" s="1"/>
  <c r="AE117" i="4"/>
  <c r="AF117" i="4" s="1"/>
  <c r="AE95" i="4"/>
  <c r="AF95" i="4" s="1"/>
  <c r="AE47" i="4"/>
  <c r="AF47" i="4" s="1"/>
  <c r="AE40" i="4"/>
  <c r="AF40" i="4" s="1"/>
  <c r="AE13" i="4"/>
  <c r="AF13" i="4" s="1"/>
  <c r="AE110" i="4"/>
  <c r="AF110" i="4" s="1"/>
  <c r="AE103" i="4"/>
  <c r="AF103" i="4" s="1"/>
  <c r="AE75" i="4"/>
  <c r="AF75" i="4" s="1"/>
  <c r="AE55" i="4"/>
  <c r="AF55" i="4" s="1"/>
  <c r="AE116" i="4"/>
  <c r="AF116" i="4" s="1"/>
  <c r="AE109" i="4"/>
  <c r="AF109" i="4" s="1"/>
  <c r="AE69" i="4"/>
  <c r="AF69" i="4" s="1"/>
  <c r="AE33" i="4"/>
  <c r="AF33" i="4" s="1"/>
  <c r="AE26" i="4"/>
  <c r="AF26" i="4" s="1"/>
  <c r="AE12" i="4"/>
  <c r="AF12" i="4" s="1"/>
  <c r="Y45" i="4"/>
  <c r="Y43" i="4"/>
  <c r="Y31" i="4"/>
  <c r="Y67" i="4"/>
  <c r="Y29" i="4"/>
  <c r="Y113" i="4"/>
  <c r="Y28" i="4"/>
  <c r="Y112" i="4"/>
  <c r="Y27" i="4"/>
  <c r="Y111" i="4"/>
  <c r="Y26" i="4"/>
  <c r="Y109" i="4"/>
  <c r="Y58" i="4"/>
  <c r="Y24" i="4"/>
  <c r="Y106" i="4"/>
  <c r="Y55" i="4"/>
  <c r="Y22" i="4"/>
  <c r="Y15" i="4"/>
  <c r="Y41" i="4"/>
  <c r="Y69" i="4"/>
  <c r="Y62" i="4"/>
  <c r="Y75" i="4"/>
  <c r="Y110" i="4"/>
  <c r="Y99" i="4"/>
  <c r="Y65" i="4"/>
  <c r="Y72" i="4"/>
  <c r="Y118" i="4"/>
  <c r="Y102" i="4"/>
  <c r="Y25" i="4"/>
  <c r="Y107" i="4"/>
  <c r="Y34" i="4"/>
  <c r="Y108" i="4"/>
  <c r="Y105" i="4"/>
  <c r="Y36" i="4"/>
  <c r="Y117" i="4"/>
  <c r="Y59" i="4"/>
  <c r="Y42" i="4"/>
  <c r="Y23" i="4"/>
  <c r="Y39" i="4"/>
  <c r="Y54" i="4"/>
  <c r="Y16" i="4"/>
  <c r="Y115" i="4"/>
  <c r="Y51" i="4"/>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V11" i="4"/>
  <c r="AV41" i="4" s="1"/>
  <c r="AA63" i="4" l="1"/>
  <c r="Z63" i="4"/>
  <c r="AA32" i="4"/>
  <c r="Z32" i="4"/>
  <c r="AE35" i="4"/>
  <c r="AF35" i="4" s="1"/>
  <c r="AA35" i="4"/>
  <c r="Z35" i="4"/>
  <c r="AA60" i="4"/>
  <c r="Z60" i="4"/>
  <c r="AA71" i="4"/>
  <c r="Z71" i="4"/>
  <c r="AA96" i="4"/>
  <c r="Z96" i="4"/>
  <c r="AS98" i="7"/>
  <c r="Z100" i="4"/>
  <c r="AD100" i="4" s="1"/>
  <c r="AE100" i="4"/>
  <c r="AF100" i="4" s="1"/>
  <c r="AB97" i="4"/>
  <c r="AC99" i="4"/>
  <c r="AD99" i="4"/>
  <c r="AB99" i="4"/>
  <c r="AD97" i="4"/>
  <c r="AC97" i="4"/>
  <c r="AD75" i="4"/>
  <c r="AB43" i="4"/>
  <c r="AE32" i="4"/>
  <c r="AF32" i="4" s="1"/>
  <c r="AE50" i="4"/>
  <c r="AF50" i="4" s="1"/>
  <c r="Z50" i="4"/>
  <c r="AA50" i="4"/>
  <c r="AA70" i="4"/>
  <c r="AE70" i="4"/>
  <c r="AF70" i="4" s="1"/>
  <c r="AB72" i="4"/>
  <c r="AB64" i="4"/>
  <c r="AB36" i="4"/>
  <c r="AB38" i="4"/>
  <c r="AB75" i="4"/>
  <c r="X17" i="4"/>
  <c r="Z17" i="4" s="1"/>
  <c r="Z20" i="4"/>
  <c r="AE20" i="4"/>
  <c r="AF20" i="4" s="1"/>
  <c r="AB51" i="4"/>
  <c r="AB69" i="4"/>
  <c r="AB65" i="4"/>
  <c r="AB53" i="4"/>
  <c r="AB41" i="4"/>
  <c r="AB56" i="4"/>
  <c r="AB74" i="4"/>
  <c r="AE44" i="4"/>
  <c r="AF44" i="4" s="1"/>
  <c r="AA44" i="4"/>
  <c r="Z44" i="4"/>
  <c r="AB45" i="4"/>
  <c r="AB42" i="4"/>
  <c r="AC27" i="4"/>
  <c r="AB58" i="4"/>
  <c r="AB47" i="4"/>
  <c r="AD27" i="4"/>
  <c r="AB55" i="4"/>
  <c r="AB16" i="4"/>
  <c r="AB33" i="4"/>
  <c r="AA5" i="4"/>
  <c r="AB68" i="4"/>
  <c r="AD54" i="4"/>
  <c r="AB15" i="4"/>
  <c r="AB46" i="4"/>
  <c r="AB54" i="4"/>
  <c r="AB22" i="4"/>
  <c r="AB57" i="4"/>
  <c r="AB73" i="4"/>
  <c r="AB40" i="4"/>
  <c r="AD55" i="4"/>
  <c r="AC22" i="4"/>
  <c r="AC57" i="4"/>
  <c r="AC73" i="4"/>
  <c r="AB67" i="4"/>
  <c r="AB28" i="4"/>
  <c r="AD22" i="4"/>
  <c r="AB23" i="4"/>
  <c r="AB14" i="4"/>
  <c r="AB59" i="4"/>
  <c r="AB39" i="4"/>
  <c r="AC75" i="4"/>
  <c r="AD58" i="4"/>
  <c r="AD15" i="4"/>
  <c r="AC15" i="4"/>
  <c r="AC55" i="4"/>
  <c r="AB95" i="4"/>
  <c r="AD57" i="4"/>
  <c r="AB27" i="4"/>
  <c r="AD73" i="4"/>
  <c r="AD16" i="4"/>
  <c r="AD38" i="4"/>
  <c r="AC16" i="4"/>
  <c r="AC38" i="4"/>
  <c r="AC12" i="4"/>
  <c r="AD12" i="4"/>
  <c r="AC14" i="4"/>
  <c r="AD14" i="4"/>
  <c r="AC24" i="4"/>
  <c r="AD24" i="4"/>
  <c r="AC46" i="4"/>
  <c r="AD46" i="4"/>
  <c r="AC67" i="4"/>
  <c r="AD67" i="4"/>
  <c r="AC69" i="4"/>
  <c r="AD69" i="4"/>
  <c r="AD74" i="4"/>
  <c r="AC54" i="4"/>
  <c r="AC64" i="4"/>
  <c r="AD64" i="4"/>
  <c r="AC74" i="4"/>
  <c r="AD59" i="4"/>
  <c r="AC59" i="4"/>
  <c r="AD95" i="4"/>
  <c r="AC58" i="4"/>
  <c r="AC25" i="4"/>
  <c r="AD25" i="4"/>
  <c r="AB24" i="4"/>
  <c r="AC95" i="4"/>
  <c r="AD36" i="4"/>
  <c r="AC23" i="4"/>
  <c r="AC42" i="4"/>
  <c r="AD42" i="4"/>
  <c r="AC13" i="4"/>
  <c r="AD13" i="4"/>
  <c r="AC34" i="4"/>
  <c r="AD34" i="4"/>
  <c r="AC36" i="4"/>
  <c r="AD23" i="4"/>
  <c r="AB13" i="4"/>
  <c r="AC31" i="4"/>
  <c r="AD31" i="4"/>
  <c r="AC26" i="4"/>
  <c r="AD26" i="4"/>
  <c r="AC29" i="4"/>
  <c r="AD29" i="4"/>
  <c r="AC52" i="4"/>
  <c r="AD52" i="4"/>
  <c r="AD41" i="4"/>
  <c r="AD39" i="4"/>
  <c r="AD47" i="4"/>
  <c r="AC47" i="4"/>
  <c r="AC41" i="4"/>
  <c r="AC39" i="4"/>
  <c r="AB12" i="4"/>
  <c r="AC62" i="4"/>
  <c r="AD62" i="4"/>
  <c r="AC65" i="4"/>
  <c r="AD65" i="4"/>
  <c r="AC68" i="4"/>
  <c r="AD68" i="4"/>
  <c r="AB29" i="4"/>
  <c r="AC43" i="4"/>
  <c r="AD43" i="4"/>
  <c r="AD56" i="4"/>
  <c r="AB26" i="4"/>
  <c r="AC63" i="4"/>
  <c r="AD63" i="4"/>
  <c r="AC56" i="4"/>
  <c r="AD40" i="4"/>
  <c r="AB25" i="4"/>
  <c r="AB31" i="4"/>
  <c r="AC28" i="4"/>
  <c r="AD28" i="4"/>
  <c r="AC45" i="4"/>
  <c r="AD45" i="4"/>
  <c r="AD72" i="4"/>
  <c r="AC40" i="4"/>
  <c r="AD53" i="4"/>
  <c r="AB62" i="4"/>
  <c r="AC33" i="4"/>
  <c r="AD33" i="4"/>
  <c r="AC51" i="4"/>
  <c r="AD51" i="4"/>
  <c r="AC72" i="4"/>
  <c r="AB52" i="4"/>
  <c r="AC53" i="4"/>
  <c r="AB34" i="4"/>
  <c r="W11" i="4"/>
  <c r="U11" i="4"/>
  <c r="V11" i="4" s="1"/>
  <c r="X11" i="4" s="1"/>
  <c r="Q11" i="4"/>
  <c r="O11" i="4"/>
  <c r="P11" i="4" s="1"/>
  <c r="R11" i="4" s="1"/>
  <c r="J11" i="4"/>
  <c r="AB63" i="4" l="1"/>
  <c r="AC96" i="4"/>
  <c r="AB32" i="4"/>
  <c r="AD96" i="4"/>
  <c r="AD71" i="4"/>
  <c r="AD60" i="4"/>
  <c r="AB60" i="4"/>
  <c r="AC60" i="4"/>
  <c r="AC71" i="4"/>
  <c r="AB71" i="4"/>
  <c r="AC100" i="4"/>
  <c r="AB50" i="4"/>
  <c r="AB96" i="4"/>
  <c r="AB100" i="4"/>
  <c r="AD32" i="4"/>
  <c r="AC70" i="4"/>
  <c r="AC32" i="4"/>
  <c r="AC44" i="4"/>
  <c r="AC50" i="4"/>
  <c r="AD50" i="4"/>
  <c r="AD70" i="4"/>
  <c r="AD35" i="4"/>
  <c r="AB35" i="4"/>
  <c r="AB70" i="4"/>
  <c r="AB44" i="4"/>
  <c r="AA17" i="4"/>
  <c r="AB17" i="4" s="1"/>
  <c r="AC35" i="4"/>
  <c r="AE17" i="4"/>
  <c r="AF17" i="4" s="1"/>
  <c r="AB20" i="4"/>
  <c r="AD20" i="4"/>
  <c r="AC20" i="4"/>
  <c r="AD44" i="4"/>
  <c r="L11" i="4"/>
  <c r="AE11" i="4" s="1"/>
  <c r="Y11" i="4"/>
  <c r="AD17" i="4" l="1"/>
  <c r="AC17" i="4"/>
  <c r="Z11" i="4"/>
  <c r="Z119" i="4" s="1"/>
  <c r="AT51" i="4" s="1"/>
  <c r="AT68" i="4" s="1"/>
  <c r="AA11" i="4"/>
  <c r="AF11" i="4"/>
  <c r="AB11" i="4" l="1"/>
  <c r="AD11" i="4"/>
  <c r="AA4" i="4"/>
  <c r="AA6" i="4" s="1"/>
  <c r="AC11" i="4"/>
</calcChain>
</file>

<file path=xl/sharedStrings.xml><?xml version="1.0" encoding="utf-8"?>
<sst xmlns="http://schemas.openxmlformats.org/spreadsheetml/2006/main" count="2835" uniqueCount="467">
  <si>
    <t>ALCALDÍA LOCAL DE SUBA - ESTUDIO DE MERCADO</t>
  </si>
  <si>
    <t xml:space="preserve">Estudio de Mercado </t>
  </si>
  <si>
    <t>FECHA DE DILIGENCIAMIENTO DEL ESTUDIO DE MERCADO</t>
  </si>
  <si>
    <t>MODALIDAD CONTRATACIÓN</t>
  </si>
  <si>
    <t>TOTAL ITEMS</t>
  </si>
  <si>
    <t>ESTRUCTURADOR</t>
  </si>
  <si>
    <t>REVISÓ</t>
  </si>
  <si>
    <t>APROBÓ</t>
  </si>
  <si>
    <t>TOTAL RECURSO HUMANO</t>
  </si>
  <si>
    <t>OBJETO DEL PROCESO DE CONTRATACIÓN</t>
  </si>
  <si>
    <t>TOTAL ESTUDIO DE MERCADO</t>
  </si>
  <si>
    <t>RECURSO HUMANO</t>
  </si>
  <si>
    <t>Cotización 1</t>
  </si>
  <si>
    <t>Cotización 2</t>
  </si>
  <si>
    <t>Cotización 3</t>
  </si>
  <si>
    <t>Promedio Simple</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</si>
  <si>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</si>
  <si>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</si>
  <si>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</si>
  <si>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</si>
  <si>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</si>
  <si>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</si>
  <si>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</si>
  <si>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</si>
  <si>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</si>
  <si>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</si>
  <si>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</si>
  <si>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</si>
  <si>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</si>
  <si>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</si>
  <si>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Promedio valor unitario con IVA</t>
  </si>
  <si>
    <t>Promedio valor total con IVA</t>
  </si>
  <si>
    <t xml:space="preserve">Desviación estandar </t>
  </si>
  <si>
    <t>Coeficiente de variación</t>
  </si>
  <si>
    <t>Límite menor</t>
  </si>
  <si>
    <t>Límite mayor</t>
  </si>
  <si>
    <t>Valor Unitario Techo (IVA incluído)</t>
  </si>
  <si>
    <t>Valor Total Techo (IVA incluído)</t>
  </si>
  <si>
    <t xml:space="preserve">Observaciones </t>
  </si>
  <si>
    <t>Cantidad</t>
  </si>
  <si>
    <t>Cargo</t>
  </si>
  <si>
    <t>Perfil</t>
  </si>
  <si>
    <t>Tabla Honorarios
o 
Cotización</t>
  </si>
  <si>
    <t>% de dedicación</t>
  </si>
  <si>
    <t>Tiempo (meses)</t>
  </si>
  <si>
    <t>VALOR MENSUAL 
(Tabla de honorarios 2025 Resolución 1124/2024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</si>
  <si>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</si>
  <si>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</si>
  <si>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</si>
  <si>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</si>
  <si>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</si>
  <si>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</si>
  <si>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Total ítems Estudio de Mercado</t>
  </si>
  <si>
    <t>TOTAL POR COMPONENTE INSUMOS</t>
  </si>
  <si>
    <t>Etiquetas de fila</t>
  </si>
  <si>
    <t>Cuenta de Promedio valor total con IVA</t>
  </si>
  <si>
    <t>(en blanco)</t>
  </si>
  <si>
    <t>Total general</t>
  </si>
  <si>
    <t>TOTAL POR COMPONENTE RECURSO HUMANO</t>
  </si>
  <si>
    <t>Suma de Valor Final / Promedio para cotizaciones Personal</t>
  </si>
  <si>
    <t>Procesos en Otras Entidades</t>
  </si>
  <si>
    <t>Nombre Entidad</t>
  </si>
  <si>
    <t>Media Geométrica</t>
  </si>
  <si>
    <t>VALOR MENSUAL 
(Tabla de honorarios Resolución 0001 Secretaría Distrial de Gobierno) que el proponente no podrá modificar en su oferta  O cotización 1</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</si>
  <si>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</si>
  <si>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</si>
  <si>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</si>
  <si>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</si>
  <si>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</si>
  <si>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</si>
  <si>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</si>
  <si>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</si>
  <si>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</si>
  <si>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</si>
  <si>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</si>
  <si>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</si>
  <si>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</si>
  <si>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</si>
  <si>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</si>
  <si>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</si>
  <si>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</si>
  <si>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</si>
  <si>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</si>
  <si>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</si>
  <si>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</si>
  <si>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</si>
  <si>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</si>
  <si>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</si>
  <si>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</si>
  <si>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</si>
  <si>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</si>
  <si>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</si>
  <si>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</si>
  <si>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</si>
  <si>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</si>
  <si>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</si>
  <si>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</si>
  <si>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</si>
  <si>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</si>
  <si>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</si>
  <si>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</si>
  <si>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</si>
  <si>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</si>
  <si>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</si>
  <si>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</si>
  <si>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</si>
  <si>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</si>
  <si>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</si>
  <si>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</si>
  <si>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</si>
  <si>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</si>
  <si>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</si>
  <si>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</si>
  <si>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</si>
  <si>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</si>
  <si>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</si>
  <si>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</si>
  <si>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</si>
  <si>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</si>
  <si>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</si>
  <si>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</si>
  <si>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</si>
  <si>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</si>
  <si>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</si>
  <si>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</si>
  <si>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</si>
  <si>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</si>
  <si>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</si>
  <si>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</si>
  <si>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</si>
  <si>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</si>
  <si>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</si>
  <si>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</si>
  <si>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</si>
  <si>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</si>
  <si>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</si>
  <si>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</si>
  <si>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</si>
  <si>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</si>
  <si>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</si>
  <si>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</si>
  <si>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</si>
  <si>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</si>
  <si>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</si>
  <si>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</si>
  <si>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</si>
  <si>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</si>
  <si>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</si>
  <si>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</si>
  <si>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</si>
  <si>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</si>
  <si>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</si>
  <si>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</si>
  <si>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</si>
  <si>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</si>
  <si>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</si>
  <si>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</si>
  <si>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</si>
  <si>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</si>
  <si>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</si>
  <si>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</si>
  <si>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COMPONENTE 1 ESCUELA DE TRANSFORMACIÓN PARA VIVIR</t>
  </si>
  <si>
    <t>Agenda</t>
  </si>
  <si>
    <t xml:space="preserve">Mat para Yoga </t>
  </si>
  <si>
    <t>Botella en Aluminio</t>
  </si>
  <si>
    <t>Folleto</t>
  </si>
  <si>
    <t>Libro</t>
  </si>
  <si>
    <t>Velas Aromáticas</t>
  </si>
  <si>
    <t>MOCHILA CORNER 34 cm x Alto: 44 cm</t>
  </si>
  <si>
    <t xml:space="preserve">ACTIVIDAD 2. ACTIVIDADES CONMEMORATIVAS </t>
  </si>
  <si>
    <t>Carpa</t>
  </si>
  <si>
    <t>Tarima</t>
  </si>
  <si>
    <t>Sonido</t>
  </si>
  <si>
    <t>Planta Eléctrica</t>
  </si>
  <si>
    <t>Sillas</t>
  </si>
  <si>
    <t>Presentador</t>
  </si>
  <si>
    <t>Distintivo</t>
  </si>
  <si>
    <t>Luz Led</t>
  </si>
  <si>
    <t>Grupos Artísticos</t>
  </si>
  <si>
    <t>Refrigerio Tipo 2</t>
  </si>
  <si>
    <t xml:space="preserve">CONMEMORACIÓN 25N </t>
  </si>
  <si>
    <t xml:space="preserve">Stand institucional </t>
  </si>
  <si>
    <t>Porta Carnet</t>
  </si>
  <si>
    <t>MURALISMO "8M"</t>
  </si>
  <si>
    <t xml:space="preserve">Mural </t>
  </si>
  <si>
    <t>COMPONENTE PREVENCION DE VIOLENCIAS
TRANSFORMACION “VOCES DIVERSAS”</t>
  </si>
  <si>
    <t>Llavero metálico con pito</t>
  </si>
  <si>
    <t>ACTIVIDAD 2. ACTIVIDADES CONMEMORATIVA DÍA DE LA MEMORIA TRANS</t>
  </si>
  <si>
    <t>ACTIVIDAD 2. ACTIVIDADES CONMEMORATIVA DÍA INTERNACIONAL DE LA VISIBILIDAD TRANS</t>
  </si>
  <si>
    <t>GALA FENIX</t>
  </si>
  <si>
    <t>Salón</t>
  </si>
  <si>
    <t>Reconocimientos</t>
  </si>
  <si>
    <t>Cena</t>
  </si>
  <si>
    <t>Estacion de Cafe</t>
  </si>
  <si>
    <t>MURALISMO</t>
  </si>
  <si>
    <t>INSCRIPCIONES</t>
  </si>
  <si>
    <t>Formulario de Inscripción</t>
  </si>
  <si>
    <t>Profesional en áreas del conocimiento de las Ciencias sociales y Humanas y/o ciencias de la educación, y/o Economía, administración y afines, con título de posgrado en modalidad de especialización y/o maestría en Género, Derechos Humanos o Gerencia de Proyectos Sociales. 
EXPERIENCIA PROFESIONAL con más de 36 meses de experiencia profesional debidamente certificada. 
EXPERIENCIA ESPECIFICA: En mínimo veinticuatro (24) meses como director(a) y/o coordinador(a) en formulación, implementación y seguimiento de proyecto con enfoque de género, prevención de violencias, Derechos de las Mujeres y/o Política Pública de las mujeres y Equidad de Género.
Dedicación 100%</t>
  </si>
  <si>
    <t xml:space="preserve">COMPONENTE TRANSVERSAL </t>
  </si>
  <si>
    <t>Coordinador(a) general</t>
  </si>
  <si>
    <t>Tabla</t>
  </si>
  <si>
    <t>Profesional de Administrativo y Operativo</t>
  </si>
  <si>
    <t>Profesional en áreas del conocimiento en las Ciencias sociales y Humanas y/o ciencias de la educación, y /o Bellas artes y/o Economía, administración, derecho, contaduría y afines. 
EXPERIENCIA PROFESIONAL Desde 36 meses de experiencia profesional debidamente certificada.
EXPERIENCIA ESPECIFICA: En mínimo veinticuatro (24) meses como profesional de apoyo en proyectos con enfoque de género, prevención de violencias, Derechos de las Mujeres y/o Política Pública de las mujeres y Equidad de Género.
Dedicación: 100%</t>
  </si>
  <si>
    <t>Profesional en Artes Gráficas</t>
  </si>
  <si>
    <t>Formularios de inscripción, impresos en papel bond 75 gs, tiro - y retiro, full color tamaño 21.6 x 27.9.</t>
  </si>
  <si>
    <t>Unidad</t>
  </si>
  <si>
    <t>AGA PUBLICIDAD</t>
  </si>
  <si>
    <t xml:space="preserve">BARCO DE PAPEL </t>
  </si>
  <si>
    <t xml:space="preserve">IMAGEN CONTINUA </t>
  </si>
  <si>
    <t>Tamaño cuaderno (21,5 x 14 cm), 80 hojas internas en papel amigable con el medio ambiente,  papel bond 76 gms impresas a una tinta (1x2), con logos del proyecto e institucionales ALS, tapa dura, full color, plastificada, anillo doble O, hojas cuadriculadas. un esfero, con los logos del proceso debidamente aprobada por el área de prensa de la Alcaldía Local. Bolígrafo plástico Cuerpo color mate Clip metálico Cuerpo Lateral: 55 x 7 mm Cuerpo Posterior: 70 x 7 mm - Frente al Clip: 50 x 7 mm Punta con acabado metalizado Tinta negra Medidas: 14.5 cm Impresión Tampografía Tinta Plástica Sistema retráctil.</t>
  </si>
  <si>
    <t>ASNEA 06/06/2025</t>
  </si>
  <si>
    <t xml:space="preserve">AFROSALUD FOMENTANDO BIENESTAR </t>
  </si>
  <si>
    <t xml:space="preserve">Tapete para realizar ejercicios de pilates, yoga, aeróbicos, estiramiento, etc. en PVC antideslizante estable para el momento del ejercicio. medidas 175cm x 56vm x 10mm </t>
  </si>
  <si>
    <t xml:space="preserve">FUNDACIÓN LATINAFRO </t>
  </si>
  <si>
    <t>Una (1) Botella en Aluminio Action 750ml / 25 Oz. Tapa rosca con pitillo, libre de BPA, No retiene ni transmite sabores. Pintura exterior atóxica.  Material: Aluminio con tapa PP. Medidas 24 x 7 cm. de diámetro  Área marcación Aprox: 4 cm. Marca Laser 2 marcas, Colores: Rojo, azul rey, verde limón, blanco, plata.</t>
  </si>
  <si>
    <t>C&amp;M PUBLICIDAD S.A.S</t>
  </si>
  <si>
    <t>EZ PUBLICIDAD SAS</t>
  </si>
  <si>
    <t>SOTEA</t>
  </si>
  <si>
    <t>Un folleto con las Ruta Única de Atención a Mujeres. El ejecutor diseñará un (1) folleto plegable tamaño final: tamaño carta abierto plegado a 2 cuerpos, impresión: 4 x 4.  papel: papeles esmaltados c2s gloss de 115 gr/m2 Con información sobre la Ruta Única de Atención a Mujeres. Este folleto deberá ser suministrado en versión digital también.</t>
  </si>
  <si>
    <t>MOLITEK</t>
  </si>
  <si>
    <t>SANTIAGO PUBLICIDAD</t>
  </si>
  <si>
    <t>Sanar el Trauma. Editorial Editorial Oceano de Colombia S.A.S. Autor Peter A. Levine. Tapa Blanda. Año publicación 2024. 128 páginas. Peso 180 gr. Original</t>
  </si>
  <si>
    <t>LIBRERÍA NACIONAL</t>
  </si>
  <si>
    <t>PANAMERICANA</t>
  </si>
  <si>
    <t xml:space="preserve">FALABELLA.COM </t>
  </si>
  <si>
    <t>Este dolor no es mío. Pasta blanda – Libro grande, Autor
por Mark Wolynn. Ediciones Gaia. Año 2017. Año de publicación: 2018. Tapa del libro: Blanda. Número de páginas: 288.
Dimensiones: 14.6cm de ancho x 21.1cm de alto. Peso: 370g.</t>
  </si>
  <si>
    <t xml:space="preserve">EL EMPERADOR LIBRERÍA </t>
  </si>
  <si>
    <t xml:space="preserve">CASA DEL LIBRO COLOMBIA </t>
  </si>
  <si>
    <t xml:space="preserve">LIBRERÍA DE LA U </t>
  </si>
  <si>
    <t>Vela Vaso 67 Gr 7.5x8.5 Cm Producto ideal para decorar y ambientar cualquier espacio de tu hogar, puedes usarlo en habitaciones, sala, comedor, estudio o sala de star. Vela que ambienta y brinda una decoración amena en el espacio donde la uses. Estas velas deben tener diferente fragancias.</t>
  </si>
  <si>
    <t>HOMECENTER</t>
  </si>
  <si>
    <t>FALABELLA</t>
  </si>
  <si>
    <t>Bolsa con color a determinar  con cordón para ajustar y cargar. Bolsillo delantero en malla con cremallera y orificio para audífonos.
Material: Poliéster 210D.
Medidas: Largo: 0.3 cm x Ancho: 34 cm x Alto: 44 cm
Área de marca: 23 x 10 cm.
Técnica de marca: Screen o serigrafía. DTF Textil mediano a full color maximo 22 x 14 cm Sublimación mediana a full color maximo 12 cm.</t>
  </si>
  <si>
    <t xml:space="preserve">C&amp;M PUBLICIDAD S.A.S </t>
  </si>
  <si>
    <t xml:space="preserve">FACTORY PUBLICITARIOS </t>
  </si>
  <si>
    <t>Carpa Toldo 3x3 Paredes Impermeable Plegable Retráctil</t>
  </si>
  <si>
    <t>AFROSALUD INSUMOS - 27082025</t>
  </si>
  <si>
    <t>LOGISTICA &amp; EVENTOS CANO SAS</t>
  </si>
  <si>
    <t>Alquiler De Tarima De 9x9 (Altura Modular Entre 0.20 Y 1.60) Con Faldón Negro, Escalera De Embarque Y Desembarque, Cinta Anti Deslizante Y Barandas. Incluye Instalación, Transporte Y Entrega En El Lugar Requerido, Montaje Y Desmontaje De La Misma (Jornada Entre 6 A 10 Horas - Día) Debe contar con techo que cubra la superficie de la tarima en caso de lluvia.</t>
  </si>
  <si>
    <t xml:space="preserve">NEMESIS </t>
  </si>
  <si>
    <t xml:space="preserve">PRODUCCIONES EL SOL </t>
  </si>
  <si>
    <t xml:space="preserve">TALLERES EL ARTE </t>
  </si>
  <si>
    <t>Alquiler de Sonido de 2000 watios con operario por un periodo de 6 a 8 horas 2 cabinas de sonido, 2 trípodes para cabinas, sistema de monitoreo, set de micrófono, 1 consola de sonido.</t>
  </si>
  <si>
    <t>D&amp;R PRODUCCIONES SAS</t>
  </si>
  <si>
    <t>CABILDO INDIGENA MUISCA DE SUBA</t>
  </si>
  <si>
    <t>Planta eléctrica de 50 KVA: planta eléctrica de 50 KVA insonorizada, que incluya transporte, parcial de corriente de 10 metros, trifásica, tierra y neutro con operario disponible jornada de 7 a 10 horas</t>
  </si>
  <si>
    <t>GS3</t>
  </si>
  <si>
    <t>SIE</t>
  </si>
  <si>
    <t xml:space="preserve">HOUSE PRODUCTION </t>
  </si>
  <si>
    <t>Sillas: alquiler silla plástica de 2.11kg. 46,5cm de ancho, 87,5cm de alto, 52,5cm de largo, con espaldar tejido.</t>
  </si>
  <si>
    <t xml:space="preserve">MOLDO </t>
  </si>
  <si>
    <t xml:space="preserve">AUDIOVISUALES BOGOTÁ </t>
  </si>
  <si>
    <t>1 presentador por medio día (3 a 4 horas) encargado de interactuar con el público y guiar la programación según el cronograma del evento.</t>
  </si>
  <si>
    <t>ECCI</t>
  </si>
  <si>
    <t xml:space="preserve">VIKINGO </t>
  </si>
  <si>
    <t xml:space="preserve">CONVIVENTA </t>
  </si>
  <si>
    <t>Pin de solapa grabados sobre acero inoxidable alto y bajo relieve con su respectivo logo corporativo  en medidas de ( 5 cm de ancho x 5. cm de alto ) al respaldo puntilla y broche americano.</t>
  </si>
  <si>
    <t>GRABATECH</t>
  </si>
  <si>
    <t xml:space="preserve">CHALO CHALO </t>
  </si>
  <si>
    <t xml:space="preserve">GESTIÓN OPERATIVA Y LOGISTICA </t>
  </si>
  <si>
    <t>Vela led 10cm Velas sin llama, velas Led de color marfil con un diseño realista que imita la luz de una vela tradicional. Ideal para crear una atmósfera cálida y acogedora sin riesgos de fuego o humo. Perfecta para decorar y complementar cualquier espacio, tanto habitaciones como salas de estar.</t>
  </si>
  <si>
    <t>VELAS CASIOPEA</t>
  </si>
  <si>
    <t>Contratación de grupo artístico y cultural de BRAKE DANCE, CUMBIA CARIBE O AFRICANO Y FOLCLORE. Presentación de 30 minutos, incluye toda la puesta en el escenario tal como vestuario, transporte, instrumentos musicales, sonido y mínimo 4 artistas en escena y demás elementos que requiera la necesidad del evento.</t>
  </si>
  <si>
    <t>Compuesto por: 
1. Bebida: Deberá contener al menos 200 mililitros. Jugo de frutas y/o yogurt y/o kumis y/o avena, y/o similares, no se permitirá el suministro de bebidas empacadas en bolsa plástica, la Alcaldía Local de Suba requiere que las mismas sean entregadas a los asistentes en empaque tetra pack. 
2. Un producto cereal   o producto de panadería tipo: Deberán tener un peso mínimo de 100 gramos.  Pastel de pollo o carne, y/o ponqué, y/o arepa, y/o empanada, y/o mantecada, y/o arepa con queso, y/o pastel gloria, y/o croissant de jamón y queso, y/o alimentos tipo mantecada, y/o brownie, y/o ponqué y/o similares. Los gramajes corresponden a los productos ya elaborados. 
3. Una fruta de temporada: Porción de fruta no menor de 100 gramos. Mandarina y/o naranja y/o manzana y/o pera y/o durazno y/o similares. 
4. Dulce: Deberá tener mínimo entre 12 y 15 gramos. Chocolatina, y/o Arequipe, y/o bocadillo y/o similares. "</t>
  </si>
  <si>
    <t>LOVELY FOOD</t>
  </si>
  <si>
    <t>PIACERE</t>
  </si>
  <si>
    <t>EVENTIK</t>
  </si>
  <si>
    <t>Alquiler de Stand funcional tipo Isla de 8 mts cuadrados. según diseño, materiales y plano acotado enviado. suministro del mobiliario y elementos audiovisuales, Incluye Transporte - Montaje - Desmontaje,, soporte técnico y administrativodurante toda la feria</t>
  </si>
  <si>
    <t xml:space="preserve">HURO PRODUCCIÓN </t>
  </si>
  <si>
    <t>RIH</t>
  </si>
  <si>
    <t>Compuesto por:
1. Bebida: Deberá contener al menos 200 mililitros. Jugo de frutas y/o yogurt y/o kumis y/o avena, y/o similares, no se permitirá el suministro de bebidas empacadas en bolsa plástica, la Alcaldía Local de Suba requiere que las mismas sean entregadas a los asistentes en empaque tetra pack.
2. Un producto cereal   o producto de panadería tipo: Deberán tener un peso mínimo de 100 gramos. Pastel de pollo o carne, y/o ponqué, y/o arepa, y/o empanada, y/o mantecada, y/o arepa con queso, y/o pastel gloria, y/o croissant de jamón y queso, y/o alimentos tipo mantecada, y/o brownie, y/o ponqué y/o similares. Los gramajes corresponden a los productos ya elaborados.
3. Una fruta de temporada: Porción de fruta no menor de 100 gramos. Mandarina y/o naranja y/o manzana y/o pera y/o durazno y/o similares.
4. Dulce: Deberá tener mínimo entre 12 y 15</t>
  </si>
  <si>
    <t>2.5 cms de ancho, color rojo, con porta carne vertical de pasta dura transparente. marcada con el logo en sublimación.1.la cinta portacarnet sublimada por ambas caras en cinta premium de 2.5 de ancha con mosquetón de lujo. En la parte posterior del porta carnet se incluirá la ruta de atención de Violencias, incluyendo la Ruta Local de Suba</t>
  </si>
  <si>
    <t>CONSORCIO CINTAS PORTACARNET</t>
  </si>
  <si>
    <t>Para la ejecución del mural conmemorativo del proyecto, se contempla una bolsa logística integral destinada a cubrir todos los recursos necesarios para la creación artística y la adecuación del espacio.</t>
  </si>
  <si>
    <t xml:space="preserve">C&amp;M PUBLICIDAD SAS </t>
  </si>
  <si>
    <t>Un llavero metálico con pito colores: azul / silver dimensión total: 7 cm. de largo x 2.5 cm de ancho argolla: 2.5 cm diámetro pito: 4.8 cm largo 0.8 cm diámetro técnica de marca: tampografía. área de marca: 2.5 cm. de largo x 0.5 alto a 1 tinta</t>
  </si>
  <si>
    <t>Un folleto con las Ruta Única de Atención en Violencias básada en género. El ejecutor diseñará un (1) folleto plegable tamaño final: tamaño carta abierto plegado a 2 cuerpos, impresión: 4 x 4.  papel: papeles esmaltados c2s gloss de 115 gr/m2 Con información sobre la Ruta Única de Atención a Mujeres. Este folleto deberá ser suministrado en versión digital también.</t>
  </si>
  <si>
    <t>Este dolor no es mío. Pasta blanda – Libro grande, por Mark Wolynn. Ediciones Gaia</t>
  </si>
  <si>
    <t xml:space="preserve">C&amp;M PUBLICIDAD </t>
  </si>
  <si>
    <t>ASNEA 27/08/2025</t>
  </si>
  <si>
    <t>AFROSALUD INSUMOS-27082025</t>
  </si>
  <si>
    <t>TALERES EL ARTE</t>
  </si>
  <si>
    <t>Distintivo color violeta: tamaño 5 x 5 cm colores: full color material: herraje: metálico o plástico. Técnica de marca: litografía botón 50mm redondo metálico con gancho.</t>
  </si>
  <si>
    <t>Compuesto por:
1. Bebida: Deberá contener al menos 200 mililitros. Jugo de frutas y/o yogurt y/o kumis y/o avena, y/o similares, no se permitirá el suministro de bebidas empacadas en bolsa plástica, la Alcaldía Local de Suba requiere que las mismas sean entregadas a los asistentes en empaque tetra pack.
2. Un producto cereal   o producto de panadería tipo: Deberán tener un peso mínimo de 100 gramos. Pastel de pollo o carne, y/o ponqué, y/o arepa, y/o empanada, y/o mantecada, y/o arepa con queso, y/o pastel gloria, y/o croissant de jamón y queso, y/o alimentos tipo mantecada, y/o brownie, y/o
ponqué y/o similares. Los gramajes corresponden a los productos ya elaborados.3. Una fruta de temporada: Porción de fruta no menor de 100 gramos. Mandarina y/o naranja y/o manzana y/o pera y/o durazno y/o
similares.4. Dulce: Deberá tener mínimo entre 12 y 15</t>
  </si>
  <si>
    <t>Espacio adecuado con dotación de sillas y mesas  para 100 personas, baños, video beam, computador y  sonido.  Con disponibilidad de espacio exterior para el desarrollo de las actividades al aire libre.</t>
  </si>
  <si>
    <t>Elaborado en metal, madera o vidrio, de 30 cm de altura, baño dorado o plateado, base en madera, placa con logotipo y texto a color. Diseño suministrado y aprobado por el FDLS.  Placa con el logotipo y nombre de las organizaciones ganadores y Alcaldia Local de Suba (Gala Fénix Suba.</t>
  </si>
  <si>
    <t>"Una (1) Entrada ( Sopa, crema, consomé o fruta) Una (1) proteína  de 250 gramos mínimo (Pollo, carne de res, cerdo ó pescado) Dos  (2) Porciones de Carbohidratos entre 80 y 100 gramos (Papa, yuca, o cualquier otro tubérculo, plátano, cereales y productos derivados  (Tortas, arróz,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nectar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 incluye transporte de  entrega"</t>
  </si>
  <si>
    <t>CONVIVENTA</t>
  </si>
  <si>
    <t>ALVARO ANDRES GOMEZ</t>
  </si>
  <si>
    <t>"Servicio de cafetería (tinto, aromática y agua): operario + presentación mesa + vasos de cartón bebida caliente 4 oz. + mezclador + azúcar + crema para café. duración del evento aprox. 6 horas. transporte incluido"</t>
  </si>
  <si>
    <t>Bolsa</t>
  </si>
  <si>
    <t>BOLSA A MONTO AGOTABLE (ITEM NO OFERTABLE)</t>
  </si>
  <si>
    <t>2 DE SEPTIEMBRE DE 2025</t>
  </si>
  <si>
    <t>COMPONENTE DE FORTALECIMIENTO EQUIPO LOCAL</t>
  </si>
  <si>
    <t>Busos tipo hoodie tallas xs, s, m, l, xl</t>
  </si>
  <si>
    <t>en algodón con capota, estampado en vinilo según logos entregados previamente por parte de la entidad en tallas xs, s, m, l, xl</t>
  </si>
  <si>
    <t xml:space="preserve">GRAFICOS HEROS </t>
  </si>
  <si>
    <t xml:space="preserve">ROMAN PUBLICIDAD </t>
  </si>
  <si>
    <t xml:space="preserve">BOLSA LOGISTICA TEJIENDO TERRITORIO </t>
  </si>
  <si>
    <t>Para la ejecución de acciones territoriales contempladas por el equipo de Mujer y Género de la Alcaldía Local, ha diseñado una bolsa logística integral destinada a cubrir todos los recursos necesarios para la creación de redes de tejido comunitario en pro de fortalecer las capacidades integrales del territorio en torno al reconocimiento de las violencias basadas en género..</t>
  </si>
  <si>
    <t>Profesional en áreas del conocimiento en las Ciencias sociales y Humanas y/o ciencias de la educación,  y/o Economía, administración, derecho, contaduría y afines. 
EXPERIENCIA PROFESIONAL Desde 36 meses de experiencia profesional debidamente certificada.
EXPERIENCIA ESPECIFICA: En mínimo veinticuatro (24) meses como profesional de apoyo en proyectos con enfoque de género, prevención de violencias, Derechos de las Mujeres y/o Política Pública de las mujeres, Equidad de Género y/o técnicas de tercera genración (Sistémica).
Dedicación: 100%</t>
  </si>
  <si>
    <t>Profesional en áreas del conocimiento en las ciencias de la educación física, actividad física, cultura física,  y/o salud (Fisioterapia). 
EXPERIENCIA PROFESIONAL Desde 36 meses de experiencia profesional debidamente certificada.
EXPERIENCIA ESPECIFICA: En mínimo veinticuatro (24) meses como profesional de apoyo en proyectos con enfoque de género, prevención de violencias, Derechos de las Mujeres y/o Política Pública de las mujeres y Equidad de Género.
Dedicación: 100%</t>
  </si>
  <si>
    <t>Profesional en áreas del conocimiento en las Ciencias sociales y Humanas y/o ciencias de la educación,  y/o Economía, administración, derecho, contaduría y afines. 
EXPERIENCIA PROFESIONAL Desde 36 meses de experiencia profesional debidamente certificada.
EXPERIENCIA ESPECIFICA: En mínimo veinticuatro (24) meses como profesional de apoyo en proyectos con enfoque de género, prevención de violencias, Derechos de las Mujeres y/o Política Pública de las mujeres y Equidad de Género.
Dedicación: 100%</t>
  </si>
  <si>
    <t>Profesional en áreas del conocimiento en las ciencias de la salud (Enfermería) 
EXPERIENCIA PROFESIONAL Desde 36 meses de experiencia profesional debidamente certificada.
EXPERIENCIA ESPECIFICA: En mínimo veinticuatro (24) meses como profesional de apoyo en proyectos con enfoque de género, prevención de violencias, Derechos de las Mujeres y/o Política Pública de las mujeres y Equidad de Género.
Dedicación: 100%</t>
  </si>
  <si>
    <t>Profesional Universitario en el núcleo del conocimiento de Artes Plásticas, Visuales y afines en Diseño de Información, Animación digital, Diseño Gráfico o afines  (según clasificación del SNIES). 
EXPERIENCIA PROFESIONAL Desde 24 meses de experiencia profesional debidamente certificada en creación artística con enfoque social, comunitario o de género, producción de intervenciones públicas o colectivas y participación en proyectos culturales o de memoria histórica.
Dedicación: 50%</t>
  </si>
  <si>
    <t>FORMACIÓN PROFESIONAL DE ACUERDO AL ÁREA DE CONOCIMIENTO DEL NÚCLEO BÁSICO DEL CONOCIMIENTO Técnico en ciencias sociales, politólogo, abogado, ciencias económicas y administrativas (según clasificación del SNIES). 
EXPERIENCIA PROFESIONAL
Un (1) año, manejo base de datos, clasificación y organización de archivos, registro y sistematización de la información. 
Dedicación:100%</t>
  </si>
  <si>
    <t>FORMACIÓN PROFESIONAL DE ACUERDO AL ÁREA DE CONOCIMIENTO DEL NÚCLEO BÁSICO DEL CONOCIMIENTO Técnico en sistemas, ciencias económicas y administrativas (según clasificación del SNIES). 
EXPERIENCIA PROFESIONAL
Experiencia mínima de treinta y cinco (35) meses debidamente certificada, contados a partir de la expedición de la tarjeta profesional, terminación de materias y/o fecha de grado, según aplique. 
EXPERIENCIA ESPECÍFICA
Experiencia mínima de 18 meses en actividades administrativas de secretariado o archivo, manejo de bases de datos o asistenciales. 
Dedicación 100%</t>
  </si>
  <si>
    <t xml:space="preserve">Profesional en áreas del conocimiento en las ciencias administrativas o contables.
EXPERIENCIA PROFESIONAL Desde 36 meses de experiencia profesional debidamente certificada.
EXPERIENCIA ESPECIFICA: En mínimo veinticuatro (24) meses como profesional de apoyo en proyectos con enfoque de género, prevención de violencias, Derechos de las Mujeres y/o Política Pública de las mujeres y Equidad de Género.
</t>
  </si>
  <si>
    <t>Profesional de Apoyo Conmemoración Acciones en Salud para las Mujeres</t>
  </si>
  <si>
    <t>Auxiliar Administrativo</t>
  </si>
  <si>
    <t>Sistematización de la Información</t>
  </si>
  <si>
    <t>Profesional Administrativo Fortalecimiento grupos o Dispositivos de Base</t>
  </si>
  <si>
    <t>Profesional de Apoyo</t>
  </si>
  <si>
    <t xml:space="preserve"> Componente Escuelas de Transformación para Vivir</t>
  </si>
  <si>
    <t xml:space="preserve">Profesional de Apoyo </t>
  </si>
  <si>
    <t xml:space="preserve">Componente Escuelas de Voces Diversas </t>
  </si>
  <si>
    <t>Gorra de seis paneles, visera doblada en tela antifluido, 100% poliéster,Color Negro.
- Logo marca Gestor Bogotá, Alcaldía Local de Suba, de 10 cm x 5 cm, en la parte frontal.
- Logo escudo de Bogotá, Alcaldía Local de Suba, de 3 cm x 3,4 cm, en la parte trasera.
- Los logos deben ir bordados en hilo color blanco.
Visera precurveada, pespunte de hilo de seis filas. Parte trasera ajustable, banda del mismo material con hebilla metálica (inoxidable) graduable,
Color bronce.
Botón superior plástico forrado con la tela de la gorra. Talla única adulto unisex</t>
  </si>
  <si>
    <t xml:space="preserve">GUESKA DOTACIONES E INSUMOS </t>
  </si>
  <si>
    <t>Gorra tela bordada de seis (6) paneles</t>
  </si>
  <si>
    <t>Tula de espalda semi impermeable contramarcada con logos institucionales</t>
  </si>
  <si>
    <t xml:space="preserve">Color: unisex
Características:
Alto: 45 cm 
Ancho: 35 cm
Profundidad: 20 garantía: 12 Meses </t>
  </si>
  <si>
    <t>LIZSAM SAS</t>
  </si>
  <si>
    <t>GUIBOGA</t>
  </si>
  <si>
    <t xml:space="preserve">MARKETING FERREIRA </t>
  </si>
  <si>
    <t>COMPONENTE TRANSVERSAL</t>
  </si>
  <si>
    <t>Materiales para el desarrollo de las actividades. Los materiales serán adquiridos una vez sean aprobadas las fichas técnicas de las Escuelas; Así:
Componente 1 _Escuela de Transformación para Vivir: 40 sesiones para 30 grupos conformados por 20 personas.
Componente 2_ Escuela Voces Diversas:  30 sesiones para 12 grupos conformados por 20 personas.</t>
  </si>
  <si>
    <t>BOLSA LOGISTICA  MATERIALES CICLOS FORMATIVOS</t>
  </si>
  <si>
    <t xml:space="preserve"> CONMEMORACIÓN ACCIONES EN SALUD PARA LAS MUJERES</t>
  </si>
  <si>
    <t>Toallas Sanitarias Clásica</t>
  </si>
  <si>
    <t>Protectores Diarios Clásicos</t>
  </si>
  <si>
    <t xml:space="preserve">Pañotos Húmedos </t>
  </si>
  <si>
    <t>Crema Dental</t>
  </si>
  <si>
    <t>Cepillo Dental</t>
  </si>
  <si>
    <t>Jabón de Tocador</t>
  </si>
  <si>
    <t>Enjeuague Bucal</t>
  </si>
  <si>
    <t>Toalla Sanitaria Clásica Tela tipo Algodón. Paquete por 30 Unidades</t>
  </si>
  <si>
    <t>Protectores Diarios Clásicos tipo algodón. Paquete por 150 unidades</t>
  </si>
  <si>
    <t>Pañitos Húmedos Paquete por 70 Unidades</t>
  </si>
  <si>
    <t>Crema Dental con Flúor de 75 ml</t>
  </si>
  <si>
    <t>Cepillo dental calibre medio</t>
  </si>
  <si>
    <t>Jabón de Tocador en Barra de 110grs, ingredientes de origen natural</t>
  </si>
  <si>
    <t>Enjuague Bucal contenido 180 ML contra cálculo y sarro</t>
  </si>
  <si>
    <t>Unidad </t>
  </si>
  <si>
    <t>NEMESIS</t>
  </si>
  <si>
    <t>AUDIOVISUALES BOGOTA</t>
  </si>
  <si>
    <t>Droguería Farma 91</t>
  </si>
  <si>
    <t>PRODUCCIONES EL SOL</t>
  </si>
  <si>
    <t>MOLDO</t>
  </si>
  <si>
    <t>VIKINGO</t>
  </si>
  <si>
    <t>FARMASALITRE</t>
  </si>
  <si>
    <t>SANTIAGO</t>
  </si>
  <si>
    <t>TALLERES EL ARTE</t>
  </si>
  <si>
    <t>HOUSE PRODUCTION</t>
  </si>
  <si>
    <t>FARMATODO</t>
  </si>
  <si>
    <t>DROGUERÍA SUBASALUD</t>
  </si>
  <si>
    <t>IMAGEN CONTINUA PUBLICIDAD MATERIAL POP</t>
  </si>
  <si>
    <t>FUNDACION LATINAFRO</t>
  </si>
  <si>
    <t>Factory Publicitarios S.A.</t>
  </si>
  <si>
    <t>Tres (3) Carpa sToldo 3x3 Paredes Impermeable Plegable Retráctil</t>
  </si>
  <si>
    <t xml:space="preserve">El Fondo de Desarrollo Local de Suba recibio cotizaciones de 4 proveedores diferentes. Sin embargo al encontrarse los precios unos alejados de los otros se tomaron solo 2 cotizaciones donde los valores se encontraban en igual comparación </t>
  </si>
  <si>
    <t xml:space="preserve">DROGAS LA ECONOMÍA SUBA </t>
  </si>
  <si>
    <t>Tamaño del diario (21,5 x 14 cm), 80 hojas internas en papel amigable con el medio ambiente,  papel bond 76 gms impresas a una tinta (1x2), argollado en la parte superior tipo bloc de notas, con logos del proyecto e institucionales ALS la cual deberá contar con las herramientas necesarias para que funcione como diario emocional, tapa dura, full color, plastificada, anillo doble O, La impresión de las hojas es personalizada. un esfero, con los logos del proceso debidamente aprobada por el área de prensa de la Alcaldía Local.  Bolígrafo plástico Cuerpo Lateral: 55 x 7 mm Cuerpo Posterior: 70 x 7 mm - Frente al Clip: 50 x 7 mm Punta con acabado metalizado Tinta negra Medidas: 14.5 cm Impresión Tampografía Tinta Plástica Sistema retráctil. La hojas deben ser impresas con el siguiente diseño. </t>
  </si>
  <si>
    <t xml:space="preserve">
Diario Emocional de ideas y de contenido </t>
  </si>
  <si>
    <t>DISTRIBUIDORA BABILONIA SAS</t>
  </si>
  <si>
    <t xml:space="preserve">
AFROSALUD FOMENTANDO BIENESTAR </t>
  </si>
  <si>
    <t xml:space="preserve">Libro </t>
  </si>
  <si>
    <t xml:space="preserve">LIBRERÍA LERNER </t>
  </si>
  <si>
    <t xml:space="preserve">COMO HACER QUE TE PASEN COSAS BUENAS </t>
  </si>
  <si>
    <t>OK</t>
  </si>
  <si>
    <t>La cotización de conviventia está para 50 personas se multiplica por 2</t>
  </si>
  <si>
    <t>Valor IVA - % administración de la bolsa</t>
  </si>
  <si>
    <t>"Servicio de cafetería (tinto, aromática y agua): operario + presentación mesa + vasos de cartón bebida caliente 4 oz. + mezclador + azúcar + crema para café. duración del evento aprox. 6 horas. transporte incluido" para 100 personas</t>
  </si>
  <si>
    <t>REVISAR</t>
  </si>
  <si>
    <t>AUDITORIO</t>
  </si>
  <si>
    <t>REV1</t>
  </si>
  <si>
    <t>REV2</t>
  </si>
  <si>
    <t>REV3</t>
  </si>
  <si>
    <t>Ajustado</t>
  </si>
  <si>
    <t>En Vidrio Con Troquel Y Grabado Según Diseño Personalizado Enviado Previamente Por La Entidad, De Máximo 25 Cm De Alto Con Base Y 15 Cm De Ancho Y 0.5 Cm De Profundidad, baño dorado o plateado, base en madera, placa con logotipo y texto a color. Diseño suministrado y aprobado por el FDLS.  Placa con el logotipo y nombre de las organizaciones ganadores y Alcaldia Local de Suba (Gala Fénix Suba.</t>
  </si>
  <si>
    <t>TITANIO AV SAS</t>
  </si>
  <si>
    <t>Cjustado</t>
  </si>
  <si>
    <t>LATINAFRO</t>
  </si>
  <si>
    <t>REFRIBREAK</t>
  </si>
  <si>
    <t>Estacion de Cafe- Coffee AA'N</t>
  </si>
  <si>
    <t>HOUSE PRODUCCIONES</t>
  </si>
  <si>
    <t>Como incentivo a la participación, tiempo y colaboración de las personas que participen en la creación del mural se entregara un bono  obsequiamos este Bono Canjeable. Este bono podrá ser redimido por alimentos, elementos de aseo y cuidado personal, vestuario y tecnología únicamente.</t>
  </si>
  <si>
    <t>BOLSA A MONTO AGOTABLE (ITEM NO OFERTABLE) (Bono Canjeable)</t>
  </si>
  <si>
    <t>BONO CANJEABLE (BOLSA DE INCENTIVOS A LA PARTICIPACIÓN)</t>
  </si>
  <si>
    <t>Instructor y/o instructora en defensa personal</t>
  </si>
  <si>
    <t xml:space="preserve">Profesional en Ciencias del Deporte y/o Educación deportiva con formación en artes marciales, defensa personal o disciplinas afines.  
Experiencia en procesos de formación comunitaria orientados al fortalecimiento de la autonomía física, la prevención de violencias basadas en género y la autoprotección de mujeres, adolescentes y/o lideresas sociales.  
Su enfoque debe integrar la conciencia corporal, la prevención del riesgo, y la acción colectiva desde el respeto, el empoderamiento y la pedagogía transformadora. 
</t>
  </si>
  <si>
    <t xml:space="preserve">Pañitos Húmedos </t>
  </si>
  <si>
    <t xml:space="preserve">Almacenes Éxito </t>
  </si>
  <si>
    <t xml:space="preserve">Almacenes Olimpica </t>
  </si>
  <si>
    <t xml:space="preserve">MEGA TIENDAS </t>
  </si>
  <si>
    <t>Droguerias Colsubisidio</t>
  </si>
  <si>
    <t>Almacenes Jumbo</t>
  </si>
  <si>
    <t xml:space="preserve">Farmalisto </t>
  </si>
  <si>
    <t xml:space="preserve">Droguerias Cafam </t>
  </si>
  <si>
    <t xml:space="preserve">BOLSA LOGISTICA </t>
  </si>
  <si>
    <t xml:space="preserve">
Block papel bond 80h</t>
  </si>
  <si>
    <t>block-blanco-media-carta-bond-80h</t>
  </si>
  <si>
    <t>MISCELANEA LA MONIS</t>
  </si>
  <si>
    <t xml:space="preserve">CUADROS Y RAYAS LTDA </t>
  </si>
  <si>
    <t xml:space="preserve">PAPELERIA GLADITAS </t>
  </si>
  <si>
    <t>Papel Durex</t>
  </si>
  <si>
    <t>Papel durex blanco de 1/8 *10</t>
  </si>
  <si>
    <t>papel Kraf</t>
  </si>
  <si>
    <t>Papel kraf mano</t>
  </si>
  <si>
    <t xml:space="preserve">Papel Silueta </t>
  </si>
  <si>
    <t>Papel silueta 1/8 x10 surtido</t>
  </si>
  <si>
    <t xml:space="preserve">
Block Papel Origami </t>
  </si>
  <si>
    <t>Tamaño: 15 × 15 cm •50 hojas (patrones diferentes para que tus creaciones queden con la personalidad que desees). Medidas: 15 cm x 15 cm x 0.8 cm en empaque</t>
  </si>
  <si>
    <t xml:space="preserve">GLOBAL AR </t>
  </si>
  <si>
    <t xml:space="preserve">DISTRIBUIDORA BABILONIA </t>
  </si>
  <si>
    <t>Cartulina Papel Iris Pliegos 70×100
Block papel bond 80h</t>
  </si>
  <si>
    <t>Cartulina Papel Iris Pliegos 70×100 SurtidoColor: Colores SurtidosTamaño: Pliego X 10</t>
  </si>
  <si>
    <t>COMERCIAL PAPELERA</t>
  </si>
  <si>
    <t xml:space="preserve">ALL POINT </t>
  </si>
  <si>
    <t>Papel Periódico 48 Gr Pliego De 70x100cm Acabado Mate *25</t>
  </si>
  <si>
    <t>Papel Periódico
Block papel bond 80h</t>
  </si>
  <si>
    <t xml:space="preserve">DISTRI ONCE SUCESORES </t>
  </si>
  <si>
    <t>DISTRIBUIDORA NACIONAL</t>
  </si>
  <si>
    <t>Resma carta</t>
  </si>
  <si>
    <t>Resmas-Carta-Bond-Blanco-500-Hojas-75-grs</t>
  </si>
  <si>
    <t xml:space="preserve">PAPELERIA EL DIAMANTE </t>
  </si>
  <si>
    <t>Resmas-Oficio-Bond-Blanco-500-Hojas-75-g</t>
  </si>
  <si>
    <t>Resma Oficio</t>
  </si>
  <si>
    <t>Taja lapiz Caja x 12</t>
  </si>
  <si>
    <t>Metálico con cuchilla de alta calidad de acero inoxidable, diseño triangular anatómico Caja X 12</t>
  </si>
  <si>
    <t>Lapiz Caja x 12</t>
  </si>
  <si>
    <t>Lapiz mirado negro x 12 un</t>
  </si>
  <si>
    <t>LA GRAN PAPELERIA</t>
  </si>
  <si>
    <t>ABASTECE</t>
  </si>
  <si>
    <t>Marcador permanente</t>
  </si>
  <si>
    <t xml:space="preserve">Marcador permanente 420 pelikan negro cjx10	</t>
  </si>
  <si>
    <t xml:space="preserve">PAPELERIA LA GRAN DOCE </t>
  </si>
  <si>
    <t xml:space="preserve">
Borrador nata caja de 60un</t>
  </si>
  <si>
    <t>Borrador blanco de "nata" goma plástica, de forma rectángular. No rasga el papel y no deja marca. No tóxico, caja x 60 unds.</t>
  </si>
  <si>
    <t>Volantes 4x0 Tintas media carta</t>
  </si>
  <si>
    <t>Tamaño: media carta, tintas: 4 x 0, en propalcote 115 gr, refilados y/o materiales similares</t>
  </si>
  <si>
    <t xml:space="preserve">SANTIAGO PUBLICIDAD </t>
  </si>
  <si>
    <t xml:space="preserve">EZ PUBLICIDAD </t>
  </si>
  <si>
    <t xml:space="preserve">
Volantes 4x4 tintas media carta</t>
  </si>
  <si>
    <t>Tamaño: media carta, tintas: 4 x 4, en propalcote 115 gr, refilados y/o materiales similares</t>
  </si>
  <si>
    <t>molitek</t>
  </si>
  <si>
    <t>Afiches 4x0 Tintas 70 cm. x 50 cm</t>
  </si>
  <si>
    <t>Tamaño: medio pliego (70 cm. X 50 cm.), tintas: 4 x 0, en propalcote 115 gr, refilados y/o materiales similares, acabado brillante</t>
  </si>
  <si>
    <t xml:space="preserve">
Ficha bibliografica blancax100</t>
  </si>
  <si>
    <t>Afiches tabloide 27.9 x 43.2 cm.</t>
  </si>
  <si>
    <t>afiches impresos en propalcote de 200 gs, full color, tamaño</t>
  </si>
  <si>
    <t xml:space="preserve">
Tijeras</t>
  </si>
  <si>
    <t>Tijera en punta roma, hoja en acero inoxidable, mango de fácil agarre, resistente a impactos.</t>
  </si>
  <si>
    <t xml:space="preserve">SUESCUN </t>
  </si>
  <si>
    <t>PAPYSER</t>
  </si>
  <si>
    <t>Kit de pinceles mixtos x 10 unidades</t>
  </si>
  <si>
    <t>Pinceles</t>
  </si>
  <si>
    <t>PANAFARGO</t>
  </si>
  <si>
    <t>LA GRAN PAPELERÍA</t>
  </si>
  <si>
    <t xml:space="preserve">Caja de temperas </t>
  </si>
  <si>
    <t xml:space="preserve">
Colores surtidos  - Caja x 12- NO TOXICO  </t>
  </si>
  <si>
    <t>Refrigerios</t>
  </si>
  <si>
    <t xml:space="preserve">Bolsa - Mural </t>
  </si>
  <si>
    <t>presupuesto</t>
  </si>
  <si>
    <t>Diferencia</t>
  </si>
  <si>
    <t>MARCELA GONZÁLEZ</t>
  </si>
  <si>
    <t xml:space="preserve">PLANES DE CONTINGENCIA </t>
  </si>
  <si>
    <t>La entidad utilizara esta bolsa para  desarrollar los eventos y conmemoraciones en lo relacionado a permisos y logistica  para dar cumplimiento al decreto 599 de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</si>
</sst>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44" formatCode="_-&quot;$&quot;\ * #,##0.00_-;\-&quot;$&quot;\ * #,##0.00_-;_-&quot;$&quot;\ * &quot;-&quot;??_-;_-@_-"/>
    <numFmt numFmtId="164" formatCode="_-&quot;$&quot;\ * #,##0_-;\-&quot;$&quot;\ * #,##0_-;_-&quot;$&quot;\ * &quot;-&quot;??_-;_-@_-"/>
    <numFmt numFmtId="165" formatCode="_-[$$-240A]\ * #,##0_-;\-[$$-240A]\ * #,##0_-;_-[$$-240A]\ * &quot;-&quot;??_-;_-@_-"/>
  </numFmts>
  <fonts count="49" x14ac:knownFonts="1">
    <font>
      <sz val="11"/>
      <color theme="1"/>
      <name val="Aptos Narrow"/>
      <family val="2"/>
      <scheme val="minor"/>
    </font>
    <font>
      <sz val="12"/>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b/>
      <sz val="11"/>
      <color theme="1"/>
      <name val="Garamond"/>
      <family val="1"/>
    </font>
    <font>
      <sz val="11"/>
      <name val="Aptos Narrow"/>
      <family val="2"/>
      <scheme val="minor"/>
    </font>
    <font>
      <b/>
      <sz val="11"/>
      <color theme="1"/>
      <name val="Aptos Narrow"/>
      <family val="2"/>
      <scheme val="minor"/>
    </font>
    <font>
      <sz val="14"/>
      <color theme="1"/>
      <name val="Garamond"/>
      <family val="1"/>
    </font>
    <font>
      <b/>
      <sz val="11"/>
      <color theme="1"/>
      <name val="Aptos Narrow"/>
      <family val="2"/>
      <scheme val="minor"/>
    </font>
    <font>
      <sz val="11"/>
      <color rgb="FF000000"/>
      <name val="Garamond"/>
      <family val="1"/>
    </font>
    <font>
      <sz val="14"/>
      <color theme="1"/>
      <name val="Aptos Narrow"/>
      <family val="2"/>
      <scheme val="minor"/>
    </font>
    <font>
      <sz val="11"/>
      <color theme="1"/>
      <name val="Book Antiqua"/>
      <family val="1"/>
    </font>
    <font>
      <sz val="16"/>
      <color theme="1"/>
      <name val="Aptos Narrow"/>
      <family val="2"/>
      <scheme val="minor"/>
    </font>
    <font>
      <b/>
      <sz val="16"/>
      <color theme="1"/>
      <name val="Garamond"/>
      <family val="1"/>
    </font>
    <font>
      <sz val="16"/>
      <name val="Garamond"/>
      <family val="1"/>
    </font>
    <font>
      <sz val="16"/>
      <color theme="1"/>
      <name val="Garamond"/>
      <family val="1"/>
    </font>
    <font>
      <sz val="16"/>
      <color theme="1"/>
      <name val="Book Antiqua"/>
      <family val="1"/>
    </font>
    <font>
      <sz val="16"/>
      <color rgb="FF000000"/>
      <name val="Garamond"/>
      <family val="1"/>
    </font>
    <font>
      <sz val="11"/>
      <color rgb="FFFF0000"/>
      <name val="Aptos Narrow"/>
      <family val="2"/>
      <scheme val="minor"/>
    </font>
    <font>
      <sz val="16"/>
      <color rgb="FFFF0000"/>
      <name val="Aptos Narrow"/>
      <family val="2"/>
      <scheme val="minor"/>
    </font>
    <font>
      <b/>
      <sz val="16"/>
      <color rgb="FFFF0000"/>
      <name val="Garamond"/>
      <family val="1"/>
    </font>
    <font>
      <sz val="16"/>
      <color rgb="FFFF0000"/>
      <name val="Garamond"/>
      <family val="1"/>
    </font>
    <font>
      <sz val="16"/>
      <color rgb="FF000000"/>
      <name val="Aptos Narrow"/>
      <family val="2"/>
      <scheme val="minor"/>
    </font>
    <font>
      <sz val="18"/>
      <name val="Aptos Narrow"/>
      <family val="2"/>
      <scheme val="minor"/>
    </font>
    <font>
      <u val="singleAccounting"/>
      <sz val="16"/>
      <color theme="1"/>
      <name val="Aptos Narrow"/>
      <family val="2"/>
      <scheme val="minor"/>
    </font>
    <font>
      <sz val="24"/>
      <color theme="0"/>
      <name val="Aptos Narrow"/>
      <family val="2"/>
      <scheme val="minor"/>
    </font>
  </fonts>
  <fills count="27">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rgb="FFFFFF00"/>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8" tint="0.39997558519241921"/>
        <bgColor rgb="FF000000"/>
      </patternFill>
    </fill>
    <fill>
      <patternFill patternType="solid">
        <fgColor theme="9" tint="0.59999389629810485"/>
        <bgColor rgb="FF000000"/>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s>
  <cellStyleXfs count="5">
    <xf numFmtId="0" fontId="0" fillId="0" borderId="0"/>
    <xf numFmtId="44" fontId="2" fillId="0" borderId="0" applyFont="0" applyFill="0" applyBorder="0" applyAlignment="0" applyProtection="0"/>
    <xf numFmtId="9" fontId="2" fillId="0" borderId="0" applyFont="0" applyFill="0" applyBorder="0" applyAlignment="0" applyProtection="0"/>
    <xf numFmtId="0" fontId="2" fillId="0" borderId="0"/>
    <xf numFmtId="0" fontId="19" fillId="0" borderId="0"/>
  </cellStyleXfs>
  <cellXfs count="279">
    <xf numFmtId="0" fontId="0" fillId="0" borderId="0" xfId="0"/>
    <xf numFmtId="0" fontId="5" fillId="0" borderId="0" xfId="3" applyFont="1" applyAlignment="1">
      <alignment horizontal="center" vertical="center" wrapText="1"/>
    </xf>
    <xf numFmtId="0" fontId="7"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10" fillId="0" borderId="0" xfId="0" applyFont="1" applyAlignment="1">
      <alignment vertical="center" wrapText="1"/>
    </xf>
    <xf numFmtId="0" fontId="3" fillId="5" borderId="1" xfId="0" applyFont="1" applyFill="1" applyBorder="1" applyAlignment="1">
      <alignment horizontal="center" vertical="center" wrapText="1"/>
    </xf>
    <xf numFmtId="0" fontId="14" fillId="0" borderId="0" xfId="0" applyFont="1" applyAlignment="1">
      <alignment horizontal="center" vertical="center"/>
    </xf>
    <xf numFmtId="0" fontId="14" fillId="0" borderId="0" xfId="0" applyFont="1" applyAlignment="1">
      <alignment vertical="center" wrapText="1"/>
    </xf>
    <xf numFmtId="0" fontId="14" fillId="0" borderId="0" xfId="0" applyFont="1"/>
    <xf numFmtId="0" fontId="0" fillId="0" borderId="0" xfId="0" applyAlignment="1">
      <alignment vertical="center"/>
    </xf>
    <xf numFmtId="0" fontId="0" fillId="6" borderId="0" xfId="0" applyFill="1" applyAlignment="1">
      <alignment wrapText="1"/>
    </xf>
    <xf numFmtId="0" fontId="8" fillId="0" borderId="1" xfId="0" applyFont="1" applyBorder="1" applyAlignment="1">
      <alignment horizontal="center" vertical="center" wrapText="1"/>
    </xf>
    <xf numFmtId="0" fontId="16" fillId="0" borderId="0" xfId="0" applyFont="1" applyAlignment="1">
      <alignment wrapText="1"/>
    </xf>
    <xf numFmtId="0" fontId="15" fillId="3" borderId="1" xfId="0" applyFont="1" applyFill="1" applyBorder="1" applyAlignment="1">
      <alignment horizontal="center" vertical="center" wrapText="1"/>
    </xf>
    <xf numFmtId="0" fontId="6" fillId="0" borderId="1" xfId="3" applyFont="1" applyBorder="1" applyAlignment="1">
      <alignment vertical="center" wrapText="1"/>
    </xf>
    <xf numFmtId="0" fontId="15"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2"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2" fillId="11" borderId="1" xfId="1" applyFont="1" applyFill="1" applyBorder="1" applyAlignment="1" applyProtection="1">
      <alignment vertical="center" wrapText="1"/>
      <protection locked="0"/>
    </xf>
    <xf numFmtId="44" fontId="2" fillId="11" borderId="1" xfId="1" applyFont="1" applyFill="1" applyBorder="1" applyAlignment="1">
      <alignment vertical="center" wrapText="1"/>
    </xf>
    <xf numFmtId="44" fontId="2" fillId="12" borderId="1" xfId="1" applyFont="1" applyFill="1" applyBorder="1" applyAlignment="1">
      <alignment vertical="center" wrapText="1"/>
    </xf>
    <xf numFmtId="0" fontId="15"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2" fillId="6" borderId="1" xfId="1" applyFont="1" applyFill="1" applyBorder="1" applyAlignment="1" applyProtection="1">
      <alignment vertical="center" wrapText="1"/>
      <protection locked="0"/>
    </xf>
    <xf numFmtId="44" fontId="2" fillId="6" borderId="1" xfId="1" applyFont="1" applyFill="1" applyBorder="1" applyAlignment="1">
      <alignment vertical="center" wrapText="1"/>
    </xf>
    <xf numFmtId="44" fontId="2" fillId="14" borderId="1" xfId="1" applyFont="1" applyFill="1" applyBorder="1" applyAlignment="1">
      <alignment vertical="center" wrapText="1"/>
    </xf>
    <xf numFmtId="0" fontId="20" fillId="0" borderId="3" xfId="3" applyFont="1" applyBorder="1" applyAlignment="1">
      <alignment vertical="center" wrapText="1"/>
    </xf>
    <xf numFmtId="0" fontId="20" fillId="0" borderId="4" xfId="3" applyFont="1" applyBorder="1" applyAlignment="1">
      <alignment vertical="center" wrapText="1"/>
    </xf>
    <xf numFmtId="0" fontId="20" fillId="0" borderId="8" xfId="3" applyFont="1" applyBorder="1" applyAlignment="1">
      <alignment vertical="center" wrapText="1"/>
    </xf>
    <xf numFmtId="0" fontId="20" fillId="0" borderId="11" xfId="3" applyFont="1" applyBorder="1" applyAlignment="1">
      <alignment vertical="center" wrapText="1"/>
    </xf>
    <xf numFmtId="0" fontId="20" fillId="0" borderId="12" xfId="3" applyFont="1" applyBorder="1" applyAlignment="1">
      <alignment vertical="center" wrapText="1"/>
    </xf>
    <xf numFmtId="0" fontId="20" fillId="0" borderId="0" xfId="3" applyFont="1" applyAlignment="1">
      <alignment vertical="center" wrapText="1"/>
    </xf>
    <xf numFmtId="44" fontId="2" fillId="15" borderId="1" xfId="1" applyFont="1" applyFill="1" applyBorder="1" applyAlignment="1">
      <alignment vertical="center" wrapText="1"/>
    </xf>
    <xf numFmtId="44" fontId="10" fillId="15" borderId="1" xfId="1" applyFont="1" applyFill="1" applyBorder="1" applyAlignment="1">
      <alignment vertical="center" wrapText="1"/>
    </xf>
    <xf numFmtId="9" fontId="10" fillId="15" borderId="1" xfId="2" applyFont="1" applyFill="1" applyBorder="1" applyAlignment="1">
      <alignment horizontal="center" vertical="center" wrapText="1"/>
    </xf>
    <xf numFmtId="164" fontId="10" fillId="15" borderId="1" xfId="0" applyNumberFormat="1" applyFont="1" applyFill="1" applyBorder="1" applyAlignment="1">
      <alignment vertical="center" wrapText="1"/>
    </xf>
    <xf numFmtId="0" fontId="17" fillId="7" borderId="1" xfId="0" applyFont="1" applyFill="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9" fillId="0" borderId="1" xfId="0" applyFont="1" applyBorder="1" applyAlignment="1">
      <alignment vertical="center" wrapText="1"/>
    </xf>
    <xf numFmtId="0" fontId="8" fillId="0" borderId="5" xfId="0" applyFont="1" applyBorder="1" applyAlignment="1">
      <alignment vertical="center" wrapText="1"/>
    </xf>
    <xf numFmtId="165" fontId="2" fillId="9" borderId="1" xfId="1" applyNumberFormat="1" applyFont="1" applyFill="1" applyBorder="1" applyAlignment="1">
      <alignment vertical="center" wrapText="1"/>
    </xf>
    <xf numFmtId="0" fontId="23" fillId="16" borderId="14" xfId="0" applyFont="1" applyFill="1" applyBorder="1" applyAlignment="1">
      <alignment vertical="center" wrapText="1"/>
    </xf>
    <xf numFmtId="0" fontId="15" fillId="8" borderId="1"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2"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4" fillId="0" borderId="13" xfId="1" applyFont="1" applyFill="1" applyBorder="1" applyAlignment="1">
      <alignment vertical="center" wrapText="1"/>
    </xf>
    <xf numFmtId="0" fontId="11" fillId="0" borderId="0" xfId="0" applyFont="1" applyAlignment="1">
      <alignment vertical="center" wrapText="1"/>
    </xf>
    <xf numFmtId="0" fontId="12" fillId="0" borderId="0" xfId="0" applyFont="1" applyAlignment="1">
      <alignment vertical="center" wrapText="1"/>
    </xf>
    <xf numFmtId="0" fontId="15" fillId="18" borderId="1" xfId="0" applyFont="1" applyFill="1" applyBorder="1" applyAlignment="1">
      <alignment horizontal="center" vertical="center" wrapText="1"/>
    </xf>
    <xf numFmtId="0" fontId="19" fillId="0" borderId="0" xfId="0" applyFont="1" applyAlignment="1">
      <alignment vertical="center" wrapText="1"/>
    </xf>
    <xf numFmtId="44" fontId="7" fillId="0" borderId="0" xfId="3" applyNumberFormat="1" applyFont="1" applyAlignment="1">
      <alignment horizontal="center" vertical="center" wrapText="1"/>
    </xf>
    <xf numFmtId="0" fontId="27" fillId="7" borderId="1" xfId="4" applyFont="1" applyFill="1" applyBorder="1" applyAlignment="1">
      <alignment horizontal="center" vertical="center" wrapText="1"/>
    </xf>
    <xf numFmtId="0" fontId="18" fillId="7" borderId="1" xfId="0" applyFont="1" applyFill="1" applyBorder="1" applyAlignment="1">
      <alignment horizontal="center" vertical="center" wrapText="1"/>
    </xf>
    <xf numFmtId="0" fontId="27" fillId="7"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8" fillId="7" borderId="1" xfId="4" applyFont="1" applyFill="1" applyBorder="1" applyAlignment="1">
      <alignment horizontal="center" vertical="center" wrapText="1"/>
    </xf>
    <xf numFmtId="0" fontId="18" fillId="0" borderId="1" xfId="0" applyFont="1" applyBorder="1" applyAlignment="1">
      <alignment vertical="center"/>
    </xf>
    <xf numFmtId="0" fontId="18" fillId="0" borderId="1" xfId="0" applyFont="1" applyBorder="1"/>
    <xf numFmtId="164" fontId="2" fillId="9" borderId="1" xfId="1" applyNumberFormat="1" applyFont="1" applyFill="1" applyBorder="1" applyAlignment="1" applyProtection="1">
      <alignment vertical="center" wrapText="1"/>
      <protection locked="0"/>
    </xf>
    <xf numFmtId="164" fontId="2" fillId="11" borderId="1" xfId="1" applyNumberFormat="1" applyFont="1" applyFill="1" applyBorder="1" applyAlignment="1">
      <alignment vertical="center" wrapText="1"/>
    </xf>
    <xf numFmtId="164" fontId="2" fillId="6" borderId="1" xfId="1" applyNumberFormat="1" applyFont="1" applyFill="1" applyBorder="1" applyAlignment="1">
      <alignment vertical="center" wrapText="1"/>
    </xf>
    <xf numFmtId="164" fontId="2" fillId="15" borderId="1" xfId="1" applyNumberFormat="1" applyFont="1" applyFill="1" applyBorder="1" applyAlignment="1">
      <alignment vertical="center" wrapText="1"/>
    </xf>
    <xf numFmtId="164" fontId="10" fillId="15" borderId="1" xfId="1" applyNumberFormat="1" applyFont="1" applyFill="1" applyBorder="1" applyAlignment="1">
      <alignment vertical="center" wrapText="1"/>
    </xf>
    <xf numFmtId="164" fontId="2" fillId="11" borderId="1" xfId="1" applyNumberFormat="1" applyFont="1" applyFill="1" applyBorder="1" applyAlignment="1" applyProtection="1">
      <alignment vertical="center" wrapText="1"/>
      <protection locked="0"/>
    </xf>
    <xf numFmtId="164" fontId="2" fillId="12" borderId="1" xfId="1" applyNumberFormat="1" applyFont="1" applyFill="1" applyBorder="1" applyAlignment="1">
      <alignment vertical="center" wrapText="1"/>
    </xf>
    <xf numFmtId="164" fontId="2" fillId="6" borderId="1" xfId="1" applyNumberFormat="1" applyFont="1" applyFill="1" applyBorder="1" applyAlignment="1" applyProtection="1">
      <alignment vertical="center" wrapText="1"/>
      <protection locked="0"/>
    </xf>
    <xf numFmtId="44" fontId="28" fillId="21" borderId="13" xfId="1" applyFont="1" applyFill="1" applyBorder="1" applyAlignment="1">
      <alignment vertical="center" wrapText="1"/>
    </xf>
    <xf numFmtId="164" fontId="2" fillId="14" borderId="1" xfId="1" applyNumberFormat="1" applyFont="1" applyFill="1" applyBorder="1" applyAlignment="1">
      <alignment vertical="center" wrapText="1"/>
    </xf>
    <xf numFmtId="0" fontId="27" fillId="0" borderId="1" xfId="4" applyFont="1" applyBorder="1" applyAlignment="1">
      <alignment horizontal="center" vertical="center" wrapText="1"/>
    </xf>
    <xf numFmtId="44" fontId="7" fillId="11" borderId="0" xfId="3" applyNumberFormat="1" applyFont="1" applyFill="1" applyAlignment="1">
      <alignment horizontal="center" vertical="center" wrapText="1"/>
    </xf>
    <xf numFmtId="0" fontId="17" fillId="7" borderId="1" xfId="0" applyFont="1" applyFill="1" applyBorder="1" applyAlignment="1">
      <alignment horizontal="justify" vertical="center" wrapText="1"/>
    </xf>
    <xf numFmtId="165" fontId="30" fillId="0" borderId="1" xfId="4" applyNumberFormat="1" applyFont="1" applyBorder="1" applyAlignment="1">
      <alignment horizontal="center" vertical="center" wrapText="1"/>
    </xf>
    <xf numFmtId="164" fontId="30" fillId="0" borderId="1" xfId="4" applyNumberFormat="1" applyFont="1" applyBorder="1" applyAlignment="1">
      <alignment horizontal="center" vertical="center" wrapText="1"/>
    </xf>
    <xf numFmtId="164" fontId="30" fillId="0" borderId="1" xfId="4" applyNumberFormat="1" applyFont="1" applyBorder="1" applyAlignment="1">
      <alignment horizontal="right" vertical="center" wrapText="1"/>
    </xf>
    <xf numFmtId="0" fontId="17" fillId="0" borderId="1" xfId="0" applyFont="1" applyBorder="1" applyAlignment="1">
      <alignment horizontal="justify" vertical="center" wrapText="1"/>
    </xf>
    <xf numFmtId="0" fontId="27" fillId="0" borderId="1" xfId="0" applyFont="1" applyBorder="1" applyAlignment="1">
      <alignment horizontal="center" vertical="center" wrapText="1"/>
    </xf>
    <xf numFmtId="0" fontId="29"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32" fillId="0" borderId="1" xfId="0" applyFont="1" applyBorder="1" applyAlignment="1">
      <alignment horizontal="justify" vertical="center" wrapText="1"/>
    </xf>
    <xf numFmtId="0" fontId="17" fillId="7" borderId="1" xfId="0" applyFont="1" applyFill="1" applyBorder="1" applyAlignment="1">
      <alignment horizontal="center" vertical="center" wrapText="1"/>
    </xf>
    <xf numFmtId="0" fontId="33" fillId="9" borderId="1" xfId="0" applyFont="1" applyFill="1" applyBorder="1" applyAlignment="1" applyProtection="1">
      <alignment horizontal="justify" vertical="center" wrapText="1"/>
      <protection locked="0"/>
    </xf>
    <xf numFmtId="0" fontId="34" fillId="0" borderId="28" xfId="0" applyFont="1" applyBorder="1" applyAlignment="1">
      <alignment horizontal="justify" vertical="center" wrapText="1"/>
    </xf>
    <xf numFmtId="0" fontId="33" fillId="11" borderId="1" xfId="0" applyFont="1" applyFill="1" applyBorder="1" applyAlignment="1" applyProtection="1">
      <alignment horizontal="left" vertical="center" wrapText="1"/>
      <protection locked="0"/>
    </xf>
    <xf numFmtId="0" fontId="33" fillId="6" borderId="1" xfId="0" applyFont="1" applyFill="1" applyBorder="1" applyAlignment="1" applyProtection="1">
      <alignment horizontal="left" vertical="center" wrapText="1"/>
      <protection locked="0"/>
    </xf>
    <xf numFmtId="0" fontId="0" fillId="0" borderId="1" xfId="0" applyBorder="1" applyAlignment="1">
      <alignment wrapText="1"/>
    </xf>
    <xf numFmtId="0" fontId="0" fillId="0" borderId="5" xfId="0" applyBorder="1" applyAlignment="1">
      <alignment horizontal="center" vertical="center" wrapText="1"/>
    </xf>
    <xf numFmtId="164" fontId="0" fillId="0" borderId="6" xfId="0" applyNumberFormat="1" applyBorder="1" applyAlignment="1">
      <alignment vertical="center" wrapText="1"/>
    </xf>
    <xf numFmtId="0" fontId="35" fillId="0" borderId="1" xfId="0" applyFont="1" applyBorder="1" applyAlignment="1" applyProtection="1">
      <alignment vertical="center" wrapText="1"/>
      <protection locked="0"/>
    </xf>
    <xf numFmtId="0" fontId="36" fillId="7" borderId="1" xfId="4" applyFont="1" applyFill="1" applyBorder="1" applyAlignment="1">
      <alignment horizontal="center" vertical="center" wrapText="1"/>
    </xf>
    <xf numFmtId="0" fontId="37" fillId="7" borderId="1" xfId="0" applyFont="1" applyFill="1" applyBorder="1" applyAlignment="1" applyProtection="1">
      <alignment horizontal="center" vertical="center" wrapText="1"/>
      <protection locked="0"/>
    </xf>
    <xf numFmtId="0" fontId="35" fillId="9" borderId="1" xfId="0" applyFont="1" applyFill="1" applyBorder="1" applyAlignment="1" applyProtection="1">
      <alignment vertical="center" wrapText="1"/>
      <protection locked="0"/>
    </xf>
    <xf numFmtId="164" fontId="35" fillId="9" borderId="1" xfId="1" applyNumberFormat="1" applyFont="1" applyFill="1" applyBorder="1" applyAlignment="1" applyProtection="1">
      <alignment vertical="center" wrapText="1"/>
      <protection locked="0"/>
    </xf>
    <xf numFmtId="165" fontId="35" fillId="9" borderId="1" xfId="1" applyNumberFormat="1" applyFont="1" applyFill="1" applyBorder="1" applyAlignment="1">
      <alignment vertical="center" wrapText="1"/>
    </xf>
    <xf numFmtId="165" fontId="35" fillId="10" borderId="1" xfId="1" applyNumberFormat="1" applyFont="1" applyFill="1" applyBorder="1" applyAlignment="1">
      <alignment vertical="center" wrapText="1"/>
    </xf>
    <xf numFmtId="0" fontId="35" fillId="11" borderId="1" xfId="0" applyFont="1" applyFill="1" applyBorder="1" applyAlignment="1" applyProtection="1">
      <alignment vertical="center" wrapText="1"/>
      <protection locked="0"/>
    </xf>
    <xf numFmtId="44" fontId="35" fillId="11" borderId="1" xfId="1" applyFont="1" applyFill="1" applyBorder="1" applyAlignment="1" applyProtection="1">
      <alignment vertical="center" wrapText="1"/>
      <protection locked="0"/>
    </xf>
    <xf numFmtId="164" fontId="35" fillId="11" borderId="1" xfId="1" applyNumberFormat="1" applyFont="1" applyFill="1" applyBorder="1" applyAlignment="1">
      <alignment vertical="center" wrapText="1"/>
    </xf>
    <xf numFmtId="44" fontId="35" fillId="12" borderId="1" xfId="1" applyFont="1" applyFill="1" applyBorder="1" applyAlignment="1">
      <alignment vertical="center" wrapText="1"/>
    </xf>
    <xf numFmtId="0" fontId="35" fillId="6" borderId="1" xfId="0" applyFont="1" applyFill="1" applyBorder="1" applyAlignment="1" applyProtection="1">
      <alignment vertical="center" wrapText="1"/>
      <protection locked="0"/>
    </xf>
    <xf numFmtId="44" fontId="35" fillId="6" borderId="1" xfId="1" applyFont="1" applyFill="1" applyBorder="1" applyAlignment="1" applyProtection="1">
      <alignment vertical="center" wrapText="1"/>
      <protection locked="0"/>
    </xf>
    <xf numFmtId="164" fontId="35" fillId="6" borderId="1" xfId="1" applyNumberFormat="1" applyFont="1" applyFill="1" applyBorder="1" applyAlignment="1">
      <alignment vertical="center" wrapText="1"/>
    </xf>
    <xf numFmtId="44" fontId="35" fillId="14" borderId="1" xfId="1" applyFont="1" applyFill="1" applyBorder="1" applyAlignment="1">
      <alignment vertical="center" wrapText="1"/>
    </xf>
    <xf numFmtId="164" fontId="35" fillId="15" borderId="1" xfId="1" applyNumberFormat="1" applyFont="1" applyFill="1" applyBorder="1" applyAlignment="1">
      <alignment vertical="center" wrapText="1"/>
    </xf>
    <xf numFmtId="9" fontId="35" fillId="15" borderId="1" xfId="2" applyFont="1" applyFill="1" applyBorder="1" applyAlignment="1">
      <alignment horizontal="center" vertical="center" wrapText="1"/>
    </xf>
    <xf numFmtId="0" fontId="36" fillId="0" borderId="1" xfId="4" applyFont="1" applyBorder="1" applyAlignment="1">
      <alignment horizontal="center" vertical="center" wrapText="1"/>
    </xf>
    <xf numFmtId="0" fontId="38" fillId="0" borderId="1" xfId="0" applyFont="1" applyBorder="1" applyAlignment="1">
      <alignment horizontal="center" vertical="center" wrapText="1"/>
    </xf>
    <xf numFmtId="44" fontId="35" fillId="9" borderId="1" xfId="1" applyFont="1" applyFill="1" applyBorder="1" applyAlignment="1" applyProtection="1">
      <alignment vertical="center" wrapText="1"/>
      <protection locked="0"/>
    </xf>
    <xf numFmtId="44" fontId="35" fillId="6" borderId="1" xfId="1" applyFont="1" applyFill="1" applyBorder="1" applyAlignment="1">
      <alignment vertical="center" wrapText="1"/>
    </xf>
    <xf numFmtId="164" fontId="35" fillId="11" borderId="1" xfId="1" applyNumberFormat="1" applyFont="1" applyFill="1" applyBorder="1" applyAlignment="1" applyProtection="1">
      <alignment vertical="center" wrapText="1"/>
      <protection locked="0"/>
    </xf>
    <xf numFmtId="164" fontId="35" fillId="6" borderId="1" xfId="1" applyNumberFormat="1" applyFont="1" applyFill="1" applyBorder="1" applyAlignment="1" applyProtection="1">
      <alignment vertical="center" wrapText="1"/>
      <protection locked="0"/>
    </xf>
    <xf numFmtId="164" fontId="35" fillId="14" borderId="1" xfId="1" applyNumberFormat="1" applyFont="1" applyFill="1" applyBorder="1" applyAlignment="1">
      <alignment vertical="center" wrapText="1"/>
    </xf>
    <xf numFmtId="0" fontId="36" fillId="0" borderId="1" xfId="0" applyFont="1" applyBorder="1" applyAlignment="1">
      <alignment horizontal="center" vertical="center" wrapText="1"/>
    </xf>
    <xf numFmtId="0" fontId="38" fillId="7" borderId="1" xfId="4" applyFont="1" applyFill="1" applyBorder="1" applyAlignment="1">
      <alignment horizontal="center" vertical="center" wrapText="1"/>
    </xf>
    <xf numFmtId="0" fontId="38" fillId="0" borderId="1" xfId="0" applyFont="1" applyBorder="1" applyAlignment="1">
      <alignment horizontal="center" vertical="center"/>
    </xf>
    <xf numFmtId="0" fontId="36" fillId="7" borderId="1" xfId="0" applyFont="1" applyFill="1" applyBorder="1" applyAlignment="1">
      <alignment horizontal="center" vertical="center" wrapText="1"/>
    </xf>
    <xf numFmtId="0" fontId="38" fillId="0" borderId="1" xfId="0" applyFont="1" applyBorder="1" applyAlignment="1">
      <alignment vertical="center"/>
    </xf>
    <xf numFmtId="0" fontId="38" fillId="0" borderId="1" xfId="0" applyFont="1" applyBorder="1"/>
    <xf numFmtId="0" fontId="37" fillId="7" borderId="1" xfId="0" applyFont="1" applyFill="1" applyBorder="1" applyAlignment="1">
      <alignment horizontal="justify" vertical="center" wrapText="1"/>
    </xf>
    <xf numFmtId="0" fontId="37" fillId="7" borderId="1" xfId="0" applyFont="1" applyFill="1" applyBorder="1" applyAlignment="1">
      <alignment horizontal="center" vertical="center" wrapText="1"/>
    </xf>
    <xf numFmtId="0" fontId="35" fillId="9" borderId="1" xfId="0" applyFont="1" applyFill="1" applyBorder="1" applyAlignment="1" applyProtection="1">
      <alignment horizontal="justify" vertical="center" wrapText="1"/>
      <protection locked="0"/>
    </xf>
    <xf numFmtId="0" fontId="35" fillId="11" borderId="1" xfId="0" applyFont="1" applyFill="1" applyBorder="1" applyAlignment="1" applyProtection="1">
      <alignment horizontal="left" vertical="center" wrapText="1"/>
      <protection locked="0"/>
    </xf>
    <xf numFmtId="0" fontId="35" fillId="6" borderId="1" xfId="0" applyFont="1" applyFill="1" applyBorder="1" applyAlignment="1" applyProtection="1">
      <alignment horizontal="left" vertical="center" wrapText="1"/>
      <protection locked="0"/>
    </xf>
    <xf numFmtId="0" fontId="40" fillId="0" borderId="1" xfId="0" applyFont="1" applyBorder="1" applyAlignment="1">
      <alignment horizontal="justify" vertical="center" wrapText="1"/>
    </xf>
    <xf numFmtId="0" fontId="38" fillId="7" borderId="1" xfId="0" applyFont="1" applyFill="1" applyBorder="1" applyAlignment="1">
      <alignment horizontal="center" vertical="center" wrapText="1"/>
    </xf>
    <xf numFmtId="0" fontId="35" fillId="22" borderId="1" xfId="0" applyFont="1" applyFill="1" applyBorder="1" applyAlignment="1" applyProtection="1">
      <alignment vertical="center" wrapText="1"/>
      <protection locked="0"/>
    </xf>
    <xf numFmtId="164" fontId="35" fillId="22" borderId="1" xfId="1" applyNumberFormat="1" applyFont="1" applyFill="1" applyBorder="1" applyAlignment="1" applyProtection="1">
      <alignment vertical="center" wrapText="1"/>
      <protection locked="0"/>
    </xf>
    <xf numFmtId="165" fontId="35" fillId="22" borderId="1" xfId="1" applyNumberFormat="1" applyFont="1" applyFill="1" applyBorder="1" applyAlignment="1">
      <alignment vertical="center" wrapText="1"/>
    </xf>
    <xf numFmtId="44" fontId="35" fillId="22" borderId="1" xfId="1" applyFont="1" applyFill="1" applyBorder="1" applyAlignment="1" applyProtection="1">
      <alignment vertical="center" wrapText="1"/>
      <protection locked="0"/>
    </xf>
    <xf numFmtId="44" fontId="35" fillId="22" borderId="1" xfId="1" applyFont="1" applyFill="1" applyBorder="1" applyAlignment="1">
      <alignment vertical="center" wrapText="1"/>
    </xf>
    <xf numFmtId="164" fontId="35" fillId="23" borderId="1" xfId="1" applyNumberFormat="1" applyFont="1" applyFill="1" applyBorder="1" applyAlignment="1" applyProtection="1">
      <alignment vertical="center" wrapText="1"/>
      <protection locked="0"/>
    </xf>
    <xf numFmtId="44" fontId="35" fillId="23" borderId="1" xfId="1" applyFont="1" applyFill="1" applyBorder="1" applyAlignment="1" applyProtection="1">
      <alignment vertical="center" wrapText="1"/>
      <protection locked="0"/>
    </xf>
    <xf numFmtId="44" fontId="35" fillId="23" borderId="1" xfId="1" applyFont="1" applyFill="1" applyBorder="1" applyAlignment="1">
      <alignment vertical="center" wrapText="1"/>
    </xf>
    <xf numFmtId="164" fontId="35" fillId="22" borderId="1" xfId="1" applyNumberFormat="1" applyFont="1" applyFill="1" applyBorder="1" applyAlignment="1">
      <alignment vertical="center" wrapText="1"/>
    </xf>
    <xf numFmtId="0" fontId="39" fillId="22" borderId="28" xfId="0" applyFont="1" applyFill="1" applyBorder="1" applyAlignment="1">
      <alignment horizontal="justify" vertical="center" wrapText="1"/>
    </xf>
    <xf numFmtId="44" fontId="35" fillId="21" borderId="1" xfId="1" applyFont="1" applyFill="1" applyBorder="1" applyAlignment="1" applyProtection="1">
      <alignment vertical="center" wrapText="1"/>
      <protection locked="0"/>
    </xf>
    <xf numFmtId="0" fontId="35" fillId="23" borderId="1" xfId="0" applyFont="1" applyFill="1" applyBorder="1" applyAlignment="1" applyProtection="1">
      <alignment vertical="center" wrapText="1"/>
      <protection locked="0"/>
    </xf>
    <xf numFmtId="165" fontId="35" fillId="23" borderId="1" xfId="1" applyNumberFormat="1" applyFont="1" applyFill="1" applyBorder="1" applyAlignment="1">
      <alignment vertical="center" wrapText="1"/>
    </xf>
    <xf numFmtId="164" fontId="35" fillId="21" borderId="1" xfId="1" applyNumberFormat="1" applyFont="1" applyFill="1" applyBorder="1" applyAlignment="1" applyProtection="1">
      <alignment vertical="center" wrapText="1"/>
      <protection locked="0"/>
    </xf>
    <xf numFmtId="164" fontId="35" fillId="21" borderId="1" xfId="1" applyNumberFormat="1" applyFont="1" applyFill="1" applyBorder="1" applyAlignment="1">
      <alignment vertical="center" wrapText="1"/>
    </xf>
    <xf numFmtId="44" fontId="35" fillId="21" borderId="1" xfId="1" applyFont="1" applyFill="1" applyBorder="1" applyAlignment="1">
      <alignment vertical="center" wrapText="1"/>
    </xf>
    <xf numFmtId="0" fontId="35" fillId="22" borderId="1" xfId="0" applyFont="1" applyFill="1" applyBorder="1" applyAlignment="1" applyProtection="1">
      <alignment horizontal="justify" vertical="center" wrapText="1"/>
      <protection locked="0"/>
    </xf>
    <xf numFmtId="0" fontId="35" fillId="23" borderId="1" xfId="0" applyFont="1" applyFill="1" applyBorder="1" applyAlignment="1" applyProtection="1">
      <alignment horizontal="left" vertical="center" wrapText="1"/>
      <protection locked="0"/>
    </xf>
    <xf numFmtId="0" fontId="35" fillId="22" borderId="1" xfId="0" applyFont="1" applyFill="1" applyBorder="1" applyAlignment="1" applyProtection="1">
      <alignment horizontal="left" vertical="center" wrapText="1"/>
      <protection locked="0"/>
    </xf>
    <xf numFmtId="0" fontId="42" fillId="0" borderId="1" xfId="0" applyFont="1" applyBorder="1" applyAlignment="1" applyProtection="1">
      <alignment vertical="center" wrapText="1"/>
      <protection locked="0"/>
    </xf>
    <xf numFmtId="0" fontId="43" fillId="7" borderId="1" xfId="4" applyFont="1" applyFill="1" applyBorder="1" applyAlignment="1">
      <alignment horizontal="center" vertical="center" wrapText="1"/>
    </xf>
    <xf numFmtId="0" fontId="44" fillId="7" borderId="1" xfId="0" applyFont="1" applyFill="1" applyBorder="1" applyAlignment="1" applyProtection="1">
      <alignment horizontal="center" vertical="center" wrapText="1"/>
      <protection locked="0"/>
    </xf>
    <xf numFmtId="0" fontId="44" fillId="0" borderId="1" xfId="0" applyFont="1" applyBorder="1" applyAlignment="1">
      <alignment horizontal="center" vertical="center"/>
    </xf>
    <xf numFmtId="0" fontId="41" fillId="0" borderId="1" xfId="0" applyFont="1" applyBorder="1" applyAlignment="1">
      <alignment vertical="center" wrapText="1"/>
    </xf>
    <xf numFmtId="0" fontId="41" fillId="0" borderId="0" xfId="0" applyFont="1" applyAlignment="1">
      <alignment vertical="center" wrapText="1"/>
    </xf>
    <xf numFmtId="0" fontId="43" fillId="7" borderId="1" xfId="0" applyFont="1" applyFill="1" applyBorder="1" applyAlignment="1">
      <alignment horizontal="center" vertical="center" wrapText="1"/>
    </xf>
    <xf numFmtId="0" fontId="43" fillId="0" borderId="1" xfId="0" applyFont="1" applyBorder="1" applyAlignment="1">
      <alignment horizontal="center" vertical="center" wrapText="1"/>
    </xf>
    <xf numFmtId="44" fontId="42" fillId="23" borderId="1" xfId="1" applyFont="1" applyFill="1" applyBorder="1" applyAlignment="1" applyProtection="1">
      <alignment vertical="center" wrapText="1"/>
      <protection locked="0"/>
    </xf>
    <xf numFmtId="0" fontId="42" fillId="21" borderId="1" xfId="0" applyFont="1" applyFill="1" applyBorder="1" applyAlignment="1" applyProtection="1">
      <alignment vertical="center" wrapText="1"/>
      <protection locked="0"/>
    </xf>
    <xf numFmtId="44" fontId="42" fillId="21" borderId="1" xfId="1" applyFont="1" applyFill="1" applyBorder="1" applyAlignment="1" applyProtection="1">
      <alignment vertical="center" wrapText="1"/>
      <protection locked="0"/>
    </xf>
    <xf numFmtId="44" fontId="42" fillId="21" borderId="1" xfId="1" applyFont="1" applyFill="1" applyBorder="1" applyAlignment="1">
      <alignment vertical="center" wrapText="1"/>
    </xf>
    <xf numFmtId="0" fontId="38" fillId="7" borderId="1" xfId="0" applyFont="1" applyFill="1" applyBorder="1" applyAlignment="1" applyProtection="1">
      <alignment horizontal="center" vertical="center" wrapText="1"/>
      <protection locked="0"/>
    </xf>
    <xf numFmtId="0" fontId="35" fillId="24" borderId="1" xfId="0" applyFont="1" applyFill="1" applyBorder="1" applyAlignment="1" applyProtection="1">
      <alignment vertical="center" wrapText="1"/>
      <protection locked="0"/>
    </xf>
    <xf numFmtId="44" fontId="35" fillId="24" borderId="1" xfId="1" applyFont="1" applyFill="1" applyBorder="1" applyAlignment="1" applyProtection="1">
      <alignment vertical="center" wrapText="1"/>
      <protection locked="0"/>
    </xf>
    <xf numFmtId="8" fontId="45" fillId="25" borderId="1" xfId="0" applyNumberFormat="1" applyFont="1" applyFill="1" applyBorder="1" applyAlignment="1">
      <alignment vertical="center" wrapText="1"/>
    </xf>
    <xf numFmtId="0" fontId="45" fillId="25" borderId="1" xfId="0" applyFont="1" applyFill="1" applyBorder="1" applyAlignment="1">
      <alignment vertical="center" wrapText="1"/>
    </xf>
    <xf numFmtId="0" fontId="0" fillId="22" borderId="1" xfId="0" applyFill="1" applyBorder="1" applyAlignment="1" applyProtection="1">
      <alignment vertical="center" wrapText="1"/>
      <protection locked="0"/>
    </xf>
    <xf numFmtId="44" fontId="2" fillId="22" borderId="1" xfId="1" applyFont="1" applyFill="1" applyBorder="1" applyAlignment="1" applyProtection="1">
      <alignment vertical="center" wrapText="1"/>
      <protection locked="0"/>
    </xf>
    <xf numFmtId="0" fontId="0" fillId="23" borderId="1" xfId="0" applyFill="1" applyBorder="1" applyAlignment="1" applyProtection="1">
      <alignment vertical="center" wrapText="1"/>
      <protection locked="0"/>
    </xf>
    <xf numFmtId="44" fontId="2" fillId="23" borderId="1" xfId="1" applyFont="1" applyFill="1" applyBorder="1" applyAlignment="1" applyProtection="1">
      <alignment vertical="center" wrapText="1"/>
      <protection locked="0"/>
    </xf>
    <xf numFmtId="44" fontId="2" fillId="23" borderId="1" xfId="1" applyFont="1" applyFill="1" applyBorder="1" applyAlignment="1">
      <alignment vertical="center" wrapText="1"/>
    </xf>
    <xf numFmtId="0" fontId="33" fillId="23" borderId="1" xfId="0" applyFont="1" applyFill="1" applyBorder="1" applyAlignment="1" applyProtection="1">
      <alignment vertical="center" wrapText="1"/>
      <protection locked="0"/>
    </xf>
    <xf numFmtId="44" fontId="33" fillId="23" borderId="1" xfId="1" applyFont="1" applyFill="1" applyBorder="1" applyAlignment="1" applyProtection="1">
      <alignment vertical="center" wrapText="1"/>
      <protection locked="0"/>
    </xf>
    <xf numFmtId="44" fontId="33" fillId="0" borderId="0" xfId="0" applyNumberFormat="1" applyFont="1" applyAlignment="1">
      <alignment vertical="center" wrapText="1"/>
    </xf>
    <xf numFmtId="44" fontId="46" fillId="21" borderId="13" xfId="1" applyFont="1" applyFill="1" applyBorder="1" applyAlignment="1">
      <alignment vertical="center" wrapText="1"/>
    </xf>
    <xf numFmtId="0" fontId="0" fillId="21" borderId="1" xfId="0" applyFill="1" applyBorder="1" applyAlignment="1" applyProtection="1">
      <alignment vertical="center" wrapText="1"/>
      <protection locked="0"/>
    </xf>
    <xf numFmtId="0" fontId="0" fillId="0" borderId="1" xfId="0" applyBorder="1" applyAlignment="1" applyProtection="1">
      <alignment horizontal="center" vertical="center" wrapText="1"/>
      <protection locked="0"/>
    </xf>
    <xf numFmtId="44" fontId="19" fillId="19" borderId="0" xfId="0" applyNumberFormat="1" applyFont="1" applyFill="1" applyAlignment="1">
      <alignment vertical="center" wrapText="1"/>
    </xf>
    <xf numFmtId="165" fontId="35" fillId="14" borderId="1" xfId="1" applyNumberFormat="1" applyFont="1" applyFill="1" applyBorder="1" applyAlignment="1">
      <alignment vertical="center" wrapText="1"/>
    </xf>
    <xf numFmtId="8" fontId="45" fillId="26" borderId="1" xfId="0" applyNumberFormat="1" applyFont="1" applyFill="1" applyBorder="1" applyAlignment="1">
      <alignment vertical="center" wrapText="1"/>
    </xf>
    <xf numFmtId="165" fontId="42" fillId="14" borderId="1" xfId="1" applyNumberFormat="1" applyFont="1" applyFill="1" applyBorder="1" applyAlignment="1">
      <alignment vertical="center" wrapText="1"/>
    </xf>
    <xf numFmtId="6" fontId="45" fillId="26" borderId="1" xfId="0" applyNumberFormat="1" applyFont="1" applyFill="1" applyBorder="1" applyAlignment="1">
      <alignment vertical="center" wrapText="1"/>
    </xf>
    <xf numFmtId="44" fontId="47" fillId="14" borderId="1" xfId="1" applyFont="1" applyFill="1" applyBorder="1" applyAlignment="1">
      <alignment vertical="center" wrapText="1"/>
    </xf>
    <xf numFmtId="165" fontId="47" fillId="14" borderId="1" xfId="1" applyNumberFormat="1" applyFont="1" applyFill="1" applyBorder="1" applyAlignment="1">
      <alignment vertical="center" wrapText="1"/>
    </xf>
    <xf numFmtId="165" fontId="2" fillId="14" borderId="1" xfId="1" applyNumberFormat="1" applyFont="1" applyFill="1" applyBorder="1" applyAlignment="1">
      <alignment vertical="center" wrapText="1"/>
    </xf>
    <xf numFmtId="0" fontId="36" fillId="24" borderId="1" xfId="4" applyFont="1" applyFill="1" applyBorder="1" applyAlignment="1">
      <alignment horizontal="center" vertical="center" wrapText="1"/>
    </xf>
    <xf numFmtId="0" fontId="7" fillId="24" borderId="1" xfId="0" applyFont="1" applyFill="1" applyBorder="1" applyAlignment="1" applyProtection="1">
      <alignment horizontal="center" vertical="center" wrapText="1"/>
      <protection locked="0"/>
    </xf>
    <xf numFmtId="0" fontId="36" fillId="24" borderId="1" xfId="0" applyFont="1" applyFill="1" applyBorder="1" applyAlignment="1">
      <alignment horizontal="center" vertical="center" wrapText="1"/>
    </xf>
    <xf numFmtId="0" fontId="0" fillId="14" borderId="1" xfId="0" applyFill="1" applyBorder="1" applyAlignment="1">
      <alignment horizontal="center" vertical="center" wrapText="1"/>
    </xf>
    <xf numFmtId="0" fontId="27" fillId="14" borderId="1" xfId="4" applyFont="1" applyFill="1" applyBorder="1" applyAlignment="1">
      <alignment horizontal="center" vertical="center" wrapText="1"/>
    </xf>
    <xf numFmtId="0" fontId="19" fillId="0" borderId="1" xfId="0" applyFont="1" applyBorder="1" applyAlignment="1" applyProtection="1">
      <alignment vertical="center" wrapText="1"/>
      <protection locked="0"/>
    </xf>
    <xf numFmtId="44" fontId="46" fillId="0" borderId="13" xfId="1" applyFont="1" applyFill="1" applyBorder="1" applyAlignment="1">
      <alignment vertical="center" wrapText="1"/>
    </xf>
    <xf numFmtId="0" fontId="0" fillId="9" borderId="5" xfId="0" applyFill="1" applyBorder="1" applyAlignment="1">
      <alignment vertical="center" wrapText="1"/>
    </xf>
    <xf numFmtId="0" fontId="0" fillId="9" borderId="9" xfId="0" applyFill="1" applyBorder="1" applyAlignment="1">
      <alignment vertical="center" wrapText="1"/>
    </xf>
    <xf numFmtId="0" fontId="0" fillId="9" borderId="6" xfId="0" applyFill="1" applyBorder="1" applyAlignment="1">
      <alignment vertical="center" wrapText="1"/>
    </xf>
    <xf numFmtId="0" fontId="48" fillId="20" borderId="25" xfId="0" applyFont="1" applyFill="1" applyBorder="1" applyAlignment="1">
      <alignment vertical="center" wrapText="1"/>
    </xf>
    <xf numFmtId="0" fontId="48" fillId="20" borderId="26" xfId="0" applyFont="1" applyFill="1" applyBorder="1" applyAlignment="1">
      <alignment vertical="center" wrapText="1"/>
    </xf>
    <xf numFmtId="0" fontId="19" fillId="0" borderId="0" xfId="0" applyFont="1" applyAlignment="1">
      <alignment horizontal="center" vertical="center" wrapText="1"/>
    </xf>
    <xf numFmtId="164" fontId="0" fillId="0" borderId="0" xfId="0" applyNumberFormat="1" applyAlignment="1">
      <alignment vertical="center" wrapText="1"/>
    </xf>
    <xf numFmtId="165" fontId="35" fillId="10" borderId="3" xfId="1" applyNumberFormat="1" applyFont="1" applyFill="1" applyBorder="1" applyAlignment="1">
      <alignment vertical="center" wrapText="1"/>
    </xf>
    <xf numFmtId="44" fontId="35" fillId="11" borderId="3" xfId="1" applyFont="1" applyFill="1" applyBorder="1" applyAlignment="1" applyProtection="1">
      <alignment vertical="center" wrapText="1"/>
      <protection locked="0"/>
    </xf>
    <xf numFmtId="44" fontId="35" fillId="12" borderId="3" xfId="1" applyFont="1" applyFill="1" applyBorder="1" applyAlignment="1">
      <alignment vertical="center" wrapText="1"/>
    </xf>
    <xf numFmtId="44" fontId="35" fillId="6" borderId="3" xfId="1" applyFont="1" applyFill="1" applyBorder="1" applyAlignment="1" applyProtection="1">
      <alignment vertical="center" wrapText="1"/>
      <protection locked="0"/>
    </xf>
    <xf numFmtId="164" fontId="35" fillId="15" borderId="0" xfId="1" applyNumberFormat="1" applyFont="1" applyFill="1" applyBorder="1" applyAlignment="1">
      <alignment vertical="center" wrapText="1"/>
    </xf>
    <xf numFmtId="0" fontId="24" fillId="20" borderId="0" xfId="0" applyFont="1" applyFill="1" applyAlignment="1">
      <alignment horizontal="center" vertical="center" wrapText="1"/>
    </xf>
    <xf numFmtId="44" fontId="13" fillId="4" borderId="0" xfId="0" applyNumberFormat="1" applyFont="1" applyFill="1" applyAlignment="1">
      <alignment horizontal="center" vertical="center" wrapText="1"/>
    </xf>
    <xf numFmtId="0" fontId="1" fillId="0" borderId="1" xfId="0" applyFont="1" applyBorder="1" applyAlignment="1" applyProtection="1">
      <alignment vertical="center" wrapText="1"/>
      <protection locked="0"/>
    </xf>
    <xf numFmtId="0" fontId="21" fillId="0" borderId="1" xfId="3" applyFont="1" applyBorder="1" applyAlignment="1">
      <alignment horizontal="center" vertical="center" wrapText="1"/>
    </xf>
    <xf numFmtId="0" fontId="6" fillId="0" borderId="1" xfId="3" applyFont="1" applyBorder="1" applyAlignment="1">
      <alignment horizontal="center" vertical="center" wrapText="1"/>
    </xf>
    <xf numFmtId="0" fontId="8" fillId="0" borderId="1" xfId="0" applyFont="1" applyBorder="1" applyAlignment="1">
      <alignment horizontal="center" vertical="center" wrapText="1"/>
    </xf>
    <xf numFmtId="0" fontId="7" fillId="0" borderId="1" xfId="3" applyFont="1" applyBorder="1" applyAlignment="1">
      <alignment horizontal="center" vertical="center" wrapText="1"/>
    </xf>
    <xf numFmtId="0" fontId="6" fillId="0" borderId="5" xfId="3" applyFont="1" applyBorder="1" applyAlignment="1">
      <alignment horizontal="center" vertical="center" wrapText="1"/>
    </xf>
    <xf numFmtId="0" fontId="6" fillId="0" borderId="9" xfId="3" applyFont="1" applyBorder="1" applyAlignment="1">
      <alignment horizontal="center" vertical="center" wrapText="1"/>
    </xf>
    <xf numFmtId="0" fontId="6" fillId="0" borderId="6" xfId="3" applyFont="1" applyBorder="1" applyAlignment="1">
      <alignment horizontal="center" vertical="center" wrapText="1"/>
    </xf>
    <xf numFmtId="0" fontId="24" fillId="20" borderId="25" xfId="0" applyFont="1" applyFill="1" applyBorder="1" applyAlignment="1">
      <alignment horizontal="center" vertical="center" wrapText="1"/>
    </xf>
    <xf numFmtId="0" fontId="24" fillId="20" borderId="26" xfId="0" applyFont="1" applyFill="1" applyBorder="1" applyAlignment="1">
      <alignment horizontal="center" vertical="center" wrapText="1"/>
    </xf>
    <xf numFmtId="0" fontId="24" fillId="20" borderId="27" xfId="0" applyFont="1" applyFill="1" applyBorder="1" applyAlignment="1">
      <alignment horizontal="center" vertical="center" wrapText="1"/>
    </xf>
    <xf numFmtId="44" fontId="13" fillId="4" borderId="2" xfId="0" applyNumberFormat="1" applyFont="1" applyFill="1" applyBorder="1" applyAlignment="1">
      <alignment horizontal="center" vertical="center" wrapText="1"/>
    </xf>
    <xf numFmtId="44" fontId="13" fillId="4" borderId="4" xfId="0" applyNumberFormat="1" applyFont="1" applyFill="1" applyBorder="1" applyAlignment="1">
      <alignment horizontal="center" vertical="center" wrapText="1"/>
    </xf>
    <xf numFmtId="44" fontId="13" fillId="4" borderId="7" xfId="0" applyNumberFormat="1" applyFont="1" applyFill="1" applyBorder="1" applyAlignment="1">
      <alignment horizontal="center" vertical="center" wrapText="1"/>
    </xf>
    <xf numFmtId="44" fontId="13" fillId="4" borderId="8" xfId="0" applyNumberFormat="1" applyFont="1" applyFill="1" applyBorder="1" applyAlignment="1">
      <alignment horizontal="center" vertical="center" wrapText="1"/>
    </xf>
    <xf numFmtId="44" fontId="13" fillId="4" borderId="10" xfId="0" applyNumberFormat="1" applyFont="1" applyFill="1" applyBorder="1" applyAlignment="1">
      <alignment horizontal="center" vertical="center" wrapText="1"/>
    </xf>
    <xf numFmtId="44" fontId="13" fillId="4" borderId="12" xfId="0" applyNumberFormat="1" applyFont="1" applyFill="1" applyBorder="1" applyAlignment="1">
      <alignment horizontal="center" vertical="center" wrapText="1"/>
    </xf>
    <xf numFmtId="0" fontId="25" fillId="8" borderId="3" xfId="0" applyFont="1" applyFill="1" applyBorder="1" applyAlignment="1">
      <alignment horizontal="center" vertical="center" wrapText="1"/>
    </xf>
    <xf numFmtId="0" fontId="25" fillId="8" borderId="24" xfId="0" applyFont="1" applyFill="1" applyBorder="1" applyAlignment="1">
      <alignment horizontal="center" vertical="center" wrapText="1"/>
    </xf>
    <xf numFmtId="0" fontId="21" fillId="0" borderId="0" xfId="3" applyFont="1" applyAlignment="1">
      <alignment horizontal="center" vertical="center" wrapText="1"/>
    </xf>
    <xf numFmtId="0" fontId="19" fillId="0" borderId="1" xfId="0" applyFont="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15" fillId="8" borderId="10" xfId="0" applyFont="1" applyFill="1" applyBorder="1" applyAlignment="1">
      <alignment horizontal="center" wrapText="1"/>
    </xf>
    <xf numFmtId="0" fontId="15" fillId="8" borderId="11" xfId="0" applyFont="1" applyFill="1" applyBorder="1" applyAlignment="1">
      <alignment horizontal="center" wrapText="1"/>
    </xf>
    <xf numFmtId="0" fontId="15" fillId="8" borderId="12" xfId="0" applyFont="1" applyFill="1" applyBorder="1" applyAlignment="1">
      <alignment horizontal="center" wrapText="1"/>
    </xf>
    <xf numFmtId="0" fontId="11" fillId="0" borderId="0" xfId="0" applyFont="1" applyAlignment="1">
      <alignment horizontal="right" vertical="center" wrapText="1"/>
    </xf>
    <xf numFmtId="0" fontId="16" fillId="17" borderId="10" xfId="0" applyFont="1" applyFill="1" applyBorder="1" applyAlignment="1">
      <alignment horizontal="center" wrapText="1"/>
    </xf>
    <xf numFmtId="0" fontId="16" fillId="17" borderId="11" xfId="0" applyFont="1" applyFill="1" applyBorder="1" applyAlignment="1">
      <alignment horizontal="center" wrapText="1"/>
    </xf>
    <xf numFmtId="0" fontId="0" fillId="20" borderId="3" xfId="0" applyFill="1" applyBorder="1" applyAlignment="1">
      <alignment horizontal="right" vertical="center" wrapText="1"/>
    </xf>
    <xf numFmtId="0" fontId="26" fillId="0" borderId="0" xfId="3" applyFont="1" applyAlignment="1">
      <alignment horizontal="center" vertical="center" wrapText="1"/>
    </xf>
    <xf numFmtId="0" fontId="15" fillId="3" borderId="10" xfId="0" applyFont="1" applyFill="1" applyBorder="1" applyAlignment="1">
      <alignment horizontal="center" wrapText="1"/>
    </xf>
    <xf numFmtId="0" fontId="15" fillId="3" borderId="11" xfId="0" applyFont="1" applyFill="1" applyBorder="1" applyAlignment="1">
      <alignment horizontal="center" wrapText="1"/>
    </xf>
    <xf numFmtId="0" fontId="15" fillId="3" borderId="12" xfId="0" applyFont="1" applyFill="1" applyBorder="1" applyAlignment="1">
      <alignment horizontal="center" wrapText="1"/>
    </xf>
    <xf numFmtId="0" fontId="15" fillId="13" borderId="10" xfId="0" applyFont="1" applyFill="1" applyBorder="1" applyAlignment="1">
      <alignment horizontal="center" wrapText="1"/>
    </xf>
    <xf numFmtId="0" fontId="15" fillId="13" borderId="11" xfId="0" applyFont="1" applyFill="1" applyBorder="1" applyAlignment="1">
      <alignment horizontal="center" wrapText="1"/>
    </xf>
    <xf numFmtId="0" fontId="15" fillId="13" borderId="12" xfId="0" applyFont="1" applyFill="1" applyBorder="1" applyAlignment="1">
      <alignment horizontal="center" wrapText="1"/>
    </xf>
    <xf numFmtId="0" fontId="22" fillId="0" borderId="2" xfId="3" applyFont="1" applyBorder="1" applyAlignment="1">
      <alignment horizontal="center" vertical="center" wrapText="1"/>
    </xf>
    <xf numFmtId="0" fontId="22" fillId="0" borderId="3" xfId="3" applyFont="1" applyBorder="1" applyAlignment="1">
      <alignment horizontal="center" vertical="center" wrapText="1"/>
    </xf>
    <xf numFmtId="0" fontId="22" fillId="0" borderId="7" xfId="3" applyFont="1" applyBorder="1" applyAlignment="1">
      <alignment horizontal="center" vertical="center" wrapText="1"/>
    </xf>
    <xf numFmtId="0" fontId="22" fillId="0" borderId="0" xfId="3" applyFont="1" applyAlignment="1">
      <alignment horizontal="center" vertical="center" wrapText="1"/>
    </xf>
    <xf numFmtId="0" fontId="22" fillId="0" borderId="10" xfId="3" applyFont="1" applyBorder="1" applyAlignment="1">
      <alignment horizontal="center" vertical="center" wrapText="1"/>
    </xf>
    <xf numFmtId="0" fontId="22" fillId="0" borderId="11" xfId="3" applyFont="1" applyBorder="1" applyAlignment="1">
      <alignment horizontal="center" vertical="center" wrapText="1"/>
    </xf>
    <xf numFmtId="0" fontId="19" fillId="20" borderId="3" xfId="0" applyFont="1" applyFill="1" applyBorder="1" applyAlignment="1">
      <alignment horizontal="right"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0" xfId="0" applyFont="1" applyAlignment="1">
      <alignment horizontal="center" vertical="center" wrapText="1"/>
    </xf>
    <xf numFmtId="0" fontId="19" fillId="0" borderId="8"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44" fontId="48" fillId="4" borderId="7" xfId="0" applyNumberFormat="1" applyFont="1" applyFill="1" applyBorder="1" applyAlignment="1">
      <alignment horizontal="center" vertical="center" wrapText="1"/>
    </xf>
    <xf numFmtId="44" fontId="48" fillId="4" borderId="0" xfId="0" applyNumberFormat="1" applyFont="1" applyFill="1" applyAlignment="1">
      <alignment horizontal="center" vertical="center" wrapText="1"/>
    </xf>
    <xf numFmtId="0" fontId="16" fillId="9" borderId="11" xfId="0" applyFont="1" applyFill="1" applyBorder="1" applyAlignment="1">
      <alignment horizontal="center" wrapText="1"/>
    </xf>
  </cellXfs>
  <cellStyles count="5">
    <cellStyle name="Moneda" xfId="1" builtinId="4"/>
    <cellStyle name="Normal" xfId="0" builtinId="0"/>
    <cellStyle name="Normal 2" xfId="3" xr:uid="{50A8AE18-0683-449E-B367-B3A5C42370F7}"/>
    <cellStyle name="Normal 3" xfId="4" xr:uid="{B0D1AD6D-97F1-4745-9651-5FE98B42D34C}"/>
    <cellStyle name="Porcentaje" xfId="2" builtinId="5"/>
  </cellStyles>
  <dxfs count="15">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9C0006"/>
      </font>
      <fill>
        <patternFill>
          <bgColor rgb="FFFFC7CE"/>
        </patternFill>
      </fill>
    </dxf>
    <dxf>
      <font>
        <color theme="5" tint="-0.24994659260841701"/>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24994659260841701"/>
      </font>
      <fill>
        <patternFill>
          <bgColor rgb="FFFFFF99"/>
        </patternFill>
      </fill>
    </dxf>
    <dxf>
      <font>
        <color rgb="FF9C0006"/>
      </font>
      <fill>
        <patternFill>
          <bgColor rgb="FFFFC7CE"/>
        </patternFill>
      </fill>
    </dxf>
    <dxf>
      <font>
        <color rgb="FF9C0006"/>
      </font>
      <fill>
        <patternFill>
          <bgColor rgb="FFFFC7CE"/>
        </patternFill>
      </fill>
    </dxf>
    <dxf>
      <font>
        <color theme="5" tint="-0.24994659260841701"/>
      </font>
      <fill>
        <patternFill>
          <bgColor rgb="FFFFFF99"/>
        </patternFill>
      </fill>
    </dxf>
    <dxf>
      <font>
        <color rgb="FF9C0006"/>
      </font>
      <fill>
        <patternFill>
          <bgColor rgb="FFFFC7CE"/>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38931"/>
          <a:ext cx="1696836" cy="1895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46</xdr:col>
      <xdr:colOff>479045</xdr:colOff>
      <xdr:row>3</xdr:row>
      <xdr:rowOff>210070</xdr:rowOff>
    </xdr:from>
    <xdr:to>
      <xdr:col>47</xdr:col>
      <xdr:colOff>1383981</xdr:colOff>
      <xdr:row>3</xdr:row>
      <xdr:rowOff>778271</xdr:rowOff>
    </xdr:to>
    <xdr:grpSp>
      <xdr:nvGrpSpPr>
        <xdr:cNvPr id="3" name="Grupo 2">
          <a:extLst>
            <a:ext uri="{FF2B5EF4-FFF2-40B4-BE49-F238E27FC236}">
              <a16:creationId xmlns:a16="http://schemas.microsoft.com/office/drawing/2014/main" id="{9B7EAA6C-40BC-4E07-A1B8-637670915DB4}"/>
            </a:ext>
          </a:extLst>
        </xdr:cNvPr>
        <xdr:cNvGrpSpPr/>
      </xdr:nvGrpSpPr>
      <xdr:grpSpPr>
        <a:xfrm>
          <a:off x="95959954" y="999009"/>
          <a:ext cx="2636754" cy="568201"/>
          <a:chOff x="31843133" y="683986"/>
          <a:chExt cx="2479751" cy="567403"/>
        </a:xfrm>
      </xdr:grpSpPr>
      <xdr:sp macro="[0]!tres" textlink="">
        <xdr:nvSpPr>
          <xdr:cNvPr id="4" name="Rectángulo 3">
            <a:extLst>
              <a:ext uri="{FF2B5EF4-FFF2-40B4-BE49-F238E27FC236}">
                <a16:creationId xmlns:a16="http://schemas.microsoft.com/office/drawing/2014/main" id="{D6C3B9D5-689F-969A-EDEF-7922CEB61F42}"/>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151786A5-076F-783E-AA46-9B42BE3C478E}"/>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584F492F-FF7A-422C-B253-168CFD21FDB4}"/>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25416"/>
          <a:ext cx="1691373" cy="1891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42</xdr:col>
      <xdr:colOff>479045</xdr:colOff>
      <xdr:row>3</xdr:row>
      <xdr:rowOff>210070</xdr:rowOff>
    </xdr:from>
    <xdr:to>
      <xdr:col>43</xdr:col>
      <xdr:colOff>1383981</xdr:colOff>
      <xdr:row>3</xdr:row>
      <xdr:rowOff>778271</xdr:rowOff>
    </xdr:to>
    <xdr:grpSp>
      <xdr:nvGrpSpPr>
        <xdr:cNvPr id="3" name="Grupo 2">
          <a:extLst>
            <a:ext uri="{FF2B5EF4-FFF2-40B4-BE49-F238E27FC236}">
              <a16:creationId xmlns:a16="http://schemas.microsoft.com/office/drawing/2014/main" id="{04E6CB9C-9C3F-4EA4-9E75-5D59D5A7DCBF}"/>
            </a:ext>
          </a:extLst>
        </xdr:cNvPr>
        <xdr:cNvGrpSpPr/>
      </xdr:nvGrpSpPr>
      <xdr:grpSpPr>
        <a:xfrm>
          <a:off x="100748569" y="996260"/>
          <a:ext cx="2628507" cy="568201"/>
          <a:chOff x="31843133" y="683986"/>
          <a:chExt cx="2479751" cy="567403"/>
        </a:xfrm>
      </xdr:grpSpPr>
      <xdr:sp macro="[0]!tres" textlink="">
        <xdr:nvSpPr>
          <xdr:cNvPr id="4" name="Rectángulo 3">
            <a:extLst>
              <a:ext uri="{FF2B5EF4-FFF2-40B4-BE49-F238E27FC236}">
                <a16:creationId xmlns:a16="http://schemas.microsoft.com/office/drawing/2014/main" id="{3524EFEC-2294-480D-8D71-BBA0218D356E}"/>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5CC907F0-6FB6-D7CE-5845-7ABCCF7203BF}"/>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DEAA6008-605E-4295-8E76-3E7185FD2BF3}"/>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25416"/>
          <a:ext cx="1691373" cy="1891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42</xdr:col>
      <xdr:colOff>479045</xdr:colOff>
      <xdr:row>3</xdr:row>
      <xdr:rowOff>210070</xdr:rowOff>
    </xdr:from>
    <xdr:to>
      <xdr:col>43</xdr:col>
      <xdr:colOff>1383981</xdr:colOff>
      <xdr:row>3</xdr:row>
      <xdr:rowOff>778271</xdr:rowOff>
    </xdr:to>
    <xdr:grpSp>
      <xdr:nvGrpSpPr>
        <xdr:cNvPr id="3" name="Grupo 2">
          <a:extLst>
            <a:ext uri="{FF2B5EF4-FFF2-40B4-BE49-F238E27FC236}">
              <a16:creationId xmlns:a16="http://schemas.microsoft.com/office/drawing/2014/main" id="{8FFBA15A-03C7-4338-85C4-1709289AD388}"/>
            </a:ext>
          </a:extLst>
        </xdr:cNvPr>
        <xdr:cNvGrpSpPr/>
      </xdr:nvGrpSpPr>
      <xdr:grpSpPr>
        <a:xfrm>
          <a:off x="103116212" y="1797570"/>
          <a:ext cx="2640602" cy="568201"/>
          <a:chOff x="31843133" y="683986"/>
          <a:chExt cx="2479751" cy="567403"/>
        </a:xfrm>
      </xdr:grpSpPr>
      <xdr:sp macro="[0]!tres" textlink="">
        <xdr:nvSpPr>
          <xdr:cNvPr id="4" name="Rectángulo 3">
            <a:extLst>
              <a:ext uri="{FF2B5EF4-FFF2-40B4-BE49-F238E27FC236}">
                <a16:creationId xmlns:a16="http://schemas.microsoft.com/office/drawing/2014/main" id="{5C32D6B5-864E-2A3F-1730-809F3B7CBCB6}"/>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A9A7B4CF-02A0-1742-23E0-E6CBCA501820}"/>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G119" sheet="Tres_Proveedores"/>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G118" sheet="Tres_Proveedores"/>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K10:AV40" sheet="Tres_Proveedores"/>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4"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5"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3"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3149C-D93D-485D-BDA9-722CE828C9FA}">
  <sheetPr codeName="Hoja3"/>
  <dimension ref="A3:AG30"/>
  <sheetViews>
    <sheetView topLeftCell="A3" workbookViewId="0">
      <selection activeCell="AH17" sqref="AH17"/>
    </sheetView>
  </sheetViews>
  <sheetFormatPr baseColWidth="10" defaultRowHeight="15" x14ac:dyDescent="0.2"/>
  <cols>
    <col min="1" max="1" width="17.1640625" customWidth="1"/>
    <col min="2" max="2" width="24.33203125" customWidth="1"/>
    <col min="3" max="4" width="52.33203125" customWidth="1"/>
    <col min="5" max="6" width="28.33203125" customWidth="1"/>
    <col min="7" max="7" width="31.33203125" customWidth="1"/>
    <col min="8" max="13" width="25.33203125" customWidth="1"/>
    <col min="14" max="32" width="24.33203125" customWidth="1"/>
    <col min="33" max="33" width="56.33203125" customWidth="1"/>
  </cols>
  <sheetData>
    <row r="3" spans="1:33" ht="40" x14ac:dyDescent="0.2">
      <c r="A3" s="19" t="s">
        <v>16</v>
      </c>
      <c r="B3" s="19" t="s">
        <v>17</v>
      </c>
      <c r="C3" s="19" t="s">
        <v>18</v>
      </c>
      <c r="D3" s="19" t="s">
        <v>19</v>
      </c>
      <c r="E3" s="19" t="s">
        <v>20</v>
      </c>
      <c r="F3" s="19" t="s">
        <v>21</v>
      </c>
      <c r="G3" s="21" t="s">
        <v>22</v>
      </c>
      <c r="H3" s="21" t="s">
        <v>23</v>
      </c>
      <c r="I3" s="21" t="s">
        <v>24</v>
      </c>
      <c r="J3" s="21" t="s">
        <v>25</v>
      </c>
      <c r="K3" s="21" t="s">
        <v>26</v>
      </c>
      <c r="L3" s="21" t="s">
        <v>27</v>
      </c>
      <c r="M3" s="19" t="s">
        <v>28</v>
      </c>
      <c r="N3" s="19" t="s">
        <v>23</v>
      </c>
      <c r="O3" s="19" t="s">
        <v>24</v>
      </c>
      <c r="P3" s="19" t="s">
        <v>25</v>
      </c>
      <c r="Q3" s="19" t="s">
        <v>26</v>
      </c>
      <c r="R3" s="19" t="s">
        <v>27</v>
      </c>
      <c r="S3" s="28" t="s">
        <v>29</v>
      </c>
      <c r="T3" s="28" t="s">
        <v>23</v>
      </c>
      <c r="U3" s="28" t="s">
        <v>24</v>
      </c>
      <c r="V3" s="28" t="s">
        <v>25</v>
      </c>
      <c r="W3" s="28" t="s">
        <v>26</v>
      </c>
      <c r="X3" s="28" t="s">
        <v>27</v>
      </c>
      <c r="Y3" s="21" t="s">
        <v>30</v>
      </c>
      <c r="Z3" s="21" t="s">
        <v>31</v>
      </c>
      <c r="AA3" s="21" t="s">
        <v>32</v>
      </c>
      <c r="AB3" s="21" t="s">
        <v>33</v>
      </c>
      <c r="AC3" s="21" t="s">
        <v>34</v>
      </c>
      <c r="AD3" s="21" t="s">
        <v>35</v>
      </c>
      <c r="AE3" s="21" t="s">
        <v>36</v>
      </c>
      <c r="AF3" s="21" t="s">
        <v>37</v>
      </c>
      <c r="AG3" s="72" t="s">
        <v>38</v>
      </c>
    </row>
    <row r="4" spans="1:33" ht="32" x14ac:dyDescent="0.2">
      <c r="A4" s="6">
        <v>1</v>
      </c>
      <c r="B4" s="75" t="s">
        <v>398</v>
      </c>
      <c r="C4" s="75" t="s">
        <v>399</v>
      </c>
      <c r="D4" s="6" t="s">
        <v>400</v>
      </c>
      <c r="E4" s="43" t="s">
        <v>205</v>
      </c>
      <c r="F4" s="75">
        <v>1</v>
      </c>
      <c r="G4" s="22" t="s">
        <v>401</v>
      </c>
      <c r="H4" s="83">
        <v>3600</v>
      </c>
      <c r="I4" s="47">
        <f>H4*19%</f>
        <v>684</v>
      </c>
      <c r="J4" s="47">
        <f>H4+I4</f>
        <v>4284</v>
      </c>
      <c r="K4" s="59">
        <f>IF(B4="","",(H4*F4))</f>
        <v>3600</v>
      </c>
      <c r="L4" s="59">
        <f>IF(B4="","",(J4*F4))</f>
        <v>4284</v>
      </c>
      <c r="M4" s="24" t="s">
        <v>402</v>
      </c>
      <c r="N4" s="25">
        <v>3402</v>
      </c>
      <c r="O4" s="84">
        <f>N4*19%</f>
        <v>646.38</v>
      </c>
      <c r="P4" s="84">
        <f>N4+O4</f>
        <v>4048.38</v>
      </c>
      <c r="Q4" s="27">
        <f>IF(B4="","",(N4*F4))</f>
        <v>3402</v>
      </c>
      <c r="R4" s="27">
        <f>IF(B4="","",(P4*F4))</f>
        <v>4048.38</v>
      </c>
      <c r="S4" s="29" t="s">
        <v>403</v>
      </c>
      <c r="T4" s="30">
        <v>3600</v>
      </c>
      <c r="U4" s="85">
        <f>T4*19%</f>
        <v>684</v>
      </c>
      <c r="V4" s="85">
        <f>T4+U4</f>
        <v>4284</v>
      </c>
      <c r="W4" s="32">
        <f>IF(B4="","",(T4*F4))</f>
        <v>3600</v>
      </c>
      <c r="X4" s="32">
        <f>IF(B4="","",(V4*F4))</f>
        <v>4284</v>
      </c>
      <c r="Y4" s="86">
        <f t="shared" ref="Y4" si="0">IF(A4="","",AVERAGE(J4,P4,V4))</f>
        <v>4205.46</v>
      </c>
      <c r="Z4" s="86">
        <f t="shared" ref="Z4" si="1">IF(B4="","",AVERAGE(L4,R4,X4))</f>
        <v>4205.46</v>
      </c>
      <c r="AA4" s="87">
        <f t="shared" ref="AA4" si="2">IF(B4="","",STDEV(L4,R4,X4))</f>
        <v>136.03527042645956</v>
      </c>
      <c r="AB4" s="41">
        <f t="shared" ref="AB4" si="3">IF(B4="","",(AA4/Z4))</f>
        <v>3.2347298613340646E-2</v>
      </c>
      <c r="AC4" s="87">
        <f t="shared" ref="AC4" si="4">IF(B4="","",(Z4-AA4))</f>
        <v>4069.4247295735404</v>
      </c>
      <c r="AD4" s="87">
        <f t="shared" ref="AD4" si="5">IF(B4="","",(Z4+AA4))</f>
        <v>4341.4952704264597</v>
      </c>
      <c r="AE4" s="42">
        <f t="shared" ref="AE4" si="6">AVERAGE(L4,R4,X4)</f>
        <v>4205.46</v>
      </c>
      <c r="AF4" s="42">
        <f t="shared" ref="AF4" si="7">AE4*F4</f>
        <v>4205.46</v>
      </c>
      <c r="AG4" s="5"/>
    </row>
    <row r="5" spans="1:33" ht="16" x14ac:dyDescent="0.2">
      <c r="A5" s="6">
        <v>2</v>
      </c>
      <c r="B5" s="75" t="s">
        <v>398</v>
      </c>
      <c r="C5" s="75" t="s">
        <v>404</v>
      </c>
      <c r="D5" s="6" t="s">
        <v>405</v>
      </c>
      <c r="E5" s="43" t="s">
        <v>205</v>
      </c>
      <c r="F5" s="75">
        <v>1</v>
      </c>
      <c r="G5" s="22" t="s">
        <v>401</v>
      </c>
      <c r="H5" s="83">
        <v>5000</v>
      </c>
      <c r="I5" s="47">
        <f t="shared" ref="I5:I24" si="8">H5*19%</f>
        <v>950</v>
      </c>
      <c r="J5" s="47">
        <f t="shared" ref="J5:J23" si="9">H5+I5</f>
        <v>5950</v>
      </c>
      <c r="K5" s="59">
        <f t="shared" ref="K5:K23" si="10">IF(B5="","",(H5*F5))</f>
        <v>5000</v>
      </c>
      <c r="L5" s="59">
        <f t="shared" ref="L5:L23" si="11">IF(B5="","",(J5*F5))</f>
        <v>5950</v>
      </c>
      <c r="M5" s="24" t="s">
        <v>402</v>
      </c>
      <c r="N5" s="25">
        <v>6400</v>
      </c>
      <c r="O5" s="84">
        <f t="shared" ref="O5:O24" si="12">N5*19%</f>
        <v>1216</v>
      </c>
      <c r="P5" s="84">
        <f t="shared" ref="P5:P23" si="13">N5+O5</f>
        <v>7616</v>
      </c>
      <c r="Q5" s="27">
        <f t="shared" ref="Q5:Q23" si="14">IF(B5="","",(N5*F5))</f>
        <v>6400</v>
      </c>
      <c r="R5" s="27">
        <f t="shared" ref="R5:R23" si="15">IF(B5="","",(P5*F5))</f>
        <v>7616</v>
      </c>
      <c r="S5" s="29" t="s">
        <v>403</v>
      </c>
      <c r="T5" s="30">
        <v>5000</v>
      </c>
      <c r="U5" s="85">
        <f t="shared" ref="U5:U24" si="16">T5*19%</f>
        <v>950</v>
      </c>
      <c r="V5" s="85">
        <f t="shared" ref="V5:V23" si="17">T5+U5</f>
        <v>5950</v>
      </c>
      <c r="W5" s="32">
        <f t="shared" ref="W5:W23" si="18">IF(B5="","",(T5*F5))</f>
        <v>5000</v>
      </c>
      <c r="X5" s="32">
        <f t="shared" ref="X5:X23" si="19">IF(B5="","",(V5*F5))</f>
        <v>5950</v>
      </c>
      <c r="Y5" s="86">
        <f t="shared" ref="Y5:Y22" si="20">IF(A5="","",AVERAGE(J5,P5,V5))</f>
        <v>6505.333333333333</v>
      </c>
      <c r="Z5" s="86">
        <f t="shared" ref="Z5:Z22" si="21">IF(B5="","",AVERAGE(L5,R5,X5))</f>
        <v>6505.333333333333</v>
      </c>
      <c r="AA5" s="87">
        <f t="shared" ref="AA5:AA22" si="22">IF(B5="","",STDEV(L5,R5,X5))</f>
        <v>961.86554846991783</v>
      </c>
      <c r="AB5" s="41">
        <f t="shared" ref="AB5:AB23" si="23">IF(B5="","",(AA5/Z5))</f>
        <v>0.1478579957680751</v>
      </c>
      <c r="AC5" s="87">
        <f t="shared" ref="AC5:AC23" si="24">IF(B5="","",(Z5-AA5))</f>
        <v>5543.4677848634155</v>
      </c>
      <c r="AD5" s="87">
        <f t="shared" ref="AD5:AD23" si="25">IF(B5="","",(Z5+AA5))</f>
        <v>7467.1988818032505</v>
      </c>
      <c r="AE5" s="42">
        <f t="shared" ref="AE5:AE23" si="26">AVERAGE(L5,R5,X5)</f>
        <v>6505.333333333333</v>
      </c>
      <c r="AF5" s="42">
        <f t="shared" ref="AF5:AF23" si="27">AE5*F5</f>
        <v>6505.333333333333</v>
      </c>
      <c r="AG5" s="5"/>
    </row>
    <row r="6" spans="1:33" ht="16" x14ac:dyDescent="0.2">
      <c r="A6" s="6">
        <v>3</v>
      </c>
      <c r="B6" s="75" t="s">
        <v>398</v>
      </c>
      <c r="C6" s="75" t="s">
        <v>406</v>
      </c>
      <c r="D6" s="6" t="s">
        <v>407</v>
      </c>
      <c r="E6" s="43" t="s">
        <v>205</v>
      </c>
      <c r="F6" s="75">
        <v>1</v>
      </c>
      <c r="G6" s="22" t="s">
        <v>401</v>
      </c>
      <c r="H6" s="83">
        <v>1092</v>
      </c>
      <c r="I6" s="47">
        <f t="shared" si="8"/>
        <v>207.48</v>
      </c>
      <c r="J6" s="47">
        <f t="shared" si="9"/>
        <v>1299.48</v>
      </c>
      <c r="K6" s="59">
        <f t="shared" si="10"/>
        <v>1092</v>
      </c>
      <c r="L6" s="59">
        <f t="shared" si="11"/>
        <v>1299.48</v>
      </c>
      <c r="M6" s="24"/>
      <c r="N6" s="25"/>
      <c r="O6" s="84">
        <f t="shared" si="12"/>
        <v>0</v>
      </c>
      <c r="P6" s="84">
        <f t="shared" si="13"/>
        <v>0</v>
      </c>
      <c r="Q6" s="27">
        <f t="shared" si="14"/>
        <v>0</v>
      </c>
      <c r="R6" s="27">
        <f t="shared" si="15"/>
        <v>0</v>
      </c>
      <c r="S6" s="29" t="s">
        <v>403</v>
      </c>
      <c r="T6" s="30">
        <v>1261</v>
      </c>
      <c r="U6" s="85">
        <f t="shared" si="16"/>
        <v>239.59</v>
      </c>
      <c r="V6" s="85">
        <f t="shared" si="17"/>
        <v>1500.59</v>
      </c>
      <c r="W6" s="32">
        <f t="shared" si="18"/>
        <v>1261</v>
      </c>
      <c r="X6" s="32">
        <f t="shared" si="19"/>
        <v>1500.59</v>
      </c>
      <c r="Y6" s="86">
        <f>IF(A6="","",AVERAGE(J6,V6))</f>
        <v>1400.0349999999999</v>
      </c>
      <c r="Z6" s="86">
        <f>IF(B6="","",AVERAGE(L6,X6))</f>
        <v>1400.0349999999999</v>
      </c>
      <c r="AA6" s="87">
        <f>IF(B6="","",STDEV(L6,X6))</f>
        <v>142.20624476442651</v>
      </c>
      <c r="AB6" s="41">
        <f>IF(B6="","",(AA6/Z6))</f>
        <v>0.10157334978370293</v>
      </c>
      <c r="AC6" s="87">
        <f t="shared" si="24"/>
        <v>1257.8287552355732</v>
      </c>
      <c r="AD6" s="87">
        <f t="shared" si="25"/>
        <v>1542.2412447644265</v>
      </c>
      <c r="AE6" s="42">
        <f t="shared" si="26"/>
        <v>933.35666666666657</v>
      </c>
      <c r="AF6" s="42">
        <f t="shared" si="27"/>
        <v>933.35666666666657</v>
      </c>
      <c r="AG6" s="5"/>
    </row>
    <row r="7" spans="1:33" ht="16" x14ac:dyDescent="0.2">
      <c r="A7" s="6">
        <v>4</v>
      </c>
      <c r="B7" s="75" t="s">
        <v>398</v>
      </c>
      <c r="C7" s="75" t="s">
        <v>408</v>
      </c>
      <c r="D7" s="6" t="s">
        <v>409</v>
      </c>
      <c r="E7" s="43" t="s">
        <v>205</v>
      </c>
      <c r="F7" s="75">
        <v>1</v>
      </c>
      <c r="G7" s="22" t="s">
        <v>401</v>
      </c>
      <c r="H7" s="83">
        <v>2000</v>
      </c>
      <c r="I7" s="47">
        <f t="shared" si="8"/>
        <v>380</v>
      </c>
      <c r="J7" s="47">
        <f t="shared" si="9"/>
        <v>2380</v>
      </c>
      <c r="K7" s="59">
        <f t="shared" si="10"/>
        <v>2000</v>
      </c>
      <c r="L7" s="59">
        <f t="shared" si="11"/>
        <v>2380</v>
      </c>
      <c r="M7" s="24" t="s">
        <v>402</v>
      </c>
      <c r="N7" s="25">
        <v>1539</v>
      </c>
      <c r="O7" s="84">
        <f t="shared" si="12"/>
        <v>292.41000000000003</v>
      </c>
      <c r="P7" s="84">
        <f t="shared" si="13"/>
        <v>1831.41</v>
      </c>
      <c r="Q7" s="27">
        <f t="shared" si="14"/>
        <v>1539</v>
      </c>
      <c r="R7" s="27">
        <f t="shared" si="15"/>
        <v>1831.41</v>
      </c>
      <c r="S7" s="29" t="s">
        <v>403</v>
      </c>
      <c r="T7" s="30">
        <v>2500</v>
      </c>
      <c r="U7" s="85">
        <f t="shared" si="16"/>
        <v>475</v>
      </c>
      <c r="V7" s="85">
        <f t="shared" si="17"/>
        <v>2975</v>
      </c>
      <c r="W7" s="32">
        <f t="shared" si="18"/>
        <v>2500</v>
      </c>
      <c r="X7" s="32">
        <f t="shared" si="19"/>
        <v>2975</v>
      </c>
      <c r="Y7" s="86">
        <f t="shared" si="20"/>
        <v>2395.4699999999998</v>
      </c>
      <c r="Z7" s="86">
        <f t="shared" si="21"/>
        <v>2395.4699999999998</v>
      </c>
      <c r="AA7" s="87">
        <f t="shared" si="22"/>
        <v>571.95193215863935</v>
      </c>
      <c r="AB7" s="41">
        <f t="shared" si="23"/>
        <v>0.23876397206336936</v>
      </c>
      <c r="AC7" s="87">
        <f t="shared" si="24"/>
        <v>1823.5180678413603</v>
      </c>
      <c r="AD7" s="87">
        <f t="shared" si="25"/>
        <v>2967.4219321586393</v>
      </c>
      <c r="AE7" s="42">
        <f t="shared" si="26"/>
        <v>2395.4699999999998</v>
      </c>
      <c r="AF7" s="42">
        <f t="shared" si="27"/>
        <v>2395.4699999999998</v>
      </c>
      <c r="AG7" s="5"/>
    </row>
    <row r="8" spans="1:33" ht="48" x14ac:dyDescent="0.2">
      <c r="A8" s="6">
        <v>5</v>
      </c>
      <c r="B8" s="75" t="s">
        <v>398</v>
      </c>
      <c r="C8" s="75" t="s">
        <v>410</v>
      </c>
      <c r="D8" s="6" t="s">
        <v>411</v>
      </c>
      <c r="E8" s="43" t="s">
        <v>205</v>
      </c>
      <c r="F8" s="75">
        <v>1</v>
      </c>
      <c r="G8" s="22" t="s">
        <v>412</v>
      </c>
      <c r="H8" s="83">
        <v>17500</v>
      </c>
      <c r="I8" s="47">
        <f t="shared" si="8"/>
        <v>3325</v>
      </c>
      <c r="J8" s="47">
        <f t="shared" si="9"/>
        <v>20825</v>
      </c>
      <c r="K8" s="59">
        <f t="shared" si="10"/>
        <v>17500</v>
      </c>
      <c r="L8" s="59">
        <f t="shared" si="11"/>
        <v>20825</v>
      </c>
      <c r="M8" s="24" t="s">
        <v>413</v>
      </c>
      <c r="N8" s="25">
        <v>19100</v>
      </c>
      <c r="O8" s="84">
        <f t="shared" si="12"/>
        <v>3629</v>
      </c>
      <c r="P8" s="84">
        <f t="shared" si="13"/>
        <v>22729</v>
      </c>
      <c r="Q8" s="27">
        <f t="shared" si="14"/>
        <v>19100</v>
      </c>
      <c r="R8" s="27">
        <f t="shared" si="15"/>
        <v>22729</v>
      </c>
      <c r="S8" s="29"/>
      <c r="T8" s="30"/>
      <c r="U8" s="85">
        <f t="shared" si="16"/>
        <v>0</v>
      </c>
      <c r="V8" s="85">
        <f t="shared" si="17"/>
        <v>0</v>
      </c>
      <c r="W8" s="32">
        <f t="shared" si="18"/>
        <v>0</v>
      </c>
      <c r="X8" s="32">
        <f t="shared" si="19"/>
        <v>0</v>
      </c>
      <c r="Y8" s="86">
        <f>IF(A8="","",AVERAGE(J8,P8))</f>
        <v>21777</v>
      </c>
      <c r="Z8" s="86">
        <f>IF(B8="","",AVERAGE(L8,R8))</f>
        <v>21777</v>
      </c>
      <c r="AA8" s="87">
        <f>IF(B8="","",STDEV(L8,R8))</f>
        <v>1346.3313113791864</v>
      </c>
      <c r="AB8" s="41">
        <f t="shared" si="23"/>
        <v>6.1823543710299238E-2</v>
      </c>
      <c r="AC8" s="87">
        <f t="shared" si="24"/>
        <v>20430.668688620812</v>
      </c>
      <c r="AD8" s="87">
        <f t="shared" si="25"/>
        <v>23123.331311379188</v>
      </c>
      <c r="AE8" s="42">
        <f t="shared" si="26"/>
        <v>14518</v>
      </c>
      <c r="AF8" s="42">
        <f t="shared" si="27"/>
        <v>14518</v>
      </c>
      <c r="AG8" s="5"/>
    </row>
    <row r="9" spans="1:33" ht="32" x14ac:dyDescent="0.2">
      <c r="A9" s="6">
        <v>6</v>
      </c>
      <c r="B9" s="75" t="s">
        <v>398</v>
      </c>
      <c r="C9" s="75" t="s">
        <v>414</v>
      </c>
      <c r="D9" s="6" t="s">
        <v>415</v>
      </c>
      <c r="E9" s="43" t="s">
        <v>205</v>
      </c>
      <c r="F9" s="75">
        <v>1</v>
      </c>
      <c r="G9" s="22" t="s">
        <v>416</v>
      </c>
      <c r="H9" s="83">
        <v>3780</v>
      </c>
      <c r="I9" s="47">
        <f t="shared" si="8"/>
        <v>718.2</v>
      </c>
      <c r="J9" s="47">
        <f t="shared" si="9"/>
        <v>4498.2</v>
      </c>
      <c r="K9" s="59">
        <f t="shared" si="10"/>
        <v>3780</v>
      </c>
      <c r="L9" s="59">
        <f t="shared" si="11"/>
        <v>4498.2</v>
      </c>
      <c r="M9" s="24" t="s">
        <v>417</v>
      </c>
      <c r="N9" s="25">
        <v>4200</v>
      </c>
      <c r="O9" s="84"/>
      <c r="P9" s="84">
        <f t="shared" si="13"/>
        <v>4200</v>
      </c>
      <c r="Q9" s="27">
        <f t="shared" si="14"/>
        <v>4200</v>
      </c>
      <c r="R9" s="27">
        <f t="shared" si="15"/>
        <v>4200</v>
      </c>
      <c r="S9" s="194"/>
      <c r="T9" s="30"/>
      <c r="U9" s="85">
        <f t="shared" si="16"/>
        <v>0</v>
      </c>
      <c r="V9" s="85">
        <f t="shared" si="17"/>
        <v>0</v>
      </c>
      <c r="W9" s="32">
        <f t="shared" si="18"/>
        <v>0</v>
      </c>
      <c r="X9" s="32">
        <f t="shared" si="19"/>
        <v>0</v>
      </c>
      <c r="Y9" s="86">
        <f>IF(A9="","",AVERAGE(J9,P9))</f>
        <v>4349.1000000000004</v>
      </c>
      <c r="Z9" s="86">
        <f>IF(B9="","",AVERAGE(L9,R9))</f>
        <v>4349.1000000000004</v>
      </c>
      <c r="AA9" s="87">
        <f>IF(B9="","",STDEV(L9,R9))</f>
        <v>210.85924214982833</v>
      </c>
      <c r="AB9" s="41">
        <f t="shared" si="23"/>
        <v>4.8483420052385165E-2</v>
      </c>
      <c r="AC9" s="87">
        <f t="shared" si="24"/>
        <v>4138.2407578501716</v>
      </c>
      <c r="AD9" s="87">
        <f t="shared" si="25"/>
        <v>4559.9592421498292</v>
      </c>
      <c r="AE9" s="42">
        <f t="shared" si="26"/>
        <v>2899.4</v>
      </c>
      <c r="AF9" s="42">
        <f t="shared" si="27"/>
        <v>2899.4</v>
      </c>
      <c r="AG9" s="5"/>
    </row>
    <row r="10" spans="1:33" ht="32" x14ac:dyDescent="0.2">
      <c r="A10" s="6">
        <v>7</v>
      </c>
      <c r="B10" s="75" t="s">
        <v>398</v>
      </c>
      <c r="C10" s="75" t="s">
        <v>419</v>
      </c>
      <c r="D10" s="6" t="s">
        <v>418</v>
      </c>
      <c r="E10" s="43" t="s">
        <v>205</v>
      </c>
      <c r="F10" s="75">
        <v>1</v>
      </c>
      <c r="G10" s="22" t="s">
        <v>420</v>
      </c>
      <c r="H10" s="83">
        <v>3606</v>
      </c>
      <c r="I10" s="47">
        <f t="shared" si="8"/>
        <v>685.14</v>
      </c>
      <c r="J10" s="47">
        <f t="shared" si="9"/>
        <v>4291.1400000000003</v>
      </c>
      <c r="K10" s="59">
        <f t="shared" si="10"/>
        <v>3606</v>
      </c>
      <c r="L10" s="59">
        <f t="shared" si="11"/>
        <v>4291.1400000000003</v>
      </c>
      <c r="M10" s="24" t="s">
        <v>421</v>
      </c>
      <c r="N10" s="25">
        <v>3750</v>
      </c>
      <c r="O10" s="84">
        <f t="shared" si="12"/>
        <v>712.5</v>
      </c>
      <c r="P10" s="84">
        <f t="shared" si="13"/>
        <v>4462.5</v>
      </c>
      <c r="Q10" s="27">
        <f t="shared" si="14"/>
        <v>3750</v>
      </c>
      <c r="R10" s="27">
        <f t="shared" si="15"/>
        <v>4462.5</v>
      </c>
      <c r="S10" s="29" t="s">
        <v>403</v>
      </c>
      <c r="T10" s="30">
        <v>3606</v>
      </c>
      <c r="U10" s="85">
        <f t="shared" si="16"/>
        <v>685.14</v>
      </c>
      <c r="V10" s="85">
        <f t="shared" si="17"/>
        <v>4291.1400000000003</v>
      </c>
      <c r="W10" s="32">
        <f t="shared" si="18"/>
        <v>3606</v>
      </c>
      <c r="X10" s="32">
        <f t="shared" si="19"/>
        <v>4291.1400000000003</v>
      </c>
      <c r="Y10" s="86">
        <f t="shared" si="20"/>
        <v>4348.2599999999993</v>
      </c>
      <c r="Z10" s="86">
        <f t="shared" si="21"/>
        <v>4348.2599999999993</v>
      </c>
      <c r="AA10" s="87">
        <f t="shared" si="22"/>
        <v>98.934742128334079</v>
      </c>
      <c r="AB10" s="41">
        <f t="shared" si="23"/>
        <v>2.2752719968064029E-2</v>
      </c>
      <c r="AC10" s="87">
        <f t="shared" si="24"/>
        <v>4249.3252578716656</v>
      </c>
      <c r="AD10" s="87">
        <f t="shared" si="25"/>
        <v>4447.194742128333</v>
      </c>
      <c r="AE10" s="42">
        <f t="shared" si="26"/>
        <v>4348.2599999999993</v>
      </c>
      <c r="AF10" s="42">
        <f t="shared" si="27"/>
        <v>4348.2599999999993</v>
      </c>
      <c r="AG10" s="5"/>
    </row>
    <row r="11" spans="1:33" ht="16" x14ac:dyDescent="0.2">
      <c r="A11" s="6">
        <v>8</v>
      </c>
      <c r="B11" s="75" t="s">
        <v>398</v>
      </c>
      <c r="C11" s="75" t="s">
        <v>422</v>
      </c>
      <c r="D11" s="6" t="s">
        <v>423</v>
      </c>
      <c r="E11" s="43" t="s">
        <v>205</v>
      </c>
      <c r="F11" s="75">
        <v>1</v>
      </c>
      <c r="G11" s="22" t="s">
        <v>401</v>
      </c>
      <c r="H11" s="83">
        <v>20000</v>
      </c>
      <c r="I11" s="47">
        <f t="shared" si="8"/>
        <v>3800</v>
      </c>
      <c r="J11" s="47">
        <f t="shared" si="9"/>
        <v>23800</v>
      </c>
      <c r="K11" s="59">
        <f t="shared" si="10"/>
        <v>20000</v>
      </c>
      <c r="L11" s="59">
        <f t="shared" si="11"/>
        <v>23800</v>
      </c>
      <c r="M11" s="24" t="s">
        <v>424</v>
      </c>
      <c r="N11" s="25">
        <v>18000</v>
      </c>
      <c r="O11" s="84">
        <f t="shared" si="12"/>
        <v>3420</v>
      </c>
      <c r="P11" s="84">
        <f t="shared" si="13"/>
        <v>21420</v>
      </c>
      <c r="Q11" s="27">
        <f t="shared" si="14"/>
        <v>18000</v>
      </c>
      <c r="R11" s="27">
        <f t="shared" si="15"/>
        <v>21420</v>
      </c>
      <c r="S11" s="29" t="s">
        <v>403</v>
      </c>
      <c r="T11" s="30">
        <v>18000</v>
      </c>
      <c r="U11" s="85">
        <f t="shared" si="16"/>
        <v>3420</v>
      </c>
      <c r="V11" s="85">
        <f t="shared" si="17"/>
        <v>21420</v>
      </c>
      <c r="W11" s="32">
        <f t="shared" si="18"/>
        <v>18000</v>
      </c>
      <c r="X11" s="32">
        <f t="shared" si="19"/>
        <v>21420</v>
      </c>
      <c r="Y11" s="86">
        <f t="shared" si="20"/>
        <v>22213.333333333332</v>
      </c>
      <c r="Z11" s="86">
        <f t="shared" si="21"/>
        <v>22213.333333333332</v>
      </c>
      <c r="AA11" s="87">
        <f t="shared" si="22"/>
        <v>1374.0936406713095</v>
      </c>
      <c r="AB11" s="41">
        <f t="shared" si="23"/>
        <v>6.1858957413174195E-2</v>
      </c>
      <c r="AC11" s="87">
        <f t="shared" si="24"/>
        <v>20839.239692662024</v>
      </c>
      <c r="AD11" s="87">
        <f t="shared" si="25"/>
        <v>23587.42697400464</v>
      </c>
      <c r="AE11" s="42">
        <f t="shared" si="26"/>
        <v>22213.333333333332</v>
      </c>
      <c r="AF11" s="42">
        <f t="shared" si="27"/>
        <v>22213.333333333332</v>
      </c>
      <c r="AG11" s="5"/>
    </row>
    <row r="12" spans="1:33" ht="16" x14ac:dyDescent="0.2">
      <c r="A12" s="6">
        <v>9</v>
      </c>
      <c r="B12" s="75" t="s">
        <v>398</v>
      </c>
      <c r="C12" s="75" t="s">
        <v>426</v>
      </c>
      <c r="D12" s="6" t="s">
        <v>425</v>
      </c>
      <c r="E12" s="43" t="s">
        <v>205</v>
      </c>
      <c r="F12" s="75">
        <v>1</v>
      </c>
      <c r="G12" s="22" t="s">
        <v>401</v>
      </c>
      <c r="H12" s="83">
        <v>22000</v>
      </c>
      <c r="I12" s="47">
        <f t="shared" si="8"/>
        <v>4180</v>
      </c>
      <c r="J12" s="47">
        <f t="shared" si="9"/>
        <v>26180</v>
      </c>
      <c r="K12" s="59">
        <f t="shared" si="10"/>
        <v>22000</v>
      </c>
      <c r="L12" s="59">
        <f t="shared" si="11"/>
        <v>26180</v>
      </c>
      <c r="M12" s="24" t="s">
        <v>424</v>
      </c>
      <c r="N12" s="25">
        <v>22000</v>
      </c>
      <c r="O12" s="84">
        <f t="shared" si="12"/>
        <v>4180</v>
      </c>
      <c r="P12" s="84">
        <f t="shared" si="13"/>
        <v>26180</v>
      </c>
      <c r="Q12" s="27">
        <f t="shared" si="14"/>
        <v>22000</v>
      </c>
      <c r="R12" s="27">
        <f t="shared" si="15"/>
        <v>26180</v>
      </c>
      <c r="S12" s="29" t="s">
        <v>403</v>
      </c>
      <c r="T12" s="30">
        <v>20000</v>
      </c>
      <c r="U12" s="85">
        <f t="shared" si="16"/>
        <v>3800</v>
      </c>
      <c r="V12" s="85">
        <f t="shared" si="17"/>
        <v>23800</v>
      </c>
      <c r="W12" s="32">
        <f t="shared" si="18"/>
        <v>20000</v>
      </c>
      <c r="X12" s="32">
        <f t="shared" si="19"/>
        <v>23800</v>
      </c>
      <c r="Y12" s="86">
        <f t="shared" si="20"/>
        <v>25386.666666666668</v>
      </c>
      <c r="Z12" s="86">
        <f t="shared" si="21"/>
        <v>25386.666666666668</v>
      </c>
      <c r="AA12" s="87">
        <f t="shared" si="22"/>
        <v>1374.0936406713092</v>
      </c>
      <c r="AB12" s="41">
        <f t="shared" si="23"/>
        <v>5.4126587736527412E-2</v>
      </c>
      <c r="AC12" s="87">
        <f t="shared" si="24"/>
        <v>24012.57302599536</v>
      </c>
      <c r="AD12" s="87">
        <f t="shared" si="25"/>
        <v>26760.760307337976</v>
      </c>
      <c r="AE12" s="42">
        <f t="shared" si="26"/>
        <v>25386.666666666668</v>
      </c>
      <c r="AF12" s="42">
        <f t="shared" si="27"/>
        <v>25386.666666666668</v>
      </c>
      <c r="AG12" s="5"/>
    </row>
    <row r="13" spans="1:33" ht="32" x14ac:dyDescent="0.2">
      <c r="A13" s="6">
        <v>9</v>
      </c>
      <c r="B13" s="75" t="s">
        <v>398</v>
      </c>
      <c r="C13" s="75" t="s">
        <v>427</v>
      </c>
      <c r="D13" s="6" t="s">
        <v>428</v>
      </c>
      <c r="E13" s="43" t="s">
        <v>205</v>
      </c>
      <c r="F13" s="75">
        <v>1</v>
      </c>
      <c r="G13" s="22" t="s">
        <v>401</v>
      </c>
      <c r="H13" s="83">
        <v>5500</v>
      </c>
      <c r="I13" s="47">
        <f t="shared" si="8"/>
        <v>1045</v>
      </c>
      <c r="J13" s="47">
        <f t="shared" si="9"/>
        <v>6545</v>
      </c>
      <c r="K13" s="59">
        <f t="shared" si="10"/>
        <v>5500</v>
      </c>
      <c r="L13" s="59">
        <f t="shared" si="11"/>
        <v>6545</v>
      </c>
      <c r="M13" s="24" t="s">
        <v>402</v>
      </c>
      <c r="N13" s="25">
        <v>4253</v>
      </c>
      <c r="O13" s="84">
        <f t="shared" si="12"/>
        <v>808.07</v>
      </c>
      <c r="P13" s="84">
        <f t="shared" si="13"/>
        <v>5061.07</v>
      </c>
      <c r="Q13" s="27">
        <f t="shared" si="14"/>
        <v>4253</v>
      </c>
      <c r="R13" s="27">
        <f t="shared" si="15"/>
        <v>5061.07</v>
      </c>
      <c r="S13" s="29" t="s">
        <v>403</v>
      </c>
      <c r="T13" s="30">
        <v>6000</v>
      </c>
      <c r="U13" s="85">
        <f t="shared" si="16"/>
        <v>1140</v>
      </c>
      <c r="V13" s="85">
        <f t="shared" si="17"/>
        <v>7140</v>
      </c>
      <c r="W13" s="32">
        <f t="shared" si="18"/>
        <v>6000</v>
      </c>
      <c r="X13" s="32">
        <f t="shared" si="19"/>
        <v>7140</v>
      </c>
      <c r="Y13" s="86">
        <f t="shared" si="20"/>
        <v>6248.69</v>
      </c>
      <c r="Z13" s="86">
        <f t="shared" si="21"/>
        <v>6248.69</v>
      </c>
      <c r="AA13" s="87">
        <f t="shared" si="22"/>
        <v>1070.6713773609547</v>
      </c>
      <c r="AB13" s="41">
        <f t="shared" si="23"/>
        <v>0.17134333394054671</v>
      </c>
      <c r="AC13" s="87">
        <f t="shared" si="24"/>
        <v>5178.0186226390451</v>
      </c>
      <c r="AD13" s="87">
        <f t="shared" si="25"/>
        <v>7319.3613773609541</v>
      </c>
      <c r="AE13" s="42">
        <f t="shared" si="26"/>
        <v>6248.69</v>
      </c>
      <c r="AF13" s="42">
        <f t="shared" si="27"/>
        <v>6248.69</v>
      </c>
      <c r="AG13" s="5"/>
    </row>
    <row r="14" spans="1:33" ht="16" x14ac:dyDescent="0.2">
      <c r="A14" s="6">
        <v>9</v>
      </c>
      <c r="B14" s="75" t="s">
        <v>398</v>
      </c>
      <c r="C14" s="75" t="s">
        <v>429</v>
      </c>
      <c r="D14" s="6" t="s">
        <v>430</v>
      </c>
      <c r="E14" s="43" t="s">
        <v>205</v>
      </c>
      <c r="F14" s="75">
        <v>1</v>
      </c>
      <c r="G14" s="22" t="s">
        <v>431</v>
      </c>
      <c r="H14" s="83">
        <v>9664</v>
      </c>
      <c r="I14" s="47">
        <f t="shared" si="8"/>
        <v>1836.16</v>
      </c>
      <c r="J14" s="47">
        <f t="shared" si="9"/>
        <v>11500.16</v>
      </c>
      <c r="K14" s="59">
        <f t="shared" si="10"/>
        <v>9664</v>
      </c>
      <c r="L14" s="59">
        <f t="shared" si="11"/>
        <v>11500.16</v>
      </c>
      <c r="M14" s="24" t="s">
        <v>432</v>
      </c>
      <c r="N14" s="25">
        <v>9096</v>
      </c>
      <c r="O14" s="84">
        <f t="shared" si="12"/>
        <v>1728.24</v>
      </c>
      <c r="P14" s="84">
        <f t="shared" si="13"/>
        <v>10824.24</v>
      </c>
      <c r="Q14" s="27">
        <f t="shared" si="14"/>
        <v>9096</v>
      </c>
      <c r="R14" s="27">
        <f t="shared" si="15"/>
        <v>10824.24</v>
      </c>
      <c r="S14" s="29" t="s">
        <v>424</v>
      </c>
      <c r="T14" s="30">
        <v>7000</v>
      </c>
      <c r="U14" s="85">
        <f t="shared" si="16"/>
        <v>1330</v>
      </c>
      <c r="V14" s="85">
        <f t="shared" si="17"/>
        <v>8330</v>
      </c>
      <c r="W14" s="32">
        <f t="shared" si="18"/>
        <v>7000</v>
      </c>
      <c r="X14" s="32">
        <f t="shared" si="19"/>
        <v>8330</v>
      </c>
      <c r="Y14" s="86">
        <f t="shared" si="20"/>
        <v>10218.133333333333</v>
      </c>
      <c r="Z14" s="86">
        <f t="shared" si="21"/>
        <v>10218.133333333333</v>
      </c>
      <c r="AA14" s="87">
        <f t="shared" si="22"/>
        <v>1669.73128824171</v>
      </c>
      <c r="AB14" s="41">
        <f t="shared" si="23"/>
        <v>0.16340864165422028</v>
      </c>
      <c r="AC14" s="87">
        <f t="shared" si="24"/>
        <v>8548.4020450916232</v>
      </c>
      <c r="AD14" s="87">
        <f t="shared" si="25"/>
        <v>11887.864621575043</v>
      </c>
      <c r="AE14" s="42">
        <f t="shared" si="26"/>
        <v>10218.133333333333</v>
      </c>
      <c r="AF14" s="42">
        <f t="shared" si="27"/>
        <v>10218.133333333333</v>
      </c>
      <c r="AG14" s="5"/>
    </row>
    <row r="15" spans="1:33" ht="16" x14ac:dyDescent="0.2">
      <c r="A15" s="6">
        <v>9</v>
      </c>
      <c r="B15" s="75" t="s">
        <v>398</v>
      </c>
      <c r="C15" s="195" t="s">
        <v>433</v>
      </c>
      <c r="D15" s="6" t="s">
        <v>434</v>
      </c>
      <c r="E15" s="43" t="s">
        <v>205</v>
      </c>
      <c r="F15" s="75">
        <v>1</v>
      </c>
      <c r="G15" s="22" t="s">
        <v>401</v>
      </c>
      <c r="H15" s="83">
        <v>25210</v>
      </c>
      <c r="I15" s="47">
        <f t="shared" si="8"/>
        <v>4789.8999999999996</v>
      </c>
      <c r="J15" s="47">
        <f t="shared" si="9"/>
        <v>29999.9</v>
      </c>
      <c r="K15" s="59">
        <f t="shared" si="10"/>
        <v>25210</v>
      </c>
      <c r="L15" s="59">
        <f t="shared" si="11"/>
        <v>29999.9</v>
      </c>
      <c r="M15" s="24" t="s">
        <v>435</v>
      </c>
      <c r="N15" s="25">
        <v>16500</v>
      </c>
      <c r="O15" s="84">
        <f t="shared" si="12"/>
        <v>3135</v>
      </c>
      <c r="P15" s="84">
        <f t="shared" si="13"/>
        <v>19635</v>
      </c>
      <c r="Q15" s="27">
        <f t="shared" si="14"/>
        <v>16500</v>
      </c>
      <c r="R15" s="27">
        <f t="shared" si="15"/>
        <v>19635</v>
      </c>
      <c r="S15" s="29" t="s">
        <v>403</v>
      </c>
      <c r="T15" s="30">
        <v>21008</v>
      </c>
      <c r="U15" s="85">
        <f t="shared" si="16"/>
        <v>3991.52</v>
      </c>
      <c r="V15" s="85">
        <f t="shared" si="17"/>
        <v>24999.52</v>
      </c>
      <c r="W15" s="32">
        <f t="shared" si="18"/>
        <v>21008</v>
      </c>
      <c r="X15" s="32">
        <f t="shared" si="19"/>
        <v>24999.52</v>
      </c>
      <c r="Y15" s="86">
        <f t="shared" si="20"/>
        <v>24878.14</v>
      </c>
      <c r="Z15" s="86">
        <f t="shared" si="21"/>
        <v>24878.14</v>
      </c>
      <c r="AA15" s="87">
        <f t="shared" si="22"/>
        <v>5183.5159718862806</v>
      </c>
      <c r="AB15" s="41">
        <f t="shared" si="23"/>
        <v>0.20835625058329443</v>
      </c>
      <c r="AC15" s="87">
        <f t="shared" si="24"/>
        <v>19694.624028113718</v>
      </c>
      <c r="AD15" s="87">
        <f t="shared" si="25"/>
        <v>30061.655971886281</v>
      </c>
      <c r="AE15" s="42">
        <f t="shared" si="26"/>
        <v>24878.14</v>
      </c>
      <c r="AF15" s="42">
        <f t="shared" si="27"/>
        <v>24878.14</v>
      </c>
      <c r="AG15" s="5"/>
    </row>
    <row r="16" spans="1:33" ht="32" x14ac:dyDescent="0.2">
      <c r="A16" s="6">
        <v>9</v>
      </c>
      <c r="B16" s="75" t="s">
        <v>398</v>
      </c>
      <c r="C16" s="75" t="s">
        <v>436</v>
      </c>
      <c r="D16" s="6" t="s">
        <v>437</v>
      </c>
      <c r="E16" s="43" t="s">
        <v>205</v>
      </c>
      <c r="F16" s="75">
        <v>1</v>
      </c>
      <c r="G16" s="22" t="s">
        <v>401</v>
      </c>
      <c r="H16" s="83">
        <v>35000</v>
      </c>
      <c r="I16" s="47">
        <f t="shared" si="8"/>
        <v>6650</v>
      </c>
      <c r="J16" s="47">
        <f t="shared" si="9"/>
        <v>41650</v>
      </c>
      <c r="K16" s="59">
        <f t="shared" si="10"/>
        <v>35000</v>
      </c>
      <c r="L16" s="59">
        <f t="shared" si="11"/>
        <v>41650</v>
      </c>
      <c r="M16" s="24" t="s">
        <v>402</v>
      </c>
      <c r="N16" s="25">
        <v>29160</v>
      </c>
      <c r="O16" s="84">
        <f t="shared" si="12"/>
        <v>5540.4</v>
      </c>
      <c r="P16" s="84">
        <f t="shared" si="13"/>
        <v>34700.400000000001</v>
      </c>
      <c r="Q16" s="27">
        <f t="shared" si="14"/>
        <v>29160</v>
      </c>
      <c r="R16" s="27">
        <f t="shared" si="15"/>
        <v>34700.400000000001</v>
      </c>
      <c r="S16" s="29" t="s">
        <v>403</v>
      </c>
      <c r="T16" s="30">
        <v>36000</v>
      </c>
      <c r="U16" s="85">
        <f t="shared" si="16"/>
        <v>6840</v>
      </c>
      <c r="V16" s="85">
        <f t="shared" si="17"/>
        <v>42840</v>
      </c>
      <c r="W16" s="32">
        <f t="shared" si="18"/>
        <v>36000</v>
      </c>
      <c r="X16" s="32">
        <f t="shared" si="19"/>
        <v>42840</v>
      </c>
      <c r="Y16" s="86">
        <f t="shared" si="20"/>
        <v>39730.133333333331</v>
      </c>
      <c r="Z16" s="86">
        <f t="shared" si="21"/>
        <v>39730.133333333331</v>
      </c>
      <c r="AA16" s="87">
        <f t="shared" si="22"/>
        <v>4396.3266545302713</v>
      </c>
      <c r="AB16" s="41">
        <f t="shared" si="23"/>
        <v>0.11065471685295808</v>
      </c>
      <c r="AC16" s="87">
        <f t="shared" si="24"/>
        <v>35333.806678803063</v>
      </c>
      <c r="AD16" s="87">
        <f t="shared" si="25"/>
        <v>44126.4599878636</v>
      </c>
      <c r="AE16" s="42">
        <f t="shared" si="26"/>
        <v>39730.133333333331</v>
      </c>
      <c r="AF16" s="42">
        <f t="shared" si="27"/>
        <v>39730.133333333331</v>
      </c>
      <c r="AG16" s="5"/>
    </row>
    <row r="17" spans="1:33" ht="32" x14ac:dyDescent="0.2">
      <c r="A17" s="6">
        <v>9</v>
      </c>
      <c r="B17" s="75" t="s">
        <v>398</v>
      </c>
      <c r="C17" s="75" t="s">
        <v>438</v>
      </c>
      <c r="D17" s="6" t="s">
        <v>439</v>
      </c>
      <c r="E17" s="43" t="s">
        <v>205</v>
      </c>
      <c r="F17" s="75">
        <v>1</v>
      </c>
      <c r="G17" s="22" t="s">
        <v>440</v>
      </c>
      <c r="H17" s="83">
        <v>205</v>
      </c>
      <c r="I17" s="47">
        <f t="shared" si="8"/>
        <v>38.950000000000003</v>
      </c>
      <c r="J17" s="47">
        <f t="shared" si="9"/>
        <v>243.95</v>
      </c>
      <c r="K17" s="59">
        <f t="shared" si="10"/>
        <v>205</v>
      </c>
      <c r="L17" s="59">
        <f t="shared" si="11"/>
        <v>243.95</v>
      </c>
      <c r="M17" s="24" t="s">
        <v>441</v>
      </c>
      <c r="N17" s="25">
        <v>172</v>
      </c>
      <c r="O17" s="84">
        <f t="shared" si="12"/>
        <v>32.68</v>
      </c>
      <c r="P17" s="84">
        <f t="shared" si="13"/>
        <v>204.68</v>
      </c>
      <c r="Q17" s="27">
        <f t="shared" si="14"/>
        <v>172</v>
      </c>
      <c r="R17" s="27">
        <f t="shared" si="15"/>
        <v>204.68</v>
      </c>
      <c r="S17" s="29"/>
      <c r="T17" s="30"/>
      <c r="U17" s="85">
        <f t="shared" si="16"/>
        <v>0</v>
      </c>
      <c r="V17" s="85">
        <f t="shared" si="17"/>
        <v>0</v>
      </c>
      <c r="W17" s="32">
        <f t="shared" si="18"/>
        <v>0</v>
      </c>
      <c r="X17" s="32">
        <f t="shared" si="19"/>
        <v>0</v>
      </c>
      <c r="Y17" s="86">
        <f>IF(A17="","",AVERAGE(J17,P17))</f>
        <v>224.315</v>
      </c>
      <c r="Z17" s="86">
        <f>IF(B17="","",AVERAGE(L17,R17))</f>
        <v>224.315</v>
      </c>
      <c r="AA17" s="87">
        <f>IF(B17="","",STDEV(L17,R17))</f>
        <v>27.768083297195709</v>
      </c>
      <c r="AB17" s="41">
        <f t="shared" si="23"/>
        <v>0.12379057707775097</v>
      </c>
      <c r="AC17" s="87">
        <f t="shared" si="24"/>
        <v>196.54691670280428</v>
      </c>
      <c r="AD17" s="87">
        <f t="shared" si="25"/>
        <v>252.08308329719571</v>
      </c>
      <c r="AE17" s="42">
        <f t="shared" si="26"/>
        <v>149.54333333333332</v>
      </c>
      <c r="AF17" s="42">
        <f t="shared" si="27"/>
        <v>149.54333333333332</v>
      </c>
      <c r="AG17" s="5"/>
    </row>
    <row r="18" spans="1:33" ht="32" x14ac:dyDescent="0.2">
      <c r="A18" s="6">
        <v>9</v>
      </c>
      <c r="B18" s="75" t="s">
        <v>398</v>
      </c>
      <c r="C18" s="75" t="s">
        <v>442</v>
      </c>
      <c r="D18" s="6" t="s">
        <v>443</v>
      </c>
      <c r="E18" s="43" t="s">
        <v>205</v>
      </c>
      <c r="F18" s="75">
        <v>1</v>
      </c>
      <c r="G18" s="22" t="s">
        <v>440</v>
      </c>
      <c r="H18" s="83">
        <v>250</v>
      </c>
      <c r="I18" s="47">
        <f t="shared" si="8"/>
        <v>47.5</v>
      </c>
      <c r="J18" s="47">
        <f t="shared" si="9"/>
        <v>297.5</v>
      </c>
      <c r="K18" s="59">
        <f t="shared" si="10"/>
        <v>250</v>
      </c>
      <c r="L18" s="59">
        <f t="shared" si="11"/>
        <v>297.5</v>
      </c>
      <c r="M18" s="24" t="s">
        <v>441</v>
      </c>
      <c r="N18" s="25">
        <v>172</v>
      </c>
      <c r="O18" s="84">
        <f t="shared" si="12"/>
        <v>32.68</v>
      </c>
      <c r="P18" s="84">
        <f t="shared" si="13"/>
        <v>204.68</v>
      </c>
      <c r="Q18" s="27">
        <f t="shared" si="14"/>
        <v>172</v>
      </c>
      <c r="R18" s="27">
        <f t="shared" si="15"/>
        <v>204.68</v>
      </c>
      <c r="S18" s="29" t="s">
        <v>444</v>
      </c>
      <c r="T18" s="30">
        <v>170</v>
      </c>
      <c r="U18" s="85">
        <f t="shared" si="16"/>
        <v>32.299999999999997</v>
      </c>
      <c r="V18" s="85">
        <f t="shared" si="17"/>
        <v>202.3</v>
      </c>
      <c r="W18" s="32">
        <f t="shared" si="18"/>
        <v>170</v>
      </c>
      <c r="X18" s="32">
        <f t="shared" si="19"/>
        <v>202.3</v>
      </c>
      <c r="Y18" s="86">
        <f t="shared" si="20"/>
        <v>234.82666666666668</v>
      </c>
      <c r="Z18" s="86">
        <f t="shared" si="21"/>
        <v>234.82666666666668</v>
      </c>
      <c r="AA18" s="87">
        <f t="shared" si="22"/>
        <v>54.289742432003891</v>
      </c>
      <c r="AB18" s="41">
        <f t="shared" si="23"/>
        <v>0.23119070420169724</v>
      </c>
      <c r="AC18" s="87">
        <f t="shared" si="24"/>
        <v>180.53692423466279</v>
      </c>
      <c r="AD18" s="87">
        <f t="shared" si="25"/>
        <v>289.1164090986706</v>
      </c>
      <c r="AE18" s="42">
        <f t="shared" si="26"/>
        <v>234.82666666666668</v>
      </c>
      <c r="AF18" s="42">
        <f t="shared" si="27"/>
        <v>234.82666666666668</v>
      </c>
      <c r="AG18" s="5"/>
    </row>
    <row r="19" spans="1:33" ht="32" x14ac:dyDescent="0.2">
      <c r="A19" s="6">
        <v>9</v>
      </c>
      <c r="B19" s="75" t="s">
        <v>398</v>
      </c>
      <c r="C19" s="75" t="s">
        <v>445</v>
      </c>
      <c r="D19" s="6" t="s">
        <v>446</v>
      </c>
      <c r="E19" s="43" t="s">
        <v>205</v>
      </c>
      <c r="F19" s="75">
        <v>1</v>
      </c>
      <c r="G19" s="22"/>
      <c r="H19" s="83"/>
      <c r="I19" s="47">
        <f t="shared" si="8"/>
        <v>0</v>
      </c>
      <c r="J19" s="47">
        <f t="shared" si="9"/>
        <v>0</v>
      </c>
      <c r="K19" s="59">
        <f t="shared" si="10"/>
        <v>0</v>
      </c>
      <c r="L19" s="59">
        <f t="shared" si="11"/>
        <v>0</v>
      </c>
      <c r="M19" s="24" t="s">
        <v>441</v>
      </c>
      <c r="N19" s="25">
        <v>690</v>
      </c>
      <c r="O19" s="84">
        <f t="shared" si="12"/>
        <v>131.1</v>
      </c>
      <c r="P19" s="84">
        <f t="shared" si="13"/>
        <v>821.1</v>
      </c>
      <c r="Q19" s="27">
        <f t="shared" si="14"/>
        <v>690</v>
      </c>
      <c r="R19" s="27">
        <f t="shared" si="15"/>
        <v>821.1</v>
      </c>
      <c r="S19" s="29" t="s">
        <v>444</v>
      </c>
      <c r="T19" s="30">
        <v>730</v>
      </c>
      <c r="U19" s="85">
        <f t="shared" si="16"/>
        <v>138.69999999999999</v>
      </c>
      <c r="V19" s="85">
        <f t="shared" si="17"/>
        <v>868.7</v>
      </c>
      <c r="W19" s="32">
        <f t="shared" si="18"/>
        <v>730</v>
      </c>
      <c r="X19" s="32">
        <f t="shared" si="19"/>
        <v>868.7</v>
      </c>
      <c r="Y19" s="86">
        <f>IF(A19="","",AVERAGE(P19,V19))</f>
        <v>844.90000000000009</v>
      </c>
      <c r="Z19" s="86">
        <f>IF(B19="","",AVERAGE(R19,X19))</f>
        <v>844.90000000000009</v>
      </c>
      <c r="AA19" s="87">
        <f>IF(B19="","",STDEV(R19,X19))</f>
        <v>33.658282784479674</v>
      </c>
      <c r="AB19" s="41">
        <f t="shared" si="23"/>
        <v>3.9837001756988601E-2</v>
      </c>
      <c r="AC19" s="87">
        <f t="shared" si="24"/>
        <v>811.24171721552045</v>
      </c>
      <c r="AD19" s="87">
        <f t="shared" si="25"/>
        <v>878.55828278447973</v>
      </c>
      <c r="AE19" s="42">
        <f t="shared" si="26"/>
        <v>563.26666666666677</v>
      </c>
      <c r="AF19" s="42">
        <f t="shared" si="27"/>
        <v>563.26666666666677</v>
      </c>
      <c r="AG19" s="5"/>
    </row>
    <row r="20" spans="1:33" ht="32" x14ac:dyDescent="0.2">
      <c r="A20" s="6">
        <v>9</v>
      </c>
      <c r="B20" s="75" t="s">
        <v>398</v>
      </c>
      <c r="C20" s="75" t="s">
        <v>447</v>
      </c>
      <c r="D20" s="6" t="s">
        <v>447</v>
      </c>
      <c r="E20" s="43" t="s">
        <v>205</v>
      </c>
      <c r="F20" s="75">
        <v>1</v>
      </c>
      <c r="G20" s="22" t="s">
        <v>401</v>
      </c>
      <c r="H20" s="83">
        <v>5000</v>
      </c>
      <c r="I20" s="47">
        <f t="shared" si="8"/>
        <v>950</v>
      </c>
      <c r="J20" s="47">
        <f t="shared" si="9"/>
        <v>5950</v>
      </c>
      <c r="K20" s="59">
        <f t="shared" si="10"/>
        <v>5000</v>
      </c>
      <c r="L20" s="59">
        <f t="shared" si="11"/>
        <v>5950</v>
      </c>
      <c r="M20" s="24" t="s">
        <v>402</v>
      </c>
      <c r="N20" s="25">
        <v>3078</v>
      </c>
      <c r="O20" s="84">
        <f t="shared" si="12"/>
        <v>584.82000000000005</v>
      </c>
      <c r="P20" s="84">
        <f t="shared" si="13"/>
        <v>3662.82</v>
      </c>
      <c r="Q20" s="27">
        <f t="shared" si="14"/>
        <v>3078</v>
      </c>
      <c r="R20" s="27">
        <f t="shared" si="15"/>
        <v>3662.82</v>
      </c>
      <c r="S20" s="29" t="s">
        <v>403</v>
      </c>
      <c r="T20" s="30">
        <v>4500</v>
      </c>
      <c r="U20" s="85">
        <f t="shared" si="16"/>
        <v>855</v>
      </c>
      <c r="V20" s="85">
        <f t="shared" si="17"/>
        <v>5355</v>
      </c>
      <c r="W20" s="32">
        <f t="shared" si="18"/>
        <v>4500</v>
      </c>
      <c r="X20" s="32">
        <f t="shared" si="19"/>
        <v>5355</v>
      </c>
      <c r="Y20" s="86">
        <f t="shared" si="20"/>
        <v>4989.2733333333335</v>
      </c>
      <c r="Z20" s="86">
        <f t="shared" si="21"/>
        <v>4989.2733333333335</v>
      </c>
      <c r="AA20" s="87">
        <f t="shared" si="22"/>
        <v>1186.6402505112214</v>
      </c>
      <c r="AB20" s="41">
        <f t="shared" si="23"/>
        <v>0.23783829251912864</v>
      </c>
      <c r="AC20" s="87">
        <f t="shared" si="24"/>
        <v>3802.6330828221121</v>
      </c>
      <c r="AD20" s="87">
        <f t="shared" si="25"/>
        <v>6175.9135838445545</v>
      </c>
      <c r="AE20" s="42">
        <f t="shared" si="26"/>
        <v>4989.2733333333335</v>
      </c>
      <c r="AF20" s="42">
        <f t="shared" si="27"/>
        <v>4989.2733333333335</v>
      </c>
      <c r="AG20" s="5"/>
    </row>
    <row r="21" spans="1:33" ht="16" x14ac:dyDescent="0.2">
      <c r="A21" s="6">
        <v>9</v>
      </c>
      <c r="B21" s="75" t="s">
        <v>398</v>
      </c>
      <c r="C21" s="75" t="s">
        <v>448</v>
      </c>
      <c r="D21" s="6" t="s">
        <v>449</v>
      </c>
      <c r="E21" s="43" t="s">
        <v>205</v>
      </c>
      <c r="F21" s="75">
        <v>1</v>
      </c>
      <c r="G21" s="22" t="s">
        <v>401</v>
      </c>
      <c r="H21" s="83">
        <v>3617</v>
      </c>
      <c r="I21" s="47">
        <f t="shared" si="8"/>
        <v>687.23</v>
      </c>
      <c r="J21" s="47">
        <f t="shared" si="9"/>
        <v>4304.2299999999996</v>
      </c>
      <c r="K21" s="59">
        <f t="shared" si="10"/>
        <v>3617</v>
      </c>
      <c r="L21" s="59">
        <f t="shared" si="11"/>
        <v>4304.2299999999996</v>
      </c>
      <c r="M21" s="24" t="s">
        <v>402</v>
      </c>
      <c r="N21" s="25">
        <v>3419</v>
      </c>
      <c r="O21" s="84">
        <f t="shared" si="12"/>
        <v>649.61</v>
      </c>
      <c r="P21" s="84">
        <f t="shared" si="13"/>
        <v>4068.61</v>
      </c>
      <c r="Q21" s="27">
        <f t="shared" si="14"/>
        <v>3419</v>
      </c>
      <c r="R21" s="27">
        <f t="shared" si="15"/>
        <v>4068.61</v>
      </c>
      <c r="S21" s="29" t="s">
        <v>403</v>
      </c>
      <c r="T21" s="30">
        <v>3617</v>
      </c>
      <c r="U21" s="85">
        <f t="shared" si="16"/>
        <v>687.23</v>
      </c>
      <c r="V21" s="85">
        <f t="shared" si="17"/>
        <v>4304.2299999999996</v>
      </c>
      <c r="W21" s="32">
        <f t="shared" si="18"/>
        <v>3617</v>
      </c>
      <c r="X21" s="32">
        <f t="shared" si="19"/>
        <v>4304.2299999999996</v>
      </c>
      <c r="Y21" s="86">
        <f t="shared" si="20"/>
        <v>4225.6899999999996</v>
      </c>
      <c r="Z21" s="86">
        <f t="shared" si="21"/>
        <v>4225.6899999999996</v>
      </c>
      <c r="AA21" s="87">
        <f t="shared" si="22"/>
        <v>136.03527042645931</v>
      </c>
      <c r="AB21" s="41">
        <f t="shared" si="23"/>
        <v>3.219243967883572E-2</v>
      </c>
      <c r="AC21" s="87">
        <f t="shared" si="24"/>
        <v>4089.6547295735404</v>
      </c>
      <c r="AD21" s="87">
        <f t="shared" si="25"/>
        <v>4361.7252704264592</v>
      </c>
      <c r="AE21" s="42">
        <f t="shared" si="26"/>
        <v>4225.6899999999996</v>
      </c>
      <c r="AF21" s="42">
        <f t="shared" si="27"/>
        <v>4225.6899999999996</v>
      </c>
      <c r="AG21" s="5"/>
    </row>
    <row r="22" spans="1:33" ht="32" x14ac:dyDescent="0.2">
      <c r="A22" s="6">
        <v>9</v>
      </c>
      <c r="B22" s="75" t="s">
        <v>398</v>
      </c>
      <c r="C22" s="75" t="s">
        <v>450</v>
      </c>
      <c r="D22" s="6" t="s">
        <v>451</v>
      </c>
      <c r="E22" s="43" t="s">
        <v>205</v>
      </c>
      <c r="F22" s="75">
        <v>1</v>
      </c>
      <c r="G22" s="22" t="s">
        <v>452</v>
      </c>
      <c r="H22" s="83">
        <v>5882</v>
      </c>
      <c r="I22" s="47">
        <f t="shared" si="8"/>
        <v>1117.58</v>
      </c>
      <c r="J22" s="47">
        <f t="shared" si="9"/>
        <v>6999.58</v>
      </c>
      <c r="K22" s="59">
        <f t="shared" si="10"/>
        <v>5882</v>
      </c>
      <c r="L22" s="59">
        <f t="shared" si="11"/>
        <v>6999.58</v>
      </c>
      <c r="M22" s="24" t="s">
        <v>453</v>
      </c>
      <c r="N22" s="25">
        <v>5886</v>
      </c>
      <c r="O22" s="84">
        <f t="shared" si="12"/>
        <v>1118.3399999999999</v>
      </c>
      <c r="P22" s="84">
        <f t="shared" si="13"/>
        <v>7004.34</v>
      </c>
      <c r="Q22" s="27">
        <f t="shared" si="14"/>
        <v>5886</v>
      </c>
      <c r="R22" s="27">
        <f t="shared" si="15"/>
        <v>7004.34</v>
      </c>
      <c r="S22" s="29" t="s">
        <v>432</v>
      </c>
      <c r="T22" s="30">
        <v>6486</v>
      </c>
      <c r="U22" s="85">
        <f t="shared" si="16"/>
        <v>1232.3399999999999</v>
      </c>
      <c r="V22" s="85">
        <f t="shared" si="17"/>
        <v>7718.34</v>
      </c>
      <c r="W22" s="32">
        <f t="shared" si="18"/>
        <v>6486</v>
      </c>
      <c r="X22" s="32">
        <f t="shared" si="19"/>
        <v>7718.34</v>
      </c>
      <c r="Y22" s="86">
        <f t="shared" si="20"/>
        <v>7240.753333333334</v>
      </c>
      <c r="Z22" s="86">
        <f t="shared" si="21"/>
        <v>7240.753333333334</v>
      </c>
      <c r="AA22" s="87">
        <f t="shared" si="22"/>
        <v>413.60903342810752</v>
      </c>
      <c r="AB22" s="41">
        <f t="shared" si="23"/>
        <v>5.7122375861642503E-2</v>
      </c>
      <c r="AC22" s="87">
        <f t="shared" si="24"/>
        <v>6827.1442999052269</v>
      </c>
      <c r="AD22" s="87">
        <f t="shared" si="25"/>
        <v>7654.3623667614411</v>
      </c>
      <c r="AE22" s="42">
        <f t="shared" si="26"/>
        <v>7240.753333333334</v>
      </c>
      <c r="AF22" s="42">
        <f t="shared" si="27"/>
        <v>7240.753333333334</v>
      </c>
      <c r="AG22" s="5"/>
    </row>
    <row r="23" spans="1:33" ht="16" x14ac:dyDescent="0.2">
      <c r="A23" s="6">
        <v>9</v>
      </c>
      <c r="B23" s="75" t="s">
        <v>398</v>
      </c>
      <c r="C23" s="75" t="s">
        <v>455</v>
      </c>
      <c r="D23" s="75" t="s">
        <v>454</v>
      </c>
      <c r="E23" s="43" t="s">
        <v>205</v>
      </c>
      <c r="F23" s="75">
        <v>1</v>
      </c>
      <c r="G23" s="22" t="s">
        <v>456</v>
      </c>
      <c r="H23" s="83">
        <v>9664</v>
      </c>
      <c r="I23" s="47">
        <f t="shared" si="8"/>
        <v>1836.16</v>
      </c>
      <c r="J23" s="47">
        <f t="shared" si="9"/>
        <v>11500.16</v>
      </c>
      <c r="K23" s="59">
        <f t="shared" si="10"/>
        <v>9664</v>
      </c>
      <c r="L23" s="59">
        <f t="shared" si="11"/>
        <v>11500.16</v>
      </c>
      <c r="M23" s="24" t="s">
        <v>457</v>
      </c>
      <c r="N23" s="25">
        <v>8824</v>
      </c>
      <c r="O23" s="84">
        <f t="shared" si="12"/>
        <v>1676.56</v>
      </c>
      <c r="P23" s="84">
        <f t="shared" si="13"/>
        <v>10500.56</v>
      </c>
      <c r="Q23" s="27">
        <f t="shared" si="14"/>
        <v>8824</v>
      </c>
      <c r="R23" s="27">
        <f t="shared" si="15"/>
        <v>10500.56</v>
      </c>
      <c r="S23" s="29"/>
      <c r="T23" s="30"/>
      <c r="U23" s="85">
        <f t="shared" si="16"/>
        <v>0</v>
      </c>
      <c r="V23" s="85">
        <f t="shared" si="17"/>
        <v>0</v>
      </c>
      <c r="W23" s="32">
        <f t="shared" si="18"/>
        <v>0</v>
      </c>
      <c r="X23" s="32">
        <f t="shared" si="19"/>
        <v>0</v>
      </c>
      <c r="Y23" s="86">
        <f>IF(A23="","",AVERAGE(J23,P23))</f>
        <v>11000.36</v>
      </c>
      <c r="Z23" s="86">
        <f>IF(B23="","",AVERAGE(L23,R23))</f>
        <v>11000.36</v>
      </c>
      <c r="AA23" s="87">
        <f>IF(B23="","",STDEV(L23,R23))</f>
        <v>706.8239384740732</v>
      </c>
      <c r="AB23" s="41">
        <f t="shared" si="23"/>
        <v>6.4254618801027702E-2</v>
      </c>
      <c r="AC23" s="87">
        <f t="shared" si="24"/>
        <v>10293.536061525927</v>
      </c>
      <c r="AD23" s="87">
        <f t="shared" si="25"/>
        <v>11707.183938474074</v>
      </c>
      <c r="AE23" s="42">
        <f t="shared" si="26"/>
        <v>7333.5733333333337</v>
      </c>
      <c r="AF23" s="42">
        <f t="shared" si="27"/>
        <v>7333.5733333333337</v>
      </c>
      <c r="AG23" s="5"/>
    </row>
    <row r="24" spans="1:33" ht="32" x14ac:dyDescent="0.2">
      <c r="A24" s="6">
        <v>9</v>
      </c>
      <c r="B24" s="75" t="s">
        <v>398</v>
      </c>
      <c r="C24" s="75" t="s">
        <v>458</v>
      </c>
      <c r="D24" s="6" t="s">
        <v>459</v>
      </c>
      <c r="E24" s="43" t="s">
        <v>205</v>
      </c>
      <c r="F24" s="75">
        <v>1</v>
      </c>
      <c r="G24" s="22" t="s">
        <v>431</v>
      </c>
      <c r="H24" s="83">
        <v>3782</v>
      </c>
      <c r="I24" s="47">
        <f t="shared" si="8"/>
        <v>718.58</v>
      </c>
      <c r="J24" s="47">
        <f t="shared" ref="J24" si="28">H24+I24</f>
        <v>4500.58</v>
      </c>
      <c r="K24" s="59">
        <f t="shared" ref="K24" si="29">IF(B24="","",(H24*F24))</f>
        <v>3782</v>
      </c>
      <c r="L24" s="59">
        <f t="shared" ref="L24" si="30">IF(B24="","",(J24*F24))</f>
        <v>4500.58</v>
      </c>
      <c r="M24" s="24" t="s">
        <v>453</v>
      </c>
      <c r="N24" s="25">
        <v>3369</v>
      </c>
      <c r="O24" s="84">
        <f t="shared" si="12"/>
        <v>640.11</v>
      </c>
      <c r="P24" s="84">
        <f t="shared" ref="P24" si="31">N24+O24</f>
        <v>4009.11</v>
      </c>
      <c r="Q24" s="27">
        <f t="shared" ref="Q24" si="32">IF(B24="","",(N24*F24))</f>
        <v>3369</v>
      </c>
      <c r="R24" s="27">
        <f t="shared" ref="R24" si="33">IF(B24="","",(P24*F24))</f>
        <v>4009.11</v>
      </c>
      <c r="S24" s="29" t="s">
        <v>432</v>
      </c>
      <c r="T24" s="30">
        <v>2717</v>
      </c>
      <c r="U24" s="85">
        <f t="shared" si="16"/>
        <v>516.23</v>
      </c>
      <c r="V24" s="85">
        <f t="shared" ref="V24" si="34">T24+U24</f>
        <v>3233.23</v>
      </c>
      <c r="W24" s="32">
        <f t="shared" ref="W24" si="35">IF(B24="","",(T24*F24))</f>
        <v>2717</v>
      </c>
      <c r="X24" s="32">
        <f t="shared" ref="X24" si="36">IF(B24="","",(V24*F24))</f>
        <v>3233.23</v>
      </c>
      <c r="Y24" s="86">
        <f t="shared" ref="Y24" si="37">IF(A24="","",AVERAGE(J24,P24,V24))</f>
        <v>3914.3066666666668</v>
      </c>
      <c r="Z24" s="86">
        <f t="shared" ref="Z24" si="38">IF(B24="","",AVERAGE(L24,R24,X24))</f>
        <v>3914.3066666666668</v>
      </c>
      <c r="AA24" s="87">
        <f t="shared" ref="AA24" si="39">IF(B24="","",STDEV(L24,R24,X24))</f>
        <v>638.97164227635028</v>
      </c>
      <c r="AB24" s="41">
        <f t="shared" ref="AB24" si="40">IF(B24="","",(AA24/Z24))</f>
        <v>0.16324005671749878</v>
      </c>
      <c r="AC24" s="87">
        <f t="shared" ref="AC24" si="41">IF(B24="","",(Z24-AA24))</f>
        <v>3275.3350243903164</v>
      </c>
      <c r="AD24" s="87">
        <f t="shared" ref="AD24" si="42">IF(B24="","",(Z24+AA24))</f>
        <v>4553.2783089430168</v>
      </c>
      <c r="AE24" s="42">
        <f t="shared" ref="AE24" si="43">AVERAGE(L24,R24,X24)</f>
        <v>3914.3066666666668</v>
      </c>
      <c r="AF24" s="42">
        <f t="shared" ref="AF24" si="44">AE24*F24</f>
        <v>3914.3066666666668</v>
      </c>
    </row>
    <row r="25" spans="1:33" x14ac:dyDescent="0.2">
      <c r="A25" s="6">
        <v>9</v>
      </c>
    </row>
    <row r="26" spans="1:33" x14ac:dyDescent="0.2">
      <c r="A26" s="6">
        <v>9</v>
      </c>
    </row>
    <row r="27" spans="1:33" x14ac:dyDescent="0.2">
      <c r="A27" s="6">
        <v>9</v>
      </c>
    </row>
    <row r="28" spans="1:33" x14ac:dyDescent="0.2">
      <c r="A28" s="6">
        <v>9</v>
      </c>
    </row>
    <row r="29" spans="1:33" x14ac:dyDescent="0.2">
      <c r="A29" s="6">
        <v>9</v>
      </c>
    </row>
    <row r="30" spans="1:33" x14ac:dyDescent="0.2">
      <c r="A30" s="6">
        <v>9</v>
      </c>
    </row>
  </sheetData>
  <conditionalFormatting sqref="AB4:AB24">
    <cfRule type="cellIs" dxfId="14" priority="2" stopIfTrue="1" operator="greaterThan">
      <formula>0.2</formula>
    </cfRule>
  </conditionalFormatting>
  <conditionalFormatting sqref="C4:C14 C16:C24 D23">
    <cfRule type="duplicateValues" dxfId="13" priority="10"/>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dimension ref="A3:BV153"/>
  <sheetViews>
    <sheetView view="pageBreakPreview" topLeftCell="X7" zoomScale="66" zoomScaleNormal="52" zoomScaleSheetLayoutView="66" workbookViewId="0">
      <selection activeCell="A11" sqref="A11:AG11"/>
    </sheetView>
  </sheetViews>
  <sheetFormatPr baseColWidth="10" defaultColWidth="11.33203125" defaultRowHeight="15" x14ac:dyDescent="0.2"/>
  <cols>
    <col min="1" max="1" width="17.1640625" style="3" customWidth="1"/>
    <col min="2" max="2" width="24.33203125" style="3" customWidth="1"/>
    <col min="3" max="4" width="52.33203125" style="3" customWidth="1"/>
    <col min="5" max="6" width="28.33203125" style="3" customWidth="1"/>
    <col min="7" max="7" width="31.33203125" style="3" customWidth="1"/>
    <col min="8" max="13" width="25.33203125" style="3" customWidth="1"/>
    <col min="14" max="26" width="24.33203125" style="3" customWidth="1"/>
    <col min="27" max="27" width="27.6640625" style="3" customWidth="1"/>
    <col min="28" max="32" width="24.33203125" style="3" customWidth="1"/>
    <col min="33" max="33" width="56.33203125" style="3" customWidth="1"/>
    <col min="34" max="36" width="11.33203125" style="3"/>
    <col min="37" max="38" width="31.1640625" style="3" customWidth="1"/>
    <col min="39" max="39" width="29.1640625" style="3" customWidth="1"/>
    <col min="40" max="40" width="66.6640625" style="3" customWidth="1"/>
    <col min="41" max="43" width="22.6640625" style="3" customWidth="1"/>
    <col min="44" max="45" width="32.1640625" style="3" customWidth="1"/>
    <col min="46" max="48" width="22.6640625" style="3" customWidth="1"/>
    <col min="49" max="70" width="11.33203125" style="3"/>
    <col min="71" max="71" width="5.33203125" style="3" bestFit="1" customWidth="1"/>
    <col min="72" max="16384" width="11.33203125" style="3"/>
  </cols>
  <sheetData>
    <row r="3" spans="1:74" s="1" customFormat="1" ht="32.75" customHeight="1" x14ac:dyDescent="0.2">
      <c r="A3" s="226" t="s">
        <v>0</v>
      </c>
      <c r="B3" s="226"/>
      <c r="C3" s="226"/>
      <c r="D3" s="226"/>
      <c r="E3" s="226"/>
      <c r="F3" s="226"/>
      <c r="G3" s="226"/>
      <c r="H3" s="226"/>
      <c r="I3" s="226"/>
      <c r="J3" s="226"/>
      <c r="K3" s="226"/>
      <c r="L3" s="226"/>
      <c r="M3" s="263" t="s">
        <v>1</v>
      </c>
      <c r="N3" s="264"/>
      <c r="O3" s="264"/>
      <c r="P3" s="264"/>
      <c r="Q3" s="264"/>
      <c r="R3" s="264"/>
      <c r="S3" s="264"/>
      <c r="T3" s="264"/>
      <c r="U3" s="264"/>
      <c r="V3" s="264"/>
      <c r="W3" s="33"/>
      <c r="X3" s="33"/>
      <c r="Y3" s="33"/>
      <c r="Z3" s="33"/>
      <c r="AA3" s="33"/>
      <c r="AB3" s="33"/>
      <c r="AC3" s="33"/>
      <c r="AD3" s="33"/>
      <c r="AE3" s="33"/>
      <c r="AF3" s="33"/>
    </row>
    <row r="4" spans="1:74" s="2" customFormat="1" ht="70.25" customHeight="1" x14ac:dyDescent="0.2">
      <c r="A4" s="227"/>
      <c r="B4" s="227"/>
      <c r="C4" s="45" t="s">
        <v>2</v>
      </c>
      <c r="D4" s="17" t="s">
        <v>292</v>
      </c>
      <c r="E4" s="228" t="s">
        <v>3</v>
      </c>
      <c r="F4" s="228"/>
      <c r="G4" s="229" t="s">
        <v>110</v>
      </c>
      <c r="H4" s="229"/>
      <c r="I4" s="229"/>
      <c r="J4" s="229"/>
      <c r="K4" s="229"/>
      <c r="L4" s="229"/>
      <c r="M4" s="265"/>
      <c r="N4" s="266"/>
      <c r="O4" s="266"/>
      <c r="P4" s="266"/>
      <c r="Q4" s="266"/>
      <c r="R4" s="266"/>
      <c r="S4" s="266"/>
      <c r="T4" s="266"/>
      <c r="U4" s="266"/>
      <c r="V4" s="266"/>
      <c r="Y4" s="256" t="s">
        <v>4</v>
      </c>
      <c r="Z4" s="256"/>
      <c r="AA4" s="74">
        <f>IF(B11="","",Z119)</f>
        <v>747868569.37666678</v>
      </c>
      <c r="AB4" s="38"/>
      <c r="AC4" s="38"/>
      <c r="AD4" s="38"/>
      <c r="AE4" s="38"/>
      <c r="AF4" s="38"/>
    </row>
    <row r="5" spans="1:74" s="2" customFormat="1" ht="63" customHeight="1" x14ac:dyDescent="0.2">
      <c r="A5" s="227"/>
      <c r="B5" s="227"/>
      <c r="C5" s="20" t="s">
        <v>5</v>
      </c>
      <c r="D5" s="230" t="s">
        <v>130</v>
      </c>
      <c r="E5" s="231"/>
      <c r="F5" s="232"/>
      <c r="G5" s="20" t="s">
        <v>6</v>
      </c>
      <c r="H5" s="230"/>
      <c r="I5" s="232"/>
      <c r="J5" s="20" t="s">
        <v>7</v>
      </c>
      <c r="K5" s="230"/>
      <c r="L5" s="232"/>
      <c r="M5" s="265"/>
      <c r="N5" s="266"/>
      <c r="O5" s="266"/>
      <c r="P5" s="266"/>
      <c r="Q5" s="266"/>
      <c r="R5" s="266"/>
      <c r="S5" s="266"/>
      <c r="T5" s="266"/>
      <c r="U5" s="266"/>
      <c r="V5" s="266"/>
      <c r="Y5" s="256" t="s">
        <v>8</v>
      </c>
      <c r="Z5" s="256"/>
      <c r="AA5" s="74">
        <f>IF(B11="","",AV41)</f>
        <v>817215109</v>
      </c>
      <c r="AB5" s="38"/>
      <c r="AC5" s="38"/>
      <c r="AD5" s="38"/>
      <c r="AE5" s="38"/>
      <c r="AF5" s="38"/>
    </row>
    <row r="6" spans="1:74" s="2" customFormat="1" ht="102" customHeight="1" x14ac:dyDescent="0.2">
      <c r="A6" s="227"/>
      <c r="B6" s="227"/>
      <c r="C6" s="46" t="s">
        <v>9</v>
      </c>
      <c r="D6" s="228"/>
      <c r="E6" s="228"/>
      <c r="F6" s="228"/>
      <c r="G6" s="228"/>
      <c r="H6" s="228"/>
      <c r="I6" s="228"/>
      <c r="J6" s="228"/>
      <c r="K6" s="228"/>
      <c r="L6" s="228"/>
      <c r="M6" s="267"/>
      <c r="N6" s="268"/>
      <c r="O6" s="268"/>
      <c r="P6" s="268"/>
      <c r="Q6" s="268"/>
      <c r="R6" s="268"/>
      <c r="S6" s="268"/>
      <c r="T6" s="268"/>
      <c r="U6" s="268"/>
      <c r="V6" s="268"/>
      <c r="Y6" s="256" t="s">
        <v>10</v>
      </c>
      <c r="Z6" s="256"/>
      <c r="AA6" s="94">
        <f>SUM(AA4:AA5)</f>
        <v>1565083678.3766668</v>
      </c>
      <c r="AB6" s="36"/>
      <c r="AC6" s="36"/>
      <c r="AD6" s="36"/>
      <c r="AE6" s="36"/>
      <c r="AF6" s="36"/>
      <c r="AK6" s="244" t="s">
        <v>11</v>
      </c>
      <c r="AL6" s="244"/>
      <c r="AM6" s="244"/>
      <c r="AN6" s="244"/>
      <c r="AO6" s="244"/>
      <c r="AP6" s="244"/>
      <c r="AQ6" s="244"/>
      <c r="AR6" s="244"/>
      <c r="AS6" s="244"/>
      <c r="AT6" s="244"/>
      <c r="AU6" s="244"/>
      <c r="AV6" s="244"/>
    </row>
    <row r="8" spans="1:74" x14ac:dyDescent="0.2">
      <c r="A8" s="4"/>
      <c r="I8" s="16"/>
      <c r="J8" s="16"/>
      <c r="K8" s="16"/>
      <c r="L8" s="16"/>
      <c r="O8" s="16"/>
      <c r="P8" s="16"/>
      <c r="Q8" s="16"/>
      <c r="R8" s="16"/>
      <c r="U8" s="16"/>
      <c r="V8" s="16"/>
      <c r="W8" s="16"/>
      <c r="X8" s="16"/>
      <c r="Y8" s="16"/>
    </row>
    <row r="9" spans="1:74" s="18" customFormat="1" ht="15.5" customHeight="1" x14ac:dyDescent="0.25">
      <c r="G9" s="249" t="s">
        <v>12</v>
      </c>
      <c r="H9" s="250"/>
      <c r="I9" s="250"/>
      <c r="J9" s="250"/>
      <c r="K9" s="250"/>
      <c r="L9" s="251"/>
      <c r="M9" s="257" t="s">
        <v>13</v>
      </c>
      <c r="N9" s="258"/>
      <c r="O9" s="258"/>
      <c r="P9" s="258"/>
      <c r="Q9" s="258"/>
      <c r="R9" s="259"/>
      <c r="S9" s="260" t="s">
        <v>14</v>
      </c>
      <c r="T9" s="261"/>
      <c r="U9" s="261"/>
      <c r="V9" s="261"/>
      <c r="W9" s="261"/>
      <c r="X9" s="262"/>
      <c r="Y9" s="253" t="s">
        <v>15</v>
      </c>
      <c r="Z9" s="254"/>
      <c r="AA9" s="254"/>
      <c r="AB9" s="254"/>
    </row>
    <row r="10" spans="1:74" s="18" customFormat="1" ht="156.5" customHeight="1" x14ac:dyDescent="0.25">
      <c r="A10" s="19" t="s">
        <v>16</v>
      </c>
      <c r="B10" s="19" t="s">
        <v>17</v>
      </c>
      <c r="C10" s="19" t="s">
        <v>18</v>
      </c>
      <c r="D10" s="19" t="s">
        <v>19</v>
      </c>
      <c r="E10" s="19" t="s">
        <v>20</v>
      </c>
      <c r="F10" s="19" t="s">
        <v>21</v>
      </c>
      <c r="G10" s="21" t="s">
        <v>22</v>
      </c>
      <c r="H10" s="21" t="s">
        <v>23</v>
      </c>
      <c r="I10" s="21" t="s">
        <v>24</v>
      </c>
      <c r="J10" s="21" t="s">
        <v>25</v>
      </c>
      <c r="K10" s="21" t="s">
        <v>26</v>
      </c>
      <c r="L10" s="21" t="s">
        <v>27</v>
      </c>
      <c r="M10" s="19" t="s">
        <v>28</v>
      </c>
      <c r="N10" s="19" t="s">
        <v>23</v>
      </c>
      <c r="O10" s="19" t="s">
        <v>24</v>
      </c>
      <c r="P10" s="19" t="s">
        <v>25</v>
      </c>
      <c r="Q10" s="19" t="s">
        <v>26</v>
      </c>
      <c r="R10" s="19" t="s">
        <v>27</v>
      </c>
      <c r="S10" s="28" t="s">
        <v>29</v>
      </c>
      <c r="T10" s="28" t="s">
        <v>23</v>
      </c>
      <c r="U10" s="28" t="s">
        <v>24</v>
      </c>
      <c r="V10" s="28" t="s">
        <v>25</v>
      </c>
      <c r="W10" s="28" t="s">
        <v>26</v>
      </c>
      <c r="X10" s="28" t="s">
        <v>27</v>
      </c>
      <c r="Y10" s="21" t="s">
        <v>30</v>
      </c>
      <c r="Z10" s="21" t="s">
        <v>31</v>
      </c>
      <c r="AA10" s="21" t="s">
        <v>32</v>
      </c>
      <c r="AB10" s="21" t="s">
        <v>33</v>
      </c>
      <c r="AC10" s="21" t="s">
        <v>34</v>
      </c>
      <c r="AD10" s="21" t="s">
        <v>35</v>
      </c>
      <c r="AE10" s="21" t="s">
        <v>36</v>
      </c>
      <c r="AF10" s="21" t="s">
        <v>37</v>
      </c>
      <c r="AG10" s="72" t="s">
        <v>38</v>
      </c>
      <c r="AK10" s="49" t="s">
        <v>17</v>
      </c>
      <c r="AL10" s="49" t="s">
        <v>39</v>
      </c>
      <c r="AM10" s="49" t="s">
        <v>40</v>
      </c>
      <c r="AN10" s="49" t="s">
        <v>41</v>
      </c>
      <c r="AO10" s="49" t="s">
        <v>42</v>
      </c>
      <c r="AP10" s="49" t="s">
        <v>43</v>
      </c>
      <c r="AQ10" s="49" t="s">
        <v>44</v>
      </c>
      <c r="AR10" s="49" t="s">
        <v>45</v>
      </c>
      <c r="AS10" s="49" t="s">
        <v>46</v>
      </c>
      <c r="AT10" s="49" t="s">
        <v>13</v>
      </c>
      <c r="AU10" s="49" t="s">
        <v>14</v>
      </c>
      <c r="AV10" s="49" t="s">
        <v>47</v>
      </c>
    </row>
    <row r="11" spans="1:74" s="7" customFormat="1" ht="186" customHeight="1" x14ac:dyDescent="0.2">
      <c r="A11" s="6">
        <f t="shared" ref="A11:A17" si="0">IF(B11&lt;&gt;"",BV11,"")</f>
        <v>1</v>
      </c>
      <c r="B11" s="75" t="s">
        <v>195</v>
      </c>
      <c r="C11" s="75" t="s">
        <v>196</v>
      </c>
      <c r="D11" s="6" t="s">
        <v>204</v>
      </c>
      <c r="E11" s="43" t="s">
        <v>205</v>
      </c>
      <c r="F11" s="75">
        <v>2000</v>
      </c>
      <c r="G11" s="22" t="s">
        <v>206</v>
      </c>
      <c r="H11" s="83">
        <v>924</v>
      </c>
      <c r="I11" s="47">
        <f>H11*19%</f>
        <v>175.56</v>
      </c>
      <c r="J11" s="47">
        <f>H11+I11</f>
        <v>1099.56</v>
      </c>
      <c r="K11" s="59">
        <f>IF(B11="","",(H11*F11))</f>
        <v>1848000</v>
      </c>
      <c r="L11" s="59">
        <f>IF(B11="","",(J11*F11))</f>
        <v>2199120</v>
      </c>
      <c r="M11" s="24" t="s">
        <v>207</v>
      </c>
      <c r="N11" s="25">
        <v>1020</v>
      </c>
      <c r="O11" s="84">
        <f>N11*19%</f>
        <v>193.8</v>
      </c>
      <c r="P11" s="84">
        <f>N11+O11</f>
        <v>1213.8</v>
      </c>
      <c r="Q11" s="27">
        <f>IF(B11="","",(N11*F11))</f>
        <v>2040000</v>
      </c>
      <c r="R11" s="27">
        <f>IF(B11="","",(P11*F11))</f>
        <v>2427600</v>
      </c>
      <c r="S11" s="29" t="s">
        <v>208</v>
      </c>
      <c r="T11" s="30">
        <v>845</v>
      </c>
      <c r="U11" s="85">
        <f>T11*19%</f>
        <v>160.55000000000001</v>
      </c>
      <c r="V11" s="85">
        <f>T11+U11</f>
        <v>1005.55</v>
      </c>
      <c r="W11" s="32">
        <f>IF(B11="","",(T11*F11))</f>
        <v>1690000</v>
      </c>
      <c r="X11" s="32">
        <f>IF(B11="","",(V11*F11))</f>
        <v>2011100</v>
      </c>
      <c r="Y11" s="86">
        <f t="shared" ref="Y11:Y46" si="1">IF(A11="","",AVERAGE(J11,P11,V11))</f>
        <v>1106.3033333333333</v>
      </c>
      <c r="Z11" s="86">
        <f t="shared" ref="Z11:Z46" si="2">IF(B11="","",AVERAGE(L11,R11,X11))</f>
        <v>2212606.6666666665</v>
      </c>
      <c r="AA11" s="87">
        <f t="shared" ref="AA11:AA46" si="3">IF(B11="","",STDEV(L11,R11,X11))</f>
        <v>208577.27616721176</v>
      </c>
      <c r="AB11" s="41">
        <f t="shared" ref="AB11:AB46" si="4">IF(B11="","",(AA11/Z11))</f>
        <v>9.4267670485435787E-2</v>
      </c>
      <c r="AC11" s="87">
        <f t="shared" ref="AC11:AC46" si="5">IF(B11="","",(Z11-AA11))</f>
        <v>2004029.3904994547</v>
      </c>
      <c r="AD11" s="87">
        <f t="shared" ref="AD11:AD46" si="6">IF(B11="","",(Z11+AA11))</f>
        <v>2421183.9428338781</v>
      </c>
      <c r="AE11" s="42">
        <f t="shared" ref="AE11:AE46" si="7">AVERAGE(L11,R11,X11)</f>
        <v>2212606.6666666665</v>
      </c>
      <c r="AF11" s="42">
        <f t="shared" ref="AF11:AF46" si="8">AE11*F11</f>
        <v>4425213333.333333</v>
      </c>
      <c r="AG11" s="5"/>
      <c r="AK11" s="207" t="s">
        <v>198</v>
      </c>
      <c r="AL11" s="208">
        <v>1</v>
      </c>
      <c r="AM11" s="207" t="s">
        <v>199</v>
      </c>
      <c r="AN11" s="95" t="s">
        <v>197</v>
      </c>
      <c r="AO11" s="5" t="s">
        <v>200</v>
      </c>
      <c r="AP11" s="65">
        <v>1</v>
      </c>
      <c r="AQ11" s="75">
        <v>7</v>
      </c>
      <c r="AR11" s="96">
        <v>8000000</v>
      </c>
      <c r="AS11" s="67">
        <f>IF(AO11="Tabla",(AR11*AL11*AP11*AQ11)," ")</f>
        <v>56000000</v>
      </c>
      <c r="AT11" s="5"/>
      <c r="AU11" s="5"/>
      <c r="AV11" s="68">
        <f>IF(AO11="Tabla",AS11,(AVERAGE(AR11,AT11,AU11)*AQ11*AL11))</f>
        <v>56000000</v>
      </c>
      <c r="BV11" s="7">
        <v>1</v>
      </c>
    </row>
    <row r="12" spans="1:74" s="7" customFormat="1" ht="142.5" customHeight="1" x14ac:dyDescent="0.2">
      <c r="A12" s="6">
        <f t="shared" si="0"/>
        <v>2</v>
      </c>
      <c r="B12" s="75" t="s">
        <v>161</v>
      </c>
      <c r="C12" s="93" t="s">
        <v>162</v>
      </c>
      <c r="D12" s="6" t="s">
        <v>209</v>
      </c>
      <c r="E12" s="43" t="s">
        <v>205</v>
      </c>
      <c r="F12" s="78">
        <v>600</v>
      </c>
      <c r="G12" s="22" t="s">
        <v>210</v>
      </c>
      <c r="H12" s="23">
        <v>20000</v>
      </c>
      <c r="I12" s="47">
        <f t="shared" ref="I12:I97" si="9">H12*19%</f>
        <v>3800</v>
      </c>
      <c r="J12" s="47">
        <f t="shared" ref="J12:J97" si="10">H12+I12</f>
        <v>23800</v>
      </c>
      <c r="K12" s="59">
        <f t="shared" ref="K12:K97" si="11">IF(B12="","",(H12*F12))</f>
        <v>12000000</v>
      </c>
      <c r="L12" s="59">
        <f t="shared" ref="L12:L97" si="12">IF(B12="","",(J12*F12))</f>
        <v>14280000</v>
      </c>
      <c r="M12" s="24" t="s">
        <v>211</v>
      </c>
      <c r="N12" s="25">
        <v>20600</v>
      </c>
      <c r="O12" s="26">
        <f t="shared" ref="O12:O97" si="13">N12*19%</f>
        <v>3914</v>
      </c>
      <c r="P12" s="26">
        <f t="shared" ref="P12:P97" si="14">N12+O12</f>
        <v>24514</v>
      </c>
      <c r="Q12" s="27">
        <f t="shared" ref="Q12:Q97" si="15">IF(B12="","",(N12*F12))</f>
        <v>12360000</v>
      </c>
      <c r="R12" s="27">
        <f t="shared" ref="R12:R97" si="16">IF(B12="","",(P12*F12))</f>
        <v>14708400</v>
      </c>
      <c r="S12" s="29" t="s">
        <v>213</v>
      </c>
      <c r="T12" s="30">
        <v>20000</v>
      </c>
      <c r="U12" s="31">
        <f t="shared" ref="U12:U97" si="17">T12*19%</f>
        <v>3800</v>
      </c>
      <c r="V12" s="31">
        <f t="shared" ref="V12:V97" si="18">T12+U12</f>
        <v>23800</v>
      </c>
      <c r="W12" s="32">
        <f t="shared" ref="W12:W97" si="19">IF(B12="","",(T12*F12))</f>
        <v>12000000</v>
      </c>
      <c r="X12" s="32">
        <f t="shared" ref="X12:X97" si="20">IF(B12="","",(V12*F12))</f>
        <v>14280000</v>
      </c>
      <c r="Y12" s="39">
        <f t="shared" si="1"/>
        <v>24038</v>
      </c>
      <c r="Z12" s="39">
        <f t="shared" si="2"/>
        <v>14422800</v>
      </c>
      <c r="AA12" s="40">
        <f t="shared" si="3"/>
        <v>247336.85532083569</v>
      </c>
      <c r="AB12" s="41">
        <f t="shared" si="4"/>
        <v>1.7149017896721557E-2</v>
      </c>
      <c r="AC12" s="40">
        <f t="shared" si="5"/>
        <v>14175463.144679165</v>
      </c>
      <c r="AD12" s="40">
        <f t="shared" si="6"/>
        <v>14670136.855320835</v>
      </c>
      <c r="AE12" s="42">
        <f t="shared" si="7"/>
        <v>14422800</v>
      </c>
      <c r="AF12" s="42">
        <f t="shared" si="8"/>
        <v>8653680000</v>
      </c>
      <c r="AG12" s="5"/>
      <c r="AK12" s="207" t="s">
        <v>198</v>
      </c>
      <c r="AL12" s="208">
        <v>2</v>
      </c>
      <c r="AM12" s="207" t="s">
        <v>201</v>
      </c>
      <c r="AN12" s="95" t="s">
        <v>202</v>
      </c>
      <c r="AO12" s="5" t="s">
        <v>200</v>
      </c>
      <c r="AP12" s="65">
        <v>1</v>
      </c>
      <c r="AQ12" s="75">
        <v>7</v>
      </c>
      <c r="AR12" s="96">
        <v>5635001</v>
      </c>
      <c r="AS12" s="67">
        <f>IF(AO12="Tabla",(AR12*AL12*AP12*AQ12)," ")</f>
        <v>78890014</v>
      </c>
      <c r="AT12" s="5"/>
      <c r="AU12" s="5"/>
      <c r="AV12" s="68">
        <f t="shared" ref="AV12:AV40" si="21">IF(AO12="Tabla",AS12,(AVERAGE(AR12,AT12,AU12)*AQ12*AL12))</f>
        <v>78890014</v>
      </c>
      <c r="BV12" s="7">
        <v>2</v>
      </c>
    </row>
    <row r="13" spans="1:74" s="7" customFormat="1" ht="186" customHeight="1" x14ac:dyDescent="0.2">
      <c r="A13" s="6">
        <f t="shared" si="0"/>
        <v>3</v>
      </c>
      <c r="B13" s="75" t="s">
        <v>161</v>
      </c>
      <c r="C13" s="93" t="s">
        <v>163</v>
      </c>
      <c r="D13" s="6" t="s">
        <v>212</v>
      </c>
      <c r="E13" s="43" t="s">
        <v>205</v>
      </c>
      <c r="F13" s="78">
        <v>600</v>
      </c>
      <c r="G13" s="22" t="s">
        <v>210</v>
      </c>
      <c r="H13" s="83">
        <v>43500</v>
      </c>
      <c r="I13" s="47">
        <f t="shared" si="9"/>
        <v>8265</v>
      </c>
      <c r="J13" s="47">
        <f t="shared" si="10"/>
        <v>51765</v>
      </c>
      <c r="K13" s="59">
        <f t="shared" si="11"/>
        <v>26100000</v>
      </c>
      <c r="L13" s="59">
        <f t="shared" si="12"/>
        <v>31059000</v>
      </c>
      <c r="M13" s="24" t="s">
        <v>211</v>
      </c>
      <c r="N13" s="88">
        <v>47740</v>
      </c>
      <c r="O13" s="84">
        <f t="shared" si="13"/>
        <v>9070.6</v>
      </c>
      <c r="P13" s="84">
        <f t="shared" si="14"/>
        <v>56810.6</v>
      </c>
      <c r="Q13" s="89">
        <f t="shared" si="15"/>
        <v>28644000</v>
      </c>
      <c r="R13" s="89">
        <f t="shared" si="16"/>
        <v>34086360</v>
      </c>
      <c r="S13" s="29" t="s">
        <v>213</v>
      </c>
      <c r="T13" s="90">
        <v>45000</v>
      </c>
      <c r="U13" s="85">
        <f t="shared" si="17"/>
        <v>8550</v>
      </c>
      <c r="V13" s="85">
        <f t="shared" si="18"/>
        <v>53550</v>
      </c>
      <c r="W13" s="32">
        <f t="shared" si="19"/>
        <v>27000000</v>
      </c>
      <c r="X13" s="32">
        <f t="shared" si="20"/>
        <v>32130000</v>
      </c>
      <c r="Y13" s="39">
        <f t="shared" si="1"/>
        <v>54041.866666666669</v>
      </c>
      <c r="Z13" s="39">
        <f t="shared" si="2"/>
        <v>32425120</v>
      </c>
      <c r="AA13" s="40">
        <f t="shared" si="3"/>
        <v>1535105.5348737428</v>
      </c>
      <c r="AB13" s="41">
        <f t="shared" si="4"/>
        <v>4.7343094948414773E-2</v>
      </c>
      <c r="AC13" s="40">
        <f t="shared" si="5"/>
        <v>30890014.465126257</v>
      </c>
      <c r="AD13" s="40">
        <f t="shared" si="6"/>
        <v>33960225.534873746</v>
      </c>
      <c r="AE13" s="42">
        <f t="shared" si="7"/>
        <v>32425120</v>
      </c>
      <c r="AF13" s="42">
        <f t="shared" si="8"/>
        <v>19455072000</v>
      </c>
      <c r="AG13" s="5"/>
      <c r="AK13" s="207" t="s">
        <v>313</v>
      </c>
      <c r="AL13" s="208">
        <v>6</v>
      </c>
      <c r="AM13" s="207" t="s">
        <v>312</v>
      </c>
      <c r="AN13" s="99" t="s">
        <v>300</v>
      </c>
      <c r="AO13" s="5" t="s">
        <v>200</v>
      </c>
      <c r="AP13" s="65">
        <v>1</v>
      </c>
      <c r="AQ13" s="93">
        <v>6</v>
      </c>
      <c r="AR13" s="96">
        <v>5635001</v>
      </c>
      <c r="AS13" s="67">
        <f t="shared" ref="AS13:AS17" si="22">IF(AO13="Tabla",(AR13*AL13*AP13*AQ13)," ")</f>
        <v>202860036</v>
      </c>
      <c r="AT13" s="5"/>
      <c r="AU13" s="5"/>
      <c r="AV13" s="68">
        <f t="shared" si="21"/>
        <v>202860036</v>
      </c>
      <c r="BV13" s="7">
        <v>3</v>
      </c>
    </row>
    <row r="14" spans="1:74" s="7" customFormat="1" ht="160" x14ac:dyDescent="0.2">
      <c r="A14" s="6">
        <f t="shared" si="0"/>
        <v>4</v>
      </c>
      <c r="B14" s="75" t="s">
        <v>161</v>
      </c>
      <c r="C14" s="93" t="s">
        <v>164</v>
      </c>
      <c r="D14" s="6" t="s">
        <v>214</v>
      </c>
      <c r="E14" s="43" t="s">
        <v>205</v>
      </c>
      <c r="F14" s="78">
        <v>600</v>
      </c>
      <c r="G14" s="22" t="s">
        <v>215</v>
      </c>
      <c r="H14" s="83">
        <v>21758</v>
      </c>
      <c r="I14" s="47">
        <f t="shared" si="9"/>
        <v>4134.0200000000004</v>
      </c>
      <c r="J14" s="47">
        <f t="shared" si="10"/>
        <v>25892.02</v>
      </c>
      <c r="K14" s="59">
        <f t="shared" si="11"/>
        <v>13054800</v>
      </c>
      <c r="L14" s="59">
        <f t="shared" si="12"/>
        <v>15535212</v>
      </c>
      <c r="M14" s="24" t="s">
        <v>216</v>
      </c>
      <c r="N14" s="88">
        <v>21500</v>
      </c>
      <c r="O14" s="84">
        <f t="shared" si="13"/>
        <v>4085</v>
      </c>
      <c r="P14" s="84">
        <f t="shared" si="14"/>
        <v>25585</v>
      </c>
      <c r="Q14" s="89">
        <f t="shared" si="15"/>
        <v>12900000</v>
      </c>
      <c r="R14" s="89">
        <f t="shared" si="16"/>
        <v>15351000</v>
      </c>
      <c r="S14" s="29" t="s">
        <v>217</v>
      </c>
      <c r="T14" s="30">
        <v>17000</v>
      </c>
      <c r="U14" s="31">
        <f t="shared" si="17"/>
        <v>3230</v>
      </c>
      <c r="V14" s="31">
        <f t="shared" si="18"/>
        <v>20230</v>
      </c>
      <c r="W14" s="32">
        <f t="shared" si="19"/>
        <v>10200000</v>
      </c>
      <c r="X14" s="32">
        <f t="shared" si="20"/>
        <v>12138000</v>
      </c>
      <c r="Y14" s="86">
        <f t="shared" si="1"/>
        <v>23902.34</v>
      </c>
      <c r="Z14" s="86">
        <f t="shared" si="2"/>
        <v>14341404</v>
      </c>
      <c r="AA14" s="87">
        <f t="shared" si="3"/>
        <v>1910425.4514761888</v>
      </c>
      <c r="AB14" s="41">
        <f t="shared" si="4"/>
        <v>0.13321048981509681</v>
      </c>
      <c r="AC14" s="87">
        <f t="shared" si="5"/>
        <v>12430978.548523812</v>
      </c>
      <c r="AD14" s="87">
        <f t="shared" si="6"/>
        <v>16251829.451476188</v>
      </c>
      <c r="AE14" s="42">
        <f t="shared" si="7"/>
        <v>14341404</v>
      </c>
      <c r="AF14" s="42">
        <f t="shared" si="8"/>
        <v>8604842400</v>
      </c>
      <c r="AG14" s="5"/>
      <c r="AK14" s="207" t="s">
        <v>313</v>
      </c>
      <c r="AL14" s="208">
        <v>6</v>
      </c>
      <c r="AM14" s="207" t="s">
        <v>314</v>
      </c>
      <c r="AN14" s="95" t="s">
        <v>301</v>
      </c>
      <c r="AO14" s="5" t="s">
        <v>200</v>
      </c>
      <c r="AP14" s="65">
        <v>1</v>
      </c>
      <c r="AQ14" s="75">
        <v>6</v>
      </c>
      <c r="AR14" s="96">
        <v>5635001</v>
      </c>
      <c r="AS14" s="67">
        <f t="shared" si="22"/>
        <v>202860036</v>
      </c>
      <c r="AT14" s="5"/>
      <c r="AU14" s="5"/>
      <c r="AV14" s="68">
        <f t="shared" si="21"/>
        <v>202860036</v>
      </c>
      <c r="BV14" s="7">
        <v>4</v>
      </c>
    </row>
    <row r="15" spans="1:74" s="7" customFormat="1" ht="160" x14ac:dyDescent="0.2">
      <c r="A15" s="6">
        <f t="shared" si="0"/>
        <v>5</v>
      </c>
      <c r="B15" s="75" t="s">
        <v>161</v>
      </c>
      <c r="C15" s="93" t="s">
        <v>165</v>
      </c>
      <c r="D15" s="6" t="s">
        <v>218</v>
      </c>
      <c r="E15" s="43" t="s">
        <v>205</v>
      </c>
      <c r="F15" s="78">
        <v>600</v>
      </c>
      <c r="G15" s="22" t="s">
        <v>219</v>
      </c>
      <c r="H15" s="23">
        <v>510</v>
      </c>
      <c r="I15" s="47">
        <f t="shared" si="9"/>
        <v>96.9</v>
      </c>
      <c r="J15" s="47">
        <f t="shared" si="10"/>
        <v>606.9</v>
      </c>
      <c r="K15" s="59">
        <f t="shared" si="11"/>
        <v>306000</v>
      </c>
      <c r="L15" s="59">
        <f t="shared" si="12"/>
        <v>364140</v>
      </c>
      <c r="M15" s="24" t="s">
        <v>220</v>
      </c>
      <c r="N15" s="88">
        <v>437</v>
      </c>
      <c r="O15" s="84">
        <f t="shared" si="13"/>
        <v>83.03</v>
      </c>
      <c r="P15" s="84">
        <f t="shared" si="14"/>
        <v>520.03</v>
      </c>
      <c r="Q15" s="27">
        <f t="shared" si="15"/>
        <v>262200</v>
      </c>
      <c r="R15" s="27">
        <f t="shared" si="16"/>
        <v>312018</v>
      </c>
      <c r="S15" s="29" t="s">
        <v>208</v>
      </c>
      <c r="T15" s="90">
        <v>490</v>
      </c>
      <c r="U15" s="85">
        <f t="shared" si="17"/>
        <v>93.1</v>
      </c>
      <c r="V15" s="85">
        <f t="shared" si="18"/>
        <v>583.1</v>
      </c>
      <c r="W15" s="92">
        <f t="shared" si="19"/>
        <v>294000</v>
      </c>
      <c r="X15" s="92">
        <f t="shared" si="20"/>
        <v>349860</v>
      </c>
      <c r="Y15" s="86">
        <f t="shared" si="1"/>
        <v>570.00999999999988</v>
      </c>
      <c r="Z15" s="86">
        <f t="shared" si="2"/>
        <v>342006</v>
      </c>
      <c r="AA15" s="87">
        <f t="shared" si="3"/>
        <v>26933.987970592101</v>
      </c>
      <c r="AB15" s="41">
        <f t="shared" si="4"/>
        <v>7.875296916016708E-2</v>
      </c>
      <c r="AC15" s="87">
        <f t="shared" si="5"/>
        <v>315072.0120294079</v>
      </c>
      <c r="AD15" s="87">
        <f t="shared" si="6"/>
        <v>368939.9879705921</v>
      </c>
      <c r="AE15" s="42">
        <f t="shared" si="7"/>
        <v>342006</v>
      </c>
      <c r="AF15" s="42">
        <f t="shared" si="8"/>
        <v>205203600</v>
      </c>
      <c r="AG15" s="5"/>
      <c r="AK15" s="207" t="s">
        <v>315</v>
      </c>
      <c r="AL15" s="208">
        <v>2</v>
      </c>
      <c r="AM15" s="207" t="s">
        <v>314</v>
      </c>
      <c r="AN15" s="95" t="s">
        <v>302</v>
      </c>
      <c r="AO15" s="5" t="s">
        <v>200</v>
      </c>
      <c r="AP15" s="65">
        <v>1</v>
      </c>
      <c r="AQ15" s="75">
        <v>4</v>
      </c>
      <c r="AR15" s="96">
        <v>5635001</v>
      </c>
      <c r="AS15" s="67">
        <f t="shared" si="22"/>
        <v>45080008</v>
      </c>
      <c r="AT15" s="5"/>
      <c r="AU15" s="5"/>
      <c r="AV15" s="68">
        <f t="shared" si="21"/>
        <v>45080008</v>
      </c>
      <c r="BV15" s="7">
        <v>5</v>
      </c>
    </row>
    <row r="16" spans="1:74" s="7" customFormat="1" ht="105.75" customHeight="1" x14ac:dyDescent="0.2">
      <c r="A16" s="6">
        <f t="shared" si="0"/>
        <v>6</v>
      </c>
      <c r="B16" s="75" t="s">
        <v>161</v>
      </c>
      <c r="C16" s="93" t="s">
        <v>166</v>
      </c>
      <c r="D16" s="6" t="s">
        <v>225</v>
      </c>
      <c r="E16" s="43" t="s">
        <v>205</v>
      </c>
      <c r="F16" s="78">
        <v>600</v>
      </c>
      <c r="G16" s="22" t="s">
        <v>222</v>
      </c>
      <c r="H16" s="23">
        <v>75546</v>
      </c>
      <c r="I16" s="47">
        <f t="shared" si="9"/>
        <v>14353.74</v>
      </c>
      <c r="J16" s="47">
        <f t="shared" si="10"/>
        <v>89899.74</v>
      </c>
      <c r="K16" s="59">
        <f t="shared" si="11"/>
        <v>45327600</v>
      </c>
      <c r="L16" s="59">
        <f>IF(B16="","",(J16*F16))</f>
        <v>53939844</v>
      </c>
      <c r="M16" s="24" t="s">
        <v>223</v>
      </c>
      <c r="N16" s="88">
        <v>66387</v>
      </c>
      <c r="O16" s="84">
        <f t="shared" si="13"/>
        <v>12613.53</v>
      </c>
      <c r="P16" s="84">
        <f t="shared" si="14"/>
        <v>79000.53</v>
      </c>
      <c r="Q16" s="27">
        <f t="shared" si="15"/>
        <v>39832200</v>
      </c>
      <c r="R16" s="27">
        <f t="shared" si="16"/>
        <v>47400318</v>
      </c>
      <c r="S16" s="29" t="s">
        <v>224</v>
      </c>
      <c r="T16" s="90">
        <v>74790</v>
      </c>
      <c r="U16" s="85">
        <f t="shared" si="17"/>
        <v>14210.1</v>
      </c>
      <c r="V16" s="85">
        <f t="shared" si="18"/>
        <v>89000.1</v>
      </c>
      <c r="W16" s="32">
        <f t="shared" si="19"/>
        <v>44874000</v>
      </c>
      <c r="X16" s="32">
        <f t="shared" si="20"/>
        <v>53400060</v>
      </c>
      <c r="Y16" s="86">
        <f t="shared" si="1"/>
        <v>85966.790000000008</v>
      </c>
      <c r="Z16" s="86">
        <f t="shared" si="2"/>
        <v>51580074</v>
      </c>
      <c r="AA16" s="87">
        <f t="shared" si="3"/>
        <v>3629822.5654039895</v>
      </c>
      <c r="AB16" s="41">
        <f t="shared" si="4"/>
        <v>7.037257382383727E-2</v>
      </c>
      <c r="AC16" s="87">
        <f t="shared" si="5"/>
        <v>47950251.43459601</v>
      </c>
      <c r="AD16" s="87">
        <f t="shared" si="6"/>
        <v>55209896.56540399</v>
      </c>
      <c r="AE16" s="42">
        <f t="shared" si="7"/>
        <v>51580074</v>
      </c>
      <c r="AF16" s="42">
        <f t="shared" si="8"/>
        <v>30948044400</v>
      </c>
      <c r="AG16" s="5"/>
      <c r="AK16" s="207" t="s">
        <v>315</v>
      </c>
      <c r="AL16" s="208">
        <v>2</v>
      </c>
      <c r="AM16" s="207" t="s">
        <v>312</v>
      </c>
      <c r="AN16" s="95" t="s">
        <v>301</v>
      </c>
      <c r="AO16" s="5" t="s">
        <v>200</v>
      </c>
      <c r="AP16" s="65">
        <v>1</v>
      </c>
      <c r="AQ16" s="75">
        <v>4</v>
      </c>
      <c r="AR16" s="97">
        <v>5635001</v>
      </c>
      <c r="AS16" s="67">
        <f t="shared" si="22"/>
        <v>45080008</v>
      </c>
      <c r="AT16" s="5"/>
      <c r="AU16" s="5"/>
      <c r="AV16" s="68">
        <f t="shared" si="21"/>
        <v>45080008</v>
      </c>
      <c r="BV16" s="7">
        <v>6</v>
      </c>
    </row>
    <row r="17" spans="1:74" s="7" customFormat="1" ht="144" x14ac:dyDescent="0.2">
      <c r="A17" s="6">
        <f t="shared" si="0"/>
        <v>7</v>
      </c>
      <c r="B17" s="75" t="s">
        <v>161</v>
      </c>
      <c r="C17" s="93" t="s">
        <v>166</v>
      </c>
      <c r="D17" s="6" t="s">
        <v>221</v>
      </c>
      <c r="E17" s="43" t="s">
        <v>205</v>
      </c>
      <c r="F17" s="78">
        <v>600</v>
      </c>
      <c r="G17" s="22" t="s">
        <v>226</v>
      </c>
      <c r="H17" s="23">
        <v>43908</v>
      </c>
      <c r="I17" s="47">
        <f t="shared" si="9"/>
        <v>8342.52</v>
      </c>
      <c r="J17" s="47">
        <f t="shared" si="10"/>
        <v>52250.520000000004</v>
      </c>
      <c r="K17" s="59">
        <f t="shared" si="11"/>
        <v>26344800</v>
      </c>
      <c r="L17" s="59">
        <f t="shared" si="12"/>
        <v>31350312.000000004</v>
      </c>
      <c r="M17" s="24" t="s">
        <v>227</v>
      </c>
      <c r="N17" s="88">
        <v>46218</v>
      </c>
      <c r="O17" s="84">
        <f t="shared" si="13"/>
        <v>8781.42</v>
      </c>
      <c r="P17" s="84">
        <f t="shared" si="14"/>
        <v>54999.42</v>
      </c>
      <c r="Q17" s="89">
        <f t="shared" si="15"/>
        <v>27730800</v>
      </c>
      <c r="R17" s="89">
        <f t="shared" si="16"/>
        <v>32999652</v>
      </c>
      <c r="S17" s="29" t="s">
        <v>228</v>
      </c>
      <c r="T17" s="90">
        <v>46218</v>
      </c>
      <c r="U17" s="85">
        <f t="shared" si="17"/>
        <v>8781.42</v>
      </c>
      <c r="V17" s="85">
        <f>T17+U17</f>
        <v>54999.42</v>
      </c>
      <c r="W17" s="92">
        <f t="shared" si="19"/>
        <v>27730800</v>
      </c>
      <c r="X17" s="92">
        <f t="shared" si="20"/>
        <v>32999652</v>
      </c>
      <c r="Y17" s="86">
        <f t="shared" si="1"/>
        <v>54083.119999999995</v>
      </c>
      <c r="Z17" s="86">
        <f t="shared" si="2"/>
        <v>32449872</v>
      </c>
      <c r="AA17" s="87">
        <f t="shared" si="3"/>
        <v>952246.89298521518</v>
      </c>
      <c r="AB17" s="41">
        <f>IF(B17="","",(AA17/Z17))</f>
        <v>2.9345166384176037E-2</v>
      </c>
      <c r="AC17" s="87">
        <f t="shared" si="5"/>
        <v>31497625.107014786</v>
      </c>
      <c r="AD17" s="87">
        <f t="shared" si="6"/>
        <v>33402118.892985214</v>
      </c>
      <c r="AE17" s="42">
        <f t="shared" si="7"/>
        <v>32449872</v>
      </c>
      <c r="AF17" s="42">
        <f t="shared" si="8"/>
        <v>19469923200</v>
      </c>
      <c r="AG17" s="5"/>
      <c r="AK17" s="207" t="s">
        <v>198</v>
      </c>
      <c r="AL17" s="208">
        <v>1</v>
      </c>
      <c r="AM17" s="207" t="s">
        <v>308</v>
      </c>
      <c r="AN17" s="95" t="s">
        <v>303</v>
      </c>
      <c r="AO17" s="5" t="s">
        <v>200</v>
      </c>
      <c r="AP17" s="65">
        <v>1</v>
      </c>
      <c r="AQ17" s="75">
        <v>2</v>
      </c>
      <c r="AR17" s="97">
        <v>5635001</v>
      </c>
      <c r="AS17" s="67">
        <f t="shared" si="22"/>
        <v>11270002</v>
      </c>
      <c r="AT17" s="5"/>
      <c r="AU17" s="5"/>
      <c r="AV17" s="68">
        <f t="shared" si="21"/>
        <v>11270002</v>
      </c>
      <c r="BV17" s="7">
        <v>7</v>
      </c>
    </row>
    <row r="18" spans="1:74" s="7" customFormat="1" ht="160" x14ac:dyDescent="0.2">
      <c r="A18" s="6">
        <v>8</v>
      </c>
      <c r="B18" s="75" t="s">
        <v>161</v>
      </c>
      <c r="C18" s="93" t="s">
        <v>365</v>
      </c>
      <c r="D18" s="6" t="s">
        <v>367</v>
      </c>
      <c r="E18" s="43" t="s">
        <v>342</v>
      </c>
      <c r="F18" s="78">
        <v>600</v>
      </c>
      <c r="G18" s="22" t="s">
        <v>222</v>
      </c>
      <c r="H18" s="23">
        <v>54622</v>
      </c>
      <c r="I18" s="47">
        <f t="shared" si="9"/>
        <v>10378.18</v>
      </c>
      <c r="J18" s="47">
        <f t="shared" si="10"/>
        <v>65000.18</v>
      </c>
      <c r="K18" s="59">
        <f t="shared" si="11"/>
        <v>32773200</v>
      </c>
      <c r="L18" s="59">
        <f t="shared" si="12"/>
        <v>39000108</v>
      </c>
      <c r="M18" s="24" t="s">
        <v>223</v>
      </c>
      <c r="N18" s="88">
        <v>54622</v>
      </c>
      <c r="O18" s="84">
        <f t="shared" si="13"/>
        <v>10378.18</v>
      </c>
      <c r="P18" s="84">
        <f t="shared" si="14"/>
        <v>65000.18</v>
      </c>
      <c r="Q18" s="89">
        <f t="shared" si="15"/>
        <v>32773200</v>
      </c>
      <c r="R18" s="89">
        <f t="shared" si="16"/>
        <v>39000108</v>
      </c>
      <c r="S18" s="29" t="s">
        <v>366</v>
      </c>
      <c r="T18" s="90">
        <v>54622</v>
      </c>
      <c r="U18" s="85">
        <f t="shared" si="17"/>
        <v>10378.18</v>
      </c>
      <c r="V18" s="85">
        <f>T18+U18</f>
        <v>65000.18</v>
      </c>
      <c r="W18" s="92">
        <f t="shared" si="19"/>
        <v>32773200</v>
      </c>
      <c r="X18" s="92">
        <f t="shared" si="20"/>
        <v>39000108</v>
      </c>
      <c r="Y18" s="86"/>
      <c r="Z18" s="86">
        <f t="shared" si="2"/>
        <v>39000108</v>
      </c>
      <c r="AA18" s="87">
        <f t="shared" si="3"/>
        <v>0</v>
      </c>
      <c r="AB18" s="41">
        <f>IF(B18="","",(AA18/Z18))</f>
        <v>0</v>
      </c>
      <c r="AC18" s="87">
        <f t="shared" si="5"/>
        <v>39000108</v>
      </c>
      <c r="AD18" s="87">
        <f t="shared" si="6"/>
        <v>39000108</v>
      </c>
      <c r="AE18" s="42">
        <f t="shared" si="7"/>
        <v>39000108</v>
      </c>
      <c r="AF18" s="42">
        <f t="shared" si="8"/>
        <v>23400064800</v>
      </c>
      <c r="AG18" s="5"/>
      <c r="AK18" s="207" t="s">
        <v>198</v>
      </c>
      <c r="AL18" s="208">
        <v>1</v>
      </c>
      <c r="AM18" s="207" t="s">
        <v>203</v>
      </c>
      <c r="AN18" s="95" t="s">
        <v>304</v>
      </c>
      <c r="AO18" s="64" t="s">
        <v>200</v>
      </c>
      <c r="AP18" s="65">
        <v>1</v>
      </c>
      <c r="AQ18" s="75">
        <v>5</v>
      </c>
      <c r="AR18" s="97">
        <v>5635001</v>
      </c>
      <c r="AS18" s="67">
        <f t="shared" ref="AS18:AS19" si="23">IF(AO18="Tabla",(AR18*AL18*AP18*AQ18)," ")</f>
        <v>28175005</v>
      </c>
      <c r="AT18" s="64"/>
      <c r="AU18" s="64"/>
      <c r="AV18" s="68">
        <f t="shared" ref="AV18:AV19" si="24">IF(AO18="Tabla",AS18,(AVERAGE(AR18,AT18,AU18)*AQ18*AL18))</f>
        <v>28175005</v>
      </c>
    </row>
    <row r="19" spans="1:74" s="7" customFormat="1" ht="208" x14ac:dyDescent="0.2">
      <c r="A19" s="6">
        <v>9</v>
      </c>
      <c r="B19" s="75" t="s">
        <v>161</v>
      </c>
      <c r="C19" s="93" t="s">
        <v>362</v>
      </c>
      <c r="D19" s="6" t="s">
        <v>361</v>
      </c>
      <c r="E19" s="43" t="s">
        <v>205</v>
      </c>
      <c r="F19" s="78">
        <v>600</v>
      </c>
      <c r="G19" s="22" t="s">
        <v>363</v>
      </c>
      <c r="H19" s="23">
        <v>20150</v>
      </c>
      <c r="I19" s="47">
        <f t="shared" si="9"/>
        <v>3828.5</v>
      </c>
      <c r="J19" s="47">
        <f t="shared" si="10"/>
        <v>23978.5</v>
      </c>
      <c r="K19" s="59">
        <f t="shared" si="11"/>
        <v>12090000</v>
      </c>
      <c r="L19" s="59">
        <f t="shared" si="12"/>
        <v>14387100</v>
      </c>
      <c r="M19" s="24" t="s">
        <v>364</v>
      </c>
      <c r="N19" s="88">
        <v>18540</v>
      </c>
      <c r="O19" s="84">
        <f t="shared" si="13"/>
        <v>3522.6</v>
      </c>
      <c r="P19" s="84">
        <f t="shared" si="14"/>
        <v>22062.6</v>
      </c>
      <c r="Q19" s="89">
        <f t="shared" si="15"/>
        <v>11124000</v>
      </c>
      <c r="R19" s="89">
        <f t="shared" si="16"/>
        <v>13237560</v>
      </c>
      <c r="S19" s="29" t="s">
        <v>259</v>
      </c>
      <c r="T19" s="90">
        <v>18000</v>
      </c>
      <c r="U19" s="85">
        <f t="shared" si="17"/>
        <v>3420</v>
      </c>
      <c r="V19" s="85">
        <f>T19+U19</f>
        <v>21420</v>
      </c>
      <c r="W19" s="92">
        <f t="shared" si="19"/>
        <v>10800000</v>
      </c>
      <c r="X19" s="92">
        <f t="shared" si="20"/>
        <v>12852000</v>
      </c>
      <c r="Y19" s="86">
        <f>IF(A19="","",AVERAGE(J19,P19,V19))</f>
        <v>22487.033333333336</v>
      </c>
      <c r="Z19" s="86">
        <f t="shared" si="2"/>
        <v>13492220</v>
      </c>
      <c r="AA19" s="87">
        <f t="shared" si="3"/>
        <v>798606.15399582288</v>
      </c>
      <c r="AB19" s="41">
        <f>IF(B19="","",(AA19/Z19))</f>
        <v>5.9190122455446387E-2</v>
      </c>
      <c r="AC19" s="87">
        <f t="shared" si="5"/>
        <v>12693613.846004177</v>
      </c>
      <c r="AD19" s="87">
        <f t="shared" si="6"/>
        <v>14290826.153995823</v>
      </c>
      <c r="AE19" s="42">
        <f t="shared" si="7"/>
        <v>13492220</v>
      </c>
      <c r="AF19" s="42">
        <f t="shared" si="8"/>
        <v>8095332000</v>
      </c>
      <c r="AG19" s="5"/>
      <c r="AK19" s="207" t="s">
        <v>198</v>
      </c>
      <c r="AL19" s="208">
        <v>2</v>
      </c>
      <c r="AM19" s="207" t="s">
        <v>309</v>
      </c>
      <c r="AN19" s="95" t="s">
        <v>305</v>
      </c>
      <c r="AO19" s="64" t="s">
        <v>200</v>
      </c>
      <c r="AP19" s="65">
        <v>1</v>
      </c>
      <c r="AQ19" s="75">
        <v>7</v>
      </c>
      <c r="AR19" s="97">
        <v>3500000</v>
      </c>
      <c r="AS19" s="67">
        <f t="shared" si="23"/>
        <v>49000000</v>
      </c>
      <c r="AT19" s="109"/>
      <c r="AU19" s="109"/>
      <c r="AV19" s="68">
        <f t="shared" si="24"/>
        <v>49000000</v>
      </c>
    </row>
    <row r="20" spans="1:74" s="7" customFormat="1" ht="208" x14ac:dyDescent="0.2">
      <c r="A20" s="6">
        <v>10</v>
      </c>
      <c r="B20" s="75" t="s">
        <v>161</v>
      </c>
      <c r="C20" s="93" t="s">
        <v>167</v>
      </c>
      <c r="D20" s="6" t="s">
        <v>229</v>
      </c>
      <c r="E20" s="43" t="s">
        <v>205</v>
      </c>
      <c r="F20" s="78">
        <v>1800</v>
      </c>
      <c r="G20" s="22" t="s">
        <v>230</v>
      </c>
      <c r="H20" s="23">
        <v>8319</v>
      </c>
      <c r="I20" s="47">
        <f t="shared" si="9"/>
        <v>1580.6100000000001</v>
      </c>
      <c r="J20" s="47">
        <f t="shared" si="10"/>
        <v>9899.61</v>
      </c>
      <c r="K20" s="59">
        <f t="shared" si="11"/>
        <v>14974200</v>
      </c>
      <c r="L20" s="59">
        <f t="shared" si="12"/>
        <v>17819298</v>
      </c>
      <c r="M20" s="24" t="s">
        <v>231</v>
      </c>
      <c r="N20" s="25">
        <v>8319</v>
      </c>
      <c r="O20" s="84">
        <f>N20*19%</f>
        <v>1580.6100000000001</v>
      </c>
      <c r="P20" s="84">
        <f t="shared" si="14"/>
        <v>9899.61</v>
      </c>
      <c r="Q20" s="89">
        <f t="shared" si="15"/>
        <v>14974200</v>
      </c>
      <c r="R20" s="89">
        <f t="shared" si="16"/>
        <v>17819298</v>
      </c>
      <c r="S20" s="29"/>
      <c r="T20" s="30"/>
      <c r="U20" s="31">
        <f t="shared" si="17"/>
        <v>0</v>
      </c>
      <c r="V20" s="31">
        <f t="shared" si="18"/>
        <v>0</v>
      </c>
      <c r="W20" s="32">
        <f t="shared" si="19"/>
        <v>0</v>
      </c>
      <c r="X20" s="32">
        <f t="shared" si="20"/>
        <v>0</v>
      </c>
      <c r="Y20" s="39">
        <f>IF(A20="","",AVERAGE(J20,P20))</f>
        <v>9899.61</v>
      </c>
      <c r="Z20" s="39">
        <f>IF(B20="","",AVERAGE(L20,R20))</f>
        <v>17819298</v>
      </c>
      <c r="AA20" s="87">
        <f>IF(B20="","",STDEV(L20,R20))</f>
        <v>0</v>
      </c>
      <c r="AB20" s="41">
        <f>IF(B20="","",(AA20/Z20))</f>
        <v>0</v>
      </c>
      <c r="AC20" s="40">
        <f>IF(B20="","",(Z20-AA20))</f>
        <v>17819298</v>
      </c>
      <c r="AD20" s="40">
        <f t="shared" si="6"/>
        <v>17819298</v>
      </c>
      <c r="AE20" s="42">
        <f>AVERAGE(L20,R20)</f>
        <v>17819298</v>
      </c>
      <c r="AF20" s="42">
        <f>AE20*F20</f>
        <v>32074736400</v>
      </c>
      <c r="AG20" s="5"/>
      <c r="AK20" s="207" t="s">
        <v>198</v>
      </c>
      <c r="AL20" s="208">
        <v>2</v>
      </c>
      <c r="AM20" s="207" t="s">
        <v>310</v>
      </c>
      <c r="AN20" s="95" t="s">
        <v>306</v>
      </c>
      <c r="AO20" s="64" t="s">
        <v>200</v>
      </c>
      <c r="AP20" s="65">
        <v>1</v>
      </c>
      <c r="AQ20" s="75">
        <v>7</v>
      </c>
      <c r="AR20" s="97">
        <v>3500000</v>
      </c>
      <c r="AS20" s="67">
        <f>IF(AO19="Tabla",(AR19*AL19*AP19*AQ19)," ")</f>
        <v>49000000</v>
      </c>
      <c r="AT20" s="64"/>
      <c r="AU20" s="64"/>
      <c r="AV20" s="68">
        <f>IF(AO19="Tabla",AS20,(AVERAGE(AR19,AT20,AU20)*AQ19*AL19))</f>
        <v>49000000</v>
      </c>
      <c r="BV20" s="7">
        <v>9</v>
      </c>
    </row>
    <row r="21" spans="1:74" s="7" customFormat="1" ht="144" x14ac:dyDescent="0.2">
      <c r="A21" s="6">
        <v>11</v>
      </c>
      <c r="B21" s="75" t="s">
        <v>161</v>
      </c>
      <c r="C21" s="100" t="s">
        <v>186</v>
      </c>
      <c r="D21" s="6" t="s">
        <v>275</v>
      </c>
      <c r="E21" s="43" t="s">
        <v>205</v>
      </c>
      <c r="F21" s="80">
        <v>600</v>
      </c>
      <c r="G21" s="22" t="s">
        <v>220</v>
      </c>
      <c r="H21" s="23">
        <v>3300</v>
      </c>
      <c r="I21" s="47">
        <f t="shared" ref="I21" si="25">H21*19%</f>
        <v>627</v>
      </c>
      <c r="J21" s="47">
        <f t="shared" ref="J21" si="26">H21+I21</f>
        <v>3927</v>
      </c>
      <c r="K21" s="59">
        <f t="shared" ref="K21" si="27">IF(B21="","",(H21*F21))</f>
        <v>1980000</v>
      </c>
      <c r="L21" s="59">
        <f t="shared" ref="L21" si="28">IF(B21="","",(J21*F21))</f>
        <v>2356200</v>
      </c>
      <c r="M21" s="24" t="s">
        <v>216</v>
      </c>
      <c r="N21" s="25">
        <v>3100</v>
      </c>
      <c r="O21" s="26">
        <f t="shared" ref="O21" si="29">N21*19%</f>
        <v>589</v>
      </c>
      <c r="P21" s="26">
        <f t="shared" ref="P21" si="30">N21+O21</f>
        <v>3689</v>
      </c>
      <c r="Q21" s="27">
        <f t="shared" ref="Q21" si="31">IF(B21="","",(N21*F21))</f>
        <v>1860000</v>
      </c>
      <c r="R21" s="27">
        <f t="shared" ref="R21" si="32">IF(B21="","",(P21*F21))</f>
        <v>2213400</v>
      </c>
      <c r="S21" s="29"/>
      <c r="T21" s="30"/>
      <c r="U21" s="31">
        <f t="shared" ref="U21" si="33">T21*19%</f>
        <v>0</v>
      </c>
      <c r="V21" s="31">
        <f t="shared" ref="V21" si="34">T21+U21</f>
        <v>0</v>
      </c>
      <c r="W21" s="32">
        <f t="shared" ref="W21" si="35">IF(B21="","",(T21*F21))</f>
        <v>0</v>
      </c>
      <c r="X21" s="32">
        <f t="shared" ref="X21" si="36">IF(B21="","",(V21*F21))</f>
        <v>0</v>
      </c>
      <c r="Y21" s="39">
        <f>IF(A21="","",AVERAGE(J21,P21,))</f>
        <v>2538.6666666666665</v>
      </c>
      <c r="Z21" s="39">
        <f>IF(B21="","",AVERAGE(L21,R21,))</f>
        <v>1523200</v>
      </c>
      <c r="AA21" s="40">
        <f>IF(B21="","",STDEV(L21,R21))</f>
        <v>100974.84835343898</v>
      </c>
      <c r="AB21" s="41">
        <f t="shared" ref="AB21" si="37">IF(B21="","",(AA21/Z21))</f>
        <v>6.6291260736238825E-2</v>
      </c>
      <c r="AC21" s="40">
        <f t="shared" ref="AC21" si="38">IF(B21="","",(Z21-AA21))</f>
        <v>1422225.151646561</v>
      </c>
      <c r="AD21" s="40">
        <f t="shared" ref="AD21" si="39">IF(B21="","",(Z21+AA21))</f>
        <v>1624174.848353439</v>
      </c>
      <c r="AE21" s="42">
        <f>AVERAGE(L21,R21)</f>
        <v>2284800</v>
      </c>
      <c r="AF21" s="42">
        <f t="shared" ref="AF21" si="40">AE21*F21</f>
        <v>1370880000</v>
      </c>
      <c r="AG21" s="5"/>
      <c r="AK21" s="207" t="s">
        <v>198</v>
      </c>
      <c r="AL21" s="208">
        <v>2</v>
      </c>
      <c r="AM21" s="207" t="s">
        <v>311</v>
      </c>
      <c r="AN21" s="95" t="s">
        <v>307</v>
      </c>
      <c r="AO21" s="64" t="s">
        <v>200</v>
      </c>
      <c r="AP21" s="65">
        <v>1</v>
      </c>
      <c r="AQ21" s="75">
        <v>2</v>
      </c>
      <c r="AR21" s="98">
        <v>5635001</v>
      </c>
      <c r="AS21" s="67">
        <f>IF(AO20="Tabla",(AR20*AL20*AP20*AQ20)," ")</f>
        <v>49000000</v>
      </c>
      <c r="AT21" s="64"/>
      <c r="AU21" s="64"/>
      <c r="AV21" s="68">
        <f>IF(AO20="Tabla",AS21,(AVERAGE(AR20,AT21,AU21)*AQ20*AL20))</f>
        <v>49000000</v>
      </c>
      <c r="BV21" s="7">
        <v>30</v>
      </c>
    </row>
    <row r="22" spans="1:74" s="7" customFormat="1" ht="160" x14ac:dyDescent="0.2">
      <c r="A22" s="6">
        <v>12</v>
      </c>
      <c r="B22" s="75" t="s">
        <v>161</v>
      </c>
      <c r="C22" s="93" t="s">
        <v>168</v>
      </c>
      <c r="D22" s="6" t="s">
        <v>232</v>
      </c>
      <c r="E22" s="43" t="s">
        <v>205</v>
      </c>
      <c r="F22" s="78">
        <v>600</v>
      </c>
      <c r="G22" s="22" t="s">
        <v>233</v>
      </c>
      <c r="H22" s="23">
        <v>7953</v>
      </c>
      <c r="I22" s="47">
        <f t="shared" si="9"/>
        <v>1511.07</v>
      </c>
      <c r="J22" s="47">
        <f t="shared" si="10"/>
        <v>9464.07</v>
      </c>
      <c r="K22" s="59">
        <f t="shared" si="11"/>
        <v>4771800</v>
      </c>
      <c r="L22" s="59">
        <f t="shared" si="12"/>
        <v>5678442</v>
      </c>
      <c r="M22" s="24" t="s">
        <v>216</v>
      </c>
      <c r="N22" s="88">
        <v>8900</v>
      </c>
      <c r="O22" s="84">
        <f t="shared" si="13"/>
        <v>1691</v>
      </c>
      <c r="P22" s="84">
        <f t="shared" si="14"/>
        <v>10591</v>
      </c>
      <c r="Q22" s="27">
        <f t="shared" si="15"/>
        <v>5340000</v>
      </c>
      <c r="R22" s="27">
        <f t="shared" si="16"/>
        <v>6354600</v>
      </c>
      <c r="S22" s="29" t="s">
        <v>234</v>
      </c>
      <c r="T22" s="30">
        <v>7500</v>
      </c>
      <c r="U22" s="31">
        <f t="shared" si="17"/>
        <v>1425</v>
      </c>
      <c r="V22" s="31">
        <f t="shared" si="18"/>
        <v>8925</v>
      </c>
      <c r="W22" s="32">
        <f t="shared" si="19"/>
        <v>4500000</v>
      </c>
      <c r="X22" s="32">
        <f t="shared" si="20"/>
        <v>5355000</v>
      </c>
      <c r="Y22" s="86">
        <f t="shared" si="1"/>
        <v>9660.0233333333326</v>
      </c>
      <c r="Z22" s="86">
        <f t="shared" si="2"/>
        <v>5796014</v>
      </c>
      <c r="AA22" s="87">
        <f t="shared" si="3"/>
        <v>510066.09511709365</v>
      </c>
      <c r="AB22" s="41">
        <f t="shared" si="4"/>
        <v>8.8002909433464727E-2</v>
      </c>
      <c r="AC22" s="87">
        <f t="shared" si="5"/>
        <v>5285947.904882906</v>
      </c>
      <c r="AD22" s="87">
        <f t="shared" si="6"/>
        <v>6306080.095117094</v>
      </c>
      <c r="AE22" s="42">
        <f t="shared" si="7"/>
        <v>5796014</v>
      </c>
      <c r="AF22" s="42">
        <f t="shared" si="8"/>
        <v>3477608400</v>
      </c>
      <c r="AG22" s="5"/>
      <c r="AK22" s="64" t="s">
        <v>198</v>
      </c>
      <c r="AL22" s="75">
        <v>4</v>
      </c>
      <c r="AM22" s="64" t="s">
        <v>388</v>
      </c>
      <c r="AN22" s="95" t="s">
        <v>389</v>
      </c>
      <c r="AO22" s="5" t="s">
        <v>200</v>
      </c>
      <c r="AP22" s="65">
        <v>1</v>
      </c>
      <c r="AQ22" s="75">
        <v>6</v>
      </c>
      <c r="AR22" s="98">
        <v>4480000</v>
      </c>
      <c r="AS22" s="67">
        <f>IF(AO22="Tabla",(AR22*AL22*AP22*AQ22)," ")</f>
        <v>107520000</v>
      </c>
      <c r="AT22" s="64"/>
      <c r="AU22" s="64"/>
      <c r="AV22" s="68">
        <f>IF(AO21="Tabla",AS22,(AVERAGE(AR21,AT22,AU22)*AQ21*AL21))</f>
        <v>107520000</v>
      </c>
      <c r="BV22" s="7">
        <v>10</v>
      </c>
    </row>
    <row r="23" spans="1:74" s="7" customFormat="1" ht="48" x14ac:dyDescent="0.2">
      <c r="A23" s="6">
        <v>13</v>
      </c>
      <c r="B23" s="75" t="s">
        <v>169</v>
      </c>
      <c r="C23" s="93" t="s">
        <v>170</v>
      </c>
      <c r="D23" s="6" t="s">
        <v>235</v>
      </c>
      <c r="E23" s="43" t="s">
        <v>205</v>
      </c>
      <c r="F23" s="75">
        <v>5</v>
      </c>
      <c r="G23" s="22" t="s">
        <v>210</v>
      </c>
      <c r="H23" s="23">
        <v>260000</v>
      </c>
      <c r="I23" s="47">
        <f t="shared" si="9"/>
        <v>49400</v>
      </c>
      <c r="J23" s="47">
        <f t="shared" si="10"/>
        <v>309400</v>
      </c>
      <c r="K23" s="59">
        <f t="shared" si="11"/>
        <v>1300000</v>
      </c>
      <c r="L23" s="59">
        <f t="shared" si="12"/>
        <v>1547000</v>
      </c>
      <c r="M23" s="24" t="s">
        <v>236</v>
      </c>
      <c r="N23" s="88">
        <v>294117</v>
      </c>
      <c r="O23" s="84">
        <f>N23*19%</f>
        <v>55882.23</v>
      </c>
      <c r="P23" s="84">
        <f t="shared" si="14"/>
        <v>349999.23</v>
      </c>
      <c r="Q23" s="89">
        <f t="shared" si="15"/>
        <v>1470585</v>
      </c>
      <c r="R23" s="89">
        <f t="shared" si="16"/>
        <v>1749996.15</v>
      </c>
      <c r="S23" s="29" t="s">
        <v>237</v>
      </c>
      <c r="T23" s="90">
        <v>319327</v>
      </c>
      <c r="U23" s="85">
        <f>T23*19%</f>
        <v>60672.13</v>
      </c>
      <c r="V23" s="85">
        <f t="shared" si="18"/>
        <v>379999.13</v>
      </c>
      <c r="W23" s="92">
        <f t="shared" si="19"/>
        <v>1596635</v>
      </c>
      <c r="X23" s="92">
        <f t="shared" si="20"/>
        <v>1899995.65</v>
      </c>
      <c r="Y23" s="86">
        <f t="shared" si="1"/>
        <v>346466.12</v>
      </c>
      <c r="Z23" s="86">
        <f t="shared" si="2"/>
        <v>1732330.5999999999</v>
      </c>
      <c r="AA23" s="87">
        <f t="shared" si="3"/>
        <v>177159.63415048158</v>
      </c>
      <c r="AB23" s="41">
        <f t="shared" si="4"/>
        <v>0.10226664249334486</v>
      </c>
      <c r="AC23" s="87">
        <f t="shared" si="5"/>
        <v>1555170.9658495183</v>
      </c>
      <c r="AD23" s="87">
        <f t="shared" si="6"/>
        <v>1909490.2341504814</v>
      </c>
      <c r="AE23" s="42">
        <f t="shared" si="7"/>
        <v>1732330.5999999999</v>
      </c>
      <c r="AF23" s="42">
        <f t="shared" si="8"/>
        <v>8661653</v>
      </c>
      <c r="AG23" s="5"/>
      <c r="AK23" s="64"/>
      <c r="AL23" s="75"/>
      <c r="AM23" s="64"/>
      <c r="AN23" s="95"/>
      <c r="AO23" s="64"/>
      <c r="AP23" s="65"/>
      <c r="AQ23" s="75"/>
      <c r="AR23" s="98"/>
      <c r="AS23" s="67"/>
      <c r="AT23" s="64"/>
      <c r="AU23" s="64"/>
      <c r="AV23" s="68">
        <f>IF(AO22="Tabla",AS23,(AVERAGE(AR22,AT23,AU23)*AQ22*AL22))</f>
        <v>0</v>
      </c>
      <c r="BV23" s="7">
        <v>11</v>
      </c>
    </row>
    <row r="24" spans="1:74" s="7" customFormat="1" ht="96" x14ac:dyDescent="0.2">
      <c r="A24" s="6">
        <v>14</v>
      </c>
      <c r="B24" s="75" t="s">
        <v>169</v>
      </c>
      <c r="C24" s="93" t="s">
        <v>171</v>
      </c>
      <c r="D24" s="6" t="s">
        <v>238</v>
      </c>
      <c r="E24" s="43" t="s">
        <v>205</v>
      </c>
      <c r="F24" s="79">
        <v>1</v>
      </c>
      <c r="G24" s="22" t="s">
        <v>239</v>
      </c>
      <c r="H24" s="23">
        <v>1490000</v>
      </c>
      <c r="I24" s="47">
        <f t="shared" si="9"/>
        <v>283100</v>
      </c>
      <c r="J24" s="47">
        <f t="shared" si="10"/>
        <v>1773100</v>
      </c>
      <c r="K24" s="59">
        <f t="shared" si="11"/>
        <v>1490000</v>
      </c>
      <c r="L24" s="59">
        <f t="shared" si="12"/>
        <v>1773100</v>
      </c>
      <c r="M24" s="24" t="s">
        <v>240</v>
      </c>
      <c r="N24" s="25">
        <v>1600000</v>
      </c>
      <c r="O24" s="26">
        <f t="shared" si="13"/>
        <v>304000</v>
      </c>
      <c r="P24" s="26">
        <f t="shared" si="14"/>
        <v>1904000</v>
      </c>
      <c r="Q24" s="27">
        <f t="shared" si="15"/>
        <v>1600000</v>
      </c>
      <c r="R24" s="27">
        <f t="shared" si="16"/>
        <v>1904000</v>
      </c>
      <c r="S24" s="29" t="s">
        <v>241</v>
      </c>
      <c r="T24" s="30">
        <v>1390000</v>
      </c>
      <c r="U24" s="31">
        <f t="shared" si="17"/>
        <v>264100</v>
      </c>
      <c r="V24" s="31">
        <f t="shared" si="18"/>
        <v>1654100</v>
      </c>
      <c r="W24" s="32">
        <f t="shared" si="19"/>
        <v>1390000</v>
      </c>
      <c r="X24" s="32">
        <f t="shared" si="20"/>
        <v>1654100</v>
      </c>
      <c r="Y24" s="86">
        <f t="shared" si="1"/>
        <v>1777066.6666666667</v>
      </c>
      <c r="Z24" s="86">
        <f t="shared" si="2"/>
        <v>1777066.6666666667</v>
      </c>
      <c r="AA24" s="87">
        <f t="shared" si="3"/>
        <v>124997.2133022706</v>
      </c>
      <c r="AB24" s="41">
        <f t="shared" si="4"/>
        <v>7.0339068109771113E-2</v>
      </c>
      <c r="AC24" s="87">
        <f t="shared" si="5"/>
        <v>1652069.4533643962</v>
      </c>
      <c r="AD24" s="87">
        <f t="shared" si="6"/>
        <v>1902063.8799689373</v>
      </c>
      <c r="AE24" s="42">
        <f t="shared" si="7"/>
        <v>1777066.6666666667</v>
      </c>
      <c r="AF24" s="42">
        <f t="shared" si="8"/>
        <v>1777066.6666666667</v>
      </c>
      <c r="AG24" s="5"/>
      <c r="AK24" s="5"/>
      <c r="AL24" s="5"/>
      <c r="AM24" s="5"/>
      <c r="AN24" s="5"/>
      <c r="AO24" s="5"/>
      <c r="AP24" s="5"/>
      <c r="AQ24" s="5"/>
      <c r="AR24" s="5"/>
      <c r="AS24" s="67"/>
      <c r="AT24" s="64"/>
      <c r="AU24" s="64"/>
      <c r="AV24" s="68" t="e">
        <f>IF(AO23="Tabla",AS24,(AVERAGE(AR23,AT24,AU24)*AQ23*AL23))</f>
        <v>#DIV/0!</v>
      </c>
      <c r="BV24" s="7">
        <v>12</v>
      </c>
    </row>
    <row r="25" spans="1:74" s="7" customFormat="1" ht="124.5" customHeight="1" x14ac:dyDescent="0.2">
      <c r="A25" s="6">
        <v>15</v>
      </c>
      <c r="B25" s="75" t="s">
        <v>169</v>
      </c>
      <c r="C25" s="93" t="s">
        <v>172</v>
      </c>
      <c r="D25" s="6" t="s">
        <v>242</v>
      </c>
      <c r="E25" s="43" t="s">
        <v>205</v>
      </c>
      <c r="F25" s="75">
        <v>2</v>
      </c>
      <c r="G25" s="22" t="s">
        <v>243</v>
      </c>
      <c r="H25" s="23">
        <v>1600000</v>
      </c>
      <c r="I25" s="47">
        <f t="shared" si="9"/>
        <v>304000</v>
      </c>
      <c r="J25" s="47">
        <f t="shared" si="10"/>
        <v>1904000</v>
      </c>
      <c r="K25" s="59">
        <f t="shared" si="11"/>
        <v>3200000</v>
      </c>
      <c r="L25" s="59">
        <f t="shared" si="12"/>
        <v>3808000</v>
      </c>
      <c r="M25" s="24" t="s">
        <v>244</v>
      </c>
      <c r="N25" s="25">
        <v>1800000</v>
      </c>
      <c r="O25" s="26">
        <f t="shared" si="13"/>
        <v>342000</v>
      </c>
      <c r="P25" s="26">
        <f t="shared" si="14"/>
        <v>2142000</v>
      </c>
      <c r="Q25" s="27">
        <f t="shared" si="15"/>
        <v>3600000</v>
      </c>
      <c r="R25" s="27">
        <f t="shared" si="16"/>
        <v>4284000</v>
      </c>
      <c r="S25" s="29" t="s">
        <v>237</v>
      </c>
      <c r="T25" s="30">
        <v>1176470</v>
      </c>
      <c r="U25" s="85">
        <f t="shared" si="17"/>
        <v>223529.3</v>
      </c>
      <c r="V25" s="85">
        <f t="shared" si="18"/>
        <v>1399999.3</v>
      </c>
      <c r="W25" s="92">
        <f t="shared" si="19"/>
        <v>2352940</v>
      </c>
      <c r="X25" s="92">
        <f t="shared" si="20"/>
        <v>2799998.6</v>
      </c>
      <c r="Y25" s="86">
        <f t="shared" si="1"/>
        <v>1815333.0999999999</v>
      </c>
      <c r="Z25" s="86">
        <f t="shared" si="2"/>
        <v>3630666.1999999997</v>
      </c>
      <c r="AA25" s="87">
        <f t="shared" si="3"/>
        <v>757727.19118909829</v>
      </c>
      <c r="AB25" s="41">
        <f t="shared" si="4"/>
        <v>0.20870197078131236</v>
      </c>
      <c r="AC25" s="87">
        <f t="shared" si="5"/>
        <v>2872939.0088109015</v>
      </c>
      <c r="AD25" s="87">
        <f t="shared" si="6"/>
        <v>4388393.3911890984</v>
      </c>
      <c r="AE25" s="42">
        <f t="shared" si="7"/>
        <v>3630666.1999999997</v>
      </c>
      <c r="AF25" s="42">
        <f t="shared" si="8"/>
        <v>7261332.3999999994</v>
      </c>
      <c r="AG25" s="5"/>
      <c r="AK25" s="64"/>
      <c r="AL25" s="64"/>
      <c r="AM25" s="64"/>
      <c r="AN25" s="64"/>
      <c r="AO25" s="64"/>
      <c r="AP25" s="64"/>
      <c r="AQ25" s="64"/>
      <c r="AR25" s="67"/>
      <c r="AS25" s="67" t="str">
        <f t="shared" ref="AS25:AS40" si="41">IF(AO25="Tabla",(AR25*AL25*AP25*AQ25)," ")</f>
        <v xml:space="preserve"> </v>
      </c>
      <c r="AT25" s="64"/>
      <c r="AU25" s="64"/>
      <c r="AV25" s="68" t="e">
        <f t="shared" si="21"/>
        <v>#DIV/0!</v>
      </c>
      <c r="BV25" s="7">
        <v>13</v>
      </c>
    </row>
    <row r="26" spans="1:74" s="7" customFormat="1" ht="48" x14ac:dyDescent="0.2">
      <c r="A26" s="6">
        <v>16</v>
      </c>
      <c r="B26" s="75" t="s">
        <v>169</v>
      </c>
      <c r="C26" s="93" t="s">
        <v>173</v>
      </c>
      <c r="D26" s="6" t="s">
        <v>245</v>
      </c>
      <c r="E26" s="43" t="s">
        <v>205</v>
      </c>
      <c r="F26" s="75">
        <v>1</v>
      </c>
      <c r="G26" s="22" t="s">
        <v>246</v>
      </c>
      <c r="H26" s="23">
        <v>1450000</v>
      </c>
      <c r="I26" s="47">
        <f t="shared" si="9"/>
        <v>275500</v>
      </c>
      <c r="J26" s="47">
        <f t="shared" si="10"/>
        <v>1725500</v>
      </c>
      <c r="K26" s="59">
        <f t="shared" si="11"/>
        <v>1450000</v>
      </c>
      <c r="L26" s="59">
        <f t="shared" si="12"/>
        <v>1725500</v>
      </c>
      <c r="M26" s="24" t="s">
        <v>247</v>
      </c>
      <c r="N26" s="25">
        <v>1500000</v>
      </c>
      <c r="O26" s="26">
        <f t="shared" si="13"/>
        <v>285000</v>
      </c>
      <c r="P26" s="26">
        <f t="shared" si="14"/>
        <v>1785000</v>
      </c>
      <c r="Q26" s="27">
        <f t="shared" si="15"/>
        <v>1500000</v>
      </c>
      <c r="R26" s="27">
        <f t="shared" si="16"/>
        <v>1785000</v>
      </c>
      <c r="S26" s="29" t="s">
        <v>248</v>
      </c>
      <c r="T26" s="30">
        <v>1520000</v>
      </c>
      <c r="U26" s="31">
        <f t="shared" si="17"/>
        <v>288800</v>
      </c>
      <c r="V26" s="31">
        <f t="shared" si="18"/>
        <v>1808800</v>
      </c>
      <c r="W26" s="32">
        <f t="shared" si="19"/>
        <v>1520000</v>
      </c>
      <c r="X26" s="32">
        <f t="shared" si="20"/>
        <v>1808800</v>
      </c>
      <c r="Y26" s="86">
        <f t="shared" si="1"/>
        <v>1773100</v>
      </c>
      <c r="Z26" s="86">
        <f t="shared" si="2"/>
        <v>1773100</v>
      </c>
      <c r="AA26" s="87">
        <f t="shared" si="3"/>
        <v>42906.060178021471</v>
      </c>
      <c r="AB26" s="41">
        <f t="shared" si="4"/>
        <v>2.4198330707812007E-2</v>
      </c>
      <c r="AC26" s="87">
        <f t="shared" si="5"/>
        <v>1730193.9398219786</v>
      </c>
      <c r="AD26" s="87">
        <f t="shared" si="6"/>
        <v>1816006.0601780214</v>
      </c>
      <c r="AE26" s="42">
        <f t="shared" si="7"/>
        <v>1773100</v>
      </c>
      <c r="AF26" s="42">
        <f t="shared" si="8"/>
        <v>1773100</v>
      </c>
      <c r="AG26" s="5"/>
      <c r="AK26" s="64"/>
      <c r="AL26" s="64"/>
      <c r="AM26" s="64"/>
      <c r="AN26" s="64"/>
      <c r="AO26" s="64"/>
      <c r="AP26" s="64"/>
      <c r="AQ26" s="64"/>
      <c r="AR26" s="67"/>
      <c r="AS26" s="67" t="str">
        <f t="shared" si="41"/>
        <v xml:space="preserve"> </v>
      </c>
      <c r="AT26" s="64"/>
      <c r="AU26" s="64"/>
      <c r="AV26" s="68" t="e">
        <f t="shared" si="21"/>
        <v>#DIV/0!</v>
      </c>
      <c r="BV26" s="7">
        <v>14</v>
      </c>
    </row>
    <row r="27" spans="1:74" s="7" customFormat="1" ht="48" x14ac:dyDescent="0.2">
      <c r="A27" s="6">
        <v>17</v>
      </c>
      <c r="B27" s="75" t="s">
        <v>169</v>
      </c>
      <c r="C27" s="93" t="s">
        <v>174</v>
      </c>
      <c r="D27" s="6" t="s">
        <v>249</v>
      </c>
      <c r="E27" s="43" t="s">
        <v>205</v>
      </c>
      <c r="F27" s="75">
        <v>150</v>
      </c>
      <c r="G27" s="22" t="s">
        <v>210</v>
      </c>
      <c r="H27" s="23">
        <v>1665</v>
      </c>
      <c r="I27" s="47">
        <f t="shared" si="9"/>
        <v>316.35000000000002</v>
      </c>
      <c r="J27" s="47">
        <f t="shared" si="10"/>
        <v>1981.35</v>
      </c>
      <c r="K27" s="59">
        <f t="shared" si="11"/>
        <v>249750</v>
      </c>
      <c r="L27" s="59">
        <f t="shared" si="12"/>
        <v>297202.5</v>
      </c>
      <c r="M27" s="24" t="s">
        <v>250</v>
      </c>
      <c r="N27" s="25">
        <v>1300</v>
      </c>
      <c r="O27" s="26">
        <f t="shared" si="13"/>
        <v>247</v>
      </c>
      <c r="P27" s="26">
        <f t="shared" si="14"/>
        <v>1547</v>
      </c>
      <c r="Q27" s="27">
        <f t="shared" si="15"/>
        <v>195000</v>
      </c>
      <c r="R27" s="27">
        <f t="shared" si="16"/>
        <v>232050</v>
      </c>
      <c r="S27" s="29" t="s">
        <v>251</v>
      </c>
      <c r="T27" s="30">
        <v>2000</v>
      </c>
      <c r="U27" s="31">
        <f t="shared" si="17"/>
        <v>380</v>
      </c>
      <c r="V27" s="31">
        <f t="shared" si="18"/>
        <v>2380</v>
      </c>
      <c r="W27" s="32">
        <f t="shared" si="19"/>
        <v>300000</v>
      </c>
      <c r="X27" s="32">
        <f t="shared" si="20"/>
        <v>357000</v>
      </c>
      <c r="Y27" s="86">
        <f t="shared" si="1"/>
        <v>1969.45</v>
      </c>
      <c r="Z27" s="86">
        <f t="shared" si="2"/>
        <v>295417.5</v>
      </c>
      <c r="AA27" s="87">
        <f t="shared" si="3"/>
        <v>62494.12207359985</v>
      </c>
      <c r="AB27" s="41">
        <f t="shared" si="4"/>
        <v>0.21154509151827447</v>
      </c>
      <c r="AC27" s="87">
        <f t="shared" si="5"/>
        <v>232923.37792640016</v>
      </c>
      <c r="AD27" s="87">
        <f t="shared" si="6"/>
        <v>357911.62207359984</v>
      </c>
      <c r="AE27" s="42">
        <f t="shared" si="7"/>
        <v>295417.5</v>
      </c>
      <c r="AF27" s="42">
        <f t="shared" si="8"/>
        <v>44312625</v>
      </c>
      <c r="AG27" s="5"/>
      <c r="AK27" s="64"/>
      <c r="AL27" s="64"/>
      <c r="AM27" s="64"/>
      <c r="AN27" s="64"/>
      <c r="AO27" s="64"/>
      <c r="AP27" s="64"/>
      <c r="AQ27" s="64"/>
      <c r="AR27" s="67"/>
      <c r="AS27" s="67" t="str">
        <f t="shared" si="41"/>
        <v xml:space="preserve"> </v>
      </c>
      <c r="AT27" s="64"/>
      <c r="AU27" s="64"/>
      <c r="AV27" s="68" t="e">
        <f t="shared" si="21"/>
        <v>#DIV/0!</v>
      </c>
      <c r="BV27" s="7">
        <v>15</v>
      </c>
    </row>
    <row r="28" spans="1:74" s="7" customFormat="1" ht="48" x14ac:dyDescent="0.2">
      <c r="A28" s="6">
        <v>18</v>
      </c>
      <c r="B28" s="75" t="s">
        <v>169</v>
      </c>
      <c r="C28" s="93" t="s">
        <v>175</v>
      </c>
      <c r="D28" s="6" t="s">
        <v>252</v>
      </c>
      <c r="E28" s="43" t="s">
        <v>205</v>
      </c>
      <c r="F28" s="75">
        <v>1</v>
      </c>
      <c r="G28" s="22" t="s">
        <v>253</v>
      </c>
      <c r="H28" s="23">
        <v>435000</v>
      </c>
      <c r="I28" s="47"/>
      <c r="J28" s="47">
        <f t="shared" si="10"/>
        <v>435000</v>
      </c>
      <c r="K28" s="59">
        <f t="shared" si="11"/>
        <v>435000</v>
      </c>
      <c r="L28" s="59">
        <f t="shared" si="12"/>
        <v>435000</v>
      </c>
      <c r="M28" s="24" t="s">
        <v>254</v>
      </c>
      <c r="N28" s="25">
        <v>320000</v>
      </c>
      <c r="O28" s="26">
        <f t="shared" si="13"/>
        <v>60800</v>
      </c>
      <c r="P28" s="26">
        <f t="shared" si="14"/>
        <v>380800</v>
      </c>
      <c r="Q28" s="27">
        <f t="shared" si="15"/>
        <v>320000</v>
      </c>
      <c r="R28" s="27">
        <f t="shared" si="16"/>
        <v>380800</v>
      </c>
      <c r="S28" s="29" t="s">
        <v>255</v>
      </c>
      <c r="T28" s="30">
        <v>390000</v>
      </c>
      <c r="U28" s="31"/>
      <c r="V28" s="31">
        <f t="shared" si="18"/>
        <v>390000</v>
      </c>
      <c r="W28" s="32">
        <f t="shared" si="19"/>
        <v>390000</v>
      </c>
      <c r="X28" s="32">
        <f t="shared" si="20"/>
        <v>390000</v>
      </c>
      <c r="Y28" s="86">
        <f t="shared" si="1"/>
        <v>401933.33333333331</v>
      </c>
      <c r="Z28" s="86">
        <f t="shared" si="2"/>
        <v>401933.33333333331</v>
      </c>
      <c r="AA28" s="87">
        <f t="shared" si="3"/>
        <v>29003.677927692777</v>
      </c>
      <c r="AB28" s="41">
        <f t="shared" si="4"/>
        <v>7.2160419458515784E-2</v>
      </c>
      <c r="AC28" s="87">
        <f t="shared" si="5"/>
        <v>372929.65540564054</v>
      </c>
      <c r="AD28" s="87">
        <f t="shared" si="6"/>
        <v>430937.01126102608</v>
      </c>
      <c r="AE28" s="42">
        <f t="shared" si="7"/>
        <v>401933.33333333331</v>
      </c>
      <c r="AF28" s="42">
        <f t="shared" si="8"/>
        <v>401933.33333333331</v>
      </c>
      <c r="AG28" s="5"/>
      <c r="AK28" s="64"/>
      <c r="AL28" s="64"/>
      <c r="AM28" s="5"/>
      <c r="AN28" s="5"/>
      <c r="AO28" s="5"/>
      <c r="AP28" s="65"/>
      <c r="AQ28" s="66"/>
      <c r="AR28" s="67"/>
      <c r="AS28" s="67" t="str">
        <f t="shared" si="41"/>
        <v xml:space="preserve"> </v>
      </c>
      <c r="AT28" s="5"/>
      <c r="AU28" s="5"/>
      <c r="AV28" s="68" t="e">
        <f t="shared" si="21"/>
        <v>#DIV/0!</v>
      </c>
      <c r="BV28" s="7">
        <v>16</v>
      </c>
    </row>
    <row r="29" spans="1:74" s="7" customFormat="1" ht="48" x14ac:dyDescent="0.2">
      <c r="A29" s="6">
        <v>19</v>
      </c>
      <c r="B29" s="75" t="s">
        <v>169</v>
      </c>
      <c r="C29" s="93" t="s">
        <v>176</v>
      </c>
      <c r="D29" s="6" t="s">
        <v>256</v>
      </c>
      <c r="E29" s="43" t="s">
        <v>205</v>
      </c>
      <c r="F29" s="75">
        <v>150</v>
      </c>
      <c r="G29" s="22" t="s">
        <v>257</v>
      </c>
      <c r="H29" s="23">
        <v>10500</v>
      </c>
      <c r="I29" s="47">
        <f t="shared" si="9"/>
        <v>1995</v>
      </c>
      <c r="J29" s="47">
        <f t="shared" si="10"/>
        <v>12495</v>
      </c>
      <c r="K29" s="59">
        <f t="shared" si="11"/>
        <v>1575000</v>
      </c>
      <c r="L29" s="59">
        <f t="shared" si="12"/>
        <v>1874250</v>
      </c>
      <c r="M29" s="24" t="s">
        <v>258</v>
      </c>
      <c r="N29" s="88">
        <v>12328</v>
      </c>
      <c r="O29" s="84">
        <f t="shared" si="13"/>
        <v>2342.3200000000002</v>
      </c>
      <c r="P29" s="84">
        <f t="shared" si="14"/>
        <v>14670.32</v>
      </c>
      <c r="Q29" s="89">
        <f t="shared" si="15"/>
        <v>1849200</v>
      </c>
      <c r="R29" s="89">
        <f t="shared" si="16"/>
        <v>2200548</v>
      </c>
      <c r="S29" s="29" t="s">
        <v>259</v>
      </c>
      <c r="T29" s="30">
        <v>12000</v>
      </c>
      <c r="U29" s="31">
        <f t="shared" si="17"/>
        <v>2280</v>
      </c>
      <c r="V29" s="31">
        <f t="shared" si="18"/>
        <v>14280</v>
      </c>
      <c r="W29" s="32">
        <f t="shared" si="19"/>
        <v>1800000</v>
      </c>
      <c r="X29" s="32">
        <f t="shared" si="20"/>
        <v>2142000</v>
      </c>
      <c r="Y29" s="86">
        <f t="shared" si="1"/>
        <v>13815.106666666667</v>
      </c>
      <c r="Z29" s="86">
        <f t="shared" si="2"/>
        <v>2072266</v>
      </c>
      <c r="AA29" s="87">
        <f t="shared" si="3"/>
        <v>173967.58108337311</v>
      </c>
      <c r="AB29" s="41">
        <f t="shared" si="4"/>
        <v>8.3950410364003997E-2</v>
      </c>
      <c r="AC29" s="87">
        <f t="shared" si="5"/>
        <v>1898298.4189166268</v>
      </c>
      <c r="AD29" s="87">
        <f t="shared" si="6"/>
        <v>2246233.5810833732</v>
      </c>
      <c r="AE29" s="42">
        <f t="shared" si="7"/>
        <v>2072266</v>
      </c>
      <c r="AF29" s="42">
        <f t="shared" si="8"/>
        <v>310839900</v>
      </c>
      <c r="AG29" s="5"/>
      <c r="AK29" s="64"/>
      <c r="AL29" s="64"/>
      <c r="AM29" s="5"/>
      <c r="AN29" s="5"/>
      <c r="AO29" s="5"/>
      <c r="AP29" s="65"/>
      <c r="AQ29" s="66"/>
      <c r="AR29" s="67"/>
      <c r="AS29" s="67" t="str">
        <f t="shared" si="41"/>
        <v xml:space="preserve"> </v>
      </c>
      <c r="AT29" s="5"/>
      <c r="AU29" s="5"/>
      <c r="AV29" s="68" t="e">
        <f t="shared" si="21"/>
        <v>#DIV/0!</v>
      </c>
      <c r="BV29" s="7">
        <v>17</v>
      </c>
    </row>
    <row r="30" spans="1:74" s="7" customFormat="1" ht="64" x14ac:dyDescent="0.2">
      <c r="A30" s="6">
        <v>20</v>
      </c>
      <c r="B30" s="75" t="s">
        <v>169</v>
      </c>
      <c r="C30" s="100" t="s">
        <v>186</v>
      </c>
      <c r="D30" s="6" t="s">
        <v>275</v>
      </c>
      <c r="E30" s="43" t="s">
        <v>205</v>
      </c>
      <c r="F30" s="80">
        <v>150</v>
      </c>
      <c r="G30" s="22" t="s">
        <v>220</v>
      </c>
      <c r="H30" s="23">
        <v>3300</v>
      </c>
      <c r="I30" s="47">
        <f t="shared" si="9"/>
        <v>627</v>
      </c>
      <c r="J30" s="47">
        <f t="shared" si="10"/>
        <v>3927</v>
      </c>
      <c r="K30" s="59">
        <f t="shared" si="11"/>
        <v>495000</v>
      </c>
      <c r="L30" s="59">
        <f t="shared" si="12"/>
        <v>589050</v>
      </c>
      <c r="M30" s="24" t="s">
        <v>216</v>
      </c>
      <c r="N30" s="25">
        <v>3100</v>
      </c>
      <c r="O30" s="26">
        <f t="shared" si="13"/>
        <v>589</v>
      </c>
      <c r="P30" s="26">
        <f t="shared" si="14"/>
        <v>3689</v>
      </c>
      <c r="Q30" s="27">
        <f t="shared" si="15"/>
        <v>465000</v>
      </c>
      <c r="R30" s="27">
        <f t="shared" si="16"/>
        <v>553350</v>
      </c>
      <c r="S30" s="29"/>
      <c r="T30" s="30"/>
      <c r="U30" s="31">
        <f t="shared" si="17"/>
        <v>0</v>
      </c>
      <c r="V30" s="31">
        <f t="shared" si="18"/>
        <v>0</v>
      </c>
      <c r="W30" s="32">
        <f t="shared" si="19"/>
        <v>0</v>
      </c>
      <c r="X30" s="32">
        <f t="shared" si="20"/>
        <v>0</v>
      </c>
      <c r="Y30" s="39">
        <f>IF(A30="","",AVERAGE(J30,P30,))</f>
        <v>2538.6666666666665</v>
      </c>
      <c r="Z30" s="39">
        <f>IF(B30="","",AVERAGE(L30,R30,))</f>
        <v>380800</v>
      </c>
      <c r="AA30" s="40">
        <f>IF(B30="","",STDEV(L30,R30))</f>
        <v>25243.712088359745</v>
      </c>
      <c r="AB30" s="41">
        <f t="shared" si="4"/>
        <v>6.6291260736238825E-2</v>
      </c>
      <c r="AC30" s="40">
        <f t="shared" si="5"/>
        <v>355556.28791164025</v>
      </c>
      <c r="AD30" s="40">
        <f t="shared" si="6"/>
        <v>406043.71208835975</v>
      </c>
      <c r="AE30" s="42">
        <f>AVERAGE(L30,R30)</f>
        <v>571200</v>
      </c>
      <c r="AF30" s="42">
        <f t="shared" si="8"/>
        <v>85680000</v>
      </c>
      <c r="AG30" s="5"/>
      <c r="AK30" s="5"/>
      <c r="AL30" s="5"/>
      <c r="AM30" s="5"/>
      <c r="AN30" s="5"/>
      <c r="AO30" s="5"/>
      <c r="AP30" s="5"/>
      <c r="AQ30" s="5"/>
      <c r="AR30" s="5"/>
      <c r="AS30" s="109"/>
      <c r="AT30" s="109"/>
      <c r="AU30" s="109"/>
      <c r="AV30" s="109"/>
      <c r="BV30" s="7">
        <v>30</v>
      </c>
    </row>
    <row r="31" spans="1:74" s="7" customFormat="1" ht="80" x14ac:dyDescent="0.2">
      <c r="A31" s="6">
        <v>21</v>
      </c>
      <c r="B31" s="75" t="s">
        <v>169</v>
      </c>
      <c r="C31" s="93" t="s">
        <v>177</v>
      </c>
      <c r="D31" s="6" t="s">
        <v>260</v>
      </c>
      <c r="E31" s="43" t="s">
        <v>205</v>
      </c>
      <c r="F31" s="75">
        <v>150</v>
      </c>
      <c r="G31" s="22" t="s">
        <v>230</v>
      </c>
      <c r="H31" s="23">
        <v>12521</v>
      </c>
      <c r="I31" s="47">
        <f t="shared" si="9"/>
        <v>2378.9900000000002</v>
      </c>
      <c r="J31" s="47">
        <f t="shared" si="10"/>
        <v>14899.99</v>
      </c>
      <c r="K31" s="59">
        <f t="shared" si="11"/>
        <v>1878150</v>
      </c>
      <c r="L31" s="59">
        <f t="shared" si="12"/>
        <v>2234998.5</v>
      </c>
      <c r="M31" s="24" t="s">
        <v>261</v>
      </c>
      <c r="N31" s="25">
        <v>15630</v>
      </c>
      <c r="O31" s="26">
        <f t="shared" si="13"/>
        <v>2969.7</v>
      </c>
      <c r="P31" s="26">
        <f t="shared" si="14"/>
        <v>18599.7</v>
      </c>
      <c r="Q31" s="27">
        <f t="shared" si="15"/>
        <v>2344500</v>
      </c>
      <c r="R31" s="27">
        <f t="shared" si="16"/>
        <v>2789955</v>
      </c>
      <c r="S31" s="29" t="s">
        <v>231</v>
      </c>
      <c r="T31" s="30">
        <v>12521</v>
      </c>
      <c r="U31" s="31">
        <f t="shared" si="17"/>
        <v>2378.9900000000002</v>
      </c>
      <c r="V31" s="31">
        <f t="shared" si="18"/>
        <v>14899.99</v>
      </c>
      <c r="W31" s="32">
        <f t="shared" si="19"/>
        <v>1878150</v>
      </c>
      <c r="X31" s="32">
        <f t="shared" si="20"/>
        <v>2234998.5</v>
      </c>
      <c r="Y31" s="86">
        <f t="shared" si="1"/>
        <v>16133.226666666667</v>
      </c>
      <c r="Z31" s="86">
        <f t="shared" si="2"/>
        <v>2419984</v>
      </c>
      <c r="AA31" s="87">
        <f t="shared" si="3"/>
        <v>320404.28466353257</v>
      </c>
      <c r="AB31" s="41">
        <f t="shared" si="4"/>
        <v>0.1323993401045348</v>
      </c>
      <c r="AC31" s="87">
        <f t="shared" si="5"/>
        <v>2099579.7153364676</v>
      </c>
      <c r="AD31" s="87">
        <f t="shared" si="6"/>
        <v>2740388.2846635324</v>
      </c>
      <c r="AE31" s="42">
        <f t="shared" si="7"/>
        <v>2419984</v>
      </c>
      <c r="AF31" s="42">
        <f t="shared" si="8"/>
        <v>362997600</v>
      </c>
      <c r="AG31" s="5"/>
      <c r="AK31" s="64"/>
      <c r="AL31" s="64"/>
      <c r="AM31" s="5"/>
      <c r="AN31" s="5"/>
      <c r="AO31" s="5"/>
      <c r="AP31" s="65"/>
      <c r="AQ31" s="66"/>
      <c r="AR31" s="67"/>
      <c r="AS31" s="67" t="str">
        <f t="shared" si="41"/>
        <v xml:space="preserve"> </v>
      </c>
      <c r="AT31" s="5"/>
      <c r="AU31" s="5"/>
      <c r="AV31" s="68" t="e">
        <f t="shared" si="21"/>
        <v>#DIV/0!</v>
      </c>
      <c r="BV31" s="7">
        <v>18</v>
      </c>
    </row>
    <row r="32" spans="1:74" s="7" customFormat="1" ht="80" x14ac:dyDescent="0.2">
      <c r="A32" s="6">
        <v>22</v>
      </c>
      <c r="B32" s="75" t="s">
        <v>169</v>
      </c>
      <c r="C32" s="93" t="s">
        <v>178</v>
      </c>
      <c r="D32" s="6" t="s">
        <v>262</v>
      </c>
      <c r="E32" s="43" t="s">
        <v>205</v>
      </c>
      <c r="F32" s="75">
        <v>3</v>
      </c>
      <c r="G32" s="22" t="s">
        <v>237</v>
      </c>
      <c r="H32" s="23">
        <v>1344538</v>
      </c>
      <c r="I32" s="47">
        <f>H32*19%</f>
        <v>255462.22</v>
      </c>
      <c r="J32" s="47">
        <f t="shared" si="10"/>
        <v>1600000.22</v>
      </c>
      <c r="K32" s="59">
        <f t="shared" si="11"/>
        <v>4033614</v>
      </c>
      <c r="L32" s="59">
        <f t="shared" si="12"/>
        <v>4800000.66</v>
      </c>
      <c r="M32" s="24" t="s">
        <v>244</v>
      </c>
      <c r="N32" s="25">
        <v>1200000</v>
      </c>
      <c r="O32" s="26">
        <f t="shared" si="13"/>
        <v>228000</v>
      </c>
      <c r="P32" s="26">
        <f t="shared" si="14"/>
        <v>1428000</v>
      </c>
      <c r="Q32" s="27">
        <f t="shared" si="15"/>
        <v>3600000</v>
      </c>
      <c r="R32" s="27">
        <f t="shared" si="16"/>
        <v>4284000</v>
      </c>
      <c r="S32" s="29"/>
      <c r="T32" s="30"/>
      <c r="U32" s="31">
        <f t="shared" si="17"/>
        <v>0</v>
      </c>
      <c r="V32" s="31">
        <f t="shared" si="18"/>
        <v>0</v>
      </c>
      <c r="W32" s="32">
        <f t="shared" si="19"/>
        <v>0</v>
      </c>
      <c r="X32" s="32">
        <f t="shared" si="20"/>
        <v>0</v>
      </c>
      <c r="Y32" s="39">
        <f>IF(A32="","",AVERAGE(J32,P32))</f>
        <v>1514000.1099999999</v>
      </c>
      <c r="Z32" s="39">
        <f>IF(B32="","",AVERAGE(L32,R32))</f>
        <v>4542000.33</v>
      </c>
      <c r="AA32" s="40">
        <f>IF(B32="","",STDEV(L32,R32))</f>
        <v>364867.56578273419</v>
      </c>
      <c r="AB32" s="41">
        <f t="shared" si="4"/>
        <v>8.0331910892383007E-2</v>
      </c>
      <c r="AC32" s="40">
        <f t="shared" si="5"/>
        <v>4177132.7642172659</v>
      </c>
      <c r="AD32" s="40">
        <f t="shared" si="6"/>
        <v>4906867.8957827343</v>
      </c>
      <c r="AE32" s="42">
        <f t="shared" si="7"/>
        <v>3028000.22</v>
      </c>
      <c r="AF32" s="42">
        <f t="shared" si="8"/>
        <v>9084000.6600000001</v>
      </c>
      <c r="AG32" s="5" t="s">
        <v>359</v>
      </c>
      <c r="AK32" s="64"/>
      <c r="AL32" s="64"/>
      <c r="AM32" s="5"/>
      <c r="AN32" s="5"/>
      <c r="AO32" s="5"/>
      <c r="AP32" s="65"/>
      <c r="AQ32" s="66"/>
      <c r="AR32" s="67"/>
      <c r="AS32" s="67" t="str">
        <f t="shared" si="41"/>
        <v xml:space="preserve"> </v>
      </c>
      <c r="AT32" s="5"/>
      <c r="AU32" s="5"/>
      <c r="AV32" s="68" t="e">
        <f t="shared" si="21"/>
        <v>#DIV/0!</v>
      </c>
      <c r="BV32" s="7">
        <v>19</v>
      </c>
    </row>
    <row r="33" spans="1:74" s="7" customFormat="1" ht="320" x14ac:dyDescent="0.2">
      <c r="A33" s="6">
        <v>23</v>
      </c>
      <c r="B33" s="75" t="s">
        <v>169</v>
      </c>
      <c r="C33" s="100" t="s">
        <v>179</v>
      </c>
      <c r="D33" s="6" t="s">
        <v>263</v>
      </c>
      <c r="E33" s="43" t="s">
        <v>205</v>
      </c>
      <c r="F33" s="79">
        <v>150</v>
      </c>
      <c r="G33" s="22" t="s">
        <v>264</v>
      </c>
      <c r="H33" s="23">
        <v>12500</v>
      </c>
      <c r="I33" s="47">
        <f>H33*8%</f>
        <v>1000</v>
      </c>
      <c r="J33" s="47">
        <f t="shared" si="10"/>
        <v>13500</v>
      </c>
      <c r="K33" s="59">
        <f t="shared" si="11"/>
        <v>1875000</v>
      </c>
      <c r="L33" s="59">
        <f t="shared" si="12"/>
        <v>2025000</v>
      </c>
      <c r="M33" s="24" t="s">
        <v>265</v>
      </c>
      <c r="N33" s="25">
        <v>9850</v>
      </c>
      <c r="O33" s="26">
        <f>N33*8%</f>
        <v>788</v>
      </c>
      <c r="P33" s="26">
        <f t="shared" si="14"/>
        <v>10638</v>
      </c>
      <c r="Q33" s="27">
        <f t="shared" si="15"/>
        <v>1477500</v>
      </c>
      <c r="R33" s="27">
        <f t="shared" si="16"/>
        <v>1595700</v>
      </c>
      <c r="S33" s="29" t="s">
        <v>266</v>
      </c>
      <c r="T33" s="30">
        <v>10650</v>
      </c>
      <c r="U33" s="31">
        <f t="shared" si="17"/>
        <v>2023.5</v>
      </c>
      <c r="V33" s="31">
        <f t="shared" si="18"/>
        <v>12673.5</v>
      </c>
      <c r="W33" s="32">
        <f t="shared" si="19"/>
        <v>1597500</v>
      </c>
      <c r="X33" s="32">
        <f t="shared" si="20"/>
        <v>1901025</v>
      </c>
      <c r="Y33" s="39">
        <f t="shared" si="1"/>
        <v>12270.5</v>
      </c>
      <c r="Z33" s="39">
        <f t="shared" si="2"/>
        <v>1840575</v>
      </c>
      <c r="AA33" s="40">
        <f t="shared" si="3"/>
        <v>220941.78956231888</v>
      </c>
      <c r="AB33" s="41">
        <f t="shared" si="4"/>
        <v>0.12003954718624282</v>
      </c>
      <c r="AC33" s="40">
        <f t="shared" si="5"/>
        <v>1619633.2104376811</v>
      </c>
      <c r="AD33" s="40">
        <f t="shared" si="6"/>
        <v>2061516.7895623189</v>
      </c>
      <c r="AE33" s="42">
        <f t="shared" si="7"/>
        <v>1840575</v>
      </c>
      <c r="AF33" s="42">
        <f t="shared" si="8"/>
        <v>276086250</v>
      </c>
      <c r="AG33" s="5"/>
      <c r="AK33" s="64"/>
      <c r="AL33" s="64"/>
      <c r="AM33" s="5"/>
      <c r="AN33" s="5"/>
      <c r="AO33" s="5"/>
      <c r="AP33" s="65"/>
      <c r="AQ33" s="66"/>
      <c r="AR33" s="67"/>
      <c r="AS33" s="67" t="str">
        <f t="shared" si="41"/>
        <v xml:space="preserve"> </v>
      </c>
      <c r="AT33" s="5"/>
      <c r="AU33" s="5"/>
      <c r="AV33" s="68" t="e">
        <f t="shared" si="21"/>
        <v>#DIV/0!</v>
      </c>
      <c r="BV33" s="7">
        <v>20</v>
      </c>
    </row>
    <row r="34" spans="1:74" s="7" customFormat="1" ht="64" x14ac:dyDescent="0.2">
      <c r="A34" s="6">
        <v>24</v>
      </c>
      <c r="B34" s="77" t="s">
        <v>180</v>
      </c>
      <c r="C34" s="100" t="s">
        <v>181</v>
      </c>
      <c r="D34" s="6" t="s">
        <v>267</v>
      </c>
      <c r="E34" s="43" t="s">
        <v>205</v>
      </c>
      <c r="F34" s="79">
        <v>5</v>
      </c>
      <c r="G34" s="22" t="s">
        <v>268</v>
      </c>
      <c r="H34" s="23">
        <v>6075000</v>
      </c>
      <c r="I34" s="47">
        <f t="shared" si="9"/>
        <v>1154250</v>
      </c>
      <c r="J34" s="47">
        <f t="shared" si="10"/>
        <v>7229250</v>
      </c>
      <c r="K34" s="59">
        <f t="shared" si="11"/>
        <v>30375000</v>
      </c>
      <c r="L34" s="59">
        <f t="shared" si="12"/>
        <v>36146250</v>
      </c>
      <c r="M34" s="24" t="s">
        <v>269</v>
      </c>
      <c r="N34" s="25">
        <v>8976240</v>
      </c>
      <c r="O34" s="26">
        <f t="shared" si="13"/>
        <v>1705485.6</v>
      </c>
      <c r="P34" s="26">
        <f t="shared" si="14"/>
        <v>10681725.6</v>
      </c>
      <c r="Q34" s="27">
        <f t="shared" si="15"/>
        <v>44881200</v>
      </c>
      <c r="R34" s="27">
        <f t="shared" si="16"/>
        <v>53408628</v>
      </c>
      <c r="S34" s="29" t="s">
        <v>216</v>
      </c>
      <c r="T34" s="30">
        <v>5870000</v>
      </c>
      <c r="U34" s="31">
        <f t="shared" si="17"/>
        <v>1115300</v>
      </c>
      <c r="V34" s="31">
        <f t="shared" si="18"/>
        <v>6985300</v>
      </c>
      <c r="W34" s="32">
        <f t="shared" si="19"/>
        <v>29350000</v>
      </c>
      <c r="X34" s="32">
        <f t="shared" si="20"/>
        <v>34926500</v>
      </c>
      <c r="Y34" s="86">
        <f t="shared" si="1"/>
        <v>8298758.5333333341</v>
      </c>
      <c r="Z34" s="86">
        <f t="shared" si="2"/>
        <v>41493792.666666664</v>
      </c>
      <c r="AA34" s="87">
        <f t="shared" si="3"/>
        <v>10336557.612714278</v>
      </c>
      <c r="AB34" s="41">
        <f t="shared" si="4"/>
        <v>0.24911093800827649</v>
      </c>
      <c r="AC34" s="87">
        <f t="shared" si="5"/>
        <v>31157235.053952388</v>
      </c>
      <c r="AD34" s="87">
        <f t="shared" si="6"/>
        <v>51830350.27938094</v>
      </c>
      <c r="AE34" s="42">
        <f t="shared" si="7"/>
        <v>41493792.666666664</v>
      </c>
      <c r="AF34" s="42">
        <f t="shared" si="8"/>
        <v>207468963.33333331</v>
      </c>
      <c r="AG34" s="5"/>
      <c r="AK34" s="64"/>
      <c r="AL34" s="64"/>
      <c r="AM34" s="5"/>
      <c r="AN34" s="5"/>
      <c r="AO34" s="5"/>
      <c r="AP34" s="65"/>
      <c r="AQ34" s="66"/>
      <c r="AR34" s="67"/>
      <c r="AS34" s="67" t="str">
        <f t="shared" si="41"/>
        <v xml:space="preserve"> </v>
      </c>
      <c r="AT34" s="5"/>
      <c r="AU34" s="5"/>
      <c r="AV34" s="68" t="e">
        <f t="shared" si="21"/>
        <v>#DIV/0!</v>
      </c>
      <c r="BV34" s="7">
        <v>21</v>
      </c>
    </row>
    <row r="35" spans="1:74" s="7" customFormat="1" ht="80" x14ac:dyDescent="0.2">
      <c r="A35" s="6">
        <v>25</v>
      </c>
      <c r="B35" s="77" t="s">
        <v>180</v>
      </c>
      <c r="C35" s="93" t="s">
        <v>178</v>
      </c>
      <c r="D35" s="6" t="s">
        <v>262</v>
      </c>
      <c r="E35" s="43" t="s">
        <v>205</v>
      </c>
      <c r="F35" s="75">
        <v>5</v>
      </c>
      <c r="G35" s="22" t="s">
        <v>237</v>
      </c>
      <c r="H35" s="23">
        <v>1344538</v>
      </c>
      <c r="I35" s="47">
        <f>H35*19%</f>
        <v>255462.22</v>
      </c>
      <c r="J35" s="47">
        <f t="shared" si="10"/>
        <v>1600000.22</v>
      </c>
      <c r="K35" s="59">
        <f t="shared" si="11"/>
        <v>6722690</v>
      </c>
      <c r="L35" s="59">
        <f t="shared" si="12"/>
        <v>8000001.0999999996</v>
      </c>
      <c r="M35" s="24" t="s">
        <v>244</v>
      </c>
      <c r="N35" s="25">
        <v>1200000</v>
      </c>
      <c r="O35" s="26">
        <f t="shared" si="13"/>
        <v>228000</v>
      </c>
      <c r="P35" s="26">
        <f t="shared" si="14"/>
        <v>1428000</v>
      </c>
      <c r="Q35" s="27">
        <f t="shared" si="15"/>
        <v>6000000</v>
      </c>
      <c r="R35" s="27">
        <f t="shared" si="16"/>
        <v>7140000</v>
      </c>
      <c r="S35" s="29"/>
      <c r="T35" s="30"/>
      <c r="U35" s="31">
        <f t="shared" si="17"/>
        <v>0</v>
      </c>
      <c r="V35" s="31">
        <f t="shared" si="18"/>
        <v>0</v>
      </c>
      <c r="W35" s="32">
        <f t="shared" si="19"/>
        <v>0</v>
      </c>
      <c r="X35" s="32">
        <f t="shared" si="20"/>
        <v>0</v>
      </c>
      <c r="Y35" s="39">
        <f>IF(A35="","",AVERAGE(J35,P35))</f>
        <v>1514000.1099999999</v>
      </c>
      <c r="Z35" s="39">
        <f>IF(B35="","",AVERAGE(L35,R35))</f>
        <v>7570000.5499999998</v>
      </c>
      <c r="AA35" s="40">
        <f>IF(B35="","",STDEV(L35,R35))</f>
        <v>608112.60963788989</v>
      </c>
      <c r="AB35" s="41">
        <f t="shared" si="4"/>
        <v>8.0331910892382952E-2</v>
      </c>
      <c r="AC35" s="40">
        <f t="shared" si="5"/>
        <v>6961887.9403621098</v>
      </c>
      <c r="AD35" s="40">
        <f t="shared" si="6"/>
        <v>8178113.1596378898</v>
      </c>
      <c r="AE35" s="42">
        <f t="shared" si="7"/>
        <v>5046667.0333333332</v>
      </c>
      <c r="AF35" s="42">
        <f t="shared" si="8"/>
        <v>25233335.166666664</v>
      </c>
      <c r="AG35" s="5" t="s">
        <v>359</v>
      </c>
      <c r="AK35" s="64"/>
      <c r="AL35" s="64"/>
      <c r="AM35" s="5"/>
      <c r="AN35" s="5"/>
      <c r="AO35" s="5"/>
      <c r="AP35" s="65"/>
      <c r="AQ35" s="66"/>
      <c r="AR35" s="67"/>
      <c r="AS35" s="67" t="str">
        <f t="shared" si="41"/>
        <v xml:space="preserve"> </v>
      </c>
      <c r="AT35" s="5"/>
      <c r="AU35" s="5"/>
      <c r="AV35" s="68" t="e">
        <f t="shared" si="21"/>
        <v>#DIV/0!</v>
      </c>
      <c r="BV35" s="7">
        <v>22</v>
      </c>
    </row>
    <row r="36" spans="1:74" s="7" customFormat="1" ht="256" x14ac:dyDescent="0.2">
      <c r="A36" s="6">
        <v>26</v>
      </c>
      <c r="B36" s="77" t="s">
        <v>180</v>
      </c>
      <c r="C36" s="100" t="s">
        <v>179</v>
      </c>
      <c r="D36" s="6" t="s">
        <v>270</v>
      </c>
      <c r="E36" s="43" t="s">
        <v>205</v>
      </c>
      <c r="F36" s="79">
        <v>300</v>
      </c>
      <c r="G36" s="22" t="s">
        <v>264</v>
      </c>
      <c r="H36" s="23">
        <v>12500</v>
      </c>
      <c r="I36" s="47">
        <f>H36*8%</f>
        <v>1000</v>
      </c>
      <c r="J36" s="47">
        <f t="shared" si="10"/>
        <v>13500</v>
      </c>
      <c r="K36" s="59">
        <f t="shared" si="11"/>
        <v>3750000</v>
      </c>
      <c r="L36" s="59">
        <f t="shared" si="12"/>
        <v>4050000</v>
      </c>
      <c r="M36" s="24" t="s">
        <v>265</v>
      </c>
      <c r="N36" s="25">
        <v>9850</v>
      </c>
      <c r="O36" s="26">
        <f>N36*8%</f>
        <v>788</v>
      </c>
      <c r="P36" s="26">
        <f t="shared" si="14"/>
        <v>10638</v>
      </c>
      <c r="Q36" s="27">
        <f t="shared" si="15"/>
        <v>2955000</v>
      </c>
      <c r="R36" s="27">
        <f t="shared" si="16"/>
        <v>3191400</v>
      </c>
      <c r="S36" s="29" t="s">
        <v>266</v>
      </c>
      <c r="T36" s="30">
        <v>10650</v>
      </c>
      <c r="U36" s="31">
        <f>T36*8%</f>
        <v>852</v>
      </c>
      <c r="V36" s="31">
        <f t="shared" si="18"/>
        <v>11502</v>
      </c>
      <c r="W36" s="32">
        <f t="shared" si="19"/>
        <v>3195000</v>
      </c>
      <c r="X36" s="32">
        <f t="shared" si="20"/>
        <v>3450600</v>
      </c>
      <c r="Y36" s="39">
        <f t="shared" si="1"/>
        <v>11880</v>
      </c>
      <c r="Z36" s="39">
        <f t="shared" si="2"/>
        <v>3564000</v>
      </c>
      <c r="AA36" s="40">
        <f t="shared" si="3"/>
        <v>440389.78189780924</v>
      </c>
      <c r="AB36" s="41">
        <f t="shared" si="4"/>
        <v>0.12356615653698351</v>
      </c>
      <c r="AC36" s="40">
        <f t="shared" si="5"/>
        <v>3123610.2181021906</v>
      </c>
      <c r="AD36" s="40">
        <f t="shared" si="6"/>
        <v>4004389.7818978094</v>
      </c>
      <c r="AE36" s="42">
        <f t="shared" si="7"/>
        <v>3564000</v>
      </c>
      <c r="AF36" s="42">
        <f t="shared" si="8"/>
        <v>1069200000</v>
      </c>
      <c r="AG36" s="5"/>
      <c r="AK36" s="110"/>
      <c r="AL36" s="64"/>
      <c r="AM36" s="5"/>
      <c r="AN36" s="5"/>
      <c r="AO36" s="5"/>
      <c r="AP36" s="65"/>
      <c r="AQ36" s="66"/>
      <c r="AR36" s="67"/>
      <c r="AS36" s="67" t="str">
        <f t="shared" si="41"/>
        <v xml:space="preserve"> </v>
      </c>
      <c r="AT36" s="5"/>
      <c r="AU36" s="5"/>
      <c r="AV36" s="111" t="e">
        <f t="shared" si="21"/>
        <v>#DIV/0!</v>
      </c>
      <c r="BV36" s="7">
        <v>23</v>
      </c>
    </row>
    <row r="37" spans="1:74" s="7" customFormat="1" ht="64" x14ac:dyDescent="0.2">
      <c r="A37" s="6">
        <v>27</v>
      </c>
      <c r="B37" s="77" t="s">
        <v>180</v>
      </c>
      <c r="C37" s="100" t="s">
        <v>186</v>
      </c>
      <c r="D37" s="6" t="s">
        <v>275</v>
      </c>
      <c r="E37" s="43" t="s">
        <v>205</v>
      </c>
      <c r="F37" s="80">
        <v>300</v>
      </c>
      <c r="G37" s="22" t="s">
        <v>220</v>
      </c>
      <c r="H37" s="23">
        <v>3300</v>
      </c>
      <c r="I37" s="47">
        <f t="shared" ref="I37" si="42">H37*19%</f>
        <v>627</v>
      </c>
      <c r="J37" s="47">
        <f t="shared" ref="J37" si="43">H37+I37</f>
        <v>3927</v>
      </c>
      <c r="K37" s="59">
        <f t="shared" ref="K37" si="44">IF(B37="","",(H37*F37))</f>
        <v>990000</v>
      </c>
      <c r="L37" s="59">
        <f t="shared" ref="L37" si="45">IF(B37="","",(J37*F37))</f>
        <v>1178100</v>
      </c>
      <c r="M37" s="24" t="s">
        <v>216</v>
      </c>
      <c r="N37" s="25">
        <v>3100</v>
      </c>
      <c r="O37" s="26">
        <f t="shared" ref="O37" si="46">N37*19%</f>
        <v>589</v>
      </c>
      <c r="P37" s="26">
        <f t="shared" ref="P37" si="47">N37+O37</f>
        <v>3689</v>
      </c>
      <c r="Q37" s="27">
        <f t="shared" ref="Q37" si="48">IF(B37="","",(N37*F37))</f>
        <v>930000</v>
      </c>
      <c r="R37" s="27">
        <f t="shared" ref="R37" si="49">IF(B37="","",(P37*F37))</f>
        <v>1106700</v>
      </c>
      <c r="S37" s="29"/>
      <c r="T37" s="30"/>
      <c r="U37" s="31">
        <f t="shared" ref="U37" si="50">T37*19%</f>
        <v>0</v>
      </c>
      <c r="V37" s="31">
        <f t="shared" ref="V37" si="51">T37+U37</f>
        <v>0</v>
      </c>
      <c r="W37" s="32">
        <f t="shared" ref="W37" si="52">IF(B37="","",(T37*F37))</f>
        <v>0</v>
      </c>
      <c r="X37" s="32">
        <f t="shared" ref="X37" si="53">IF(B37="","",(V37*F37))</f>
        <v>0</v>
      </c>
      <c r="Y37" s="39">
        <f>IF(A37="","",AVERAGE(J37,P37,))</f>
        <v>2538.6666666666665</v>
      </c>
      <c r="Z37" s="39">
        <f>IF(B37="","",AVERAGE(L37,R37,))</f>
        <v>761600</v>
      </c>
      <c r="AA37" s="40">
        <f>IF(B37="","",STDEV(L37,R37))</f>
        <v>50487.424176719491</v>
      </c>
      <c r="AB37" s="41">
        <f t="shared" ref="AB37" si="54">IF(B37="","",(AA37/Z37))</f>
        <v>6.6291260736238825E-2</v>
      </c>
      <c r="AC37" s="40">
        <f t="shared" ref="AC37" si="55">IF(B37="","",(Z37-AA37))</f>
        <v>711112.57582328049</v>
      </c>
      <c r="AD37" s="40">
        <f t="shared" ref="AD37" si="56">IF(B37="","",(Z37+AA37))</f>
        <v>812087.42417671951</v>
      </c>
      <c r="AE37" s="42">
        <f>AVERAGE(L37,R37)</f>
        <v>1142400</v>
      </c>
      <c r="AF37" s="42">
        <f t="shared" ref="AF37" si="57">AE37*F37</f>
        <v>342720000</v>
      </c>
      <c r="AG37" s="5"/>
      <c r="AL37" s="5"/>
      <c r="AM37" s="5"/>
      <c r="AN37" s="5"/>
      <c r="AO37" s="5"/>
      <c r="AP37" s="5"/>
      <c r="AQ37" s="5"/>
      <c r="AR37" s="5"/>
      <c r="AS37" s="109"/>
      <c r="AT37" s="109"/>
      <c r="AU37" s="109"/>
      <c r="AV37" s="3"/>
      <c r="BV37" s="7">
        <v>30</v>
      </c>
    </row>
    <row r="38" spans="1:74" s="7" customFormat="1" ht="96" x14ac:dyDescent="0.2">
      <c r="A38" s="6">
        <v>28</v>
      </c>
      <c r="B38" s="77" t="s">
        <v>180</v>
      </c>
      <c r="C38" s="93" t="s">
        <v>182</v>
      </c>
      <c r="D38" s="6" t="s">
        <v>271</v>
      </c>
      <c r="E38" s="43" t="s">
        <v>205</v>
      </c>
      <c r="F38" s="75">
        <v>300</v>
      </c>
      <c r="G38" s="22" t="s">
        <v>220</v>
      </c>
      <c r="H38" s="23">
        <v>5900</v>
      </c>
      <c r="I38" s="47">
        <f t="shared" si="9"/>
        <v>1121</v>
      </c>
      <c r="J38" s="47">
        <f t="shared" si="10"/>
        <v>7021</v>
      </c>
      <c r="K38" s="59">
        <f t="shared" si="11"/>
        <v>1770000</v>
      </c>
      <c r="L38" s="59">
        <f t="shared" si="12"/>
        <v>2106300</v>
      </c>
      <c r="M38" s="24" t="s">
        <v>216</v>
      </c>
      <c r="N38" s="25">
        <v>5220</v>
      </c>
      <c r="O38" s="26"/>
      <c r="P38" s="26">
        <f t="shared" si="14"/>
        <v>5220</v>
      </c>
      <c r="Q38" s="27">
        <f t="shared" si="15"/>
        <v>1566000</v>
      </c>
      <c r="R38" s="27">
        <f t="shared" si="16"/>
        <v>1566000</v>
      </c>
      <c r="S38" s="29" t="s">
        <v>272</v>
      </c>
      <c r="T38" s="30">
        <v>6500</v>
      </c>
      <c r="U38" s="31"/>
      <c r="V38" s="31">
        <f t="shared" si="18"/>
        <v>6500</v>
      </c>
      <c r="W38" s="32">
        <f t="shared" si="19"/>
        <v>1950000</v>
      </c>
      <c r="X38" s="32">
        <f t="shared" si="20"/>
        <v>1950000</v>
      </c>
      <c r="Y38" s="39">
        <f t="shared" si="1"/>
        <v>6247</v>
      </c>
      <c r="Z38" s="39">
        <f t="shared" si="2"/>
        <v>1874100</v>
      </c>
      <c r="AA38" s="40">
        <f t="shared" si="3"/>
        <v>278031.70682495908</v>
      </c>
      <c r="AB38" s="41">
        <f t="shared" si="4"/>
        <v>0.14835478727120169</v>
      </c>
      <c r="AC38" s="40">
        <f t="shared" si="5"/>
        <v>1596068.293175041</v>
      </c>
      <c r="AD38" s="40">
        <f t="shared" si="6"/>
        <v>2152131.7068249593</v>
      </c>
      <c r="AE38" s="42">
        <f t="shared" si="7"/>
        <v>1874100</v>
      </c>
      <c r="AF38" s="42">
        <f t="shared" si="8"/>
        <v>562230000</v>
      </c>
      <c r="AG38" s="5"/>
      <c r="AK38" s="110"/>
      <c r="AL38" s="64"/>
      <c r="AM38" s="5"/>
      <c r="AN38" s="5"/>
      <c r="AO38" s="5"/>
      <c r="AP38" s="65"/>
      <c r="AQ38" s="66"/>
      <c r="AR38" s="67"/>
      <c r="AS38" s="67" t="str">
        <f t="shared" si="41"/>
        <v xml:space="preserve"> </v>
      </c>
      <c r="AT38" s="5"/>
      <c r="AU38" s="5"/>
      <c r="AV38" s="111" t="e">
        <f t="shared" si="21"/>
        <v>#DIV/0!</v>
      </c>
      <c r="BV38" s="7">
        <v>24</v>
      </c>
    </row>
    <row r="39" spans="1:74" s="7" customFormat="1" ht="64" x14ac:dyDescent="0.2">
      <c r="A39" s="6">
        <v>29</v>
      </c>
      <c r="B39" s="75" t="s">
        <v>183</v>
      </c>
      <c r="C39" s="93" t="s">
        <v>184</v>
      </c>
      <c r="D39" s="6" t="s">
        <v>273</v>
      </c>
      <c r="E39" s="43" t="s">
        <v>290</v>
      </c>
      <c r="F39" s="75">
        <v>4</v>
      </c>
      <c r="G39" s="22" t="s">
        <v>291</v>
      </c>
      <c r="H39" s="23">
        <v>5000000</v>
      </c>
      <c r="I39" s="47"/>
      <c r="J39" s="47">
        <f t="shared" si="10"/>
        <v>5000000</v>
      </c>
      <c r="K39" s="59">
        <f t="shared" si="11"/>
        <v>20000000</v>
      </c>
      <c r="L39" s="59">
        <f t="shared" si="12"/>
        <v>20000000</v>
      </c>
      <c r="M39" s="24" t="s">
        <v>291</v>
      </c>
      <c r="N39" s="25">
        <v>5000000</v>
      </c>
      <c r="O39" s="26"/>
      <c r="P39" s="26">
        <f t="shared" si="14"/>
        <v>5000000</v>
      </c>
      <c r="Q39" s="27">
        <f t="shared" si="15"/>
        <v>20000000</v>
      </c>
      <c r="R39" s="27">
        <f t="shared" si="16"/>
        <v>20000000</v>
      </c>
      <c r="S39" s="29" t="s">
        <v>291</v>
      </c>
      <c r="T39" s="30">
        <v>5000000</v>
      </c>
      <c r="U39" s="31"/>
      <c r="V39" s="31">
        <f t="shared" si="18"/>
        <v>5000000</v>
      </c>
      <c r="W39" s="32">
        <f t="shared" si="19"/>
        <v>20000000</v>
      </c>
      <c r="X39" s="32">
        <f t="shared" si="20"/>
        <v>20000000</v>
      </c>
      <c r="Y39" s="39">
        <f t="shared" si="1"/>
        <v>5000000</v>
      </c>
      <c r="Z39" s="39">
        <f t="shared" si="2"/>
        <v>20000000</v>
      </c>
      <c r="AA39" s="40">
        <f t="shared" si="3"/>
        <v>0</v>
      </c>
      <c r="AB39" s="41">
        <f t="shared" si="4"/>
        <v>0</v>
      </c>
      <c r="AC39" s="40">
        <f t="shared" si="5"/>
        <v>20000000</v>
      </c>
      <c r="AD39" s="40">
        <f t="shared" si="6"/>
        <v>20000000</v>
      </c>
      <c r="AE39" s="42">
        <f t="shared" si="7"/>
        <v>20000000</v>
      </c>
      <c r="AF39" s="42">
        <f t="shared" si="8"/>
        <v>80000000</v>
      </c>
      <c r="AG39" s="5"/>
      <c r="AK39" s="110"/>
      <c r="AL39" s="64"/>
      <c r="AM39" s="5"/>
      <c r="AN39" s="5"/>
      <c r="AO39" s="5"/>
      <c r="AP39" s="65"/>
      <c r="AQ39" s="66"/>
      <c r="AR39" s="67"/>
      <c r="AS39" s="67" t="str">
        <f t="shared" si="41"/>
        <v xml:space="preserve"> </v>
      </c>
      <c r="AT39" s="5"/>
      <c r="AU39" s="5"/>
      <c r="AV39" s="111" t="e">
        <f t="shared" si="21"/>
        <v>#DIV/0!</v>
      </c>
      <c r="BV39" s="7">
        <v>25</v>
      </c>
    </row>
    <row r="40" spans="1:74" s="7" customFormat="1" ht="256" x14ac:dyDescent="0.2">
      <c r="A40" s="6">
        <v>30</v>
      </c>
      <c r="B40" s="75" t="s">
        <v>183</v>
      </c>
      <c r="C40" s="100" t="s">
        <v>179</v>
      </c>
      <c r="D40" s="6" t="s">
        <v>270</v>
      </c>
      <c r="E40" s="43" t="s">
        <v>205</v>
      </c>
      <c r="F40" s="79">
        <v>150</v>
      </c>
      <c r="G40" s="22" t="s">
        <v>264</v>
      </c>
      <c r="H40" s="23">
        <v>12500</v>
      </c>
      <c r="I40" s="47">
        <f>H40*8%</f>
        <v>1000</v>
      </c>
      <c r="J40" s="47">
        <f>H40+I40</f>
        <v>13500</v>
      </c>
      <c r="K40" s="59">
        <f t="shared" si="11"/>
        <v>1875000</v>
      </c>
      <c r="L40" s="59">
        <f>IF(B40="","",(J40*F40))</f>
        <v>2025000</v>
      </c>
      <c r="M40" s="24" t="s">
        <v>265</v>
      </c>
      <c r="N40" s="25">
        <v>9850</v>
      </c>
      <c r="O40" s="26">
        <f>N40*8%</f>
        <v>788</v>
      </c>
      <c r="P40" s="26">
        <f t="shared" si="14"/>
        <v>10638</v>
      </c>
      <c r="Q40" s="27">
        <f t="shared" si="15"/>
        <v>1477500</v>
      </c>
      <c r="R40" s="27">
        <f t="shared" si="16"/>
        <v>1595700</v>
      </c>
      <c r="S40" s="29" t="s">
        <v>266</v>
      </c>
      <c r="T40" s="30">
        <v>10650</v>
      </c>
      <c r="U40" s="31">
        <f>T40*8%</f>
        <v>852</v>
      </c>
      <c r="V40" s="31">
        <f t="shared" si="18"/>
        <v>11502</v>
      </c>
      <c r="W40" s="32">
        <f t="shared" si="19"/>
        <v>1597500</v>
      </c>
      <c r="X40" s="32">
        <f t="shared" si="20"/>
        <v>1725300</v>
      </c>
      <c r="Y40" s="39">
        <f t="shared" si="1"/>
        <v>11880</v>
      </c>
      <c r="Z40" s="39">
        <f t="shared" si="2"/>
        <v>1782000</v>
      </c>
      <c r="AA40" s="40">
        <f t="shared" si="3"/>
        <v>220194.89094890462</v>
      </c>
      <c r="AB40" s="41">
        <f t="shared" si="4"/>
        <v>0.12356615653698351</v>
      </c>
      <c r="AC40" s="40">
        <f t="shared" si="5"/>
        <v>1561805.1090510953</v>
      </c>
      <c r="AD40" s="40">
        <f t="shared" si="6"/>
        <v>2002194.8909489047</v>
      </c>
      <c r="AE40" s="42">
        <f t="shared" si="7"/>
        <v>1782000</v>
      </c>
      <c r="AF40" s="42">
        <f t="shared" si="8"/>
        <v>267300000</v>
      </c>
      <c r="AG40" s="5"/>
      <c r="AK40" s="110"/>
      <c r="AL40" s="64"/>
      <c r="AM40" s="5"/>
      <c r="AN40" s="5"/>
      <c r="AO40" s="5"/>
      <c r="AP40" s="65"/>
      <c r="AQ40" s="66"/>
      <c r="AR40" s="67"/>
      <c r="AS40" s="67" t="str">
        <f t="shared" si="41"/>
        <v xml:space="preserve"> </v>
      </c>
      <c r="AT40" s="5"/>
      <c r="AU40" s="5"/>
      <c r="AV40" s="111" t="e">
        <f t="shared" si="21"/>
        <v>#DIV/0!</v>
      </c>
      <c r="BV40" s="7">
        <v>26</v>
      </c>
    </row>
    <row r="41" spans="1:74" s="7" customFormat="1" ht="160" x14ac:dyDescent="0.2">
      <c r="A41" s="6">
        <v>31</v>
      </c>
      <c r="B41" s="75" t="s">
        <v>185</v>
      </c>
      <c r="C41" s="93" t="s">
        <v>162</v>
      </c>
      <c r="D41" s="6" t="s">
        <v>209</v>
      </c>
      <c r="E41" s="43" t="s">
        <v>205</v>
      </c>
      <c r="F41" s="78">
        <v>240</v>
      </c>
      <c r="G41" s="22" t="s">
        <v>210</v>
      </c>
      <c r="H41" s="23">
        <v>20000</v>
      </c>
      <c r="I41" s="47">
        <f t="shared" si="9"/>
        <v>3800</v>
      </c>
      <c r="J41" s="47">
        <f t="shared" si="10"/>
        <v>23800</v>
      </c>
      <c r="K41" s="59">
        <f t="shared" si="11"/>
        <v>4800000</v>
      </c>
      <c r="L41" s="59">
        <f t="shared" si="12"/>
        <v>5712000</v>
      </c>
      <c r="M41" s="24" t="s">
        <v>211</v>
      </c>
      <c r="N41" s="25">
        <v>20600</v>
      </c>
      <c r="O41" s="26">
        <f t="shared" si="13"/>
        <v>3914</v>
      </c>
      <c r="P41" s="26">
        <f t="shared" si="14"/>
        <v>24514</v>
      </c>
      <c r="Q41" s="27">
        <f t="shared" si="15"/>
        <v>4944000</v>
      </c>
      <c r="R41" s="27">
        <f t="shared" si="16"/>
        <v>5883360</v>
      </c>
      <c r="S41" s="29" t="s">
        <v>213</v>
      </c>
      <c r="T41" s="30">
        <v>20000</v>
      </c>
      <c r="U41" s="31">
        <f t="shared" si="17"/>
        <v>3800</v>
      </c>
      <c r="V41" s="31">
        <f t="shared" si="18"/>
        <v>23800</v>
      </c>
      <c r="W41" s="32">
        <f t="shared" si="19"/>
        <v>4800000</v>
      </c>
      <c r="X41" s="32">
        <f t="shared" si="20"/>
        <v>5712000</v>
      </c>
      <c r="Y41" s="39">
        <f t="shared" si="1"/>
        <v>24038</v>
      </c>
      <c r="Z41" s="39">
        <f t="shared" si="2"/>
        <v>5769120</v>
      </c>
      <c r="AA41" s="40">
        <f t="shared" si="3"/>
        <v>98934.74212833427</v>
      </c>
      <c r="AB41" s="41">
        <f t="shared" si="4"/>
        <v>1.7149017896721557E-2</v>
      </c>
      <c r="AC41" s="40">
        <f t="shared" si="5"/>
        <v>5670185.257871666</v>
      </c>
      <c r="AD41" s="40">
        <f t="shared" si="6"/>
        <v>5868054.742128334</v>
      </c>
      <c r="AE41" s="42">
        <f t="shared" si="7"/>
        <v>5769120</v>
      </c>
      <c r="AF41" s="42">
        <f t="shared" si="8"/>
        <v>1384588800</v>
      </c>
      <c r="AG41" s="5"/>
      <c r="AN41" s="242" t="s">
        <v>48</v>
      </c>
      <c r="AO41" s="242"/>
      <c r="AP41" s="242"/>
      <c r="AQ41" s="242"/>
      <c r="AR41" s="242"/>
      <c r="AS41" s="242"/>
      <c r="AT41" s="242"/>
      <c r="AU41" s="243"/>
      <c r="AV41" s="91">
        <f>SUM(AV11:AV21)</f>
        <v>817215109</v>
      </c>
      <c r="BV41" s="7">
        <v>27</v>
      </c>
    </row>
    <row r="42" spans="1:74" s="7" customFormat="1" ht="80" x14ac:dyDescent="0.2">
      <c r="A42" s="6">
        <v>32</v>
      </c>
      <c r="B42" s="75" t="s">
        <v>185</v>
      </c>
      <c r="C42" s="93" t="s">
        <v>163</v>
      </c>
      <c r="D42" s="6" t="s">
        <v>212</v>
      </c>
      <c r="E42" s="43" t="s">
        <v>205</v>
      </c>
      <c r="F42" s="78">
        <v>240</v>
      </c>
      <c r="G42" s="22" t="s">
        <v>210</v>
      </c>
      <c r="H42" s="23">
        <v>43500</v>
      </c>
      <c r="I42" s="47">
        <f t="shared" si="9"/>
        <v>8265</v>
      </c>
      <c r="J42" s="47">
        <f t="shared" si="10"/>
        <v>51765</v>
      </c>
      <c r="K42" s="59">
        <f t="shared" si="11"/>
        <v>10440000</v>
      </c>
      <c r="L42" s="59">
        <f t="shared" si="12"/>
        <v>12423600</v>
      </c>
      <c r="M42" s="24" t="s">
        <v>211</v>
      </c>
      <c r="N42" s="25">
        <v>47740</v>
      </c>
      <c r="O42" s="26">
        <f t="shared" si="13"/>
        <v>9070.6</v>
      </c>
      <c r="P42" s="26">
        <f t="shared" si="14"/>
        <v>56810.6</v>
      </c>
      <c r="Q42" s="27">
        <f t="shared" si="15"/>
        <v>11457600</v>
      </c>
      <c r="R42" s="27">
        <f t="shared" si="16"/>
        <v>13634544</v>
      </c>
      <c r="S42" s="29" t="s">
        <v>213</v>
      </c>
      <c r="T42" s="30">
        <v>45000</v>
      </c>
      <c r="U42" s="31">
        <f t="shared" si="17"/>
        <v>8550</v>
      </c>
      <c r="V42" s="31">
        <f t="shared" si="18"/>
        <v>53550</v>
      </c>
      <c r="W42" s="32">
        <f t="shared" si="19"/>
        <v>10800000</v>
      </c>
      <c r="X42" s="32">
        <f t="shared" si="20"/>
        <v>12852000</v>
      </c>
      <c r="Y42" s="39">
        <f t="shared" si="1"/>
        <v>54041.866666666669</v>
      </c>
      <c r="Z42" s="39">
        <f t="shared" si="2"/>
        <v>12970048</v>
      </c>
      <c r="AA42" s="40">
        <f t="shared" si="3"/>
        <v>614042.21394949709</v>
      </c>
      <c r="AB42" s="41">
        <f t="shared" si="4"/>
        <v>4.7343094948414773E-2</v>
      </c>
      <c r="AC42" s="40">
        <f t="shared" si="5"/>
        <v>12356005.786050502</v>
      </c>
      <c r="AD42" s="40">
        <f t="shared" si="6"/>
        <v>13584090.213949498</v>
      </c>
      <c r="AE42" s="42">
        <f t="shared" si="7"/>
        <v>12970048</v>
      </c>
      <c r="AF42" s="42">
        <f t="shared" si="8"/>
        <v>3112811520</v>
      </c>
      <c r="AG42" s="5"/>
      <c r="AN42" s="10"/>
      <c r="AO42" s="10"/>
      <c r="AP42" s="10"/>
      <c r="AQ42" s="10"/>
      <c r="AR42" s="10"/>
      <c r="AS42" s="3"/>
      <c r="AT42" s="3"/>
      <c r="AU42" s="3"/>
      <c r="AV42" s="3"/>
      <c r="BV42" s="7">
        <v>28</v>
      </c>
    </row>
    <row r="43" spans="1:74" s="7" customFormat="1" ht="80" x14ac:dyDescent="0.2">
      <c r="A43" s="6">
        <v>33</v>
      </c>
      <c r="B43" s="75" t="s">
        <v>185</v>
      </c>
      <c r="C43" s="93" t="s">
        <v>164</v>
      </c>
      <c r="D43" s="6" t="s">
        <v>214</v>
      </c>
      <c r="E43" s="43" t="s">
        <v>205</v>
      </c>
      <c r="F43" s="78">
        <v>240</v>
      </c>
      <c r="G43" s="22" t="s">
        <v>274</v>
      </c>
      <c r="H43" s="23">
        <v>21758</v>
      </c>
      <c r="I43" s="47">
        <f t="shared" si="9"/>
        <v>4134.0200000000004</v>
      </c>
      <c r="J43" s="47">
        <f t="shared" si="10"/>
        <v>25892.02</v>
      </c>
      <c r="K43" s="59">
        <f t="shared" si="11"/>
        <v>5221920</v>
      </c>
      <c r="L43" s="59">
        <f t="shared" si="12"/>
        <v>6214084.7999999998</v>
      </c>
      <c r="M43" s="24" t="s">
        <v>217</v>
      </c>
      <c r="N43" s="25">
        <v>17000</v>
      </c>
      <c r="O43" s="26">
        <f t="shared" si="13"/>
        <v>3230</v>
      </c>
      <c r="P43" s="26">
        <f t="shared" si="14"/>
        <v>20230</v>
      </c>
      <c r="Q43" s="27">
        <f t="shared" si="15"/>
        <v>4080000</v>
      </c>
      <c r="R43" s="27">
        <f t="shared" si="16"/>
        <v>4855200</v>
      </c>
      <c r="S43" s="29" t="s">
        <v>216</v>
      </c>
      <c r="T43" s="30">
        <v>21500</v>
      </c>
      <c r="U43" s="31">
        <f t="shared" si="17"/>
        <v>4085</v>
      </c>
      <c r="V43" s="31">
        <f t="shared" si="18"/>
        <v>25585</v>
      </c>
      <c r="W43" s="32">
        <f t="shared" si="19"/>
        <v>5160000</v>
      </c>
      <c r="X43" s="32">
        <f t="shared" si="20"/>
        <v>6140400</v>
      </c>
      <c r="Y43" s="39">
        <f t="shared" si="1"/>
        <v>23902.34</v>
      </c>
      <c r="Z43" s="39">
        <f t="shared" si="2"/>
        <v>5736561.6000000006</v>
      </c>
      <c r="AA43" s="40">
        <f t="shared" si="3"/>
        <v>764170.18059047021</v>
      </c>
      <c r="AB43" s="41">
        <f t="shared" si="4"/>
        <v>0.13321048981509587</v>
      </c>
      <c r="AC43" s="40">
        <f t="shared" si="5"/>
        <v>4972391.4194095302</v>
      </c>
      <c r="AD43" s="40">
        <f t="shared" si="6"/>
        <v>6500731.7805904709</v>
      </c>
      <c r="AE43" s="42">
        <f t="shared" si="7"/>
        <v>5736561.6000000006</v>
      </c>
      <c r="AF43" s="42">
        <f t="shared" si="8"/>
        <v>1376774784.0000002</v>
      </c>
      <c r="AG43" s="5"/>
      <c r="AN43" s="10"/>
      <c r="AO43" s="10"/>
      <c r="AP43" s="10"/>
      <c r="AQ43" s="10"/>
      <c r="AR43" s="10"/>
      <c r="AS43" s="3"/>
      <c r="AT43" s="3"/>
      <c r="AU43" s="3"/>
      <c r="AV43" s="3"/>
      <c r="BV43" s="7">
        <v>29</v>
      </c>
    </row>
    <row r="44" spans="1:74" s="7" customFormat="1" ht="80" x14ac:dyDescent="0.2">
      <c r="A44" s="6">
        <v>34</v>
      </c>
      <c r="B44" s="75" t="s">
        <v>185</v>
      </c>
      <c r="C44" s="100" t="s">
        <v>186</v>
      </c>
      <c r="D44" s="6" t="s">
        <v>275</v>
      </c>
      <c r="E44" s="43" t="s">
        <v>205</v>
      </c>
      <c r="F44" s="80">
        <v>240</v>
      </c>
      <c r="G44" s="22" t="s">
        <v>220</v>
      </c>
      <c r="H44" s="23">
        <v>3300</v>
      </c>
      <c r="I44" s="47">
        <f t="shared" si="9"/>
        <v>627</v>
      </c>
      <c r="J44" s="47">
        <f t="shared" si="10"/>
        <v>3927</v>
      </c>
      <c r="K44" s="59">
        <f t="shared" si="11"/>
        <v>792000</v>
      </c>
      <c r="L44" s="59">
        <f t="shared" si="12"/>
        <v>942480</v>
      </c>
      <c r="M44" s="24" t="s">
        <v>216</v>
      </c>
      <c r="N44" s="25">
        <v>3100</v>
      </c>
      <c r="O44" s="26">
        <f t="shared" si="13"/>
        <v>589</v>
      </c>
      <c r="P44" s="26">
        <f t="shared" si="14"/>
        <v>3689</v>
      </c>
      <c r="Q44" s="27">
        <f t="shared" si="15"/>
        <v>744000</v>
      </c>
      <c r="R44" s="27">
        <f t="shared" si="16"/>
        <v>885360</v>
      </c>
      <c r="S44" s="29"/>
      <c r="T44" s="30"/>
      <c r="U44" s="31">
        <f t="shared" si="17"/>
        <v>0</v>
      </c>
      <c r="V44" s="31">
        <f t="shared" si="18"/>
        <v>0</v>
      </c>
      <c r="W44" s="32">
        <f t="shared" si="19"/>
        <v>0</v>
      </c>
      <c r="X44" s="32">
        <f t="shared" si="20"/>
        <v>0</v>
      </c>
      <c r="Y44" s="39">
        <f>IF(A44="","",AVERAGE(J44,P44,))</f>
        <v>2538.6666666666665</v>
      </c>
      <c r="Z44" s="39">
        <f>IF(B44="","",AVERAGE(L44,R44,))</f>
        <v>609280</v>
      </c>
      <c r="AA44" s="40">
        <f>IF(B44="","",STDEV(L44,R44))</f>
        <v>40389.939341375597</v>
      </c>
      <c r="AB44" s="41">
        <f t="shared" si="4"/>
        <v>6.6291260736238838E-2</v>
      </c>
      <c r="AC44" s="40">
        <f t="shared" si="5"/>
        <v>568890.0606586244</v>
      </c>
      <c r="AD44" s="40">
        <f t="shared" si="6"/>
        <v>649669.9393413756</v>
      </c>
      <c r="AE44" s="42">
        <f>AVERAGE(L44,R44)</f>
        <v>913920</v>
      </c>
      <c r="AF44" s="42">
        <f t="shared" si="8"/>
        <v>219340800</v>
      </c>
      <c r="AG44" s="5"/>
      <c r="AS44" s="3"/>
      <c r="AT44" s="3"/>
      <c r="AU44" s="3"/>
      <c r="AV44" s="3"/>
      <c r="BV44" s="7">
        <v>30</v>
      </c>
    </row>
    <row r="45" spans="1:74" s="7" customFormat="1" ht="96" x14ac:dyDescent="0.2">
      <c r="A45" s="6">
        <v>35</v>
      </c>
      <c r="B45" s="75" t="s">
        <v>185</v>
      </c>
      <c r="C45" s="93" t="s">
        <v>165</v>
      </c>
      <c r="D45" s="6" t="s">
        <v>276</v>
      </c>
      <c r="E45" s="43" t="s">
        <v>205</v>
      </c>
      <c r="F45" s="78">
        <v>240</v>
      </c>
      <c r="G45" s="22" t="s">
        <v>219</v>
      </c>
      <c r="H45" s="23">
        <v>510</v>
      </c>
      <c r="I45" s="47">
        <f t="shared" si="9"/>
        <v>96.9</v>
      </c>
      <c r="J45" s="47">
        <f t="shared" si="10"/>
        <v>606.9</v>
      </c>
      <c r="K45" s="59">
        <f t="shared" si="11"/>
        <v>122400</v>
      </c>
      <c r="L45" s="59">
        <f t="shared" si="12"/>
        <v>145656</v>
      </c>
      <c r="M45" s="24" t="s">
        <v>220</v>
      </c>
      <c r="N45" s="25">
        <v>520</v>
      </c>
      <c r="O45" s="26">
        <f t="shared" si="13"/>
        <v>98.8</v>
      </c>
      <c r="P45" s="26">
        <f t="shared" si="14"/>
        <v>618.79999999999995</v>
      </c>
      <c r="Q45" s="27">
        <f t="shared" si="15"/>
        <v>124800</v>
      </c>
      <c r="R45" s="27">
        <f t="shared" si="16"/>
        <v>148512</v>
      </c>
      <c r="S45" s="29" t="s">
        <v>208</v>
      </c>
      <c r="T45" s="30">
        <v>490</v>
      </c>
      <c r="U45" s="31">
        <f t="shared" si="17"/>
        <v>93.1</v>
      </c>
      <c r="V45" s="31">
        <f t="shared" si="18"/>
        <v>583.1</v>
      </c>
      <c r="W45" s="32">
        <f t="shared" si="19"/>
        <v>117600</v>
      </c>
      <c r="X45" s="32">
        <f t="shared" si="20"/>
        <v>139944</v>
      </c>
      <c r="Y45" s="39">
        <f t="shared" si="1"/>
        <v>602.93333333333328</v>
      </c>
      <c r="Z45" s="39">
        <f t="shared" si="2"/>
        <v>144704</v>
      </c>
      <c r="AA45" s="40">
        <f t="shared" si="3"/>
        <v>4362.6120615979598</v>
      </c>
      <c r="AB45" s="41">
        <f t="shared" si="4"/>
        <v>3.014852430892E-2</v>
      </c>
      <c r="AC45" s="40">
        <f t="shared" si="5"/>
        <v>140341.38793840204</v>
      </c>
      <c r="AD45" s="40">
        <f t="shared" si="6"/>
        <v>149066.61206159796</v>
      </c>
      <c r="AE45" s="42">
        <f t="shared" si="7"/>
        <v>144704</v>
      </c>
      <c r="AF45" s="42">
        <f t="shared" si="8"/>
        <v>34728960</v>
      </c>
      <c r="AG45" s="5"/>
      <c r="BV45" s="7">
        <v>31</v>
      </c>
    </row>
    <row r="46" spans="1:74" s="7" customFormat="1" ht="80" x14ac:dyDescent="0.2">
      <c r="A46" s="6">
        <v>36</v>
      </c>
      <c r="B46" s="75" t="s">
        <v>185</v>
      </c>
      <c r="C46" s="93" t="s">
        <v>166</v>
      </c>
      <c r="D46" s="6" t="s">
        <v>277</v>
      </c>
      <c r="E46" s="43" t="s">
        <v>205</v>
      </c>
      <c r="F46" s="78">
        <v>240</v>
      </c>
      <c r="G46" s="22" t="s">
        <v>222</v>
      </c>
      <c r="H46" s="23">
        <v>75546</v>
      </c>
      <c r="I46" s="47">
        <f t="shared" si="9"/>
        <v>14353.74</v>
      </c>
      <c r="J46" s="47">
        <f t="shared" si="10"/>
        <v>89899.74</v>
      </c>
      <c r="K46" s="59">
        <f t="shared" si="11"/>
        <v>18131040</v>
      </c>
      <c r="L46" s="59">
        <f t="shared" si="12"/>
        <v>21575937.600000001</v>
      </c>
      <c r="M46" s="24" t="s">
        <v>223</v>
      </c>
      <c r="N46" s="25">
        <v>66387</v>
      </c>
      <c r="O46" s="26">
        <f t="shared" si="13"/>
        <v>12613.53</v>
      </c>
      <c r="P46" s="26">
        <f t="shared" si="14"/>
        <v>79000.53</v>
      </c>
      <c r="Q46" s="27">
        <f t="shared" si="15"/>
        <v>15932880</v>
      </c>
      <c r="R46" s="27">
        <f t="shared" si="16"/>
        <v>18960127.199999999</v>
      </c>
      <c r="S46" s="29" t="s">
        <v>224</v>
      </c>
      <c r="T46" s="30">
        <v>74790</v>
      </c>
      <c r="U46" s="31">
        <f t="shared" si="17"/>
        <v>14210.1</v>
      </c>
      <c r="V46" s="31">
        <f t="shared" si="18"/>
        <v>89000.1</v>
      </c>
      <c r="W46" s="32">
        <f t="shared" si="19"/>
        <v>17949600</v>
      </c>
      <c r="X46" s="32">
        <f t="shared" si="20"/>
        <v>21360024</v>
      </c>
      <c r="Y46" s="39">
        <f t="shared" si="1"/>
        <v>85966.790000000008</v>
      </c>
      <c r="Z46" s="39">
        <f t="shared" si="2"/>
        <v>20632029.599999998</v>
      </c>
      <c r="AA46" s="40">
        <f t="shared" si="3"/>
        <v>1451929.0261615966</v>
      </c>
      <c r="AB46" s="41">
        <f t="shared" si="4"/>
        <v>7.0372573823837326E-2</v>
      </c>
      <c r="AC46" s="40">
        <f t="shared" si="5"/>
        <v>19180100.573838402</v>
      </c>
      <c r="AD46" s="40">
        <f t="shared" si="6"/>
        <v>22083958.626161594</v>
      </c>
      <c r="AE46" s="42">
        <f t="shared" si="7"/>
        <v>20632029.599999998</v>
      </c>
      <c r="AF46" s="42">
        <f t="shared" si="8"/>
        <v>4951687103.999999</v>
      </c>
      <c r="AG46" s="5"/>
      <c r="BV46" s="7">
        <v>32</v>
      </c>
    </row>
    <row r="47" spans="1:74" s="7" customFormat="1" ht="80" x14ac:dyDescent="0.2">
      <c r="A47" s="6">
        <v>37</v>
      </c>
      <c r="B47" s="75" t="s">
        <v>185</v>
      </c>
      <c r="C47" s="93" t="s">
        <v>166</v>
      </c>
      <c r="D47" s="6" t="s">
        <v>221</v>
      </c>
      <c r="E47" s="43" t="s">
        <v>205</v>
      </c>
      <c r="F47" s="78">
        <v>240</v>
      </c>
      <c r="G47" s="22" t="s">
        <v>226</v>
      </c>
      <c r="H47" s="23">
        <v>43908</v>
      </c>
      <c r="I47" s="47">
        <f t="shared" si="9"/>
        <v>8342.52</v>
      </c>
      <c r="J47" s="47">
        <f t="shared" si="10"/>
        <v>52250.520000000004</v>
      </c>
      <c r="K47" s="59">
        <f t="shared" si="11"/>
        <v>10537920</v>
      </c>
      <c r="L47" s="59">
        <f t="shared" si="12"/>
        <v>12540124.800000001</v>
      </c>
      <c r="M47" s="24" t="s">
        <v>227</v>
      </c>
      <c r="N47" s="25">
        <v>46218</v>
      </c>
      <c r="O47" s="26">
        <f t="shared" si="13"/>
        <v>8781.42</v>
      </c>
      <c r="P47" s="26">
        <f t="shared" si="14"/>
        <v>54999.42</v>
      </c>
      <c r="Q47" s="27">
        <f t="shared" si="15"/>
        <v>11092320</v>
      </c>
      <c r="R47" s="27">
        <f t="shared" si="16"/>
        <v>13199860.799999999</v>
      </c>
      <c r="S47" s="29" t="s">
        <v>228</v>
      </c>
      <c r="T47" s="30">
        <v>46218</v>
      </c>
      <c r="U47" s="31">
        <f t="shared" si="17"/>
        <v>8781.42</v>
      </c>
      <c r="V47" s="31">
        <f t="shared" si="18"/>
        <v>54999.42</v>
      </c>
      <c r="W47" s="32">
        <f t="shared" si="19"/>
        <v>11092320</v>
      </c>
      <c r="X47" s="32">
        <f t="shared" si="20"/>
        <v>13199860.799999999</v>
      </c>
      <c r="Y47" s="39">
        <f t="shared" ref="Y47:Y97" si="58">IF(A47="","",AVERAGE(J47,P47,V47))</f>
        <v>54083.119999999995</v>
      </c>
      <c r="Z47" s="39">
        <f t="shared" ref="Z47:Z97" si="59">IF(B47="","",AVERAGE(L47,R47,X47))</f>
        <v>12979948.799999999</v>
      </c>
      <c r="AA47" s="40">
        <f t="shared" ref="AA47:AA97" si="60">IF(B47="","",STDEV(L47,R47,X47))</f>
        <v>380898.75719408586</v>
      </c>
      <c r="AB47" s="41">
        <f t="shared" ref="AB47:AB98" si="61">IF(B47="","",(AA47/Z47))</f>
        <v>2.9345166384176023E-2</v>
      </c>
      <c r="AC47" s="40">
        <f t="shared" ref="AC47:AC98" si="62">IF(B47="","",(Z47-AA47))</f>
        <v>12599050.042805914</v>
      </c>
      <c r="AD47" s="40">
        <f t="shared" ref="AD47:AD98" si="63">IF(B47="","",(Z47+AA47))</f>
        <v>13360847.557194084</v>
      </c>
      <c r="AE47" s="42">
        <f t="shared" ref="AE47:AE97" si="64">AVERAGE(L47,R47,X47)</f>
        <v>12979948.799999999</v>
      </c>
      <c r="AF47" s="42">
        <f t="shared" ref="AF47:AF98" si="65">AE47*F47</f>
        <v>3115187711.9999995</v>
      </c>
      <c r="AG47" s="5"/>
      <c r="BV47" s="7">
        <v>33</v>
      </c>
    </row>
    <row r="48" spans="1:74" s="7" customFormat="1" ht="64" x14ac:dyDescent="0.2">
      <c r="A48" s="6">
        <v>38</v>
      </c>
      <c r="B48" s="75" t="s">
        <v>161</v>
      </c>
      <c r="C48" s="93" t="s">
        <v>365</v>
      </c>
      <c r="D48" s="6" t="s">
        <v>367</v>
      </c>
      <c r="E48" s="43" t="s">
        <v>342</v>
      </c>
      <c r="F48" s="78">
        <v>240</v>
      </c>
      <c r="G48" s="22" t="s">
        <v>222</v>
      </c>
      <c r="H48" s="23">
        <v>54622</v>
      </c>
      <c r="I48" s="47">
        <f t="shared" ref="I48" si="66">H48*19%</f>
        <v>10378.18</v>
      </c>
      <c r="J48" s="47">
        <f t="shared" ref="J48" si="67">H48+I48</f>
        <v>65000.18</v>
      </c>
      <c r="K48" s="59">
        <f t="shared" ref="K48" si="68">IF(B48="","",(H48*F48))</f>
        <v>13109280</v>
      </c>
      <c r="L48" s="59">
        <f t="shared" ref="L48" si="69">IF(B48="","",(J48*F48))</f>
        <v>15600043.199999999</v>
      </c>
      <c r="M48" s="24" t="s">
        <v>223</v>
      </c>
      <c r="N48" s="88">
        <v>54622</v>
      </c>
      <c r="O48" s="84">
        <f t="shared" ref="O48" si="70">N48*19%</f>
        <v>10378.18</v>
      </c>
      <c r="P48" s="84">
        <f t="shared" ref="P48" si="71">N48+O48</f>
        <v>65000.18</v>
      </c>
      <c r="Q48" s="89">
        <f t="shared" ref="Q48" si="72">IF(B48="","",(N48*F48))</f>
        <v>13109280</v>
      </c>
      <c r="R48" s="89">
        <f t="shared" ref="R48" si="73">IF(B48="","",(P48*F48))</f>
        <v>15600043.199999999</v>
      </c>
      <c r="S48" s="29" t="s">
        <v>366</v>
      </c>
      <c r="T48" s="90">
        <v>54622</v>
      </c>
      <c r="U48" s="85">
        <f t="shared" ref="U48" si="74">T48*19%</f>
        <v>10378.18</v>
      </c>
      <c r="V48" s="85">
        <f>T48+U48</f>
        <v>65000.18</v>
      </c>
      <c r="W48" s="92">
        <f t="shared" ref="W48" si="75">IF(B48="","",(T48*F48))</f>
        <v>13109280</v>
      </c>
      <c r="X48" s="92">
        <f t="shared" ref="X48" si="76">IF(B48="","",(V48*F48))</f>
        <v>15600043.199999999</v>
      </c>
      <c r="Y48" s="86"/>
      <c r="Z48" s="86">
        <f t="shared" si="59"/>
        <v>15600043.199999997</v>
      </c>
      <c r="AA48" s="87">
        <f t="shared" si="60"/>
        <v>2.2812650937430355E-9</v>
      </c>
      <c r="AB48" s="41">
        <f>IF(B48="","",(AA48/Z48))</f>
        <v>1.4623453694942561E-16</v>
      </c>
      <c r="AC48" s="87">
        <f t="shared" si="62"/>
        <v>15600043.199999996</v>
      </c>
      <c r="AD48" s="87">
        <f t="shared" si="63"/>
        <v>15600043.199999999</v>
      </c>
      <c r="AE48" s="42">
        <f t="shared" si="64"/>
        <v>15600043.199999997</v>
      </c>
      <c r="AF48" s="42">
        <f t="shared" si="65"/>
        <v>3744010367.9999995</v>
      </c>
      <c r="AG48" s="5"/>
      <c r="AK48" s="64"/>
      <c r="AL48" s="75"/>
      <c r="AM48" s="64"/>
      <c r="AN48" s="95"/>
      <c r="AO48" s="5"/>
      <c r="AP48" s="65"/>
      <c r="AQ48" s="75"/>
      <c r="AR48" s="97"/>
      <c r="AS48" s="67"/>
      <c r="AT48" s="5"/>
      <c r="AU48" s="5"/>
      <c r="AV48" s="68"/>
    </row>
    <row r="49" spans="1:74" s="7" customFormat="1" ht="208" x14ac:dyDescent="0.2">
      <c r="A49" s="6">
        <v>39</v>
      </c>
      <c r="B49" s="75" t="s">
        <v>185</v>
      </c>
      <c r="C49" s="93" t="s">
        <v>362</v>
      </c>
      <c r="D49" s="6" t="s">
        <v>361</v>
      </c>
      <c r="E49" s="43" t="s">
        <v>205</v>
      </c>
      <c r="F49" s="78">
        <v>240</v>
      </c>
      <c r="G49" s="22" t="s">
        <v>363</v>
      </c>
      <c r="H49" s="23">
        <v>20150</v>
      </c>
      <c r="I49" s="47">
        <f t="shared" ref="I49" si="77">H49*19%</f>
        <v>3828.5</v>
      </c>
      <c r="J49" s="47">
        <f t="shared" ref="J49" si="78">H49+I49</f>
        <v>23978.5</v>
      </c>
      <c r="K49" s="59">
        <f t="shared" ref="K49" si="79">IF(B49="","",(H49*F49))</f>
        <v>4836000</v>
      </c>
      <c r="L49" s="59">
        <f t="shared" ref="L49" si="80">IF(B49="","",(J49*F49))</f>
        <v>5754840</v>
      </c>
      <c r="M49" s="24" t="s">
        <v>364</v>
      </c>
      <c r="N49" s="88">
        <v>18540</v>
      </c>
      <c r="O49" s="84">
        <f t="shared" ref="O49" si="81">N49*19%</f>
        <v>3522.6</v>
      </c>
      <c r="P49" s="84">
        <f t="shared" ref="P49" si="82">N49+O49</f>
        <v>22062.6</v>
      </c>
      <c r="Q49" s="89">
        <f t="shared" ref="Q49" si="83">IF(B49="","",(N49*F49))</f>
        <v>4449600</v>
      </c>
      <c r="R49" s="89">
        <f t="shared" ref="R49" si="84">IF(B49="","",(P49*F49))</f>
        <v>5295024</v>
      </c>
      <c r="S49" s="29" t="s">
        <v>259</v>
      </c>
      <c r="T49" s="90">
        <v>18000</v>
      </c>
      <c r="U49" s="85">
        <f t="shared" ref="U49" si="85">T49*19%</f>
        <v>3420</v>
      </c>
      <c r="V49" s="85">
        <f>T49+U49</f>
        <v>21420</v>
      </c>
      <c r="W49" s="92">
        <f t="shared" ref="W49" si="86">IF(B49="","",(T49*F49))</f>
        <v>4320000</v>
      </c>
      <c r="X49" s="92">
        <f t="shared" ref="X49" si="87">IF(B49="","",(V49*F49))</f>
        <v>5140800</v>
      </c>
      <c r="Y49" s="86">
        <f>IF(A49="","",AVERAGE(J49,P49,V49))</f>
        <v>22487.033333333336</v>
      </c>
      <c r="Z49" s="86">
        <f t="shared" si="59"/>
        <v>5396888</v>
      </c>
      <c r="AA49" s="87">
        <f t="shared" si="60"/>
        <v>319442.46159832919</v>
      </c>
      <c r="AB49" s="41">
        <f>IF(B49="","",(AA49/Z49))</f>
        <v>5.9190122455446394E-2</v>
      </c>
      <c r="AC49" s="87">
        <f t="shared" si="62"/>
        <v>5077445.5384016708</v>
      </c>
      <c r="AD49" s="87">
        <f t="shared" si="63"/>
        <v>5716330.4615983292</v>
      </c>
      <c r="AE49" s="42">
        <f t="shared" si="64"/>
        <v>5396888</v>
      </c>
      <c r="AF49" s="42">
        <f t="shared" si="65"/>
        <v>1295253120</v>
      </c>
      <c r="AG49" s="5"/>
      <c r="AK49" s="64"/>
      <c r="AL49" s="75"/>
      <c r="AM49" s="64"/>
      <c r="AN49" s="95"/>
      <c r="AO49" s="5"/>
      <c r="AP49" s="65"/>
      <c r="AQ49" s="75"/>
      <c r="AR49" s="97"/>
      <c r="AS49" s="67"/>
      <c r="AT49" s="5"/>
      <c r="AU49" s="5"/>
      <c r="AV49" s="68"/>
    </row>
    <row r="50" spans="1:74" s="7" customFormat="1" ht="80" x14ac:dyDescent="0.2">
      <c r="A50" s="6">
        <v>40</v>
      </c>
      <c r="B50" s="75" t="s">
        <v>185</v>
      </c>
      <c r="C50" s="93" t="s">
        <v>167</v>
      </c>
      <c r="D50" s="6" t="s">
        <v>229</v>
      </c>
      <c r="E50" s="43" t="s">
        <v>205</v>
      </c>
      <c r="F50" s="78">
        <v>240</v>
      </c>
      <c r="G50" s="22" t="s">
        <v>230</v>
      </c>
      <c r="H50" s="23">
        <v>8319</v>
      </c>
      <c r="I50" s="47">
        <f t="shared" si="9"/>
        <v>1580.6100000000001</v>
      </c>
      <c r="J50" s="47">
        <f t="shared" si="10"/>
        <v>9899.61</v>
      </c>
      <c r="K50" s="59">
        <f t="shared" si="11"/>
        <v>1996560</v>
      </c>
      <c r="L50" s="59">
        <f t="shared" si="12"/>
        <v>2375906.4000000004</v>
      </c>
      <c r="M50" s="24" t="s">
        <v>231</v>
      </c>
      <c r="N50" s="25">
        <v>8319</v>
      </c>
      <c r="O50" s="26">
        <f t="shared" si="13"/>
        <v>1580.6100000000001</v>
      </c>
      <c r="P50" s="26">
        <f t="shared" si="14"/>
        <v>9899.61</v>
      </c>
      <c r="Q50" s="27">
        <f t="shared" si="15"/>
        <v>1996560</v>
      </c>
      <c r="R50" s="27">
        <f t="shared" si="16"/>
        <v>2375906.4000000004</v>
      </c>
      <c r="S50" s="29"/>
      <c r="T50" s="30"/>
      <c r="U50" s="31">
        <f t="shared" si="17"/>
        <v>0</v>
      </c>
      <c r="V50" s="31">
        <f t="shared" si="18"/>
        <v>0</v>
      </c>
      <c r="W50" s="32">
        <f t="shared" si="19"/>
        <v>0</v>
      </c>
      <c r="X50" s="32">
        <f t="shared" si="20"/>
        <v>0</v>
      </c>
      <c r="Y50" s="39">
        <f>IF(A50="","",AVERAGE(J50,P50))</f>
        <v>9899.61</v>
      </c>
      <c r="Z50" s="39">
        <f>IF(B50="","",AVERAGE(L50,R50))</f>
        <v>2375906.4000000004</v>
      </c>
      <c r="AA50" s="40">
        <f>IF(B50="","",STDEV(L50,R50))</f>
        <v>0</v>
      </c>
      <c r="AB50" s="41">
        <f t="shared" si="61"/>
        <v>0</v>
      </c>
      <c r="AC50" s="40">
        <f t="shared" si="62"/>
        <v>2375906.4000000004</v>
      </c>
      <c r="AD50" s="40">
        <f t="shared" si="63"/>
        <v>2375906.4000000004</v>
      </c>
      <c r="AE50" s="42">
        <f>AVERAGE(L50,R50)</f>
        <v>2375906.4000000004</v>
      </c>
      <c r="AF50" s="42">
        <f t="shared" si="65"/>
        <v>570217536.00000012</v>
      </c>
      <c r="AG50" s="5"/>
      <c r="BV50" s="7">
        <v>35</v>
      </c>
    </row>
    <row r="51" spans="1:74" s="7" customFormat="1" ht="128" x14ac:dyDescent="0.2">
      <c r="A51" s="6">
        <v>41</v>
      </c>
      <c r="B51" s="75" t="s">
        <v>185</v>
      </c>
      <c r="C51" s="93" t="s">
        <v>168</v>
      </c>
      <c r="D51" s="6" t="s">
        <v>232</v>
      </c>
      <c r="E51" s="43" t="s">
        <v>205</v>
      </c>
      <c r="F51" s="78">
        <v>240</v>
      </c>
      <c r="G51" s="22" t="s">
        <v>278</v>
      </c>
      <c r="H51" s="23">
        <v>7953</v>
      </c>
      <c r="I51" s="47">
        <f t="shared" si="9"/>
        <v>1511.07</v>
      </c>
      <c r="J51" s="47">
        <f t="shared" si="10"/>
        <v>9464.07</v>
      </c>
      <c r="K51" s="59">
        <f t="shared" si="11"/>
        <v>1908720</v>
      </c>
      <c r="L51" s="59">
        <f t="shared" si="12"/>
        <v>2271376.7999999998</v>
      </c>
      <c r="M51" s="24" t="s">
        <v>216</v>
      </c>
      <c r="N51" s="25">
        <v>8900</v>
      </c>
      <c r="O51" s="26">
        <f t="shared" si="13"/>
        <v>1691</v>
      </c>
      <c r="P51" s="26">
        <f t="shared" si="14"/>
        <v>10591</v>
      </c>
      <c r="Q51" s="27">
        <f t="shared" si="15"/>
        <v>2136000</v>
      </c>
      <c r="R51" s="27">
        <f t="shared" si="16"/>
        <v>2541840</v>
      </c>
      <c r="S51" s="29" t="s">
        <v>234</v>
      </c>
      <c r="T51" s="30">
        <v>7500</v>
      </c>
      <c r="U51" s="31">
        <f t="shared" si="17"/>
        <v>1425</v>
      </c>
      <c r="V51" s="31">
        <f t="shared" si="18"/>
        <v>8925</v>
      </c>
      <c r="W51" s="32">
        <f t="shared" si="19"/>
        <v>1800000</v>
      </c>
      <c r="X51" s="32">
        <f t="shared" si="20"/>
        <v>2142000</v>
      </c>
      <c r="Y51" s="39">
        <f t="shared" si="58"/>
        <v>9660.0233333333326</v>
      </c>
      <c r="Z51" s="39">
        <f t="shared" si="59"/>
        <v>2318405.6</v>
      </c>
      <c r="AA51" s="40">
        <f t="shared" si="60"/>
        <v>204026.43804683746</v>
      </c>
      <c r="AB51" s="41">
        <f t="shared" si="61"/>
        <v>8.8002909433464727E-2</v>
      </c>
      <c r="AC51" s="40">
        <f t="shared" si="62"/>
        <v>2114379.1619531624</v>
      </c>
      <c r="AD51" s="40">
        <f t="shared" si="63"/>
        <v>2522432.0380468378</v>
      </c>
      <c r="AE51" s="42">
        <f t="shared" si="64"/>
        <v>2318405.6</v>
      </c>
      <c r="AF51" s="42">
        <f t="shared" si="65"/>
        <v>556417344</v>
      </c>
      <c r="AG51" s="5"/>
      <c r="AK51" s="246" t="s">
        <v>49</v>
      </c>
      <c r="AL51" s="247"/>
      <c r="AM51" s="247"/>
      <c r="AN51" s="247"/>
      <c r="AO51" s="247"/>
      <c r="AP51" s="247"/>
      <c r="AQ51" s="247"/>
      <c r="AR51" s="248"/>
      <c r="AS51" s="233" t="s">
        <v>50</v>
      </c>
      <c r="AT51" s="236">
        <f>SUM(Z119,AV41)</f>
        <v>1565083678.3766668</v>
      </c>
      <c r="AU51" s="237"/>
      <c r="BV51" s="7">
        <v>36</v>
      </c>
    </row>
    <row r="52" spans="1:74" s="7" customFormat="1" ht="59.25" customHeight="1" x14ac:dyDescent="0.2">
      <c r="A52" s="6">
        <v>42</v>
      </c>
      <c r="B52" s="75" t="s">
        <v>187</v>
      </c>
      <c r="C52" s="93" t="s">
        <v>170</v>
      </c>
      <c r="D52" s="6" t="s">
        <v>235</v>
      </c>
      <c r="E52" s="43" t="s">
        <v>205</v>
      </c>
      <c r="F52" s="75">
        <v>5</v>
      </c>
      <c r="G52" s="22" t="s">
        <v>279</v>
      </c>
      <c r="H52" s="23">
        <v>260000</v>
      </c>
      <c r="I52" s="47">
        <f t="shared" si="9"/>
        <v>49400</v>
      </c>
      <c r="J52" s="47">
        <f t="shared" si="10"/>
        <v>309400</v>
      </c>
      <c r="K52" s="59">
        <f t="shared" si="11"/>
        <v>1300000</v>
      </c>
      <c r="L52" s="59">
        <f t="shared" si="12"/>
        <v>1547000</v>
      </c>
      <c r="M52" s="24" t="s">
        <v>280</v>
      </c>
      <c r="N52" s="25">
        <v>294117</v>
      </c>
      <c r="O52" s="26">
        <f t="shared" si="13"/>
        <v>55882.23</v>
      </c>
      <c r="P52" s="26">
        <f t="shared" si="14"/>
        <v>349999.23</v>
      </c>
      <c r="Q52" s="27">
        <f t="shared" si="15"/>
        <v>1470585</v>
      </c>
      <c r="R52" s="27">
        <f t="shared" si="16"/>
        <v>1749996.15</v>
      </c>
      <c r="S52" s="29" t="s">
        <v>237</v>
      </c>
      <c r="T52" s="30">
        <v>319327</v>
      </c>
      <c r="U52" s="31">
        <f t="shared" si="17"/>
        <v>60672.13</v>
      </c>
      <c r="V52" s="31">
        <f t="shared" si="18"/>
        <v>379999.13</v>
      </c>
      <c r="W52" s="32">
        <f t="shared" si="19"/>
        <v>1596635</v>
      </c>
      <c r="X52" s="32">
        <f t="shared" si="20"/>
        <v>1899995.65</v>
      </c>
      <c r="Y52" s="39">
        <f t="shared" si="58"/>
        <v>346466.12</v>
      </c>
      <c r="Z52" s="39">
        <f t="shared" si="59"/>
        <v>1732330.5999999999</v>
      </c>
      <c r="AA52" s="40">
        <f t="shared" si="60"/>
        <v>177159.63415048158</v>
      </c>
      <c r="AB52" s="41">
        <f t="shared" si="61"/>
        <v>0.10226664249334486</v>
      </c>
      <c r="AC52" s="40">
        <f t="shared" si="62"/>
        <v>1555170.9658495183</v>
      </c>
      <c r="AD52" s="40">
        <f t="shared" si="63"/>
        <v>1909490.2341504814</v>
      </c>
      <c r="AE52" s="42">
        <f t="shared" si="64"/>
        <v>1732330.5999999999</v>
      </c>
      <c r="AF52" s="42">
        <f t="shared" si="65"/>
        <v>8661653</v>
      </c>
      <c r="AG52" s="5"/>
      <c r="AK52" s="245" t="s">
        <v>51</v>
      </c>
      <c r="AL52" s="245"/>
      <c r="AM52" s="245"/>
      <c r="AN52" s="245"/>
      <c r="AO52" s="245"/>
      <c r="AP52" s="245"/>
      <c r="AQ52" s="245"/>
      <c r="AR52" s="245"/>
      <c r="AS52" s="234"/>
      <c r="AT52" s="238"/>
      <c r="AU52" s="239"/>
      <c r="BV52" s="7">
        <v>37</v>
      </c>
    </row>
    <row r="53" spans="1:74" s="7" customFormat="1" ht="59.25" customHeight="1" x14ac:dyDescent="0.2">
      <c r="A53" s="6">
        <v>43</v>
      </c>
      <c r="B53" s="75" t="s">
        <v>187</v>
      </c>
      <c r="C53" s="93" t="s">
        <v>171</v>
      </c>
      <c r="D53" s="6" t="s">
        <v>238</v>
      </c>
      <c r="E53" s="43" t="s">
        <v>205</v>
      </c>
      <c r="F53" s="79">
        <v>1</v>
      </c>
      <c r="G53" s="22" t="s">
        <v>239</v>
      </c>
      <c r="H53" s="23">
        <v>1490000</v>
      </c>
      <c r="I53" s="47">
        <f t="shared" si="9"/>
        <v>283100</v>
      </c>
      <c r="J53" s="47">
        <f t="shared" si="10"/>
        <v>1773100</v>
      </c>
      <c r="K53" s="59">
        <f t="shared" si="11"/>
        <v>1490000</v>
      </c>
      <c r="L53" s="59">
        <f t="shared" si="12"/>
        <v>1773100</v>
      </c>
      <c r="M53" s="24" t="s">
        <v>240</v>
      </c>
      <c r="N53" s="25">
        <v>1600000</v>
      </c>
      <c r="O53" s="26">
        <f t="shared" si="13"/>
        <v>304000</v>
      </c>
      <c r="P53" s="26">
        <f t="shared" si="14"/>
        <v>1904000</v>
      </c>
      <c r="Q53" s="27">
        <f t="shared" si="15"/>
        <v>1600000</v>
      </c>
      <c r="R53" s="27">
        <f t="shared" si="16"/>
        <v>1904000</v>
      </c>
      <c r="S53" s="29" t="s">
        <v>281</v>
      </c>
      <c r="T53" s="30">
        <v>1390000</v>
      </c>
      <c r="U53" s="31">
        <f t="shared" si="17"/>
        <v>264100</v>
      </c>
      <c r="V53" s="31">
        <f t="shared" si="18"/>
        <v>1654100</v>
      </c>
      <c r="W53" s="32">
        <f t="shared" si="19"/>
        <v>1390000</v>
      </c>
      <c r="X53" s="32">
        <f t="shared" si="20"/>
        <v>1654100</v>
      </c>
      <c r="Y53" s="39">
        <f t="shared" si="58"/>
        <v>1777066.6666666667</v>
      </c>
      <c r="Z53" s="39">
        <f t="shared" si="59"/>
        <v>1777066.6666666667</v>
      </c>
      <c r="AA53" s="40">
        <f t="shared" si="60"/>
        <v>124997.2133022706</v>
      </c>
      <c r="AB53" s="41">
        <f t="shared" si="61"/>
        <v>7.0339068109771113E-2</v>
      </c>
      <c r="AC53" s="40">
        <f t="shared" si="62"/>
        <v>1652069.4533643962</v>
      </c>
      <c r="AD53" s="40">
        <f t="shared" si="63"/>
        <v>1902063.8799689373</v>
      </c>
      <c r="AE53" s="42">
        <f t="shared" si="64"/>
        <v>1777066.6666666667</v>
      </c>
      <c r="AF53" s="42">
        <f t="shared" si="65"/>
        <v>1777066.6666666667</v>
      </c>
      <c r="AG53" s="5"/>
      <c r="AK53" s="245"/>
      <c r="AL53" s="245"/>
      <c r="AM53" s="245"/>
      <c r="AN53" s="245"/>
      <c r="AO53" s="245"/>
      <c r="AP53" s="245"/>
      <c r="AQ53" s="245"/>
      <c r="AR53" s="245"/>
      <c r="AS53" s="234"/>
      <c r="AT53" s="238"/>
      <c r="AU53" s="239"/>
      <c r="BV53" s="7">
        <v>38</v>
      </c>
    </row>
    <row r="54" spans="1:74" s="7" customFormat="1" ht="59.25" customHeight="1" x14ac:dyDescent="0.2">
      <c r="A54" s="6">
        <v>44</v>
      </c>
      <c r="B54" s="75" t="s">
        <v>187</v>
      </c>
      <c r="C54" s="93" t="s">
        <v>172</v>
      </c>
      <c r="D54" s="6" t="s">
        <v>242</v>
      </c>
      <c r="E54" s="43" t="s">
        <v>205</v>
      </c>
      <c r="F54" s="75">
        <v>2</v>
      </c>
      <c r="G54" s="22" t="s">
        <v>243</v>
      </c>
      <c r="H54" s="23">
        <v>1600000</v>
      </c>
      <c r="I54" s="47">
        <f t="shared" si="9"/>
        <v>304000</v>
      </c>
      <c r="J54" s="47">
        <f t="shared" si="10"/>
        <v>1904000</v>
      </c>
      <c r="K54" s="59">
        <f t="shared" si="11"/>
        <v>3200000</v>
      </c>
      <c r="L54" s="59">
        <f t="shared" si="12"/>
        <v>3808000</v>
      </c>
      <c r="M54" s="24" t="s">
        <v>244</v>
      </c>
      <c r="N54" s="25">
        <v>1800000</v>
      </c>
      <c r="O54" s="26">
        <f t="shared" si="13"/>
        <v>342000</v>
      </c>
      <c r="P54" s="26">
        <f t="shared" si="14"/>
        <v>2142000</v>
      </c>
      <c r="Q54" s="27">
        <f t="shared" si="15"/>
        <v>3600000</v>
      </c>
      <c r="R54" s="27">
        <f t="shared" si="16"/>
        <v>4284000</v>
      </c>
      <c r="S54" s="29" t="s">
        <v>237</v>
      </c>
      <c r="T54" s="30">
        <v>1176470</v>
      </c>
      <c r="U54" s="31">
        <f t="shared" si="17"/>
        <v>223529.3</v>
      </c>
      <c r="V54" s="31">
        <f t="shared" si="18"/>
        <v>1399999.3</v>
      </c>
      <c r="W54" s="32">
        <f t="shared" si="19"/>
        <v>2352940</v>
      </c>
      <c r="X54" s="32">
        <f t="shared" si="20"/>
        <v>2799998.6</v>
      </c>
      <c r="Y54" s="39">
        <f t="shared" si="58"/>
        <v>1815333.0999999999</v>
      </c>
      <c r="Z54" s="39">
        <f t="shared" si="59"/>
        <v>3630666.1999999997</v>
      </c>
      <c r="AA54" s="40">
        <f t="shared" si="60"/>
        <v>757727.19118909829</v>
      </c>
      <c r="AB54" s="41">
        <f t="shared" si="61"/>
        <v>0.20870197078131236</v>
      </c>
      <c r="AC54" s="40">
        <f t="shared" si="62"/>
        <v>2872939.0088109015</v>
      </c>
      <c r="AD54" s="40">
        <f t="shared" si="63"/>
        <v>4388393.3911890984</v>
      </c>
      <c r="AE54" s="42">
        <f t="shared" si="64"/>
        <v>3630666.1999999997</v>
      </c>
      <c r="AF54" s="42">
        <f t="shared" si="65"/>
        <v>7261332.3999999994</v>
      </c>
      <c r="AG54" s="5"/>
      <c r="AK54" s="245"/>
      <c r="AL54" s="245"/>
      <c r="AM54" s="245"/>
      <c r="AN54" s="245"/>
      <c r="AO54" s="245"/>
      <c r="AP54" s="245"/>
      <c r="AQ54" s="245"/>
      <c r="AR54" s="245"/>
      <c r="AS54" s="234"/>
      <c r="AT54" s="238"/>
      <c r="AU54" s="239"/>
      <c r="BV54" s="7">
        <v>39</v>
      </c>
    </row>
    <row r="55" spans="1:74" s="7" customFormat="1" ht="59.25" customHeight="1" x14ac:dyDescent="0.2">
      <c r="A55" s="6">
        <v>45</v>
      </c>
      <c r="B55" s="75" t="s">
        <v>187</v>
      </c>
      <c r="C55" s="93" t="s">
        <v>173</v>
      </c>
      <c r="D55" s="6" t="s">
        <v>245</v>
      </c>
      <c r="E55" s="43" t="s">
        <v>205</v>
      </c>
      <c r="F55" s="75">
        <v>1</v>
      </c>
      <c r="G55" s="22" t="s">
        <v>246</v>
      </c>
      <c r="H55" s="23">
        <v>1450000</v>
      </c>
      <c r="I55" s="47">
        <f t="shared" si="9"/>
        <v>275500</v>
      </c>
      <c r="J55" s="47">
        <f t="shared" si="10"/>
        <v>1725500</v>
      </c>
      <c r="K55" s="59">
        <f t="shared" si="11"/>
        <v>1450000</v>
      </c>
      <c r="L55" s="59">
        <f t="shared" si="12"/>
        <v>1725500</v>
      </c>
      <c r="M55" s="24" t="s">
        <v>247</v>
      </c>
      <c r="N55" s="25">
        <v>1500000</v>
      </c>
      <c r="O55" s="26">
        <f t="shared" si="13"/>
        <v>285000</v>
      </c>
      <c r="P55" s="26">
        <f t="shared" si="14"/>
        <v>1785000</v>
      </c>
      <c r="Q55" s="27">
        <f t="shared" si="15"/>
        <v>1500000</v>
      </c>
      <c r="R55" s="27">
        <f t="shared" si="16"/>
        <v>1785000</v>
      </c>
      <c r="S55" s="29" t="s">
        <v>248</v>
      </c>
      <c r="T55" s="30">
        <v>1520000</v>
      </c>
      <c r="U55" s="31">
        <f t="shared" si="17"/>
        <v>288800</v>
      </c>
      <c r="V55" s="31">
        <f t="shared" si="18"/>
        <v>1808800</v>
      </c>
      <c r="W55" s="32">
        <f t="shared" si="19"/>
        <v>1520000</v>
      </c>
      <c r="X55" s="32">
        <f t="shared" si="20"/>
        <v>1808800</v>
      </c>
      <c r="Y55" s="39">
        <f t="shared" si="58"/>
        <v>1773100</v>
      </c>
      <c r="Z55" s="39">
        <f t="shared" si="59"/>
        <v>1773100</v>
      </c>
      <c r="AA55" s="40">
        <f t="shared" si="60"/>
        <v>42906.060178021471</v>
      </c>
      <c r="AB55" s="41">
        <f t="shared" si="61"/>
        <v>2.4198330707812007E-2</v>
      </c>
      <c r="AC55" s="40">
        <f t="shared" si="62"/>
        <v>1730193.9398219786</v>
      </c>
      <c r="AD55" s="40">
        <f t="shared" si="63"/>
        <v>1816006.0601780214</v>
      </c>
      <c r="AE55" s="42">
        <f t="shared" si="64"/>
        <v>1773100</v>
      </c>
      <c r="AF55" s="42">
        <f t="shared" si="65"/>
        <v>1773100</v>
      </c>
      <c r="AG55" s="5"/>
      <c r="AK55" s="245"/>
      <c r="AL55" s="245"/>
      <c r="AM55" s="245"/>
      <c r="AN55" s="245"/>
      <c r="AO55" s="245"/>
      <c r="AP55" s="245"/>
      <c r="AQ55" s="245"/>
      <c r="AR55" s="245"/>
      <c r="AS55" s="234"/>
      <c r="AT55" s="238"/>
      <c r="AU55" s="239"/>
      <c r="BV55" s="7">
        <v>40</v>
      </c>
    </row>
    <row r="56" spans="1:74" s="7" customFormat="1" ht="59.25" customHeight="1" x14ac:dyDescent="0.2">
      <c r="A56" s="6">
        <v>46</v>
      </c>
      <c r="B56" s="75" t="s">
        <v>187</v>
      </c>
      <c r="C56" s="93" t="s">
        <v>174</v>
      </c>
      <c r="D56" s="6" t="s">
        <v>249</v>
      </c>
      <c r="E56" s="43" t="s">
        <v>205</v>
      </c>
      <c r="F56" s="75">
        <v>60</v>
      </c>
      <c r="G56" s="22" t="s">
        <v>210</v>
      </c>
      <c r="H56" s="23">
        <v>1665</v>
      </c>
      <c r="I56" s="47">
        <f t="shared" si="9"/>
        <v>316.35000000000002</v>
      </c>
      <c r="J56" s="47">
        <f t="shared" si="10"/>
        <v>1981.35</v>
      </c>
      <c r="K56" s="59">
        <f t="shared" si="11"/>
        <v>99900</v>
      </c>
      <c r="L56" s="59">
        <f t="shared" si="12"/>
        <v>118881</v>
      </c>
      <c r="M56" s="24" t="s">
        <v>250</v>
      </c>
      <c r="N56" s="25">
        <v>1300</v>
      </c>
      <c r="O56" s="26">
        <f t="shared" si="13"/>
        <v>247</v>
      </c>
      <c r="P56" s="26">
        <f t="shared" si="14"/>
        <v>1547</v>
      </c>
      <c r="Q56" s="27">
        <f t="shared" si="15"/>
        <v>78000</v>
      </c>
      <c r="R56" s="27">
        <f t="shared" si="16"/>
        <v>92820</v>
      </c>
      <c r="S56" s="29" t="s">
        <v>251</v>
      </c>
      <c r="T56" s="30">
        <v>2000</v>
      </c>
      <c r="U56" s="31">
        <f t="shared" si="17"/>
        <v>380</v>
      </c>
      <c r="V56" s="31">
        <f t="shared" si="18"/>
        <v>2380</v>
      </c>
      <c r="W56" s="32">
        <f t="shared" si="19"/>
        <v>120000</v>
      </c>
      <c r="X56" s="32">
        <f t="shared" si="20"/>
        <v>142800</v>
      </c>
      <c r="Y56" s="39">
        <f t="shared" si="58"/>
        <v>1969.45</v>
      </c>
      <c r="Z56" s="39">
        <f t="shared" si="59"/>
        <v>118167</v>
      </c>
      <c r="AA56" s="40">
        <f t="shared" si="60"/>
        <v>24997.648829439939</v>
      </c>
      <c r="AB56" s="41">
        <f t="shared" si="61"/>
        <v>0.21154509151827447</v>
      </c>
      <c r="AC56" s="40">
        <f t="shared" si="62"/>
        <v>93169.351170560054</v>
      </c>
      <c r="AD56" s="40">
        <f t="shared" si="63"/>
        <v>143164.64882943995</v>
      </c>
      <c r="AE56" s="42">
        <f t="shared" si="64"/>
        <v>118167</v>
      </c>
      <c r="AF56" s="42">
        <f t="shared" si="65"/>
        <v>7090020</v>
      </c>
      <c r="AG56" s="5"/>
      <c r="AK56" s="245"/>
      <c r="AL56" s="245"/>
      <c r="AM56" s="245"/>
      <c r="AN56" s="245"/>
      <c r="AO56" s="245"/>
      <c r="AP56" s="245"/>
      <c r="AQ56" s="245"/>
      <c r="AR56" s="245"/>
      <c r="AS56" s="234"/>
      <c r="AT56" s="238"/>
      <c r="AU56" s="239"/>
      <c r="BV56" s="7">
        <v>41</v>
      </c>
    </row>
    <row r="57" spans="1:74" s="7" customFormat="1" ht="59.25" customHeight="1" x14ac:dyDescent="0.2">
      <c r="A57" s="6">
        <v>47</v>
      </c>
      <c r="B57" s="75" t="s">
        <v>187</v>
      </c>
      <c r="C57" s="93" t="s">
        <v>175</v>
      </c>
      <c r="D57" s="6" t="s">
        <v>252</v>
      </c>
      <c r="E57" s="43" t="s">
        <v>205</v>
      </c>
      <c r="F57" s="75">
        <v>4</v>
      </c>
      <c r="G57" s="22" t="s">
        <v>253</v>
      </c>
      <c r="H57" s="23">
        <v>435000</v>
      </c>
      <c r="I57" s="47"/>
      <c r="J57" s="47">
        <f t="shared" si="10"/>
        <v>435000</v>
      </c>
      <c r="K57" s="59">
        <f t="shared" si="11"/>
        <v>1740000</v>
      </c>
      <c r="L57" s="59">
        <f t="shared" si="12"/>
        <v>1740000</v>
      </c>
      <c r="M57" s="24" t="s">
        <v>254</v>
      </c>
      <c r="N57" s="25">
        <v>320000</v>
      </c>
      <c r="O57" s="26">
        <f t="shared" si="13"/>
        <v>60800</v>
      </c>
      <c r="P57" s="26">
        <f t="shared" si="14"/>
        <v>380800</v>
      </c>
      <c r="Q57" s="27">
        <f t="shared" si="15"/>
        <v>1280000</v>
      </c>
      <c r="R57" s="27">
        <f t="shared" si="16"/>
        <v>1523200</v>
      </c>
      <c r="S57" s="29" t="s">
        <v>255</v>
      </c>
      <c r="T57" s="30">
        <v>390000</v>
      </c>
      <c r="U57" s="31">
        <f t="shared" si="17"/>
        <v>74100</v>
      </c>
      <c r="V57" s="31">
        <f t="shared" si="18"/>
        <v>464100</v>
      </c>
      <c r="W57" s="32">
        <f t="shared" si="19"/>
        <v>1560000</v>
      </c>
      <c r="X57" s="32">
        <f t="shared" si="20"/>
        <v>1856400</v>
      </c>
      <c r="Y57" s="39">
        <f t="shared" si="58"/>
        <v>426633.33333333331</v>
      </c>
      <c r="Z57" s="39">
        <f t="shared" si="59"/>
        <v>1706533.3333333333</v>
      </c>
      <c r="AA57" s="40">
        <f t="shared" si="60"/>
        <v>169102.2570320495</v>
      </c>
      <c r="AB57" s="41">
        <f t="shared" si="61"/>
        <v>9.9091095221530687E-2</v>
      </c>
      <c r="AC57" s="40">
        <f t="shared" si="62"/>
        <v>1537431.0763012837</v>
      </c>
      <c r="AD57" s="40">
        <f t="shared" si="63"/>
        <v>1875635.5903653828</v>
      </c>
      <c r="AE57" s="42">
        <f t="shared" si="64"/>
        <v>1706533.3333333333</v>
      </c>
      <c r="AF57" s="42">
        <f t="shared" si="65"/>
        <v>6826133.333333333</v>
      </c>
      <c r="AG57" s="5"/>
      <c r="AK57" s="245"/>
      <c r="AL57" s="245"/>
      <c r="AM57" s="245"/>
      <c r="AN57" s="245"/>
      <c r="AO57" s="245"/>
      <c r="AP57" s="245"/>
      <c r="AQ57" s="245"/>
      <c r="AR57" s="245"/>
      <c r="AS57" s="234"/>
      <c r="AT57" s="238"/>
      <c r="AU57" s="239"/>
      <c r="BV57" s="7">
        <v>42</v>
      </c>
    </row>
    <row r="58" spans="1:74" s="7" customFormat="1" ht="59.25" customHeight="1" x14ac:dyDescent="0.2">
      <c r="A58" s="6">
        <v>48</v>
      </c>
      <c r="B58" s="75" t="s">
        <v>187</v>
      </c>
      <c r="C58" s="93" t="s">
        <v>176</v>
      </c>
      <c r="D58" s="6" t="s">
        <v>282</v>
      </c>
      <c r="E58" s="43" t="s">
        <v>205</v>
      </c>
      <c r="F58" s="75">
        <v>60</v>
      </c>
      <c r="G58" s="22" t="s">
        <v>257</v>
      </c>
      <c r="H58" s="23">
        <v>10500</v>
      </c>
      <c r="I58" s="47">
        <f t="shared" si="9"/>
        <v>1995</v>
      </c>
      <c r="J58" s="47">
        <f t="shared" si="10"/>
        <v>12495</v>
      </c>
      <c r="K58" s="59">
        <f t="shared" si="11"/>
        <v>630000</v>
      </c>
      <c r="L58" s="59">
        <f t="shared" si="12"/>
        <v>749700</v>
      </c>
      <c r="M58" s="24" t="s">
        <v>258</v>
      </c>
      <c r="N58" s="25">
        <v>12328</v>
      </c>
      <c r="O58" s="26">
        <f t="shared" si="13"/>
        <v>2342.3200000000002</v>
      </c>
      <c r="P58" s="26">
        <f t="shared" si="14"/>
        <v>14670.32</v>
      </c>
      <c r="Q58" s="27">
        <f t="shared" si="15"/>
        <v>739680</v>
      </c>
      <c r="R58" s="27">
        <f t="shared" si="16"/>
        <v>880219.2</v>
      </c>
      <c r="S58" s="29" t="s">
        <v>259</v>
      </c>
      <c r="T58" s="30">
        <v>12000</v>
      </c>
      <c r="U58" s="31">
        <f t="shared" si="17"/>
        <v>2280</v>
      </c>
      <c r="V58" s="31">
        <f t="shared" si="18"/>
        <v>14280</v>
      </c>
      <c r="W58" s="32">
        <f t="shared" si="19"/>
        <v>720000</v>
      </c>
      <c r="X58" s="32">
        <f t="shared" si="20"/>
        <v>856800</v>
      </c>
      <c r="Y58" s="39">
        <f t="shared" si="58"/>
        <v>13815.106666666667</v>
      </c>
      <c r="Z58" s="39">
        <f t="shared" si="59"/>
        <v>828906.4</v>
      </c>
      <c r="AA58" s="40">
        <f t="shared" si="60"/>
        <v>69587.032433349232</v>
      </c>
      <c r="AB58" s="41">
        <f t="shared" si="61"/>
        <v>8.3950410364003983E-2</v>
      </c>
      <c r="AC58" s="40">
        <f t="shared" si="62"/>
        <v>759319.36756665073</v>
      </c>
      <c r="AD58" s="40">
        <f t="shared" si="63"/>
        <v>898493.43243334931</v>
      </c>
      <c r="AE58" s="42">
        <f t="shared" si="64"/>
        <v>828906.4</v>
      </c>
      <c r="AF58" s="42">
        <f t="shared" si="65"/>
        <v>49734384</v>
      </c>
      <c r="AG58" s="5"/>
      <c r="AK58" s="245"/>
      <c r="AL58" s="245"/>
      <c r="AM58" s="245"/>
      <c r="AN58" s="245"/>
      <c r="AO58" s="245"/>
      <c r="AP58" s="245"/>
      <c r="AQ58" s="245"/>
      <c r="AR58" s="245"/>
      <c r="AS58" s="234"/>
      <c r="AT58" s="238"/>
      <c r="AU58" s="239"/>
      <c r="BV58" s="7">
        <v>43</v>
      </c>
    </row>
    <row r="59" spans="1:74" s="7" customFormat="1" ht="59.25" customHeight="1" x14ac:dyDescent="0.2">
      <c r="A59" s="6">
        <v>49</v>
      </c>
      <c r="B59" s="75" t="s">
        <v>187</v>
      </c>
      <c r="C59" s="93" t="s">
        <v>177</v>
      </c>
      <c r="D59" s="6" t="s">
        <v>260</v>
      </c>
      <c r="E59" s="43" t="s">
        <v>205</v>
      </c>
      <c r="F59" s="75">
        <v>60</v>
      </c>
      <c r="G59" s="22" t="s">
        <v>230</v>
      </c>
      <c r="H59" s="23">
        <v>12521</v>
      </c>
      <c r="I59" s="47">
        <f t="shared" si="9"/>
        <v>2378.9900000000002</v>
      </c>
      <c r="J59" s="47">
        <f t="shared" si="10"/>
        <v>14899.99</v>
      </c>
      <c r="K59" s="59">
        <f t="shared" si="11"/>
        <v>751260</v>
      </c>
      <c r="L59" s="59">
        <f t="shared" si="12"/>
        <v>893999.4</v>
      </c>
      <c r="M59" s="24" t="s">
        <v>261</v>
      </c>
      <c r="N59" s="25">
        <v>15630</v>
      </c>
      <c r="O59" s="26">
        <f t="shared" si="13"/>
        <v>2969.7</v>
      </c>
      <c r="P59" s="26">
        <f t="shared" si="14"/>
        <v>18599.7</v>
      </c>
      <c r="Q59" s="27">
        <f t="shared" si="15"/>
        <v>937800</v>
      </c>
      <c r="R59" s="27">
        <f t="shared" si="16"/>
        <v>1115982</v>
      </c>
      <c r="S59" s="29" t="s">
        <v>231</v>
      </c>
      <c r="T59" s="30">
        <v>12521</v>
      </c>
      <c r="U59" s="31">
        <f t="shared" si="17"/>
        <v>2378.9900000000002</v>
      </c>
      <c r="V59" s="31">
        <f t="shared" si="18"/>
        <v>14899.99</v>
      </c>
      <c r="W59" s="32">
        <f t="shared" si="19"/>
        <v>751260</v>
      </c>
      <c r="X59" s="32">
        <f t="shared" si="20"/>
        <v>893999.4</v>
      </c>
      <c r="Y59" s="39">
        <f t="shared" si="58"/>
        <v>16133.226666666667</v>
      </c>
      <c r="Z59" s="39">
        <f t="shared" si="59"/>
        <v>967993.6</v>
      </c>
      <c r="AA59" s="40">
        <f t="shared" si="60"/>
        <v>128161.71386541367</v>
      </c>
      <c r="AB59" s="41">
        <f t="shared" si="61"/>
        <v>0.13239934010453547</v>
      </c>
      <c r="AC59" s="40">
        <f t="shared" si="62"/>
        <v>839831.8861345863</v>
      </c>
      <c r="AD59" s="40">
        <f t="shared" si="63"/>
        <v>1096155.3138654137</v>
      </c>
      <c r="AE59" s="42">
        <f t="shared" si="64"/>
        <v>967993.6</v>
      </c>
      <c r="AF59" s="42">
        <f t="shared" si="65"/>
        <v>58079616</v>
      </c>
      <c r="AG59" s="5"/>
      <c r="AK59" s="245"/>
      <c r="AL59" s="245"/>
      <c r="AM59" s="245"/>
      <c r="AN59" s="245"/>
      <c r="AO59" s="245"/>
      <c r="AP59" s="245"/>
      <c r="AQ59" s="245"/>
      <c r="AR59" s="245"/>
      <c r="AS59" s="234"/>
      <c r="AT59" s="238"/>
      <c r="AU59" s="239"/>
      <c r="BV59" s="7">
        <v>44</v>
      </c>
    </row>
    <row r="60" spans="1:74" s="7" customFormat="1" ht="59.25" customHeight="1" x14ac:dyDescent="0.2">
      <c r="A60" s="6">
        <v>50</v>
      </c>
      <c r="B60" s="75" t="s">
        <v>187</v>
      </c>
      <c r="C60" s="93" t="s">
        <v>178</v>
      </c>
      <c r="D60" s="6" t="s">
        <v>262</v>
      </c>
      <c r="E60" s="43" t="s">
        <v>205</v>
      </c>
      <c r="F60" s="75">
        <v>3</v>
      </c>
      <c r="G60" s="22" t="s">
        <v>237</v>
      </c>
      <c r="H60" s="23">
        <v>1344538</v>
      </c>
      <c r="I60" s="47">
        <f>H60*19%</f>
        <v>255462.22</v>
      </c>
      <c r="J60" s="47">
        <f t="shared" si="10"/>
        <v>1600000.22</v>
      </c>
      <c r="K60" s="59">
        <f t="shared" si="11"/>
        <v>4033614</v>
      </c>
      <c r="L60" s="59">
        <f t="shared" si="12"/>
        <v>4800000.66</v>
      </c>
      <c r="M60" s="24" t="s">
        <v>244</v>
      </c>
      <c r="N60" s="25">
        <v>1200000</v>
      </c>
      <c r="O60" s="26">
        <f t="shared" si="13"/>
        <v>228000</v>
      </c>
      <c r="P60" s="26">
        <f t="shared" si="14"/>
        <v>1428000</v>
      </c>
      <c r="Q60" s="27">
        <f t="shared" si="15"/>
        <v>3600000</v>
      </c>
      <c r="R60" s="27">
        <f t="shared" si="16"/>
        <v>4284000</v>
      </c>
      <c r="S60" s="29"/>
      <c r="T60" s="30"/>
      <c r="U60" s="31">
        <f t="shared" si="17"/>
        <v>0</v>
      </c>
      <c r="V60" s="31">
        <f t="shared" si="18"/>
        <v>0</v>
      </c>
      <c r="W60" s="32">
        <f t="shared" si="19"/>
        <v>0</v>
      </c>
      <c r="X60" s="32">
        <f t="shared" si="20"/>
        <v>0</v>
      </c>
      <c r="Y60" s="39">
        <f>IF(A60="","",AVERAGE(J60,P60))</f>
        <v>1514000.1099999999</v>
      </c>
      <c r="Z60" s="39">
        <f>IF(B60="","",AVERAGE(L60,R60))</f>
        <v>4542000.33</v>
      </c>
      <c r="AA60" s="40">
        <f>IF(B60="","",STDEV(L60,R60))</f>
        <v>364867.56578273419</v>
      </c>
      <c r="AB60" s="41">
        <f t="shared" si="61"/>
        <v>8.0331910892383007E-2</v>
      </c>
      <c r="AC60" s="40">
        <f t="shared" si="62"/>
        <v>4177132.7642172659</v>
      </c>
      <c r="AD60" s="40">
        <f t="shared" si="63"/>
        <v>4906867.8957827343</v>
      </c>
      <c r="AE60" s="42">
        <f t="shared" si="64"/>
        <v>3028000.22</v>
      </c>
      <c r="AF60" s="42">
        <f t="shared" si="65"/>
        <v>9084000.6600000001</v>
      </c>
      <c r="AG60" s="5" t="s">
        <v>359</v>
      </c>
      <c r="AK60" s="245"/>
      <c r="AL60" s="245"/>
      <c r="AM60" s="245"/>
      <c r="AN60" s="245"/>
      <c r="AO60" s="245"/>
      <c r="AP60" s="245"/>
      <c r="AQ60" s="245"/>
      <c r="AR60" s="245"/>
      <c r="AS60" s="234"/>
      <c r="AT60" s="238"/>
      <c r="AU60" s="239"/>
      <c r="BV60" s="7">
        <v>45</v>
      </c>
    </row>
    <row r="61" spans="1:74" s="7" customFormat="1" ht="59.25" customHeight="1" x14ac:dyDescent="0.2">
      <c r="A61" s="6">
        <v>51</v>
      </c>
      <c r="B61" s="75" t="s">
        <v>187</v>
      </c>
      <c r="C61" s="93" t="s">
        <v>179</v>
      </c>
      <c r="D61" s="6" t="s">
        <v>283</v>
      </c>
      <c r="E61" s="43" t="s">
        <v>205</v>
      </c>
      <c r="F61" s="75">
        <v>60</v>
      </c>
      <c r="G61" s="22" t="s">
        <v>264</v>
      </c>
      <c r="H61" s="23">
        <v>12500</v>
      </c>
      <c r="I61" s="47">
        <f>H61*8%</f>
        <v>1000</v>
      </c>
      <c r="J61" s="47">
        <f>H61+I61</f>
        <v>13500</v>
      </c>
      <c r="K61" s="59">
        <f>IF(B61="","",(H61*F61))</f>
        <v>750000</v>
      </c>
      <c r="L61" s="59">
        <f>IF(F61="","",(J61*F61))</f>
        <v>810000</v>
      </c>
      <c r="M61" s="24" t="s">
        <v>265</v>
      </c>
      <c r="N61" s="25">
        <v>9850</v>
      </c>
      <c r="O61" s="26">
        <f>N61*8%</f>
        <v>788</v>
      </c>
      <c r="P61" s="26">
        <f t="shared" ref="P61" si="88">N61+O61</f>
        <v>10638</v>
      </c>
      <c r="Q61" s="27">
        <f t="shared" ref="Q61" si="89">IF(B61="","",(N61*F61))</f>
        <v>591000</v>
      </c>
      <c r="R61" s="27">
        <f t="shared" ref="R61" si="90">IF(B61="","",(P61*F61))</f>
        <v>638280</v>
      </c>
      <c r="S61" s="29" t="s">
        <v>266</v>
      </c>
      <c r="T61" s="30">
        <v>10650</v>
      </c>
      <c r="U61" s="31">
        <f>T61*8%</f>
        <v>852</v>
      </c>
      <c r="V61" s="31">
        <f t="shared" ref="V61" si="91">T61+U61</f>
        <v>11502</v>
      </c>
      <c r="W61" s="32">
        <f t="shared" ref="W61" si="92">IF(B61="","",(T61*F61))</f>
        <v>639000</v>
      </c>
      <c r="X61" s="32">
        <f t="shared" ref="X61" si="93">IF(B61="","",(V61*F61))</f>
        <v>690120</v>
      </c>
      <c r="Y61" s="39">
        <f t="shared" ref="Y61" si="94">IF(A61="","",AVERAGE(J61,P61,V61))</f>
        <v>11880</v>
      </c>
      <c r="Z61" s="39">
        <f t="shared" ref="Z61" si="95">IF(B61="","",AVERAGE(L61,R61,X61))</f>
        <v>712800</v>
      </c>
      <c r="AA61" s="40">
        <f t="shared" ref="AA61" si="96">IF(B61="","",STDEV(L61,R61,X61))</f>
        <v>88077.956379561845</v>
      </c>
      <c r="AB61" s="41">
        <f t="shared" si="61"/>
        <v>0.12356615653698351</v>
      </c>
      <c r="AC61" s="40">
        <f t="shared" si="62"/>
        <v>624722.0436204382</v>
      </c>
      <c r="AD61" s="40">
        <f t="shared" si="63"/>
        <v>800877.9563795618</v>
      </c>
      <c r="AE61" s="42">
        <f t="shared" si="64"/>
        <v>712800</v>
      </c>
      <c r="AF61" s="42">
        <f t="shared" si="65"/>
        <v>42768000</v>
      </c>
      <c r="AG61" s="5"/>
      <c r="AK61" s="245"/>
      <c r="AL61" s="245"/>
      <c r="AM61" s="245"/>
      <c r="AN61" s="245"/>
      <c r="AO61" s="245"/>
      <c r="AP61" s="245"/>
      <c r="AQ61" s="245"/>
      <c r="AR61" s="245"/>
      <c r="AS61" s="234"/>
      <c r="AT61" s="238"/>
      <c r="AU61" s="239"/>
    </row>
    <row r="62" spans="1:74" s="7" customFormat="1" ht="59.25" customHeight="1" x14ac:dyDescent="0.2">
      <c r="A62" s="6">
        <v>52</v>
      </c>
      <c r="B62" s="75" t="s">
        <v>188</v>
      </c>
      <c r="C62" s="100" t="s">
        <v>181</v>
      </c>
      <c r="D62" s="6" t="s">
        <v>267</v>
      </c>
      <c r="E62" s="43" t="s">
        <v>205</v>
      </c>
      <c r="F62" s="79">
        <v>5</v>
      </c>
      <c r="G62" s="22" t="s">
        <v>268</v>
      </c>
      <c r="H62" s="23">
        <v>6075000</v>
      </c>
      <c r="I62" s="47">
        <f t="shared" si="9"/>
        <v>1154250</v>
      </c>
      <c r="J62" s="47">
        <f t="shared" si="10"/>
        <v>7229250</v>
      </c>
      <c r="K62" s="59">
        <f t="shared" si="11"/>
        <v>30375000</v>
      </c>
      <c r="L62" s="59">
        <f t="shared" si="12"/>
        <v>36146250</v>
      </c>
      <c r="M62" s="24" t="s">
        <v>269</v>
      </c>
      <c r="N62" s="25">
        <v>8976240</v>
      </c>
      <c r="O62" s="26">
        <f t="shared" si="13"/>
        <v>1705485.6</v>
      </c>
      <c r="P62" s="26">
        <f t="shared" si="14"/>
        <v>10681725.6</v>
      </c>
      <c r="Q62" s="27">
        <f t="shared" si="15"/>
        <v>44881200</v>
      </c>
      <c r="R62" s="27">
        <f t="shared" si="16"/>
        <v>53408628</v>
      </c>
      <c r="S62" s="29" t="s">
        <v>216</v>
      </c>
      <c r="T62" s="30">
        <v>5870000</v>
      </c>
      <c r="U62" s="31">
        <f t="shared" si="17"/>
        <v>1115300</v>
      </c>
      <c r="V62" s="31">
        <f t="shared" si="18"/>
        <v>6985300</v>
      </c>
      <c r="W62" s="32">
        <f t="shared" si="19"/>
        <v>29350000</v>
      </c>
      <c r="X62" s="32">
        <f t="shared" si="20"/>
        <v>34926500</v>
      </c>
      <c r="Y62" s="39">
        <f t="shared" si="58"/>
        <v>8298758.5333333341</v>
      </c>
      <c r="Z62" s="39">
        <f t="shared" si="59"/>
        <v>41493792.666666664</v>
      </c>
      <c r="AA62" s="40">
        <f t="shared" si="60"/>
        <v>10336557.612714278</v>
      </c>
      <c r="AB62" s="41">
        <f t="shared" si="61"/>
        <v>0.24911093800827649</v>
      </c>
      <c r="AC62" s="40">
        <f t="shared" si="62"/>
        <v>31157235.053952388</v>
      </c>
      <c r="AD62" s="40">
        <f t="shared" si="63"/>
        <v>51830350.27938094</v>
      </c>
      <c r="AE62" s="42">
        <f t="shared" si="64"/>
        <v>41493792.666666664</v>
      </c>
      <c r="AF62" s="42">
        <f t="shared" si="65"/>
        <v>207468963.33333331</v>
      </c>
      <c r="AG62" s="5"/>
      <c r="AK62" s="245"/>
      <c r="AL62" s="245"/>
      <c r="AM62" s="245"/>
      <c r="AN62" s="245"/>
      <c r="AO62" s="245"/>
      <c r="AP62" s="245"/>
      <c r="AQ62" s="245"/>
      <c r="AR62" s="245"/>
      <c r="AS62" s="234"/>
      <c r="AT62" s="238"/>
      <c r="AU62" s="239"/>
      <c r="BV62" s="7">
        <v>46</v>
      </c>
    </row>
    <row r="63" spans="1:74" s="7" customFormat="1" ht="59.25" customHeight="1" x14ac:dyDescent="0.2">
      <c r="A63" s="6">
        <v>53</v>
      </c>
      <c r="B63" s="75" t="s">
        <v>188</v>
      </c>
      <c r="C63" s="93" t="s">
        <v>178</v>
      </c>
      <c r="D63" s="6" t="s">
        <v>262</v>
      </c>
      <c r="E63" s="43" t="s">
        <v>205</v>
      </c>
      <c r="F63" s="75">
        <v>5</v>
      </c>
      <c r="G63" s="22" t="s">
        <v>237</v>
      </c>
      <c r="H63" s="23">
        <v>1344538</v>
      </c>
      <c r="I63" s="47">
        <f>H63*19%</f>
        <v>255462.22</v>
      </c>
      <c r="J63" s="47">
        <f t="shared" si="10"/>
        <v>1600000.22</v>
      </c>
      <c r="K63" s="59">
        <f t="shared" si="11"/>
        <v>6722690</v>
      </c>
      <c r="L63" s="59">
        <f t="shared" si="12"/>
        <v>8000001.0999999996</v>
      </c>
      <c r="M63" s="24" t="s">
        <v>244</v>
      </c>
      <c r="N63" s="25">
        <v>1200000</v>
      </c>
      <c r="O63" s="26">
        <f t="shared" si="13"/>
        <v>228000</v>
      </c>
      <c r="P63" s="26">
        <f t="shared" si="14"/>
        <v>1428000</v>
      </c>
      <c r="Q63" s="27">
        <f t="shared" si="15"/>
        <v>6000000</v>
      </c>
      <c r="R63" s="27">
        <f t="shared" si="16"/>
        <v>7140000</v>
      </c>
      <c r="S63" s="29"/>
      <c r="T63" s="30"/>
      <c r="U63" s="31">
        <f t="shared" si="17"/>
        <v>0</v>
      </c>
      <c r="V63" s="31">
        <f t="shared" si="18"/>
        <v>0</v>
      </c>
      <c r="W63" s="32">
        <f t="shared" si="19"/>
        <v>0</v>
      </c>
      <c r="X63" s="32">
        <f t="shared" si="20"/>
        <v>0</v>
      </c>
      <c r="Y63" s="39">
        <f>IF(A63="","",AVERAGE(J63,P63))</f>
        <v>1514000.1099999999</v>
      </c>
      <c r="Z63" s="39">
        <f>IF(B63="","",AVERAGE(L63,R63))</f>
        <v>7570000.5499999998</v>
      </c>
      <c r="AA63" s="40">
        <f>IF(B63="","",STDEV(L63,R63))</f>
        <v>608112.60963788989</v>
      </c>
      <c r="AB63" s="41">
        <f t="shared" si="61"/>
        <v>8.0331910892382952E-2</v>
      </c>
      <c r="AC63" s="40">
        <f t="shared" si="62"/>
        <v>6961887.9403621098</v>
      </c>
      <c r="AD63" s="40">
        <f t="shared" si="63"/>
        <v>8178113.1596378898</v>
      </c>
      <c r="AE63" s="42">
        <f t="shared" si="64"/>
        <v>5046667.0333333332</v>
      </c>
      <c r="AF63" s="42">
        <f t="shared" si="65"/>
        <v>25233335.166666664</v>
      </c>
      <c r="AG63" s="5" t="s">
        <v>359</v>
      </c>
      <c r="AK63" s="245"/>
      <c r="AL63" s="245"/>
      <c r="AM63" s="245"/>
      <c r="AN63" s="245"/>
      <c r="AO63" s="245"/>
      <c r="AP63" s="245"/>
      <c r="AQ63" s="245"/>
      <c r="AR63" s="245"/>
      <c r="AS63" s="234"/>
      <c r="AT63" s="238"/>
      <c r="AU63" s="239"/>
      <c r="BV63" s="7">
        <v>47</v>
      </c>
    </row>
    <row r="64" spans="1:74" s="7" customFormat="1" ht="288" customHeight="1" x14ac:dyDescent="0.2">
      <c r="A64" s="6">
        <v>54</v>
      </c>
      <c r="B64" s="75" t="s">
        <v>188</v>
      </c>
      <c r="C64" s="100" t="s">
        <v>179</v>
      </c>
      <c r="D64" s="6" t="s">
        <v>283</v>
      </c>
      <c r="E64" s="43" t="s">
        <v>205</v>
      </c>
      <c r="F64" s="79">
        <v>60</v>
      </c>
      <c r="G64" s="22" t="s">
        <v>264</v>
      </c>
      <c r="H64" s="23">
        <v>12500</v>
      </c>
      <c r="I64" s="47">
        <f>H64*8%</f>
        <v>1000</v>
      </c>
      <c r="J64" s="47">
        <f t="shared" si="10"/>
        <v>13500</v>
      </c>
      <c r="K64" s="59">
        <f t="shared" si="11"/>
        <v>750000</v>
      </c>
      <c r="L64" s="59">
        <f t="shared" si="12"/>
        <v>810000</v>
      </c>
      <c r="M64" s="24" t="s">
        <v>265</v>
      </c>
      <c r="N64" s="25">
        <v>9850</v>
      </c>
      <c r="O64" s="26">
        <f>N64*8%</f>
        <v>788</v>
      </c>
      <c r="P64" s="26">
        <f t="shared" si="14"/>
        <v>10638</v>
      </c>
      <c r="Q64" s="27">
        <f t="shared" si="15"/>
        <v>591000</v>
      </c>
      <c r="R64" s="27">
        <f t="shared" si="16"/>
        <v>638280</v>
      </c>
      <c r="S64" s="29" t="s">
        <v>266</v>
      </c>
      <c r="T64" s="30">
        <v>10650</v>
      </c>
      <c r="U64" s="31">
        <f>T64*8%</f>
        <v>852</v>
      </c>
      <c r="V64" s="31">
        <f t="shared" si="18"/>
        <v>11502</v>
      </c>
      <c r="W64" s="32">
        <f t="shared" si="19"/>
        <v>639000</v>
      </c>
      <c r="X64" s="32">
        <f t="shared" si="20"/>
        <v>690120</v>
      </c>
      <c r="Y64" s="39">
        <f t="shared" si="58"/>
        <v>11880</v>
      </c>
      <c r="Z64" s="39">
        <f t="shared" si="59"/>
        <v>712800</v>
      </c>
      <c r="AA64" s="40">
        <f t="shared" si="60"/>
        <v>88077.956379561845</v>
      </c>
      <c r="AB64" s="41">
        <f t="shared" si="61"/>
        <v>0.12356615653698351</v>
      </c>
      <c r="AC64" s="40">
        <f t="shared" si="62"/>
        <v>624722.0436204382</v>
      </c>
      <c r="AD64" s="40">
        <f t="shared" si="63"/>
        <v>800877.9563795618</v>
      </c>
      <c r="AE64" s="42">
        <f t="shared" si="64"/>
        <v>712800</v>
      </c>
      <c r="AF64" s="42">
        <f t="shared" si="65"/>
        <v>42768000</v>
      </c>
      <c r="AG64" s="5"/>
      <c r="AK64" s="245"/>
      <c r="AL64" s="245"/>
      <c r="AM64" s="245"/>
      <c r="AN64" s="245"/>
      <c r="AO64" s="245"/>
      <c r="AP64" s="245"/>
      <c r="AQ64" s="245"/>
      <c r="AR64" s="245"/>
      <c r="AS64" s="234"/>
      <c r="AT64" s="238"/>
      <c r="AU64" s="239"/>
      <c r="BV64" s="7">
        <v>48</v>
      </c>
    </row>
    <row r="65" spans="1:74" s="7" customFormat="1" ht="106.25" customHeight="1" x14ac:dyDescent="0.2">
      <c r="A65" s="6">
        <v>55</v>
      </c>
      <c r="B65" s="75" t="s">
        <v>188</v>
      </c>
      <c r="C65" s="93" t="s">
        <v>182</v>
      </c>
      <c r="D65" s="6" t="s">
        <v>271</v>
      </c>
      <c r="E65" s="43" t="s">
        <v>205</v>
      </c>
      <c r="F65" s="75">
        <v>60</v>
      </c>
      <c r="G65" s="22" t="s">
        <v>220</v>
      </c>
      <c r="H65" s="23">
        <v>5900</v>
      </c>
      <c r="I65" s="47">
        <f t="shared" si="9"/>
        <v>1121</v>
      </c>
      <c r="J65" s="47">
        <f t="shared" si="10"/>
        <v>7021</v>
      </c>
      <c r="K65" s="59">
        <f t="shared" si="11"/>
        <v>354000</v>
      </c>
      <c r="L65" s="59">
        <f t="shared" si="12"/>
        <v>421260</v>
      </c>
      <c r="M65" s="24" t="s">
        <v>216</v>
      </c>
      <c r="N65" s="25">
        <v>5220</v>
      </c>
      <c r="O65" s="26"/>
      <c r="P65" s="26">
        <f t="shared" si="14"/>
        <v>5220</v>
      </c>
      <c r="Q65" s="27">
        <f t="shared" si="15"/>
        <v>313200</v>
      </c>
      <c r="R65" s="27">
        <f t="shared" si="16"/>
        <v>313200</v>
      </c>
      <c r="S65" s="29" t="s">
        <v>272</v>
      </c>
      <c r="T65" s="30">
        <v>6500</v>
      </c>
      <c r="U65" s="31"/>
      <c r="V65" s="31">
        <f t="shared" si="18"/>
        <v>6500</v>
      </c>
      <c r="W65" s="32">
        <f t="shared" si="19"/>
        <v>390000</v>
      </c>
      <c r="X65" s="32">
        <f t="shared" si="20"/>
        <v>390000</v>
      </c>
      <c r="Y65" s="39">
        <f t="shared" si="58"/>
        <v>6247</v>
      </c>
      <c r="Z65" s="39">
        <f t="shared" si="59"/>
        <v>374820</v>
      </c>
      <c r="AA65" s="40">
        <f t="shared" si="60"/>
        <v>55606.341364991815</v>
      </c>
      <c r="AB65" s="41">
        <f t="shared" si="61"/>
        <v>0.14835478727120169</v>
      </c>
      <c r="AC65" s="40">
        <f t="shared" si="62"/>
        <v>319213.65863500821</v>
      </c>
      <c r="AD65" s="40">
        <f t="shared" si="63"/>
        <v>430426.34136499179</v>
      </c>
      <c r="AE65" s="42">
        <f t="shared" si="64"/>
        <v>374820</v>
      </c>
      <c r="AF65" s="42">
        <f t="shared" si="65"/>
        <v>22489200</v>
      </c>
      <c r="AG65" s="5"/>
      <c r="AK65" s="245"/>
      <c r="AL65" s="245"/>
      <c r="AM65" s="245"/>
      <c r="AN65" s="245"/>
      <c r="AO65" s="245"/>
      <c r="AP65" s="245"/>
      <c r="AQ65" s="245"/>
      <c r="AR65" s="245"/>
      <c r="AS65" s="235"/>
      <c r="AT65" s="240"/>
      <c r="AU65" s="241"/>
      <c r="BV65" s="7">
        <v>49</v>
      </c>
    </row>
    <row r="66" spans="1:74" s="7" customFormat="1" ht="80" x14ac:dyDescent="0.2">
      <c r="A66" s="6">
        <v>56</v>
      </c>
      <c r="B66" s="75" t="s">
        <v>188</v>
      </c>
      <c r="C66" s="100" t="s">
        <v>186</v>
      </c>
      <c r="D66" s="6" t="s">
        <v>275</v>
      </c>
      <c r="E66" s="43" t="s">
        <v>205</v>
      </c>
      <c r="F66" s="80">
        <v>60</v>
      </c>
      <c r="G66" s="22" t="s">
        <v>220</v>
      </c>
      <c r="H66" s="23">
        <v>3300</v>
      </c>
      <c r="I66" s="47">
        <f t="shared" ref="I66" si="97">H66*19%</f>
        <v>627</v>
      </c>
      <c r="J66" s="47">
        <f t="shared" ref="J66" si="98">H66+I66</f>
        <v>3927</v>
      </c>
      <c r="K66" s="59">
        <f t="shared" ref="K66" si="99">IF(B66="","",(H66*F66))</f>
        <v>198000</v>
      </c>
      <c r="L66" s="59">
        <f t="shared" ref="L66" si="100">IF(B66="","",(J66*F66))</f>
        <v>235620</v>
      </c>
      <c r="M66" s="24" t="s">
        <v>216</v>
      </c>
      <c r="N66" s="25">
        <v>3100</v>
      </c>
      <c r="O66" s="26">
        <f t="shared" ref="O66" si="101">N66*19%</f>
        <v>589</v>
      </c>
      <c r="P66" s="26">
        <f t="shared" ref="P66" si="102">N66+O66</f>
        <v>3689</v>
      </c>
      <c r="Q66" s="27">
        <f t="shared" ref="Q66" si="103">IF(B66="","",(N66*F66))</f>
        <v>186000</v>
      </c>
      <c r="R66" s="27">
        <f t="shared" ref="R66" si="104">IF(B66="","",(P66*F66))</f>
        <v>221340</v>
      </c>
      <c r="S66" s="29"/>
      <c r="T66" s="30"/>
      <c r="U66" s="31">
        <f t="shared" ref="U66" si="105">T66*19%</f>
        <v>0</v>
      </c>
      <c r="V66" s="31">
        <f t="shared" ref="V66" si="106">T66+U66</f>
        <v>0</v>
      </c>
      <c r="W66" s="32">
        <f t="shared" ref="W66" si="107">IF(B66="","",(T66*F66))</f>
        <v>0</v>
      </c>
      <c r="X66" s="32">
        <f t="shared" ref="X66" si="108">IF(B66="","",(V66*F66))</f>
        <v>0</v>
      </c>
      <c r="Y66" s="39">
        <f>IF(A66="","",AVERAGE(J66,P66,))</f>
        <v>2538.6666666666665</v>
      </c>
      <c r="Z66" s="39">
        <f>IF(B66="","",AVERAGE(L66,R66,))</f>
        <v>152320</v>
      </c>
      <c r="AA66" s="40">
        <f>IF(B66="","",STDEV(L66,R66))</f>
        <v>10097.484835343899</v>
      </c>
      <c r="AB66" s="41">
        <f t="shared" si="61"/>
        <v>6.6291260736238838E-2</v>
      </c>
      <c r="AC66" s="40">
        <f t="shared" si="62"/>
        <v>142222.5151646561</v>
      </c>
      <c r="AD66" s="40">
        <f t="shared" si="63"/>
        <v>162417.4848353439</v>
      </c>
      <c r="AE66" s="42">
        <f>AVERAGE(L66,R66)</f>
        <v>228480</v>
      </c>
      <c r="AF66" s="42">
        <f t="shared" si="65"/>
        <v>13708800</v>
      </c>
      <c r="AG66" s="5"/>
      <c r="AS66" s="3"/>
      <c r="AT66" s="3"/>
      <c r="AU66" s="3"/>
      <c r="AV66" s="3"/>
      <c r="BV66" s="7">
        <v>30</v>
      </c>
    </row>
    <row r="67" spans="1:74" s="7" customFormat="1" ht="64" x14ac:dyDescent="0.2">
      <c r="A67" s="6">
        <v>57</v>
      </c>
      <c r="B67" s="75" t="s">
        <v>189</v>
      </c>
      <c r="C67" s="93" t="s">
        <v>190</v>
      </c>
      <c r="D67" s="6" t="s">
        <v>284</v>
      </c>
      <c r="E67" s="43" t="s">
        <v>205</v>
      </c>
      <c r="F67" s="79">
        <v>1</v>
      </c>
      <c r="G67" s="22" t="s">
        <v>210</v>
      </c>
      <c r="H67" s="23">
        <v>1200000</v>
      </c>
      <c r="I67" s="47">
        <f t="shared" si="9"/>
        <v>228000</v>
      </c>
      <c r="J67" s="47">
        <f t="shared" si="10"/>
        <v>1428000</v>
      </c>
      <c r="K67" s="59">
        <f t="shared" si="11"/>
        <v>1200000</v>
      </c>
      <c r="L67" s="59">
        <f t="shared" si="12"/>
        <v>1428000</v>
      </c>
      <c r="M67" s="24" t="s">
        <v>211</v>
      </c>
      <c r="N67" s="25">
        <v>1236000</v>
      </c>
      <c r="O67" s="26">
        <f t="shared" si="13"/>
        <v>234840</v>
      </c>
      <c r="P67" s="26">
        <f t="shared" si="14"/>
        <v>1470840</v>
      </c>
      <c r="Q67" s="27">
        <f t="shared" si="15"/>
        <v>1236000</v>
      </c>
      <c r="R67" s="27">
        <f t="shared" si="16"/>
        <v>1470840</v>
      </c>
      <c r="S67" s="29" t="s">
        <v>213</v>
      </c>
      <c r="T67" s="30">
        <v>1060900</v>
      </c>
      <c r="U67" s="31">
        <f t="shared" si="17"/>
        <v>201571</v>
      </c>
      <c r="V67" s="31">
        <f t="shared" si="18"/>
        <v>1262471</v>
      </c>
      <c r="W67" s="32">
        <f t="shared" si="19"/>
        <v>1060900</v>
      </c>
      <c r="X67" s="32">
        <f t="shared" si="20"/>
        <v>1262471</v>
      </c>
      <c r="Y67" s="39">
        <f t="shared" si="58"/>
        <v>1387103.6666666667</v>
      </c>
      <c r="Z67" s="39">
        <f t="shared" si="59"/>
        <v>1387103.6666666667</v>
      </c>
      <c r="AA67" s="40">
        <f t="shared" si="60"/>
        <v>110039.95910728672</v>
      </c>
      <c r="AB67" s="41">
        <f t="shared" si="61"/>
        <v>7.9330739116076673E-2</v>
      </c>
      <c r="AC67" s="40">
        <f t="shared" si="62"/>
        <v>1277063.70755938</v>
      </c>
      <c r="AD67" s="40">
        <f t="shared" si="63"/>
        <v>1497143.6257739535</v>
      </c>
      <c r="AE67" s="42">
        <f t="shared" si="64"/>
        <v>1387103.6666666667</v>
      </c>
      <c r="AF67" s="42">
        <f t="shared" si="65"/>
        <v>1387103.6666666667</v>
      </c>
      <c r="AG67" s="5"/>
      <c r="BV67" s="7">
        <v>50</v>
      </c>
    </row>
    <row r="68" spans="1:74" s="7" customFormat="1" ht="48" x14ac:dyDescent="0.2">
      <c r="A68" s="6">
        <v>58</v>
      </c>
      <c r="B68" s="75" t="s">
        <v>189</v>
      </c>
      <c r="C68" s="93" t="s">
        <v>172</v>
      </c>
      <c r="D68" s="6" t="s">
        <v>242</v>
      </c>
      <c r="E68" s="43" t="s">
        <v>205</v>
      </c>
      <c r="F68" s="75">
        <v>2</v>
      </c>
      <c r="G68" s="22" t="s">
        <v>243</v>
      </c>
      <c r="H68" s="23">
        <v>1600000</v>
      </c>
      <c r="I68" s="47">
        <f t="shared" si="9"/>
        <v>304000</v>
      </c>
      <c r="J68" s="47">
        <f t="shared" si="10"/>
        <v>1904000</v>
      </c>
      <c r="K68" s="59">
        <f t="shared" si="11"/>
        <v>3200000</v>
      </c>
      <c r="L68" s="59">
        <f t="shared" si="12"/>
        <v>3808000</v>
      </c>
      <c r="M68" s="24" t="s">
        <v>244</v>
      </c>
      <c r="N68" s="25">
        <v>1800000</v>
      </c>
      <c r="O68" s="26">
        <f t="shared" si="13"/>
        <v>342000</v>
      </c>
      <c r="P68" s="26">
        <f t="shared" si="14"/>
        <v>2142000</v>
      </c>
      <c r="Q68" s="27">
        <f t="shared" si="15"/>
        <v>3600000</v>
      </c>
      <c r="R68" s="27">
        <f t="shared" si="16"/>
        <v>4284000</v>
      </c>
      <c r="S68" s="29" t="s">
        <v>237</v>
      </c>
      <c r="T68" s="30">
        <v>1176470</v>
      </c>
      <c r="U68" s="31">
        <f t="shared" si="17"/>
        <v>223529.3</v>
      </c>
      <c r="V68" s="31">
        <f t="shared" si="18"/>
        <v>1399999.3</v>
      </c>
      <c r="W68" s="32">
        <f t="shared" si="19"/>
        <v>2352940</v>
      </c>
      <c r="X68" s="32">
        <f t="shared" si="20"/>
        <v>2799998.6</v>
      </c>
      <c r="Y68" s="39">
        <f t="shared" si="58"/>
        <v>1815333.0999999999</v>
      </c>
      <c r="Z68" s="39">
        <f t="shared" si="59"/>
        <v>3630666.1999999997</v>
      </c>
      <c r="AA68" s="40">
        <f t="shared" si="60"/>
        <v>757727.19118909829</v>
      </c>
      <c r="AB68" s="41">
        <f t="shared" si="61"/>
        <v>0.20870197078131236</v>
      </c>
      <c r="AC68" s="40">
        <f t="shared" si="62"/>
        <v>2872939.0088109015</v>
      </c>
      <c r="AD68" s="40">
        <f t="shared" si="63"/>
        <v>4388393.3911890984</v>
      </c>
      <c r="AE68" s="42">
        <f t="shared" si="64"/>
        <v>3630666.1999999997</v>
      </c>
      <c r="AF68" s="42">
        <f t="shared" si="65"/>
        <v>7261332.3999999994</v>
      </c>
      <c r="AG68" s="5"/>
      <c r="AT68" s="8">
        <f>1565084000-AT51</f>
        <v>321.6233332157135</v>
      </c>
      <c r="BV68" s="7">
        <v>51</v>
      </c>
    </row>
    <row r="69" spans="1:74" s="7" customFormat="1" ht="48" x14ac:dyDescent="0.2">
      <c r="A69" s="6">
        <v>59</v>
      </c>
      <c r="B69" s="75" t="s">
        <v>189</v>
      </c>
      <c r="C69" s="93" t="s">
        <v>175</v>
      </c>
      <c r="D69" s="6" t="s">
        <v>252</v>
      </c>
      <c r="E69" s="43" t="s">
        <v>205</v>
      </c>
      <c r="F69" s="75">
        <v>2</v>
      </c>
      <c r="G69" s="22" t="s">
        <v>253</v>
      </c>
      <c r="H69" s="23">
        <v>435000</v>
      </c>
      <c r="I69" s="47"/>
      <c r="J69" s="47">
        <f t="shared" si="10"/>
        <v>435000</v>
      </c>
      <c r="K69" s="59">
        <f t="shared" si="11"/>
        <v>870000</v>
      </c>
      <c r="L69" s="59">
        <f t="shared" si="12"/>
        <v>870000</v>
      </c>
      <c r="M69" s="24" t="s">
        <v>254</v>
      </c>
      <c r="N69" s="25">
        <v>320000</v>
      </c>
      <c r="O69" s="26">
        <f t="shared" si="13"/>
        <v>60800</v>
      </c>
      <c r="P69" s="26">
        <f t="shared" si="14"/>
        <v>380800</v>
      </c>
      <c r="Q69" s="27">
        <f t="shared" si="15"/>
        <v>640000</v>
      </c>
      <c r="R69" s="27">
        <f t="shared" si="16"/>
        <v>761600</v>
      </c>
      <c r="S69" s="29" t="s">
        <v>255</v>
      </c>
      <c r="T69" s="30">
        <v>390000</v>
      </c>
      <c r="U69" s="31">
        <f t="shared" si="17"/>
        <v>74100</v>
      </c>
      <c r="V69" s="31">
        <f t="shared" si="18"/>
        <v>464100</v>
      </c>
      <c r="W69" s="32">
        <f t="shared" si="19"/>
        <v>780000</v>
      </c>
      <c r="X69" s="32">
        <f t="shared" si="20"/>
        <v>928200</v>
      </c>
      <c r="Y69" s="39">
        <f t="shared" si="58"/>
        <v>426633.33333333331</v>
      </c>
      <c r="Z69" s="39">
        <f t="shared" si="59"/>
        <v>853266.66666666663</v>
      </c>
      <c r="AA69" s="40">
        <f t="shared" si="60"/>
        <v>84551.12851602475</v>
      </c>
      <c r="AB69" s="41">
        <f t="shared" si="61"/>
        <v>9.9091095221530687E-2</v>
      </c>
      <c r="AC69" s="40">
        <f t="shared" si="62"/>
        <v>768715.53815064183</v>
      </c>
      <c r="AD69" s="40">
        <f t="shared" si="63"/>
        <v>937817.79518269142</v>
      </c>
      <c r="AE69" s="42">
        <f t="shared" si="64"/>
        <v>853266.66666666663</v>
      </c>
      <c r="AF69" s="42">
        <f t="shared" si="65"/>
        <v>1706533.3333333333</v>
      </c>
      <c r="AG69" s="5"/>
      <c r="BV69" s="7">
        <v>52</v>
      </c>
    </row>
    <row r="70" spans="1:74" s="7" customFormat="1" ht="80" x14ac:dyDescent="0.2">
      <c r="A70" s="6">
        <v>60</v>
      </c>
      <c r="B70" s="75" t="s">
        <v>189</v>
      </c>
      <c r="C70" s="93" t="s">
        <v>191</v>
      </c>
      <c r="D70" s="6" t="s">
        <v>285</v>
      </c>
      <c r="E70" s="43" t="s">
        <v>205</v>
      </c>
      <c r="F70" s="79">
        <v>10</v>
      </c>
      <c r="G70" s="22" t="s">
        <v>220</v>
      </c>
      <c r="H70" s="23">
        <v>207000</v>
      </c>
      <c r="I70" s="47">
        <f t="shared" si="9"/>
        <v>39330</v>
      </c>
      <c r="J70" s="47">
        <f t="shared" si="10"/>
        <v>246330</v>
      </c>
      <c r="K70" s="59">
        <f t="shared" si="11"/>
        <v>2070000</v>
      </c>
      <c r="L70" s="59">
        <f t="shared" si="12"/>
        <v>2463300</v>
      </c>
      <c r="M70" s="24" t="s">
        <v>216</v>
      </c>
      <c r="N70" s="25">
        <v>144000</v>
      </c>
      <c r="O70" s="26">
        <f t="shared" si="13"/>
        <v>27360</v>
      </c>
      <c r="P70" s="26">
        <f t="shared" si="14"/>
        <v>171360</v>
      </c>
      <c r="Q70" s="27">
        <f t="shared" si="15"/>
        <v>1440000</v>
      </c>
      <c r="R70" s="27">
        <f t="shared" si="16"/>
        <v>1713600</v>
      </c>
      <c r="S70" s="29"/>
      <c r="T70" s="30"/>
      <c r="U70" s="31">
        <f t="shared" si="17"/>
        <v>0</v>
      </c>
      <c r="V70" s="31">
        <f t="shared" si="18"/>
        <v>0</v>
      </c>
      <c r="W70" s="32">
        <f t="shared" si="19"/>
        <v>0</v>
      </c>
      <c r="X70" s="32">
        <f t="shared" si="20"/>
        <v>0</v>
      </c>
      <c r="Y70" s="39">
        <f>IF(A70="","",AVERAGE(J70,P70))</f>
        <v>208845</v>
      </c>
      <c r="Z70" s="39">
        <f>IF(B70="","",AVERAGE(L70,R70))</f>
        <v>2088450</v>
      </c>
      <c r="AA70" s="40">
        <f>IF(B70="","",STDEV(L70,R70))</f>
        <v>530117.95385555469</v>
      </c>
      <c r="AB70" s="41">
        <f t="shared" si="61"/>
        <v>0.2538332035028632</v>
      </c>
      <c r="AC70" s="40">
        <f t="shared" si="62"/>
        <v>1558332.0461444454</v>
      </c>
      <c r="AD70" s="40">
        <f t="shared" si="63"/>
        <v>2618567.9538555546</v>
      </c>
      <c r="AE70" s="42">
        <f>AVERAGE(L70,R70)</f>
        <v>2088450</v>
      </c>
      <c r="AF70" s="42">
        <f t="shared" si="65"/>
        <v>20884500</v>
      </c>
      <c r="AG70" s="5"/>
      <c r="BV70" s="7">
        <v>53</v>
      </c>
    </row>
    <row r="71" spans="1:74" s="7" customFormat="1" ht="80" x14ac:dyDescent="0.2">
      <c r="A71" s="6">
        <v>61</v>
      </c>
      <c r="B71" s="75" t="s">
        <v>189</v>
      </c>
      <c r="C71" s="93" t="s">
        <v>178</v>
      </c>
      <c r="D71" s="6" t="s">
        <v>262</v>
      </c>
      <c r="E71" s="43" t="s">
        <v>205</v>
      </c>
      <c r="F71" s="75">
        <v>5</v>
      </c>
      <c r="G71" s="22" t="s">
        <v>237</v>
      </c>
      <c r="H71" s="23">
        <v>1344538</v>
      </c>
      <c r="I71" s="47">
        <f>H71*19%</f>
        <v>255462.22</v>
      </c>
      <c r="J71" s="47">
        <f t="shared" si="10"/>
        <v>1600000.22</v>
      </c>
      <c r="K71" s="59">
        <f t="shared" si="11"/>
        <v>6722690</v>
      </c>
      <c r="L71" s="59">
        <f t="shared" si="12"/>
        <v>8000001.0999999996</v>
      </c>
      <c r="M71" s="24" t="s">
        <v>244</v>
      </c>
      <c r="N71" s="25">
        <v>1200000</v>
      </c>
      <c r="O71" s="26">
        <f t="shared" si="13"/>
        <v>228000</v>
      </c>
      <c r="P71" s="26">
        <f t="shared" si="14"/>
        <v>1428000</v>
      </c>
      <c r="Q71" s="27">
        <f t="shared" si="15"/>
        <v>6000000</v>
      </c>
      <c r="R71" s="27">
        <f t="shared" si="16"/>
        <v>7140000</v>
      </c>
      <c r="S71" s="29"/>
      <c r="T71" s="30"/>
      <c r="U71" s="31">
        <f t="shared" si="17"/>
        <v>0</v>
      </c>
      <c r="V71" s="31">
        <f t="shared" si="18"/>
        <v>0</v>
      </c>
      <c r="W71" s="32">
        <f t="shared" si="19"/>
        <v>0</v>
      </c>
      <c r="X71" s="32">
        <f t="shared" si="20"/>
        <v>0</v>
      </c>
      <c r="Y71" s="39">
        <f>IF(A71="","",AVERAGE(J71,P71))</f>
        <v>1514000.1099999999</v>
      </c>
      <c r="Z71" s="39">
        <f>IF(B71="","",AVERAGE(L71,R71))</f>
        <v>7570000.5499999998</v>
      </c>
      <c r="AA71" s="40">
        <f>IF(B71="","",STDEV(L71,R71))</f>
        <v>608112.60963788989</v>
      </c>
      <c r="AB71" s="41">
        <f t="shared" si="61"/>
        <v>8.0331910892382952E-2</v>
      </c>
      <c r="AC71" s="40">
        <f t="shared" si="62"/>
        <v>6961887.9403621098</v>
      </c>
      <c r="AD71" s="40">
        <f t="shared" si="63"/>
        <v>8178113.1596378898</v>
      </c>
      <c r="AE71" s="42">
        <f t="shared" si="64"/>
        <v>5046667.0333333332</v>
      </c>
      <c r="AF71" s="42">
        <f t="shared" si="65"/>
        <v>25233335.166666664</v>
      </c>
      <c r="AG71" s="5" t="s">
        <v>359</v>
      </c>
      <c r="BV71" s="7">
        <v>54</v>
      </c>
    </row>
    <row r="72" spans="1:74" s="7" customFormat="1" ht="335" x14ac:dyDescent="0.2">
      <c r="A72" s="6">
        <v>62</v>
      </c>
      <c r="B72" s="75" t="s">
        <v>189</v>
      </c>
      <c r="C72" s="100" t="s">
        <v>192</v>
      </c>
      <c r="D72" s="6" t="s">
        <v>286</v>
      </c>
      <c r="E72" s="43" t="s">
        <v>205</v>
      </c>
      <c r="F72" s="81">
        <v>130</v>
      </c>
      <c r="G72" s="22" t="s">
        <v>279</v>
      </c>
      <c r="H72" s="23">
        <v>45360</v>
      </c>
      <c r="I72" s="47">
        <f>H72*8%</f>
        <v>3628.8</v>
      </c>
      <c r="J72" s="47">
        <f t="shared" si="10"/>
        <v>48988.800000000003</v>
      </c>
      <c r="K72" s="59">
        <f t="shared" si="11"/>
        <v>5896800</v>
      </c>
      <c r="L72" s="59">
        <f t="shared" si="12"/>
        <v>6368544</v>
      </c>
      <c r="M72" s="24" t="s">
        <v>211</v>
      </c>
      <c r="N72" s="25">
        <v>45000</v>
      </c>
      <c r="O72" s="26">
        <f>N72*8%</f>
        <v>3600</v>
      </c>
      <c r="P72" s="26">
        <f t="shared" si="14"/>
        <v>48600</v>
      </c>
      <c r="Q72" s="27">
        <f t="shared" si="15"/>
        <v>5850000</v>
      </c>
      <c r="R72" s="27">
        <f t="shared" si="16"/>
        <v>6318000</v>
      </c>
      <c r="S72" s="29" t="s">
        <v>213</v>
      </c>
      <c r="T72" s="30">
        <v>46360</v>
      </c>
      <c r="U72" s="31">
        <f>T72*8%</f>
        <v>3708.8</v>
      </c>
      <c r="V72" s="31">
        <f t="shared" si="18"/>
        <v>50068.800000000003</v>
      </c>
      <c r="W72" s="32">
        <f t="shared" si="19"/>
        <v>6026800</v>
      </c>
      <c r="X72" s="32">
        <f t="shared" si="20"/>
        <v>6508944</v>
      </c>
      <c r="Y72" s="39">
        <f t="shared" si="58"/>
        <v>49219.200000000004</v>
      </c>
      <c r="Z72" s="39">
        <f t="shared" si="59"/>
        <v>6398496</v>
      </c>
      <c r="AA72" s="40">
        <f t="shared" si="60"/>
        <v>98933.030439787908</v>
      </c>
      <c r="AB72" s="41">
        <f t="shared" si="61"/>
        <v>1.5461919557312829E-2</v>
      </c>
      <c r="AC72" s="40">
        <f t="shared" si="62"/>
        <v>6299562.9695602125</v>
      </c>
      <c r="AD72" s="40">
        <f t="shared" si="63"/>
        <v>6497429.0304397875</v>
      </c>
      <c r="AE72" s="42">
        <f t="shared" si="64"/>
        <v>6398496</v>
      </c>
      <c r="AF72" s="42">
        <f t="shared" si="65"/>
        <v>831804480</v>
      </c>
      <c r="AG72" s="5"/>
      <c r="BV72" s="7">
        <v>55</v>
      </c>
    </row>
    <row r="73" spans="1:74" s="7" customFormat="1" ht="64" x14ac:dyDescent="0.2">
      <c r="A73" s="6">
        <v>63</v>
      </c>
      <c r="B73" s="75" t="s">
        <v>189</v>
      </c>
      <c r="C73" s="100" t="s">
        <v>193</v>
      </c>
      <c r="D73" s="6" t="s">
        <v>289</v>
      </c>
      <c r="E73" s="43" t="s">
        <v>205</v>
      </c>
      <c r="F73" s="82">
        <v>1</v>
      </c>
      <c r="G73" s="22" t="s">
        <v>288</v>
      </c>
      <c r="H73" s="23">
        <v>850000</v>
      </c>
      <c r="I73" s="47">
        <f>H73*8%</f>
        <v>68000</v>
      </c>
      <c r="J73" s="47">
        <f t="shared" si="10"/>
        <v>918000</v>
      </c>
      <c r="K73" s="59">
        <f t="shared" si="11"/>
        <v>850000</v>
      </c>
      <c r="L73" s="59">
        <f t="shared" si="12"/>
        <v>918000</v>
      </c>
      <c r="M73" s="24" t="s">
        <v>287</v>
      </c>
      <c r="N73" s="25">
        <v>776471</v>
      </c>
      <c r="O73" s="26">
        <f>N73*8%</f>
        <v>62117.68</v>
      </c>
      <c r="P73" s="26">
        <f t="shared" si="14"/>
        <v>838588.68</v>
      </c>
      <c r="Q73" s="27">
        <f t="shared" si="15"/>
        <v>776471</v>
      </c>
      <c r="R73" s="27">
        <f t="shared" si="16"/>
        <v>838588.68</v>
      </c>
      <c r="S73" s="29" t="s">
        <v>259</v>
      </c>
      <c r="T73" s="30">
        <v>920000</v>
      </c>
      <c r="U73" s="31">
        <f>T73*8%</f>
        <v>73600</v>
      </c>
      <c r="V73" s="31">
        <f t="shared" si="18"/>
        <v>993600</v>
      </c>
      <c r="W73" s="32">
        <f t="shared" si="19"/>
        <v>920000</v>
      </c>
      <c r="X73" s="32">
        <f t="shared" si="20"/>
        <v>993600</v>
      </c>
      <c r="Y73" s="39">
        <f t="shared" si="58"/>
        <v>916729.56</v>
      </c>
      <c r="Z73" s="39">
        <f t="shared" si="59"/>
        <v>916729.56</v>
      </c>
      <c r="AA73" s="40">
        <f t="shared" si="60"/>
        <v>77513.468799820825</v>
      </c>
      <c r="AB73" s="41">
        <f t="shared" si="61"/>
        <v>8.4554346431046493E-2</v>
      </c>
      <c r="AC73" s="40">
        <f t="shared" si="62"/>
        <v>839216.09120017919</v>
      </c>
      <c r="AD73" s="40">
        <f t="shared" si="63"/>
        <v>994243.02879982092</v>
      </c>
      <c r="AE73" s="42">
        <f t="shared" si="64"/>
        <v>916729.56</v>
      </c>
      <c r="AF73" s="42">
        <f t="shared" si="65"/>
        <v>916729.56</v>
      </c>
      <c r="AG73" s="5"/>
      <c r="BV73" s="7">
        <v>56</v>
      </c>
    </row>
    <row r="74" spans="1:74" s="7" customFormat="1" ht="64" x14ac:dyDescent="0.2">
      <c r="A74" s="6">
        <v>64</v>
      </c>
      <c r="B74" s="75" t="s">
        <v>194</v>
      </c>
      <c r="C74" s="93" t="s">
        <v>184</v>
      </c>
      <c r="D74" s="6" t="s">
        <v>273</v>
      </c>
      <c r="E74" s="43" t="s">
        <v>290</v>
      </c>
      <c r="F74" s="75">
        <v>4</v>
      </c>
      <c r="G74" s="22" t="s">
        <v>291</v>
      </c>
      <c r="H74" s="23">
        <v>5000000</v>
      </c>
      <c r="I74" s="47"/>
      <c r="J74" s="47">
        <f t="shared" si="10"/>
        <v>5000000</v>
      </c>
      <c r="K74" s="59">
        <f t="shared" si="11"/>
        <v>20000000</v>
      </c>
      <c r="L74" s="59">
        <f t="shared" si="12"/>
        <v>20000000</v>
      </c>
      <c r="M74" s="24" t="s">
        <v>291</v>
      </c>
      <c r="N74" s="25">
        <v>5000000</v>
      </c>
      <c r="O74" s="26"/>
      <c r="P74" s="26">
        <f t="shared" si="14"/>
        <v>5000000</v>
      </c>
      <c r="Q74" s="27">
        <f t="shared" si="15"/>
        <v>20000000</v>
      </c>
      <c r="R74" s="27">
        <f t="shared" si="16"/>
        <v>20000000</v>
      </c>
      <c r="S74" s="29" t="s">
        <v>291</v>
      </c>
      <c r="T74" s="30">
        <v>5000000</v>
      </c>
      <c r="U74" s="31"/>
      <c r="V74" s="31">
        <f t="shared" si="18"/>
        <v>5000000</v>
      </c>
      <c r="W74" s="32">
        <f t="shared" si="19"/>
        <v>20000000</v>
      </c>
      <c r="X74" s="32">
        <f t="shared" si="20"/>
        <v>20000000</v>
      </c>
      <c r="Y74" s="39">
        <f t="shared" si="58"/>
        <v>5000000</v>
      </c>
      <c r="Z74" s="39">
        <f t="shared" si="59"/>
        <v>20000000</v>
      </c>
      <c r="AA74" s="40">
        <f t="shared" si="60"/>
        <v>0</v>
      </c>
      <c r="AB74" s="41">
        <f t="shared" si="61"/>
        <v>0</v>
      </c>
      <c r="AC74" s="40">
        <f t="shared" si="62"/>
        <v>20000000</v>
      </c>
      <c r="AD74" s="40">
        <f t="shared" si="63"/>
        <v>20000000</v>
      </c>
      <c r="AE74" s="42">
        <f t="shared" si="64"/>
        <v>20000000</v>
      </c>
      <c r="AF74" s="42">
        <f t="shared" si="65"/>
        <v>80000000</v>
      </c>
      <c r="AG74" s="5"/>
      <c r="BV74" s="7">
        <v>57</v>
      </c>
    </row>
    <row r="75" spans="1:74" s="7" customFormat="1" ht="85.25" customHeight="1" x14ac:dyDescent="0.2">
      <c r="A75" s="6">
        <v>65</v>
      </c>
      <c r="B75" s="75" t="s">
        <v>194</v>
      </c>
      <c r="C75" s="100" t="s">
        <v>179</v>
      </c>
      <c r="D75" s="6" t="s">
        <v>270</v>
      </c>
      <c r="E75" s="43" t="s">
        <v>205</v>
      </c>
      <c r="F75" s="79">
        <v>40</v>
      </c>
      <c r="G75" s="22" t="s">
        <v>264</v>
      </c>
      <c r="H75" s="23">
        <v>12500</v>
      </c>
      <c r="I75" s="47">
        <f>H75*8%</f>
        <v>1000</v>
      </c>
      <c r="J75" s="47">
        <f t="shared" si="10"/>
        <v>13500</v>
      </c>
      <c r="K75" s="59">
        <f t="shared" si="11"/>
        <v>500000</v>
      </c>
      <c r="L75" s="59">
        <f t="shared" si="12"/>
        <v>540000</v>
      </c>
      <c r="M75" s="24" t="s">
        <v>265</v>
      </c>
      <c r="N75" s="25">
        <v>9850</v>
      </c>
      <c r="O75" s="26">
        <f>N75*8%</f>
        <v>788</v>
      </c>
      <c r="P75" s="26">
        <f t="shared" si="14"/>
        <v>10638</v>
      </c>
      <c r="Q75" s="27">
        <f t="shared" si="15"/>
        <v>394000</v>
      </c>
      <c r="R75" s="27">
        <f t="shared" si="16"/>
        <v>425520</v>
      </c>
      <c r="S75" s="29" t="s">
        <v>266</v>
      </c>
      <c r="T75" s="30">
        <v>10650</v>
      </c>
      <c r="U75" s="31">
        <f>T75*8%</f>
        <v>852</v>
      </c>
      <c r="V75" s="31">
        <f t="shared" si="18"/>
        <v>11502</v>
      </c>
      <c r="W75" s="32">
        <f t="shared" si="19"/>
        <v>426000</v>
      </c>
      <c r="X75" s="32">
        <f t="shared" si="20"/>
        <v>460080</v>
      </c>
      <c r="Y75" s="39">
        <f t="shared" si="58"/>
        <v>11880</v>
      </c>
      <c r="Z75" s="39">
        <f t="shared" si="59"/>
        <v>475200</v>
      </c>
      <c r="AA75" s="40">
        <f t="shared" si="60"/>
        <v>58718.637586374563</v>
      </c>
      <c r="AB75" s="41">
        <f t="shared" si="61"/>
        <v>0.12356615653698351</v>
      </c>
      <c r="AC75" s="40">
        <f t="shared" si="62"/>
        <v>416481.36241362547</v>
      </c>
      <c r="AD75" s="40">
        <f t="shared" si="63"/>
        <v>533918.63758637453</v>
      </c>
      <c r="AE75" s="42">
        <f t="shared" si="64"/>
        <v>475200</v>
      </c>
      <c r="AF75" s="42">
        <f t="shared" si="65"/>
        <v>19008000</v>
      </c>
      <c r="AG75" s="5"/>
      <c r="BV75" s="7">
        <v>58</v>
      </c>
    </row>
    <row r="76" spans="1:74" s="7" customFormat="1" ht="85.25" customHeight="1" x14ac:dyDescent="0.2">
      <c r="A76" s="6">
        <v>66</v>
      </c>
      <c r="B76" s="75" t="s">
        <v>327</v>
      </c>
      <c r="C76" s="75" t="s">
        <v>170</v>
      </c>
      <c r="D76" s="95" t="s">
        <v>358</v>
      </c>
      <c r="E76" s="104" t="s">
        <v>205</v>
      </c>
      <c r="F76" s="75">
        <v>12</v>
      </c>
      <c r="G76" s="105" t="s">
        <v>279</v>
      </c>
      <c r="H76" s="23">
        <v>260000</v>
      </c>
      <c r="I76" s="47">
        <f>H76*19%</f>
        <v>49400</v>
      </c>
      <c r="J76" s="47">
        <f t="shared" ref="J76" si="109">H76+I76</f>
        <v>309400</v>
      </c>
      <c r="K76" s="59">
        <f t="shared" ref="K76" si="110">IF(B76="","",(H76*F76))</f>
        <v>3120000</v>
      </c>
      <c r="L76" s="59">
        <f t="shared" ref="L76" si="111">IF(B76="","",(J76*F76))</f>
        <v>3712800</v>
      </c>
      <c r="M76" s="107" t="s">
        <v>280</v>
      </c>
      <c r="N76" s="25">
        <v>294117</v>
      </c>
      <c r="O76" s="26">
        <f>N76*19%</f>
        <v>55882.23</v>
      </c>
      <c r="P76" s="26">
        <f t="shared" ref="P76:P94" si="112">N76+O76</f>
        <v>349999.23</v>
      </c>
      <c r="Q76" s="27">
        <f t="shared" ref="Q76:Q94" si="113">IF(B76="","",(N76*F76))</f>
        <v>3529404</v>
      </c>
      <c r="R76" s="27">
        <f t="shared" ref="R76:R94" si="114">IF(B76="","",(P76*F76))</f>
        <v>4199990.76</v>
      </c>
      <c r="S76" s="108" t="s">
        <v>237</v>
      </c>
      <c r="T76" s="30">
        <v>319327</v>
      </c>
      <c r="U76" s="31">
        <f>T76*19%</f>
        <v>60672.13</v>
      </c>
      <c r="V76" s="31">
        <f t="shared" ref="V76:V94" si="115">T76+U76</f>
        <v>379999.13</v>
      </c>
      <c r="W76" s="32">
        <f t="shared" ref="W76:W94" si="116">IF(B76="","",(T76*F76))</f>
        <v>3831924</v>
      </c>
      <c r="X76" s="32">
        <f t="shared" ref="X76:X94" si="117">IF(B76="","",(V76*F76))</f>
        <v>4559989.5600000005</v>
      </c>
      <c r="Y76" s="39">
        <f t="shared" ref="Y76:Y93" si="118">IF(A76="","",AVERAGE(J76,P76,V76))</f>
        <v>346466.12</v>
      </c>
      <c r="Z76" s="39">
        <f t="shared" ref="Z76:Z93" si="119">IF(B76="","",AVERAGE(L76,R76,X76))</f>
        <v>4157593.44</v>
      </c>
      <c r="AA76" s="40">
        <f t="shared" ref="AA76:AA93" si="120">IF(B76="","",STDEV(L76,R76,X76))</f>
        <v>425183.12196115614</v>
      </c>
      <c r="AB76" s="41">
        <f t="shared" ref="AB76:AB94" si="121">IF(B76="","",(AA76/Z76))</f>
        <v>0.10226664249334494</v>
      </c>
      <c r="AC76" s="40">
        <f t="shared" ref="AC76:AC94" si="122">IF(B76="","",(Z76-AA76))</f>
        <v>3732410.3180388436</v>
      </c>
      <c r="AD76" s="40">
        <f t="shared" ref="AD76:AD94" si="123">IF(B76="","",(Z76+AA76))</f>
        <v>4582776.5619611563</v>
      </c>
      <c r="AE76" s="42">
        <f t="shared" ref="AE76:AE93" si="124">AVERAGE(L76,R76,X76)</f>
        <v>4157593.44</v>
      </c>
      <c r="AF76" s="42">
        <f t="shared" ref="AF76:AF94" si="125">AE76*F76</f>
        <v>49891121.280000001</v>
      </c>
      <c r="AG76" s="5"/>
    </row>
    <row r="77" spans="1:74" s="7" customFormat="1" ht="85.25" customHeight="1" x14ac:dyDescent="0.2">
      <c r="A77" s="6">
        <v>67</v>
      </c>
      <c r="B77" s="75" t="s">
        <v>327</v>
      </c>
      <c r="C77" s="75" t="s">
        <v>171</v>
      </c>
      <c r="D77" s="95" t="s">
        <v>238</v>
      </c>
      <c r="E77" s="104" t="s">
        <v>205</v>
      </c>
      <c r="F77" s="79">
        <v>4</v>
      </c>
      <c r="G77" s="105" t="s">
        <v>343</v>
      </c>
      <c r="H77" s="23">
        <v>1490000</v>
      </c>
      <c r="I77" s="47">
        <f t="shared" ref="I77:I94" si="126">H77*19%</f>
        <v>283100</v>
      </c>
      <c r="J77" s="47">
        <f t="shared" ref="J77:J94" si="127">H77+I77</f>
        <v>1773100</v>
      </c>
      <c r="K77" s="59">
        <f t="shared" ref="K77:K94" si="128">IF(B77="","",(H77*F77))</f>
        <v>5960000</v>
      </c>
      <c r="L77" s="59">
        <f t="shared" ref="L77:L94" si="129">IF(B77="","",(J77*F77))</f>
        <v>7092400</v>
      </c>
      <c r="M77" s="107" t="s">
        <v>346</v>
      </c>
      <c r="N77" s="25">
        <v>1600000</v>
      </c>
      <c r="O77" s="26">
        <f t="shared" ref="O77:O94" si="130">N77*19%</f>
        <v>304000</v>
      </c>
      <c r="P77" s="26">
        <f t="shared" si="112"/>
        <v>1904000</v>
      </c>
      <c r="Q77" s="27">
        <f t="shared" si="113"/>
        <v>6400000</v>
      </c>
      <c r="R77" s="27">
        <f t="shared" si="114"/>
        <v>7616000</v>
      </c>
      <c r="S77" s="108" t="s">
        <v>351</v>
      </c>
      <c r="T77" s="30">
        <v>1390000</v>
      </c>
      <c r="U77" s="31">
        <f t="shared" ref="U77:U94" si="131">T77*19%</f>
        <v>264100</v>
      </c>
      <c r="V77" s="31">
        <f t="shared" si="115"/>
        <v>1654100</v>
      </c>
      <c r="W77" s="32">
        <f t="shared" si="116"/>
        <v>5560000</v>
      </c>
      <c r="X77" s="32">
        <f t="shared" si="117"/>
        <v>6616400</v>
      </c>
      <c r="Y77" s="39">
        <f t="shared" si="118"/>
        <v>1777066.6666666667</v>
      </c>
      <c r="Z77" s="39">
        <f t="shared" si="119"/>
        <v>7108266.666666667</v>
      </c>
      <c r="AA77" s="40">
        <f t="shared" si="120"/>
        <v>499988.85320908239</v>
      </c>
      <c r="AB77" s="41">
        <f t="shared" si="121"/>
        <v>7.0339068109771113E-2</v>
      </c>
      <c r="AC77" s="40">
        <f t="shared" si="122"/>
        <v>6608277.8134575849</v>
      </c>
      <c r="AD77" s="40">
        <f t="shared" si="123"/>
        <v>7608255.519875749</v>
      </c>
      <c r="AE77" s="42">
        <f t="shared" si="124"/>
        <v>7108266.666666667</v>
      </c>
      <c r="AF77" s="42">
        <f t="shared" si="125"/>
        <v>28433066.666666668</v>
      </c>
      <c r="AG77" s="5"/>
    </row>
    <row r="78" spans="1:74" s="7" customFormat="1" ht="85.25" customHeight="1" x14ac:dyDescent="0.2">
      <c r="A78" s="6">
        <v>68</v>
      </c>
      <c r="B78" s="75" t="s">
        <v>327</v>
      </c>
      <c r="C78" s="75" t="s">
        <v>172</v>
      </c>
      <c r="D78" s="95" t="s">
        <v>242</v>
      </c>
      <c r="E78" s="104" t="s">
        <v>205</v>
      </c>
      <c r="F78" s="75">
        <v>4</v>
      </c>
      <c r="G78" s="105" t="s">
        <v>237</v>
      </c>
      <c r="H78" s="23">
        <v>1176470</v>
      </c>
      <c r="I78" s="47">
        <f t="shared" si="126"/>
        <v>223529.3</v>
      </c>
      <c r="J78" s="47">
        <f t="shared" si="127"/>
        <v>1399999.3</v>
      </c>
      <c r="K78" s="59">
        <f t="shared" si="128"/>
        <v>4705880</v>
      </c>
      <c r="L78" s="59">
        <f t="shared" si="129"/>
        <v>5599997.2000000002</v>
      </c>
      <c r="M78" s="107" t="s">
        <v>243</v>
      </c>
      <c r="N78" s="25">
        <v>1600000</v>
      </c>
      <c r="O78" s="26">
        <f t="shared" si="130"/>
        <v>304000</v>
      </c>
      <c r="P78" s="26">
        <f t="shared" si="112"/>
        <v>1904000</v>
      </c>
      <c r="Q78" s="27">
        <f t="shared" si="113"/>
        <v>6400000</v>
      </c>
      <c r="R78" s="27">
        <f t="shared" si="114"/>
        <v>7616000</v>
      </c>
      <c r="S78" s="108" t="s">
        <v>244</v>
      </c>
      <c r="T78" s="30">
        <v>1800000</v>
      </c>
      <c r="U78" s="31">
        <f t="shared" si="131"/>
        <v>342000</v>
      </c>
      <c r="V78" s="31">
        <f t="shared" si="115"/>
        <v>2142000</v>
      </c>
      <c r="W78" s="32">
        <f t="shared" si="116"/>
        <v>7200000</v>
      </c>
      <c r="X78" s="32">
        <f t="shared" si="117"/>
        <v>8568000</v>
      </c>
      <c r="Y78" s="39">
        <f t="shared" si="118"/>
        <v>1815333.0999999999</v>
      </c>
      <c r="Z78" s="39">
        <f t="shared" si="119"/>
        <v>7261332.3999999994</v>
      </c>
      <c r="AA78" s="40">
        <f t="shared" si="120"/>
        <v>1515454.3823781966</v>
      </c>
      <c r="AB78" s="41">
        <f t="shared" si="121"/>
        <v>0.20870197078131236</v>
      </c>
      <c r="AC78" s="40">
        <f t="shared" si="122"/>
        <v>5745878.0176218031</v>
      </c>
      <c r="AD78" s="40">
        <f t="shared" si="123"/>
        <v>8776786.7823781967</v>
      </c>
      <c r="AE78" s="42">
        <f t="shared" si="124"/>
        <v>7261332.3999999994</v>
      </c>
      <c r="AF78" s="42">
        <f t="shared" si="125"/>
        <v>29045329.599999998</v>
      </c>
      <c r="AG78" s="5"/>
    </row>
    <row r="79" spans="1:74" s="7" customFormat="1" ht="85.25" customHeight="1" x14ac:dyDescent="0.2">
      <c r="A79" s="6">
        <v>69</v>
      </c>
      <c r="B79" s="75" t="s">
        <v>327</v>
      </c>
      <c r="C79" s="75" t="s">
        <v>173</v>
      </c>
      <c r="D79" s="95" t="s">
        <v>245</v>
      </c>
      <c r="E79" s="104" t="s">
        <v>205</v>
      </c>
      <c r="F79" s="75">
        <v>4</v>
      </c>
      <c r="G79" s="106" t="s">
        <v>246</v>
      </c>
      <c r="H79" s="23">
        <v>1450000</v>
      </c>
      <c r="I79" s="47">
        <f t="shared" si="126"/>
        <v>275500</v>
      </c>
      <c r="J79" s="47">
        <f t="shared" si="127"/>
        <v>1725500</v>
      </c>
      <c r="K79" s="59">
        <f t="shared" si="128"/>
        <v>5800000</v>
      </c>
      <c r="L79" s="59">
        <f t="shared" si="129"/>
        <v>6902000</v>
      </c>
      <c r="M79" s="107" t="s">
        <v>247</v>
      </c>
      <c r="N79" s="25">
        <v>1500000</v>
      </c>
      <c r="O79" s="26">
        <f t="shared" si="130"/>
        <v>285000</v>
      </c>
      <c r="P79" s="26">
        <f t="shared" si="112"/>
        <v>1785000</v>
      </c>
      <c r="Q79" s="27">
        <f t="shared" si="113"/>
        <v>6000000</v>
      </c>
      <c r="R79" s="27">
        <f t="shared" si="114"/>
        <v>7140000</v>
      </c>
      <c r="S79" s="108" t="s">
        <v>352</v>
      </c>
      <c r="T79" s="30">
        <v>1520000</v>
      </c>
      <c r="U79" s="31">
        <f t="shared" si="131"/>
        <v>288800</v>
      </c>
      <c r="V79" s="31">
        <f t="shared" si="115"/>
        <v>1808800</v>
      </c>
      <c r="W79" s="32">
        <f t="shared" si="116"/>
        <v>6080000</v>
      </c>
      <c r="X79" s="32">
        <f t="shared" si="117"/>
        <v>7235200</v>
      </c>
      <c r="Y79" s="39">
        <f t="shared" si="118"/>
        <v>1773100</v>
      </c>
      <c r="Z79" s="39">
        <f t="shared" si="119"/>
        <v>7092400</v>
      </c>
      <c r="AA79" s="40">
        <f t="shared" si="120"/>
        <v>171624.24071208588</v>
      </c>
      <c r="AB79" s="41">
        <f t="shared" si="121"/>
        <v>2.4198330707812007E-2</v>
      </c>
      <c r="AC79" s="40">
        <f t="shared" si="122"/>
        <v>6920775.7592879143</v>
      </c>
      <c r="AD79" s="40">
        <f t="shared" si="123"/>
        <v>7264024.2407120857</v>
      </c>
      <c r="AE79" s="42">
        <f t="shared" si="124"/>
        <v>7092400</v>
      </c>
      <c r="AF79" s="42">
        <f t="shared" si="125"/>
        <v>28369600</v>
      </c>
      <c r="AG79" s="5"/>
    </row>
    <row r="80" spans="1:74" s="7" customFormat="1" ht="85.25" customHeight="1" x14ac:dyDescent="0.2">
      <c r="A80" s="6">
        <v>70</v>
      </c>
      <c r="B80" s="75" t="s">
        <v>327</v>
      </c>
      <c r="C80" s="75" t="s">
        <v>174</v>
      </c>
      <c r="D80" s="95" t="s">
        <v>249</v>
      </c>
      <c r="E80" s="104" t="s">
        <v>205</v>
      </c>
      <c r="F80" s="75">
        <v>300</v>
      </c>
      <c r="G80" s="105" t="s">
        <v>344</v>
      </c>
      <c r="H80" s="23">
        <v>2000</v>
      </c>
      <c r="I80" s="47">
        <f t="shared" si="126"/>
        <v>380</v>
      </c>
      <c r="J80" s="47">
        <f t="shared" si="127"/>
        <v>2380</v>
      </c>
      <c r="K80" s="59">
        <f t="shared" si="128"/>
        <v>600000</v>
      </c>
      <c r="L80" s="59">
        <f t="shared" si="129"/>
        <v>714000</v>
      </c>
      <c r="M80" s="107" t="s">
        <v>347</v>
      </c>
      <c r="N80" s="25">
        <v>1300</v>
      </c>
      <c r="O80" s="26">
        <f t="shared" si="130"/>
        <v>247</v>
      </c>
      <c r="P80" s="26">
        <f t="shared" si="112"/>
        <v>1547</v>
      </c>
      <c r="Q80" s="27">
        <f t="shared" si="113"/>
        <v>390000</v>
      </c>
      <c r="R80" s="27">
        <f t="shared" si="114"/>
        <v>464100</v>
      </c>
      <c r="S80" s="108" t="s">
        <v>210</v>
      </c>
      <c r="T80" s="30">
        <v>1665</v>
      </c>
      <c r="U80" s="31">
        <f t="shared" si="131"/>
        <v>316.35000000000002</v>
      </c>
      <c r="V80" s="31">
        <f t="shared" si="115"/>
        <v>1981.35</v>
      </c>
      <c r="W80" s="32">
        <f t="shared" si="116"/>
        <v>499500</v>
      </c>
      <c r="X80" s="32">
        <f t="shared" si="117"/>
        <v>594405</v>
      </c>
      <c r="Y80" s="39">
        <f t="shared" si="118"/>
        <v>1969.45</v>
      </c>
      <c r="Z80" s="39">
        <f t="shared" si="119"/>
        <v>590835</v>
      </c>
      <c r="AA80" s="40">
        <f t="shared" si="120"/>
        <v>124988.2441471997</v>
      </c>
      <c r="AB80" s="41">
        <f t="shared" si="121"/>
        <v>0.21154509151827447</v>
      </c>
      <c r="AC80" s="40">
        <f t="shared" si="122"/>
        <v>465846.75585280033</v>
      </c>
      <c r="AD80" s="40">
        <f t="shared" si="123"/>
        <v>715823.24414719967</v>
      </c>
      <c r="AE80" s="42">
        <f t="shared" si="124"/>
        <v>590835</v>
      </c>
      <c r="AF80" s="42">
        <f t="shared" si="125"/>
        <v>177250500</v>
      </c>
      <c r="AG80" s="5"/>
    </row>
    <row r="81" spans="1:74" s="7" customFormat="1" ht="85.25" customHeight="1" x14ac:dyDescent="0.2">
      <c r="A81" s="6">
        <v>71</v>
      </c>
      <c r="B81" s="75" t="s">
        <v>327</v>
      </c>
      <c r="C81" s="75" t="s">
        <v>175</v>
      </c>
      <c r="D81" s="95" t="s">
        <v>252</v>
      </c>
      <c r="E81" s="104" t="s">
        <v>205</v>
      </c>
      <c r="F81" s="75">
        <v>8</v>
      </c>
      <c r="G81" s="105" t="s">
        <v>253</v>
      </c>
      <c r="H81" s="23">
        <v>435000</v>
      </c>
      <c r="I81" s="47"/>
      <c r="J81" s="47">
        <f t="shared" si="127"/>
        <v>435000</v>
      </c>
      <c r="K81" s="59">
        <f t="shared" si="128"/>
        <v>3480000</v>
      </c>
      <c r="L81" s="59">
        <f t="shared" si="129"/>
        <v>3480000</v>
      </c>
      <c r="M81" s="107" t="s">
        <v>348</v>
      </c>
      <c r="N81" s="25">
        <v>320000</v>
      </c>
      <c r="O81" s="26">
        <f t="shared" si="130"/>
        <v>60800</v>
      </c>
      <c r="P81" s="26">
        <f t="shared" si="112"/>
        <v>380800</v>
      </c>
      <c r="Q81" s="27">
        <f t="shared" si="113"/>
        <v>2560000</v>
      </c>
      <c r="R81" s="27">
        <f t="shared" si="114"/>
        <v>3046400</v>
      </c>
      <c r="S81" s="108" t="s">
        <v>287</v>
      </c>
      <c r="T81" s="30">
        <v>390000</v>
      </c>
      <c r="U81" s="31"/>
      <c r="V81" s="31">
        <f t="shared" si="115"/>
        <v>390000</v>
      </c>
      <c r="W81" s="32">
        <f t="shared" si="116"/>
        <v>3120000</v>
      </c>
      <c r="X81" s="32">
        <f t="shared" si="117"/>
        <v>3120000</v>
      </c>
      <c r="Y81" s="39">
        <f t="shared" si="118"/>
        <v>401933.33333333331</v>
      </c>
      <c r="Z81" s="39">
        <f t="shared" si="119"/>
        <v>3215466.6666666665</v>
      </c>
      <c r="AA81" s="40">
        <f t="shared" si="120"/>
        <v>232029.42342154222</v>
      </c>
      <c r="AB81" s="41">
        <f t="shared" si="121"/>
        <v>7.2160419458515784E-2</v>
      </c>
      <c r="AC81" s="40">
        <f t="shared" si="122"/>
        <v>2983437.2432451244</v>
      </c>
      <c r="AD81" s="40">
        <f t="shared" si="123"/>
        <v>3447496.0900882087</v>
      </c>
      <c r="AE81" s="42">
        <f t="shared" si="124"/>
        <v>3215466.6666666665</v>
      </c>
      <c r="AF81" s="42">
        <f t="shared" si="125"/>
        <v>25723733.333333332</v>
      </c>
      <c r="AG81" s="5"/>
    </row>
    <row r="82" spans="1:74" s="7" customFormat="1" ht="85.25" customHeight="1" x14ac:dyDescent="0.2">
      <c r="A82" s="6">
        <v>72</v>
      </c>
      <c r="B82" s="75" t="s">
        <v>327</v>
      </c>
      <c r="C82" s="77" t="s">
        <v>179</v>
      </c>
      <c r="D82" s="95" t="s">
        <v>263</v>
      </c>
      <c r="E82" s="104" t="s">
        <v>342</v>
      </c>
      <c r="F82" s="79">
        <v>300</v>
      </c>
      <c r="G82" s="105" t="s">
        <v>264</v>
      </c>
      <c r="H82" s="23">
        <v>12500</v>
      </c>
      <c r="I82" s="47">
        <f>H82*8%</f>
        <v>1000</v>
      </c>
      <c r="J82" s="47">
        <f t="shared" si="127"/>
        <v>13500</v>
      </c>
      <c r="K82" s="59">
        <f t="shared" si="128"/>
        <v>3750000</v>
      </c>
      <c r="L82" s="59">
        <f t="shared" si="129"/>
        <v>4050000</v>
      </c>
      <c r="M82" s="107" t="s">
        <v>265</v>
      </c>
      <c r="N82" s="25">
        <v>9850</v>
      </c>
      <c r="O82" s="26">
        <f>N82*8%</f>
        <v>788</v>
      </c>
      <c r="P82" s="26">
        <f t="shared" si="112"/>
        <v>10638</v>
      </c>
      <c r="Q82" s="27">
        <f t="shared" si="113"/>
        <v>2955000</v>
      </c>
      <c r="R82" s="27">
        <f t="shared" si="114"/>
        <v>3191400</v>
      </c>
      <c r="S82" s="108" t="s">
        <v>266</v>
      </c>
      <c r="T82" s="30">
        <v>10657</v>
      </c>
      <c r="U82" s="31">
        <f>T82*8%</f>
        <v>852.56000000000006</v>
      </c>
      <c r="V82" s="31">
        <f t="shared" si="115"/>
        <v>11509.56</v>
      </c>
      <c r="W82" s="32">
        <f t="shared" si="116"/>
        <v>3197100</v>
      </c>
      <c r="X82" s="32">
        <f t="shared" si="117"/>
        <v>3452868</v>
      </c>
      <c r="Y82" s="39">
        <f t="shared" si="118"/>
        <v>11882.519999999999</v>
      </c>
      <c r="Z82" s="39">
        <f t="shared" si="119"/>
        <v>3564756</v>
      </c>
      <c r="AA82" s="40">
        <f t="shared" si="120"/>
        <v>440099.62895689881</v>
      </c>
      <c r="AB82" s="41">
        <f t="shared" si="121"/>
        <v>0.12345855619764685</v>
      </c>
      <c r="AC82" s="40">
        <f t="shared" si="122"/>
        <v>3124656.371043101</v>
      </c>
      <c r="AD82" s="40">
        <f t="shared" si="123"/>
        <v>4004855.628956899</v>
      </c>
      <c r="AE82" s="42">
        <f t="shared" si="124"/>
        <v>3564756</v>
      </c>
      <c r="AF82" s="42">
        <f t="shared" si="125"/>
        <v>1069426800</v>
      </c>
      <c r="AG82" s="5"/>
    </row>
    <row r="83" spans="1:74" s="7" customFormat="1" ht="85.25" customHeight="1" x14ac:dyDescent="0.2">
      <c r="A83" s="6">
        <v>73</v>
      </c>
      <c r="B83" s="75" t="s">
        <v>327</v>
      </c>
      <c r="C83" s="75" t="s">
        <v>328</v>
      </c>
      <c r="D83" s="95" t="s">
        <v>335</v>
      </c>
      <c r="E83" s="104" t="s">
        <v>342</v>
      </c>
      <c r="F83" s="79">
        <v>900</v>
      </c>
      <c r="G83" s="105" t="s">
        <v>345</v>
      </c>
      <c r="H83" s="23">
        <v>15882</v>
      </c>
      <c r="I83" s="47">
        <f t="shared" si="126"/>
        <v>3017.58</v>
      </c>
      <c r="J83" s="47">
        <f t="shared" si="127"/>
        <v>18899.580000000002</v>
      </c>
      <c r="K83" s="59">
        <f t="shared" si="128"/>
        <v>14293800</v>
      </c>
      <c r="L83" s="59">
        <f t="shared" si="129"/>
        <v>17009622</v>
      </c>
      <c r="M83" s="107" t="s">
        <v>349</v>
      </c>
      <c r="N83" s="88">
        <v>13445</v>
      </c>
      <c r="O83" s="84">
        <f t="shared" si="130"/>
        <v>2554.5500000000002</v>
      </c>
      <c r="P83" s="84">
        <f t="shared" si="112"/>
        <v>15999.55</v>
      </c>
      <c r="Q83" s="27">
        <f t="shared" si="113"/>
        <v>12100500</v>
      </c>
      <c r="R83" s="27">
        <f t="shared" si="114"/>
        <v>14399595</v>
      </c>
      <c r="S83" s="108" t="s">
        <v>353</v>
      </c>
      <c r="T83" s="90">
        <v>15924</v>
      </c>
      <c r="U83" s="85">
        <f t="shared" si="131"/>
        <v>3025.56</v>
      </c>
      <c r="V83" s="85">
        <f t="shared" si="115"/>
        <v>18949.560000000001</v>
      </c>
      <c r="W83" s="32">
        <f t="shared" si="116"/>
        <v>14331600</v>
      </c>
      <c r="X83" s="32">
        <f t="shared" si="117"/>
        <v>17054604</v>
      </c>
      <c r="Y83" s="39">
        <f t="shared" si="118"/>
        <v>17949.563333333335</v>
      </c>
      <c r="Z83" s="39">
        <f t="shared" si="119"/>
        <v>16154607</v>
      </c>
      <c r="AA83" s="40">
        <f t="shared" si="120"/>
        <v>1520051.375838659</v>
      </c>
      <c r="AB83" s="41">
        <f t="shared" si="121"/>
        <v>9.4093986677525429E-2</v>
      </c>
      <c r="AC83" s="40">
        <f t="shared" si="122"/>
        <v>14634555.62416134</v>
      </c>
      <c r="AD83" s="40">
        <f t="shared" si="123"/>
        <v>17674658.37583866</v>
      </c>
      <c r="AE83" s="42">
        <f t="shared" si="124"/>
        <v>16154607</v>
      </c>
      <c r="AF83" s="42">
        <f t="shared" si="125"/>
        <v>14539146300</v>
      </c>
      <c r="AG83" s="5"/>
    </row>
    <row r="84" spans="1:74" s="7" customFormat="1" ht="85.25" customHeight="1" x14ac:dyDescent="0.2">
      <c r="A84" s="6">
        <v>74</v>
      </c>
      <c r="B84" s="75" t="s">
        <v>327</v>
      </c>
      <c r="C84" s="75" t="s">
        <v>329</v>
      </c>
      <c r="D84" s="95" t="s">
        <v>336</v>
      </c>
      <c r="E84" s="104" t="s">
        <v>342</v>
      </c>
      <c r="F84" s="79">
        <v>300</v>
      </c>
      <c r="G84" s="105" t="s">
        <v>345</v>
      </c>
      <c r="H84" s="23">
        <v>14706</v>
      </c>
      <c r="I84" s="47">
        <f t="shared" si="126"/>
        <v>2794.14</v>
      </c>
      <c r="J84" s="47">
        <f t="shared" si="127"/>
        <v>17500.14</v>
      </c>
      <c r="K84" s="59">
        <f t="shared" si="128"/>
        <v>4411800</v>
      </c>
      <c r="L84" s="59">
        <f t="shared" si="129"/>
        <v>5250042</v>
      </c>
      <c r="M84" s="107" t="s">
        <v>349</v>
      </c>
      <c r="N84" s="25">
        <v>14244</v>
      </c>
      <c r="O84" s="26">
        <f t="shared" si="130"/>
        <v>2706.36</v>
      </c>
      <c r="P84" s="26">
        <f t="shared" si="112"/>
        <v>16950.36</v>
      </c>
      <c r="Q84" s="27">
        <f t="shared" si="113"/>
        <v>4273200</v>
      </c>
      <c r="R84" s="27">
        <f t="shared" si="114"/>
        <v>5085108</v>
      </c>
      <c r="S84" s="108" t="s">
        <v>353</v>
      </c>
      <c r="T84" s="30">
        <v>14244</v>
      </c>
      <c r="U84" s="31">
        <f t="shared" si="131"/>
        <v>2706.36</v>
      </c>
      <c r="V84" s="31">
        <f t="shared" si="115"/>
        <v>16950.36</v>
      </c>
      <c r="W84" s="32">
        <f t="shared" si="116"/>
        <v>4273200</v>
      </c>
      <c r="X84" s="32">
        <f t="shared" si="117"/>
        <v>5085108</v>
      </c>
      <c r="Y84" s="39">
        <f t="shared" si="118"/>
        <v>17133.62</v>
      </c>
      <c r="Z84" s="39">
        <f t="shared" si="119"/>
        <v>5140086</v>
      </c>
      <c r="AA84" s="40">
        <f t="shared" si="120"/>
        <v>95224.689298521742</v>
      </c>
      <c r="AB84" s="41">
        <f t="shared" si="121"/>
        <v>1.8525894177358462E-2</v>
      </c>
      <c r="AC84" s="40">
        <f t="shared" si="122"/>
        <v>5044861.3107014783</v>
      </c>
      <c r="AD84" s="40">
        <f t="shared" si="123"/>
        <v>5235310.6892985217</v>
      </c>
      <c r="AE84" s="42">
        <f t="shared" si="124"/>
        <v>5140086</v>
      </c>
      <c r="AF84" s="42">
        <f t="shared" si="125"/>
        <v>1542025800</v>
      </c>
      <c r="AG84" s="5"/>
    </row>
    <row r="85" spans="1:74" s="7" customFormat="1" ht="85.25" customHeight="1" x14ac:dyDescent="0.2">
      <c r="A85" s="6">
        <v>75</v>
      </c>
      <c r="B85" s="75" t="s">
        <v>327</v>
      </c>
      <c r="C85" s="75" t="s">
        <v>330</v>
      </c>
      <c r="D85" s="95" t="s">
        <v>337</v>
      </c>
      <c r="E85" s="104" t="s">
        <v>342</v>
      </c>
      <c r="F85" s="79">
        <v>600</v>
      </c>
      <c r="G85" s="105" t="s">
        <v>345</v>
      </c>
      <c r="H85" s="23">
        <v>8235</v>
      </c>
      <c r="I85" s="47">
        <f t="shared" si="126"/>
        <v>1564.65</v>
      </c>
      <c r="J85" s="47">
        <f t="shared" si="127"/>
        <v>9799.65</v>
      </c>
      <c r="K85" s="59">
        <f t="shared" si="128"/>
        <v>4941000</v>
      </c>
      <c r="L85" s="59">
        <f t="shared" si="129"/>
        <v>5879790</v>
      </c>
      <c r="M85" s="107" t="s">
        <v>349</v>
      </c>
      <c r="N85" s="25">
        <v>7563</v>
      </c>
      <c r="O85" s="26">
        <f t="shared" si="130"/>
        <v>1436.97</v>
      </c>
      <c r="P85" s="26">
        <f t="shared" si="112"/>
        <v>8999.9699999999993</v>
      </c>
      <c r="Q85" s="27">
        <f t="shared" si="113"/>
        <v>4537800</v>
      </c>
      <c r="R85" s="27">
        <f t="shared" si="114"/>
        <v>5399982</v>
      </c>
      <c r="S85" s="108" t="s">
        <v>354</v>
      </c>
      <c r="T85" s="30">
        <v>6975</v>
      </c>
      <c r="U85" s="31">
        <f t="shared" si="131"/>
        <v>1325.25</v>
      </c>
      <c r="V85" s="31">
        <f t="shared" si="115"/>
        <v>8300.25</v>
      </c>
      <c r="W85" s="32">
        <f t="shared" si="116"/>
        <v>4185000</v>
      </c>
      <c r="X85" s="32">
        <f t="shared" si="117"/>
        <v>4980150</v>
      </c>
      <c r="Y85" s="39">
        <f t="shared" si="118"/>
        <v>9033.2899999999991</v>
      </c>
      <c r="Z85" s="39">
        <f t="shared" si="119"/>
        <v>5419974</v>
      </c>
      <c r="AA85" s="40">
        <f t="shared" si="120"/>
        <v>450153.07668392092</v>
      </c>
      <c r="AB85" s="41">
        <f t="shared" si="121"/>
        <v>8.3054471605199756E-2</v>
      </c>
      <c r="AC85" s="40">
        <f t="shared" si="122"/>
        <v>4969820.9233160792</v>
      </c>
      <c r="AD85" s="40">
        <f t="shared" si="123"/>
        <v>5870127.0766839208</v>
      </c>
      <c r="AE85" s="42">
        <f t="shared" si="124"/>
        <v>5419974</v>
      </c>
      <c r="AF85" s="42">
        <f t="shared" si="125"/>
        <v>3251984400</v>
      </c>
      <c r="AG85" s="5"/>
    </row>
    <row r="86" spans="1:74" s="7" customFormat="1" ht="85.25" customHeight="1" x14ac:dyDescent="0.2">
      <c r="A86" s="6">
        <v>76</v>
      </c>
      <c r="B86" s="75" t="s">
        <v>327</v>
      </c>
      <c r="C86" s="75" t="s">
        <v>331</v>
      </c>
      <c r="D86" s="95" t="s">
        <v>338</v>
      </c>
      <c r="E86" s="104" t="s">
        <v>342</v>
      </c>
      <c r="F86" s="79">
        <v>600</v>
      </c>
      <c r="G86" s="105" t="s">
        <v>345</v>
      </c>
      <c r="H86" s="83">
        <v>3697</v>
      </c>
      <c r="I86" s="47">
        <v>703</v>
      </c>
      <c r="J86" s="47">
        <f>H86+I86</f>
        <v>4400</v>
      </c>
      <c r="K86" s="59">
        <f t="shared" si="128"/>
        <v>2218200</v>
      </c>
      <c r="L86" s="59">
        <f t="shared" si="129"/>
        <v>2640000</v>
      </c>
      <c r="M86" s="107" t="s">
        <v>349</v>
      </c>
      <c r="N86" s="25">
        <v>3025</v>
      </c>
      <c r="O86" s="84">
        <f t="shared" si="130"/>
        <v>574.75</v>
      </c>
      <c r="P86" s="26">
        <f t="shared" si="112"/>
        <v>3599.75</v>
      </c>
      <c r="Q86" s="27">
        <f t="shared" si="113"/>
        <v>1815000</v>
      </c>
      <c r="R86" s="27">
        <f t="shared" si="114"/>
        <v>2159850</v>
      </c>
      <c r="S86" s="108" t="s">
        <v>360</v>
      </c>
      <c r="T86" s="30">
        <v>2815</v>
      </c>
      <c r="U86" s="85">
        <f t="shared" si="131"/>
        <v>534.85</v>
      </c>
      <c r="V86" s="31">
        <f t="shared" si="115"/>
        <v>3349.85</v>
      </c>
      <c r="W86" s="32">
        <f t="shared" si="116"/>
        <v>1689000</v>
      </c>
      <c r="X86" s="32">
        <f t="shared" si="117"/>
        <v>2009910</v>
      </c>
      <c r="Y86" s="39">
        <f t="shared" si="118"/>
        <v>3783.2000000000003</v>
      </c>
      <c r="Z86" s="39">
        <f t="shared" si="119"/>
        <v>2269920</v>
      </c>
      <c r="AA86" s="40">
        <f t="shared" si="120"/>
        <v>329150.27829245414</v>
      </c>
      <c r="AB86" s="41">
        <f t="shared" si="121"/>
        <v>0.14500523291237319</v>
      </c>
      <c r="AC86" s="40">
        <f t="shared" si="122"/>
        <v>1940769.7217075459</v>
      </c>
      <c r="AD86" s="40">
        <f t="shared" si="123"/>
        <v>2599070.2782924543</v>
      </c>
      <c r="AE86" s="42">
        <f t="shared" si="124"/>
        <v>2269920</v>
      </c>
      <c r="AF86" s="42">
        <f t="shared" si="125"/>
        <v>1361952000</v>
      </c>
      <c r="AG86" s="5"/>
    </row>
    <row r="87" spans="1:74" s="7" customFormat="1" ht="85.25" customHeight="1" x14ac:dyDescent="0.2">
      <c r="A87" s="6">
        <v>77</v>
      </c>
      <c r="B87" s="75" t="s">
        <v>327</v>
      </c>
      <c r="C87" s="75" t="s">
        <v>332</v>
      </c>
      <c r="D87" s="95" t="s">
        <v>339</v>
      </c>
      <c r="E87" s="104" t="s">
        <v>342</v>
      </c>
      <c r="F87" s="79">
        <v>600</v>
      </c>
      <c r="G87" s="105" t="s">
        <v>345</v>
      </c>
      <c r="H87" s="23">
        <v>3000</v>
      </c>
      <c r="I87" s="47">
        <f t="shared" si="126"/>
        <v>570</v>
      </c>
      <c r="J87" s="47">
        <f t="shared" si="127"/>
        <v>3570</v>
      </c>
      <c r="K87" s="59">
        <f t="shared" si="128"/>
        <v>1800000</v>
      </c>
      <c r="L87" s="59">
        <f t="shared" si="129"/>
        <v>2142000</v>
      </c>
      <c r="M87" s="107" t="s">
        <v>349</v>
      </c>
      <c r="N87" s="88">
        <v>2521</v>
      </c>
      <c r="O87" s="84">
        <f t="shared" si="130"/>
        <v>478.99</v>
      </c>
      <c r="P87" s="84">
        <f t="shared" si="112"/>
        <v>2999.99</v>
      </c>
      <c r="Q87" s="27">
        <f t="shared" si="113"/>
        <v>1512600</v>
      </c>
      <c r="R87" s="27">
        <f t="shared" si="114"/>
        <v>1799993.9999999998</v>
      </c>
      <c r="S87" s="108" t="s">
        <v>354</v>
      </c>
      <c r="T87" s="30">
        <v>2857</v>
      </c>
      <c r="U87" s="31">
        <f t="shared" si="131"/>
        <v>542.83000000000004</v>
      </c>
      <c r="V87" s="31">
        <f t="shared" si="115"/>
        <v>3399.83</v>
      </c>
      <c r="W87" s="32">
        <f t="shared" si="116"/>
        <v>1714200</v>
      </c>
      <c r="X87" s="32">
        <f t="shared" si="117"/>
        <v>2039898</v>
      </c>
      <c r="Y87" s="39">
        <f t="shared" si="118"/>
        <v>3323.2733333333331</v>
      </c>
      <c r="Z87" s="39">
        <f t="shared" si="119"/>
        <v>1993964</v>
      </c>
      <c r="AA87" s="40">
        <f t="shared" si="120"/>
        <v>175569.00431454307</v>
      </c>
      <c r="AB87" s="41">
        <f t="shared" si="121"/>
        <v>8.8050237774876111E-2</v>
      </c>
      <c r="AC87" s="40">
        <f t="shared" si="122"/>
        <v>1818394.995685457</v>
      </c>
      <c r="AD87" s="40">
        <f t="shared" si="123"/>
        <v>2169533.0043145432</v>
      </c>
      <c r="AE87" s="42">
        <f t="shared" si="124"/>
        <v>1993964</v>
      </c>
      <c r="AF87" s="42">
        <f t="shared" si="125"/>
        <v>1196378400</v>
      </c>
      <c r="AG87" s="5"/>
    </row>
    <row r="88" spans="1:74" s="7" customFormat="1" ht="85.25" customHeight="1" x14ac:dyDescent="0.2">
      <c r="A88" s="6">
        <v>78</v>
      </c>
      <c r="B88" s="75" t="s">
        <v>327</v>
      </c>
      <c r="C88" s="75" t="s">
        <v>333</v>
      </c>
      <c r="D88" s="95" t="s">
        <v>340</v>
      </c>
      <c r="E88" s="104" t="s">
        <v>342</v>
      </c>
      <c r="F88" s="79">
        <v>600</v>
      </c>
      <c r="G88" s="105" t="s">
        <v>345</v>
      </c>
      <c r="H88" s="23">
        <v>2689</v>
      </c>
      <c r="I88" s="47">
        <f t="shared" si="126"/>
        <v>510.91</v>
      </c>
      <c r="J88" s="47">
        <f t="shared" si="127"/>
        <v>3199.91</v>
      </c>
      <c r="K88" s="59">
        <f t="shared" si="128"/>
        <v>1613400</v>
      </c>
      <c r="L88" s="59">
        <f t="shared" si="129"/>
        <v>1919946</v>
      </c>
      <c r="M88" s="107" t="s">
        <v>349</v>
      </c>
      <c r="N88" s="88">
        <v>3109</v>
      </c>
      <c r="O88" s="84">
        <f t="shared" si="130"/>
        <v>590.71</v>
      </c>
      <c r="P88" s="84">
        <f t="shared" si="112"/>
        <v>3699.71</v>
      </c>
      <c r="Q88" s="27">
        <f t="shared" si="113"/>
        <v>1865400</v>
      </c>
      <c r="R88" s="27">
        <f t="shared" si="114"/>
        <v>2219826</v>
      </c>
      <c r="S88" s="108" t="s">
        <v>354</v>
      </c>
      <c r="T88" s="90">
        <v>2941</v>
      </c>
      <c r="U88" s="85">
        <f t="shared" si="131"/>
        <v>558.79</v>
      </c>
      <c r="V88" s="85">
        <f t="shared" si="115"/>
        <v>3499.79</v>
      </c>
      <c r="W88" s="32">
        <f t="shared" si="116"/>
        <v>1764600</v>
      </c>
      <c r="X88" s="32">
        <f t="shared" si="117"/>
        <v>2099874</v>
      </c>
      <c r="Y88" s="39">
        <f t="shared" si="118"/>
        <v>3466.47</v>
      </c>
      <c r="Z88" s="39">
        <f t="shared" si="119"/>
        <v>2079882</v>
      </c>
      <c r="AA88" s="40">
        <f t="shared" si="120"/>
        <v>150936.29002993283</v>
      </c>
      <c r="AB88" s="41">
        <f t="shared" si="121"/>
        <v>7.2569640984408171E-2</v>
      </c>
      <c r="AC88" s="40">
        <f t="shared" si="122"/>
        <v>1928945.7099700673</v>
      </c>
      <c r="AD88" s="40">
        <f t="shared" si="123"/>
        <v>2230818.2900299327</v>
      </c>
      <c r="AE88" s="42">
        <f t="shared" si="124"/>
        <v>2079882</v>
      </c>
      <c r="AF88" s="42">
        <f t="shared" si="125"/>
        <v>1247929200</v>
      </c>
      <c r="AG88" s="5"/>
    </row>
    <row r="89" spans="1:74" s="7" customFormat="1" ht="85.25" customHeight="1" x14ac:dyDescent="0.2">
      <c r="A89" s="6">
        <v>79</v>
      </c>
      <c r="B89" s="75" t="s">
        <v>327</v>
      </c>
      <c r="C89" s="75" t="s">
        <v>334</v>
      </c>
      <c r="D89" s="95" t="s">
        <v>341</v>
      </c>
      <c r="E89" s="104" t="s">
        <v>342</v>
      </c>
      <c r="F89" s="79">
        <v>600</v>
      </c>
      <c r="G89" s="105" t="s">
        <v>345</v>
      </c>
      <c r="H89" s="23">
        <v>10840</v>
      </c>
      <c r="I89" s="47">
        <f t="shared" si="126"/>
        <v>2059.6</v>
      </c>
      <c r="J89" s="47">
        <f t="shared" si="127"/>
        <v>12899.6</v>
      </c>
      <c r="K89" s="59">
        <f t="shared" si="128"/>
        <v>6504000</v>
      </c>
      <c r="L89" s="59">
        <f t="shared" si="129"/>
        <v>7739760</v>
      </c>
      <c r="M89" s="107" t="s">
        <v>349</v>
      </c>
      <c r="N89" s="25">
        <v>9076</v>
      </c>
      <c r="O89" s="84">
        <f t="shared" si="130"/>
        <v>1724.44</v>
      </c>
      <c r="P89" s="84">
        <f t="shared" si="112"/>
        <v>10800.44</v>
      </c>
      <c r="Q89" s="27">
        <f t="shared" si="113"/>
        <v>5445600</v>
      </c>
      <c r="R89" s="27">
        <f t="shared" si="114"/>
        <v>6480264</v>
      </c>
      <c r="S89" s="108" t="s">
        <v>354</v>
      </c>
      <c r="T89" s="90">
        <v>8824</v>
      </c>
      <c r="U89" s="85">
        <v>1676</v>
      </c>
      <c r="V89" s="85">
        <f t="shared" si="115"/>
        <v>10500</v>
      </c>
      <c r="W89" s="32">
        <f t="shared" si="116"/>
        <v>5294400</v>
      </c>
      <c r="X89" s="32">
        <f t="shared" si="117"/>
        <v>6300000</v>
      </c>
      <c r="Y89" s="39">
        <f t="shared" si="118"/>
        <v>11400.013333333334</v>
      </c>
      <c r="Z89" s="39">
        <f t="shared" si="119"/>
        <v>6840008</v>
      </c>
      <c r="AA89" s="40">
        <f t="shared" si="120"/>
        <v>784403.61010897951</v>
      </c>
      <c r="AB89" s="41">
        <f t="shared" si="121"/>
        <v>0.11467875623960959</v>
      </c>
      <c r="AC89" s="40">
        <f t="shared" si="122"/>
        <v>6055604.389891021</v>
      </c>
      <c r="AD89" s="40">
        <f t="shared" si="123"/>
        <v>7624411.610108979</v>
      </c>
      <c r="AE89" s="42">
        <f t="shared" si="124"/>
        <v>6840008</v>
      </c>
      <c r="AF89" s="42">
        <f t="shared" si="125"/>
        <v>4104004800</v>
      </c>
      <c r="AG89" s="5"/>
    </row>
    <row r="90" spans="1:74" s="7" customFormat="1" ht="85.25" customHeight="1" x14ac:dyDescent="0.2">
      <c r="A90" s="6">
        <v>80</v>
      </c>
      <c r="B90" s="75" t="s">
        <v>327</v>
      </c>
      <c r="C90" s="75" t="s">
        <v>165</v>
      </c>
      <c r="D90" s="103" t="s">
        <v>276</v>
      </c>
      <c r="E90" s="104" t="s">
        <v>342</v>
      </c>
      <c r="F90" s="78">
        <v>300</v>
      </c>
      <c r="G90" s="105" t="s">
        <v>219</v>
      </c>
      <c r="H90" s="23">
        <v>510</v>
      </c>
      <c r="I90" s="47">
        <f t="shared" si="126"/>
        <v>96.9</v>
      </c>
      <c r="J90" s="47">
        <f t="shared" si="127"/>
        <v>606.9</v>
      </c>
      <c r="K90" s="59">
        <f t="shared" si="128"/>
        <v>153000</v>
      </c>
      <c r="L90" s="59">
        <f t="shared" si="129"/>
        <v>182070</v>
      </c>
      <c r="M90" s="107" t="s">
        <v>350</v>
      </c>
      <c r="N90" s="25">
        <v>520</v>
      </c>
      <c r="O90" s="26">
        <f t="shared" si="130"/>
        <v>98.8</v>
      </c>
      <c r="P90" s="26">
        <f t="shared" si="112"/>
        <v>618.79999999999995</v>
      </c>
      <c r="Q90" s="27">
        <f t="shared" si="113"/>
        <v>156000</v>
      </c>
      <c r="R90" s="27">
        <f t="shared" si="114"/>
        <v>185640</v>
      </c>
      <c r="S90" s="108" t="s">
        <v>355</v>
      </c>
      <c r="T90" s="30">
        <v>490</v>
      </c>
      <c r="U90" s="31">
        <f t="shared" si="131"/>
        <v>93.1</v>
      </c>
      <c r="V90" s="31">
        <f t="shared" si="115"/>
        <v>583.1</v>
      </c>
      <c r="W90" s="32">
        <f t="shared" si="116"/>
        <v>147000</v>
      </c>
      <c r="X90" s="32">
        <f t="shared" si="117"/>
        <v>174930</v>
      </c>
      <c r="Y90" s="39">
        <f t="shared" si="118"/>
        <v>602.93333333333328</v>
      </c>
      <c r="Z90" s="39">
        <f t="shared" si="119"/>
        <v>180880</v>
      </c>
      <c r="AA90" s="40">
        <f t="shared" si="120"/>
        <v>5453.2650769974498</v>
      </c>
      <c r="AB90" s="41">
        <f t="shared" si="121"/>
        <v>3.014852430892E-2</v>
      </c>
      <c r="AC90" s="40">
        <f t="shared" si="122"/>
        <v>175426.73492300254</v>
      </c>
      <c r="AD90" s="40">
        <f t="shared" si="123"/>
        <v>186333.26507699746</v>
      </c>
      <c r="AE90" s="42">
        <f t="shared" si="124"/>
        <v>180880</v>
      </c>
      <c r="AF90" s="42">
        <f t="shared" si="125"/>
        <v>54264000</v>
      </c>
      <c r="AG90" s="5"/>
    </row>
    <row r="91" spans="1:74" s="7" customFormat="1" ht="85.25" customHeight="1" x14ac:dyDescent="0.2">
      <c r="A91" s="6">
        <v>81</v>
      </c>
      <c r="B91" s="75" t="s">
        <v>327</v>
      </c>
      <c r="C91" s="75" t="s">
        <v>163</v>
      </c>
      <c r="D91" s="95" t="s">
        <v>212</v>
      </c>
      <c r="E91" s="104" t="s">
        <v>342</v>
      </c>
      <c r="F91" s="78">
        <v>300</v>
      </c>
      <c r="G91" s="105" t="s">
        <v>210</v>
      </c>
      <c r="H91" s="23">
        <v>43500</v>
      </c>
      <c r="I91" s="47">
        <f t="shared" si="126"/>
        <v>8265</v>
      </c>
      <c r="J91" s="47">
        <f t="shared" si="127"/>
        <v>51765</v>
      </c>
      <c r="K91" s="59">
        <f t="shared" si="128"/>
        <v>13050000</v>
      </c>
      <c r="L91" s="59">
        <f t="shared" si="129"/>
        <v>15529500</v>
      </c>
      <c r="M91" s="107" t="s">
        <v>211</v>
      </c>
      <c r="N91" s="25">
        <v>47740</v>
      </c>
      <c r="O91" s="26">
        <f t="shared" si="130"/>
        <v>9070.6</v>
      </c>
      <c r="P91" s="26">
        <f t="shared" si="112"/>
        <v>56810.6</v>
      </c>
      <c r="Q91" s="27">
        <f t="shared" si="113"/>
        <v>14322000</v>
      </c>
      <c r="R91" s="27">
        <f t="shared" si="114"/>
        <v>17043180</v>
      </c>
      <c r="S91" s="108" t="s">
        <v>356</v>
      </c>
      <c r="T91" s="30">
        <v>45000</v>
      </c>
      <c r="U91" s="31">
        <f t="shared" si="131"/>
        <v>8550</v>
      </c>
      <c r="V91" s="31">
        <f t="shared" si="115"/>
        <v>53550</v>
      </c>
      <c r="W91" s="32">
        <f t="shared" si="116"/>
        <v>13500000</v>
      </c>
      <c r="X91" s="32">
        <f t="shared" si="117"/>
        <v>16065000</v>
      </c>
      <c r="Y91" s="39">
        <f t="shared" si="118"/>
        <v>54041.866666666669</v>
      </c>
      <c r="Z91" s="39">
        <f t="shared" si="119"/>
        <v>16212560</v>
      </c>
      <c r="AA91" s="40">
        <f t="shared" si="120"/>
        <v>767552.76743687142</v>
      </c>
      <c r="AB91" s="41">
        <f t="shared" si="121"/>
        <v>4.7343094948414773E-2</v>
      </c>
      <c r="AC91" s="40">
        <f t="shared" si="122"/>
        <v>15445007.232563129</v>
      </c>
      <c r="AD91" s="40">
        <f t="shared" si="123"/>
        <v>16980112.767436873</v>
      </c>
      <c r="AE91" s="42">
        <f t="shared" si="124"/>
        <v>16212560</v>
      </c>
      <c r="AF91" s="42">
        <f t="shared" si="125"/>
        <v>4863768000</v>
      </c>
      <c r="AG91" s="5"/>
    </row>
    <row r="92" spans="1:74" s="7" customFormat="1" ht="85.25" customHeight="1" x14ac:dyDescent="0.2">
      <c r="A92" s="6">
        <v>82</v>
      </c>
      <c r="B92" s="75" t="s">
        <v>327</v>
      </c>
      <c r="C92" s="75" t="s">
        <v>164</v>
      </c>
      <c r="D92" s="103" t="s">
        <v>214</v>
      </c>
      <c r="E92" s="104" t="s">
        <v>342</v>
      </c>
      <c r="F92" s="78">
        <v>300</v>
      </c>
      <c r="G92" s="105" t="s">
        <v>215</v>
      </c>
      <c r="H92" s="23">
        <v>21758</v>
      </c>
      <c r="I92" s="47">
        <f t="shared" si="126"/>
        <v>4134.0200000000004</v>
      </c>
      <c r="J92" s="47">
        <f t="shared" si="127"/>
        <v>25892.02</v>
      </c>
      <c r="K92" s="59">
        <f t="shared" si="128"/>
        <v>6527400</v>
      </c>
      <c r="L92" s="59">
        <f t="shared" si="129"/>
        <v>7767606</v>
      </c>
      <c r="M92" s="107" t="s">
        <v>217</v>
      </c>
      <c r="N92" s="25">
        <v>17000</v>
      </c>
      <c r="O92" s="26">
        <f t="shared" si="130"/>
        <v>3230</v>
      </c>
      <c r="P92" s="26">
        <f t="shared" si="112"/>
        <v>20230</v>
      </c>
      <c r="Q92" s="27">
        <f t="shared" si="113"/>
        <v>5100000</v>
      </c>
      <c r="R92" s="27">
        <f t="shared" si="114"/>
        <v>6069000</v>
      </c>
      <c r="S92" s="108" t="s">
        <v>216</v>
      </c>
      <c r="T92" s="30">
        <v>21500</v>
      </c>
      <c r="U92" s="31">
        <f t="shared" si="131"/>
        <v>4085</v>
      </c>
      <c r="V92" s="31">
        <f t="shared" si="115"/>
        <v>25585</v>
      </c>
      <c r="W92" s="32">
        <f t="shared" si="116"/>
        <v>6450000</v>
      </c>
      <c r="X92" s="32">
        <f t="shared" si="117"/>
        <v>7675500</v>
      </c>
      <c r="Y92" s="39">
        <f t="shared" si="118"/>
        <v>23902.34</v>
      </c>
      <c r="Z92" s="39">
        <f t="shared" si="119"/>
        <v>7170702</v>
      </c>
      <c r="AA92" s="40">
        <f t="shared" si="120"/>
        <v>955212.72573809442</v>
      </c>
      <c r="AB92" s="41">
        <f t="shared" si="121"/>
        <v>0.13321048981509681</v>
      </c>
      <c r="AC92" s="40">
        <f t="shared" si="122"/>
        <v>6215489.2742619058</v>
      </c>
      <c r="AD92" s="40">
        <f t="shared" si="123"/>
        <v>8125914.7257380942</v>
      </c>
      <c r="AE92" s="42">
        <f t="shared" si="124"/>
        <v>7170702</v>
      </c>
      <c r="AF92" s="42">
        <f t="shared" si="125"/>
        <v>2151210600</v>
      </c>
      <c r="AG92" s="5"/>
    </row>
    <row r="93" spans="1:74" s="7" customFormat="1" ht="85.25" customHeight="1" x14ac:dyDescent="0.2">
      <c r="A93" s="6">
        <v>83</v>
      </c>
      <c r="B93" s="75" t="s">
        <v>327</v>
      </c>
      <c r="C93" s="75" t="s">
        <v>168</v>
      </c>
      <c r="D93" s="95" t="s">
        <v>232</v>
      </c>
      <c r="E93" s="104" t="s">
        <v>342</v>
      </c>
      <c r="F93" s="78">
        <v>300</v>
      </c>
      <c r="G93" s="105" t="s">
        <v>278</v>
      </c>
      <c r="H93" s="23">
        <v>7953</v>
      </c>
      <c r="I93" s="47">
        <f t="shared" si="126"/>
        <v>1511.07</v>
      </c>
      <c r="J93" s="47">
        <f t="shared" si="127"/>
        <v>9464.07</v>
      </c>
      <c r="K93" s="59">
        <f t="shared" si="128"/>
        <v>2385900</v>
      </c>
      <c r="L93" s="59">
        <f t="shared" si="129"/>
        <v>2839221</v>
      </c>
      <c r="M93" s="107" t="s">
        <v>216</v>
      </c>
      <c r="N93" s="25">
        <v>8900</v>
      </c>
      <c r="O93" s="26">
        <f t="shared" si="130"/>
        <v>1691</v>
      </c>
      <c r="P93" s="26">
        <f t="shared" si="112"/>
        <v>10591</v>
      </c>
      <c r="Q93" s="27">
        <f t="shared" si="113"/>
        <v>2670000</v>
      </c>
      <c r="R93" s="27">
        <f t="shared" si="114"/>
        <v>3177300</v>
      </c>
      <c r="S93" s="108" t="s">
        <v>357</v>
      </c>
      <c r="T93" s="30">
        <v>7500</v>
      </c>
      <c r="U93" s="31">
        <f t="shared" si="131"/>
        <v>1425</v>
      </c>
      <c r="V93" s="31">
        <f t="shared" si="115"/>
        <v>8925</v>
      </c>
      <c r="W93" s="32">
        <f t="shared" si="116"/>
        <v>2250000</v>
      </c>
      <c r="X93" s="32">
        <f t="shared" si="117"/>
        <v>2677500</v>
      </c>
      <c r="Y93" s="39">
        <f t="shared" si="118"/>
        <v>9660.0233333333326</v>
      </c>
      <c r="Z93" s="39">
        <f t="shared" si="119"/>
        <v>2898007</v>
      </c>
      <c r="AA93" s="40">
        <f t="shared" si="120"/>
        <v>255033.04755854682</v>
      </c>
      <c r="AB93" s="41">
        <f t="shared" si="121"/>
        <v>8.8002909433464727E-2</v>
      </c>
      <c r="AC93" s="40">
        <f t="shared" si="122"/>
        <v>2642973.952441453</v>
      </c>
      <c r="AD93" s="40">
        <f t="shared" si="123"/>
        <v>3153040.047558547</v>
      </c>
      <c r="AE93" s="42">
        <f t="shared" si="124"/>
        <v>2898007</v>
      </c>
      <c r="AF93" s="42">
        <f t="shared" si="125"/>
        <v>869402100</v>
      </c>
      <c r="AG93" s="5"/>
    </row>
    <row r="94" spans="1:74" s="7" customFormat="1" ht="64" x14ac:dyDescent="0.2">
      <c r="A94" s="6">
        <v>84</v>
      </c>
      <c r="B94" s="75" t="s">
        <v>327</v>
      </c>
      <c r="C94" s="100" t="s">
        <v>186</v>
      </c>
      <c r="D94" s="6" t="s">
        <v>275</v>
      </c>
      <c r="E94" s="43" t="s">
        <v>205</v>
      </c>
      <c r="F94" s="80">
        <v>300</v>
      </c>
      <c r="G94" s="22" t="s">
        <v>220</v>
      </c>
      <c r="H94" s="23">
        <v>3300</v>
      </c>
      <c r="I94" s="47">
        <f t="shared" si="126"/>
        <v>627</v>
      </c>
      <c r="J94" s="47">
        <f t="shared" si="127"/>
        <v>3927</v>
      </c>
      <c r="K94" s="59">
        <f t="shared" si="128"/>
        <v>990000</v>
      </c>
      <c r="L94" s="59">
        <f t="shared" si="129"/>
        <v>1178100</v>
      </c>
      <c r="M94" s="24" t="s">
        <v>216</v>
      </c>
      <c r="N94" s="25">
        <v>3100</v>
      </c>
      <c r="O94" s="26">
        <f t="shared" si="130"/>
        <v>589</v>
      </c>
      <c r="P94" s="26">
        <f t="shared" si="112"/>
        <v>3689</v>
      </c>
      <c r="Q94" s="27">
        <f t="shared" si="113"/>
        <v>930000</v>
      </c>
      <c r="R94" s="27">
        <f t="shared" si="114"/>
        <v>1106700</v>
      </c>
      <c r="S94" s="29"/>
      <c r="T94" s="30"/>
      <c r="U94" s="31">
        <f t="shared" si="131"/>
        <v>0</v>
      </c>
      <c r="V94" s="31">
        <f t="shared" si="115"/>
        <v>0</v>
      </c>
      <c r="W94" s="32">
        <f t="shared" si="116"/>
        <v>0</v>
      </c>
      <c r="X94" s="32">
        <f t="shared" si="117"/>
        <v>0</v>
      </c>
      <c r="Y94" s="39">
        <f>IF(A94="","",AVERAGE(J94,P94,))</f>
        <v>2538.6666666666665</v>
      </c>
      <c r="Z94" s="39">
        <f>IF(B94="","",AVERAGE(L94,R94,))</f>
        <v>761600</v>
      </c>
      <c r="AA94" s="40">
        <f>IF(B94="","",STDEV(L94,R94))</f>
        <v>50487.424176719491</v>
      </c>
      <c r="AB94" s="41">
        <f t="shared" si="121"/>
        <v>6.6291260736238825E-2</v>
      </c>
      <c r="AC94" s="40">
        <f t="shared" si="122"/>
        <v>711112.57582328049</v>
      </c>
      <c r="AD94" s="40">
        <f t="shared" si="123"/>
        <v>812087.42417671951</v>
      </c>
      <c r="AE94" s="42">
        <f>AVERAGE(L94,R94)</f>
        <v>1142400</v>
      </c>
      <c r="AF94" s="42">
        <f t="shared" si="125"/>
        <v>342720000</v>
      </c>
      <c r="AG94" s="5"/>
      <c r="AS94" s="3"/>
      <c r="AT94" s="3"/>
      <c r="AU94" s="3"/>
      <c r="AV94" s="3"/>
      <c r="BV94" s="7">
        <v>30</v>
      </c>
    </row>
    <row r="95" spans="1:74" s="7" customFormat="1" ht="85.25" customHeight="1" x14ac:dyDescent="0.2">
      <c r="A95" s="6">
        <v>85</v>
      </c>
      <c r="B95" s="76" t="s">
        <v>293</v>
      </c>
      <c r="C95" s="100" t="s">
        <v>294</v>
      </c>
      <c r="D95" s="6" t="s">
        <v>295</v>
      </c>
      <c r="E95" s="43" t="s">
        <v>205</v>
      </c>
      <c r="F95" s="79">
        <v>21</v>
      </c>
      <c r="G95" s="22" t="s">
        <v>220</v>
      </c>
      <c r="H95" s="23">
        <v>85900</v>
      </c>
      <c r="I95" s="47">
        <f t="shared" si="9"/>
        <v>16321</v>
      </c>
      <c r="J95" s="47">
        <f t="shared" si="10"/>
        <v>102221</v>
      </c>
      <c r="K95" s="59">
        <f t="shared" si="11"/>
        <v>1803900</v>
      </c>
      <c r="L95" s="59">
        <f t="shared" si="12"/>
        <v>2146641</v>
      </c>
      <c r="M95" s="24" t="s">
        <v>296</v>
      </c>
      <c r="N95" s="25">
        <v>58000</v>
      </c>
      <c r="O95" s="26">
        <f t="shared" si="13"/>
        <v>11020</v>
      </c>
      <c r="P95" s="26">
        <f t="shared" si="14"/>
        <v>69020</v>
      </c>
      <c r="Q95" s="27">
        <f t="shared" si="15"/>
        <v>1218000</v>
      </c>
      <c r="R95" s="27">
        <f t="shared" si="16"/>
        <v>1449420</v>
      </c>
      <c r="S95" s="29" t="s">
        <v>297</v>
      </c>
      <c r="T95" s="30">
        <v>77350</v>
      </c>
      <c r="U95" s="31">
        <f t="shared" si="17"/>
        <v>14696.5</v>
      </c>
      <c r="V95" s="31">
        <f t="shared" si="18"/>
        <v>92046.5</v>
      </c>
      <c r="W95" s="32">
        <f t="shared" si="19"/>
        <v>1624350</v>
      </c>
      <c r="X95" s="32">
        <f t="shared" si="20"/>
        <v>1932976.5</v>
      </c>
      <c r="Y95" s="39">
        <f t="shared" si="58"/>
        <v>87762.5</v>
      </c>
      <c r="Z95" s="39">
        <f t="shared" si="59"/>
        <v>1843012.5</v>
      </c>
      <c r="AA95" s="40">
        <f t="shared" si="60"/>
        <v>357210.6124994749</v>
      </c>
      <c r="AB95" s="41">
        <f t="shared" si="61"/>
        <v>0.19381887670293874</v>
      </c>
      <c r="AC95" s="40">
        <f t="shared" si="62"/>
        <v>1485801.887500525</v>
      </c>
      <c r="AD95" s="40">
        <f t="shared" si="63"/>
        <v>2200223.112499475</v>
      </c>
      <c r="AE95" s="42">
        <f t="shared" si="64"/>
        <v>1843012.5</v>
      </c>
      <c r="AF95" s="42">
        <f t="shared" si="65"/>
        <v>38703262.5</v>
      </c>
      <c r="AG95" s="5"/>
      <c r="BG95" s="246" t="s">
        <v>49</v>
      </c>
      <c r="BH95" s="247"/>
      <c r="BI95" s="247"/>
      <c r="BJ95" s="247"/>
      <c r="BK95" s="247"/>
      <c r="BL95" s="247"/>
      <c r="BM95" s="247"/>
      <c r="BN95" s="248"/>
      <c r="BO95" s="233" t="s">
        <v>50</v>
      </c>
      <c r="BP95" s="236">
        <f>SUM(Z141,AV65)</f>
        <v>0</v>
      </c>
      <c r="BQ95" s="237"/>
      <c r="BV95" s="7">
        <v>59</v>
      </c>
    </row>
    <row r="96" spans="1:74" s="7" customFormat="1" ht="85.25" customHeight="1" x14ac:dyDescent="0.2">
      <c r="A96" s="6">
        <v>86</v>
      </c>
      <c r="B96" s="76" t="s">
        <v>293</v>
      </c>
      <c r="C96" s="100" t="s">
        <v>318</v>
      </c>
      <c r="D96" s="6" t="s">
        <v>316</v>
      </c>
      <c r="E96" s="43" t="s">
        <v>205</v>
      </c>
      <c r="F96" s="79">
        <v>21</v>
      </c>
      <c r="G96" s="22" t="s">
        <v>317</v>
      </c>
      <c r="H96" s="23">
        <v>28900</v>
      </c>
      <c r="I96" s="47">
        <f t="shared" si="9"/>
        <v>5491</v>
      </c>
      <c r="J96" s="47">
        <f t="shared" si="10"/>
        <v>34391</v>
      </c>
      <c r="K96" s="59">
        <f t="shared" si="11"/>
        <v>606900</v>
      </c>
      <c r="L96" s="59">
        <f t="shared" si="12"/>
        <v>722211</v>
      </c>
      <c r="M96" s="24" t="s">
        <v>350</v>
      </c>
      <c r="N96" s="25">
        <v>25700</v>
      </c>
      <c r="O96" s="26">
        <f t="shared" si="13"/>
        <v>4883</v>
      </c>
      <c r="P96" s="26">
        <f t="shared" si="14"/>
        <v>30583</v>
      </c>
      <c r="Q96" s="27">
        <f t="shared" si="15"/>
        <v>539700</v>
      </c>
      <c r="R96" s="27">
        <f t="shared" si="16"/>
        <v>642243</v>
      </c>
      <c r="S96" s="29"/>
      <c r="T96" s="30"/>
      <c r="U96" s="31">
        <f t="shared" si="17"/>
        <v>0</v>
      </c>
      <c r="V96" s="31">
        <f t="shared" si="18"/>
        <v>0</v>
      </c>
      <c r="W96" s="32">
        <f t="shared" si="19"/>
        <v>0</v>
      </c>
      <c r="X96" s="32">
        <f t="shared" si="20"/>
        <v>0</v>
      </c>
      <c r="Y96" s="39">
        <f>IF(A96="","",AVERAGE(J96,P96))</f>
        <v>32487</v>
      </c>
      <c r="Z96" s="39">
        <f>IF(B96="","",AVERAGE(L96,R96))</f>
        <v>682227</v>
      </c>
      <c r="AA96" s="40">
        <f>IF(B96="","",STDEV(L96,R96))</f>
        <v>56545.915077925834</v>
      </c>
      <c r="AB96" s="41">
        <f t="shared" si="61"/>
        <v>8.2884311347873704E-2</v>
      </c>
      <c r="AC96" s="40">
        <f t="shared" si="62"/>
        <v>625681.08492207411</v>
      </c>
      <c r="AD96" s="40">
        <f t="shared" si="63"/>
        <v>738772.91507792589</v>
      </c>
      <c r="AE96" s="42">
        <f t="shared" si="64"/>
        <v>454818</v>
      </c>
      <c r="AF96" s="42">
        <f t="shared" si="65"/>
        <v>9551178</v>
      </c>
      <c r="AG96" s="5"/>
      <c r="BG96" s="245" t="s">
        <v>51</v>
      </c>
      <c r="BH96" s="245"/>
      <c r="BI96" s="245"/>
      <c r="BJ96" s="245"/>
      <c r="BK96" s="245"/>
      <c r="BL96" s="245"/>
      <c r="BM96" s="245"/>
      <c r="BN96" s="245"/>
      <c r="BO96" s="234"/>
      <c r="BP96" s="238"/>
      <c r="BQ96" s="239"/>
      <c r="BV96" s="7">
        <v>60</v>
      </c>
    </row>
    <row r="97" spans="1:74" s="7" customFormat="1" ht="85.25" customHeight="1" x14ac:dyDescent="0.2">
      <c r="A97" s="6">
        <v>87</v>
      </c>
      <c r="B97" s="76" t="s">
        <v>293</v>
      </c>
      <c r="C97" s="100" t="s">
        <v>319</v>
      </c>
      <c r="D97" s="6" t="s">
        <v>320</v>
      </c>
      <c r="E97" s="43" t="s">
        <v>205</v>
      </c>
      <c r="F97" s="79">
        <v>21</v>
      </c>
      <c r="G97" s="22" t="s">
        <v>321</v>
      </c>
      <c r="H97" s="23">
        <v>47900</v>
      </c>
      <c r="I97" s="47">
        <f t="shared" si="9"/>
        <v>9101</v>
      </c>
      <c r="J97" s="47">
        <f t="shared" si="10"/>
        <v>57001</v>
      </c>
      <c r="K97" s="59">
        <f t="shared" si="11"/>
        <v>1005900</v>
      </c>
      <c r="L97" s="59">
        <f t="shared" si="12"/>
        <v>1197021</v>
      </c>
      <c r="M97" s="24" t="s">
        <v>322</v>
      </c>
      <c r="N97" s="25">
        <v>46000</v>
      </c>
      <c r="O97" s="26">
        <f t="shared" si="13"/>
        <v>8740</v>
      </c>
      <c r="P97" s="26">
        <f t="shared" si="14"/>
        <v>54740</v>
      </c>
      <c r="Q97" s="27">
        <f t="shared" si="15"/>
        <v>966000</v>
      </c>
      <c r="R97" s="27">
        <f t="shared" si="16"/>
        <v>1149540</v>
      </c>
      <c r="S97" s="29" t="s">
        <v>323</v>
      </c>
      <c r="T97" s="30">
        <v>53000</v>
      </c>
      <c r="U97" s="31">
        <f t="shared" si="17"/>
        <v>10070</v>
      </c>
      <c r="V97" s="31">
        <f t="shared" si="18"/>
        <v>63070</v>
      </c>
      <c r="W97" s="32">
        <f t="shared" si="19"/>
        <v>1113000</v>
      </c>
      <c r="X97" s="32">
        <f t="shared" si="20"/>
        <v>1324470</v>
      </c>
      <c r="Y97" s="39">
        <f t="shared" si="58"/>
        <v>58270.333333333336</v>
      </c>
      <c r="Z97" s="39">
        <f t="shared" si="59"/>
        <v>1223677</v>
      </c>
      <c r="AA97" s="40">
        <f t="shared" si="60"/>
        <v>90460.118157119388</v>
      </c>
      <c r="AB97" s="41">
        <f t="shared" si="61"/>
        <v>7.3924833233867587E-2</v>
      </c>
      <c r="AC97" s="40">
        <f t="shared" si="62"/>
        <v>1133216.8818428805</v>
      </c>
      <c r="AD97" s="40">
        <f t="shared" si="63"/>
        <v>1314137.1181571195</v>
      </c>
      <c r="AE97" s="42">
        <f t="shared" si="64"/>
        <v>1223677</v>
      </c>
      <c r="AF97" s="42">
        <f t="shared" si="65"/>
        <v>25697217</v>
      </c>
      <c r="AG97" s="5"/>
      <c r="BG97" s="245"/>
      <c r="BH97" s="245"/>
      <c r="BI97" s="245"/>
      <c r="BJ97" s="245"/>
      <c r="BK97" s="245"/>
      <c r="BL97" s="245"/>
      <c r="BM97" s="245"/>
      <c r="BN97" s="245"/>
      <c r="BO97" s="234"/>
      <c r="BP97" s="238"/>
      <c r="BQ97" s="239"/>
      <c r="BV97" s="7">
        <v>61</v>
      </c>
    </row>
    <row r="98" spans="1:74" s="7" customFormat="1" ht="64" x14ac:dyDescent="0.2">
      <c r="A98" s="6">
        <v>88</v>
      </c>
      <c r="B98" s="76" t="s">
        <v>293</v>
      </c>
      <c r="C98" s="100" t="s">
        <v>186</v>
      </c>
      <c r="D98" s="6" t="s">
        <v>275</v>
      </c>
      <c r="E98" s="43" t="s">
        <v>205</v>
      </c>
      <c r="F98" s="80">
        <v>21</v>
      </c>
      <c r="G98" s="22" t="s">
        <v>220</v>
      </c>
      <c r="H98" s="23">
        <v>3300</v>
      </c>
      <c r="I98" s="47">
        <f t="shared" ref="I98" si="132">H98*19%</f>
        <v>627</v>
      </c>
      <c r="J98" s="47">
        <f t="shared" ref="J98" si="133">H98+I98</f>
        <v>3927</v>
      </c>
      <c r="K98" s="59">
        <f t="shared" ref="K98" si="134">IF(B98="","",(H98*F98))</f>
        <v>69300</v>
      </c>
      <c r="L98" s="59">
        <f t="shared" ref="L98" si="135">IF(B98="","",(J98*F98))</f>
        <v>82467</v>
      </c>
      <c r="M98" s="24" t="s">
        <v>216</v>
      </c>
      <c r="N98" s="25">
        <v>3100</v>
      </c>
      <c r="O98" s="26">
        <f t="shared" ref="O98" si="136">N98*19%</f>
        <v>589</v>
      </c>
      <c r="P98" s="26">
        <f t="shared" ref="P98" si="137">N98+O98</f>
        <v>3689</v>
      </c>
      <c r="Q98" s="27">
        <f t="shared" ref="Q98" si="138">IF(B98="","",(N98*F98))</f>
        <v>65100</v>
      </c>
      <c r="R98" s="27">
        <f t="shared" ref="R98" si="139">IF(B98="","",(P98*F98))</f>
        <v>77469</v>
      </c>
      <c r="S98" s="29"/>
      <c r="T98" s="30"/>
      <c r="U98" s="31">
        <f t="shared" ref="U98" si="140">T98*19%</f>
        <v>0</v>
      </c>
      <c r="V98" s="31">
        <f t="shared" ref="V98" si="141">T98+U98</f>
        <v>0</v>
      </c>
      <c r="W98" s="32">
        <f t="shared" ref="W98" si="142">IF(B98="","",(T98*F98))</f>
        <v>0</v>
      </c>
      <c r="X98" s="32">
        <f t="shared" ref="X98" si="143">IF(B98="","",(V98*F98))</f>
        <v>0</v>
      </c>
      <c r="Y98" s="39">
        <f>IF(A98="","",AVERAGE(J98,P98,))</f>
        <v>2538.6666666666665</v>
      </c>
      <c r="Z98" s="39">
        <f>IF(B98="","",AVERAGE(L98,R98,))</f>
        <v>53312</v>
      </c>
      <c r="AA98" s="40">
        <f>IF(B98="","",STDEV(L98,R98))</f>
        <v>3534.1196923703646</v>
      </c>
      <c r="AB98" s="41">
        <f t="shared" si="61"/>
        <v>6.6291260736238838E-2</v>
      </c>
      <c r="AC98" s="40">
        <f t="shared" si="62"/>
        <v>49777.880307629632</v>
      </c>
      <c r="AD98" s="40">
        <f t="shared" si="63"/>
        <v>56846.119692370368</v>
      </c>
      <c r="AE98" s="42">
        <f>AVERAGE(L98,R98)</f>
        <v>79968</v>
      </c>
      <c r="AF98" s="42">
        <f t="shared" si="65"/>
        <v>1679328</v>
      </c>
      <c r="AG98" s="5"/>
      <c r="AS98" s="3"/>
      <c r="AT98" s="3"/>
      <c r="AU98" s="3"/>
      <c r="AV98" s="3"/>
      <c r="BG98" s="245"/>
      <c r="BH98" s="245"/>
      <c r="BI98" s="245"/>
      <c r="BJ98" s="245"/>
      <c r="BK98" s="245"/>
      <c r="BL98" s="245"/>
      <c r="BM98" s="245"/>
      <c r="BN98" s="245"/>
      <c r="BO98" s="234"/>
      <c r="BP98" s="238"/>
      <c r="BQ98" s="239"/>
      <c r="BV98" s="7">
        <v>30</v>
      </c>
    </row>
    <row r="99" spans="1:74" s="7" customFormat="1" ht="85.25" customHeight="1" x14ac:dyDescent="0.2">
      <c r="A99" s="6">
        <v>89</v>
      </c>
      <c r="B99" s="76" t="s">
        <v>293</v>
      </c>
      <c r="C99" s="101" t="s">
        <v>298</v>
      </c>
      <c r="D99" s="6" t="s">
        <v>299</v>
      </c>
      <c r="E99" s="43" t="s">
        <v>205</v>
      </c>
      <c r="F99" s="79">
        <v>1</v>
      </c>
      <c r="G99" s="22" t="s">
        <v>291</v>
      </c>
      <c r="H99" s="23">
        <v>100000000</v>
      </c>
      <c r="I99" s="47"/>
      <c r="J99" s="47">
        <f t="shared" ref="J99:J118" si="144">H99+I99</f>
        <v>100000000</v>
      </c>
      <c r="K99" s="59">
        <f t="shared" ref="K99:K118" si="145">IF(B99="","",(H99*F99))</f>
        <v>100000000</v>
      </c>
      <c r="L99" s="59">
        <f t="shared" ref="L99:L118" si="146">IF(B99="","",(J99*F99))</f>
        <v>100000000</v>
      </c>
      <c r="M99" s="24" t="s">
        <v>291</v>
      </c>
      <c r="N99" s="25">
        <v>100000000</v>
      </c>
      <c r="O99" s="26"/>
      <c r="P99" s="26">
        <f t="shared" ref="P99:P118" si="147">N99+O99</f>
        <v>100000000</v>
      </c>
      <c r="Q99" s="27">
        <f t="shared" ref="Q99:Q118" si="148">IF(B99="","",(N99*F99))</f>
        <v>100000000</v>
      </c>
      <c r="R99" s="27">
        <f t="shared" ref="R99:R118" si="149">IF(B99="","",(P99*F99))</f>
        <v>100000000</v>
      </c>
      <c r="S99" s="29" t="s">
        <v>291</v>
      </c>
      <c r="T99" s="30">
        <v>100000000</v>
      </c>
      <c r="U99" s="31"/>
      <c r="V99" s="31">
        <f t="shared" ref="V99:V118" si="150">T99+U99</f>
        <v>100000000</v>
      </c>
      <c r="W99" s="32">
        <f t="shared" ref="W99:W118" si="151">IF(B99="","",(T99*F99))</f>
        <v>100000000</v>
      </c>
      <c r="X99" s="32">
        <f t="shared" ref="X99:X118" si="152">IF(B99="","",(V99*F99))</f>
        <v>100000000</v>
      </c>
      <c r="Y99" s="39">
        <f t="shared" ref="Y99:Y118" si="153">IF(A99="","",AVERAGE(J99,P99,V99))</f>
        <v>100000000</v>
      </c>
      <c r="Z99" s="39">
        <f t="shared" ref="Z99:Z118" si="154">IF(B99="","",AVERAGE(L99,R99,X99))</f>
        <v>100000000</v>
      </c>
      <c r="AA99" s="40">
        <f t="shared" ref="AA99:AA118" si="155">IF(B99="","",STDEV(L99,R99,X99))</f>
        <v>0</v>
      </c>
      <c r="AB99" s="41">
        <f t="shared" ref="AB99:AB118" si="156">IF(B99="","",(AA99/Z99))</f>
        <v>0</v>
      </c>
      <c r="AC99" s="40">
        <f t="shared" ref="AC99:AC118" si="157">IF(B99="","",(Z99-AA99))</f>
        <v>100000000</v>
      </c>
      <c r="AD99" s="40">
        <f t="shared" ref="AD99:AD118" si="158">IF(B99="","",(Z99+AA99))</f>
        <v>100000000</v>
      </c>
      <c r="AE99" s="42">
        <f t="shared" ref="AE99:AE118" si="159">AVERAGE(L99,R99,X99)</f>
        <v>100000000</v>
      </c>
      <c r="AF99" s="42">
        <f t="shared" ref="AF99:AF118" si="160">AE99*F99</f>
        <v>100000000</v>
      </c>
      <c r="AG99" s="5"/>
      <c r="BG99" s="245"/>
      <c r="BH99" s="245"/>
      <c r="BI99" s="245"/>
      <c r="BJ99" s="245"/>
      <c r="BK99" s="245"/>
      <c r="BL99" s="245"/>
      <c r="BM99" s="245"/>
      <c r="BN99" s="245"/>
      <c r="BO99" s="234"/>
      <c r="BP99" s="238"/>
      <c r="BQ99" s="239"/>
      <c r="BV99" s="7">
        <v>68</v>
      </c>
    </row>
    <row r="100" spans="1:74" s="7" customFormat="1" ht="85.25" customHeight="1" x14ac:dyDescent="0.2">
      <c r="A100" s="6">
        <v>90</v>
      </c>
      <c r="B100" s="43" t="s">
        <v>324</v>
      </c>
      <c r="C100" s="102" t="s">
        <v>326</v>
      </c>
      <c r="D100" s="6" t="s">
        <v>325</v>
      </c>
      <c r="E100" s="43" t="s">
        <v>205</v>
      </c>
      <c r="F100" s="79">
        <v>1</v>
      </c>
      <c r="G100" s="22" t="s">
        <v>291</v>
      </c>
      <c r="H100" s="23">
        <v>24691000</v>
      </c>
      <c r="I100" s="47"/>
      <c r="J100" s="47">
        <f t="shared" si="144"/>
        <v>24691000</v>
      </c>
      <c r="K100" s="59">
        <f t="shared" si="145"/>
        <v>24691000</v>
      </c>
      <c r="L100" s="59">
        <f t="shared" si="146"/>
        <v>24691000</v>
      </c>
      <c r="M100" s="24" t="s">
        <v>291</v>
      </c>
      <c r="N100" s="25">
        <v>24691000</v>
      </c>
      <c r="O100" s="26"/>
      <c r="P100" s="26">
        <f t="shared" si="147"/>
        <v>24691000</v>
      </c>
      <c r="Q100" s="27">
        <f t="shared" si="148"/>
        <v>24691000</v>
      </c>
      <c r="R100" s="27">
        <f t="shared" si="149"/>
        <v>24691000</v>
      </c>
      <c r="S100" s="29" t="s">
        <v>291</v>
      </c>
      <c r="T100" s="30">
        <v>24691000</v>
      </c>
      <c r="U100" s="31"/>
      <c r="V100" s="31">
        <f t="shared" si="150"/>
        <v>24691000</v>
      </c>
      <c r="W100" s="32">
        <f t="shared" si="151"/>
        <v>24691000</v>
      </c>
      <c r="X100" s="32">
        <f t="shared" si="152"/>
        <v>24691000</v>
      </c>
      <c r="Y100" s="39">
        <f t="shared" si="153"/>
        <v>24691000</v>
      </c>
      <c r="Z100" s="39">
        <f t="shared" si="154"/>
        <v>24691000</v>
      </c>
      <c r="AA100" s="40">
        <f t="shared" si="155"/>
        <v>0</v>
      </c>
      <c r="AB100" s="41">
        <f t="shared" si="156"/>
        <v>0</v>
      </c>
      <c r="AC100" s="40">
        <f t="shared" si="157"/>
        <v>24691000</v>
      </c>
      <c r="AD100" s="40">
        <f t="shared" si="158"/>
        <v>24691000</v>
      </c>
      <c r="AE100" s="42">
        <f t="shared" si="159"/>
        <v>24691000</v>
      </c>
      <c r="AF100" s="42">
        <f t="shared" si="160"/>
        <v>24691000</v>
      </c>
      <c r="AG100" s="5"/>
      <c r="BG100" s="245"/>
      <c r="BH100" s="245"/>
      <c r="BI100" s="245"/>
      <c r="BJ100" s="245"/>
      <c r="BK100" s="245"/>
      <c r="BL100" s="245"/>
      <c r="BM100" s="245"/>
      <c r="BN100" s="245"/>
      <c r="BO100" s="234"/>
      <c r="BP100" s="238"/>
      <c r="BQ100" s="239"/>
      <c r="BV100" s="7">
        <v>69</v>
      </c>
    </row>
    <row r="101" spans="1:74" s="7" customFormat="1" ht="14.75" customHeight="1" x14ac:dyDescent="0.2">
      <c r="A101" s="6"/>
      <c r="B101" s="43"/>
      <c r="C101" s="6"/>
      <c r="D101" s="6"/>
      <c r="E101" s="43"/>
      <c r="F101" s="79"/>
      <c r="G101" s="22"/>
      <c r="H101" s="23"/>
      <c r="I101" s="47">
        <f t="shared" ref="I101:I118" si="161">H101*19%</f>
        <v>0</v>
      </c>
      <c r="J101" s="47">
        <f t="shared" si="144"/>
        <v>0</v>
      </c>
      <c r="K101" s="59" t="str">
        <f t="shared" si="145"/>
        <v/>
      </c>
      <c r="L101" s="59" t="str">
        <f t="shared" si="146"/>
        <v/>
      </c>
      <c r="M101" s="24"/>
      <c r="N101" s="25"/>
      <c r="O101" s="26">
        <f t="shared" ref="O101:O118" si="162">N101*19%</f>
        <v>0</v>
      </c>
      <c r="P101" s="26">
        <f t="shared" si="147"/>
        <v>0</v>
      </c>
      <c r="Q101" s="27" t="str">
        <f t="shared" si="148"/>
        <v/>
      </c>
      <c r="R101" s="27" t="str">
        <f t="shared" si="149"/>
        <v/>
      </c>
      <c r="S101" s="29"/>
      <c r="T101" s="30"/>
      <c r="U101" s="31">
        <f t="shared" ref="U101:U118" si="163">T101*19%</f>
        <v>0</v>
      </c>
      <c r="V101" s="31">
        <f t="shared" si="150"/>
        <v>0</v>
      </c>
      <c r="W101" s="32" t="str">
        <f t="shared" si="151"/>
        <v/>
      </c>
      <c r="X101" s="32" t="str">
        <f t="shared" si="152"/>
        <v/>
      </c>
      <c r="Y101" s="39" t="str">
        <f t="shared" si="153"/>
        <v/>
      </c>
      <c r="Z101" s="39" t="str">
        <f t="shared" si="154"/>
        <v/>
      </c>
      <c r="AA101" s="40" t="str">
        <f t="shared" si="155"/>
        <v/>
      </c>
      <c r="AB101" s="41" t="str">
        <f t="shared" si="156"/>
        <v/>
      </c>
      <c r="AC101" s="40" t="str">
        <f t="shared" si="157"/>
        <v/>
      </c>
      <c r="AD101" s="40" t="str">
        <f t="shared" si="158"/>
        <v/>
      </c>
      <c r="AE101" s="42" t="e">
        <f t="shared" si="159"/>
        <v>#DIV/0!</v>
      </c>
      <c r="AF101" s="42" t="e">
        <f t="shared" si="160"/>
        <v>#DIV/0!</v>
      </c>
      <c r="AG101" s="5"/>
      <c r="BG101" s="245"/>
      <c r="BH101" s="245"/>
      <c r="BI101" s="245"/>
      <c r="BJ101" s="245"/>
      <c r="BK101" s="245"/>
      <c r="BL101" s="245"/>
      <c r="BM101" s="245"/>
      <c r="BN101" s="245"/>
      <c r="BO101" s="234"/>
      <c r="BP101" s="238"/>
      <c r="BQ101" s="239"/>
      <c r="BV101" s="7">
        <v>70</v>
      </c>
    </row>
    <row r="102" spans="1:74" s="7" customFormat="1" ht="16" x14ac:dyDescent="0.2">
      <c r="A102" s="6" t="str">
        <f t="shared" ref="A102:A118" si="164">IF(B102&lt;&gt;"",BV102,"")</f>
        <v/>
      </c>
      <c r="B102" s="43"/>
      <c r="C102" s="6"/>
      <c r="D102" s="6"/>
      <c r="E102" s="43"/>
      <c r="F102" s="44"/>
      <c r="G102" s="22"/>
      <c r="H102" s="23"/>
      <c r="I102" s="47">
        <f t="shared" si="161"/>
        <v>0</v>
      </c>
      <c r="J102" s="47">
        <f t="shared" si="144"/>
        <v>0</v>
      </c>
      <c r="K102" s="59" t="str">
        <f t="shared" si="145"/>
        <v/>
      </c>
      <c r="L102" s="59" t="str">
        <f t="shared" si="146"/>
        <v/>
      </c>
      <c r="M102" s="24"/>
      <c r="N102" s="25"/>
      <c r="O102" s="26">
        <f t="shared" si="162"/>
        <v>0</v>
      </c>
      <c r="P102" s="26">
        <f t="shared" si="147"/>
        <v>0</v>
      </c>
      <c r="Q102" s="27" t="str">
        <f t="shared" si="148"/>
        <v/>
      </c>
      <c r="R102" s="27" t="str">
        <f t="shared" si="149"/>
        <v/>
      </c>
      <c r="S102" s="29"/>
      <c r="T102" s="30"/>
      <c r="U102" s="31">
        <f t="shared" si="163"/>
        <v>0</v>
      </c>
      <c r="V102" s="31">
        <f t="shared" si="150"/>
        <v>0</v>
      </c>
      <c r="W102" s="32" t="str">
        <f t="shared" si="151"/>
        <v/>
      </c>
      <c r="X102" s="32" t="str">
        <f t="shared" si="152"/>
        <v/>
      </c>
      <c r="Y102" s="39" t="str">
        <f t="shared" si="153"/>
        <v/>
      </c>
      <c r="Z102" s="39" t="str">
        <f t="shared" si="154"/>
        <v/>
      </c>
      <c r="AA102" s="40" t="str">
        <f t="shared" si="155"/>
        <v/>
      </c>
      <c r="AB102" s="41" t="str">
        <f t="shared" si="156"/>
        <v/>
      </c>
      <c r="AC102" s="40" t="str">
        <f t="shared" si="157"/>
        <v/>
      </c>
      <c r="AD102" s="40" t="str">
        <f t="shared" si="158"/>
        <v/>
      </c>
      <c r="AE102" s="42" t="e">
        <f t="shared" si="159"/>
        <v>#DIV/0!</v>
      </c>
      <c r="AF102" s="42" t="e">
        <f t="shared" si="160"/>
        <v>#DIV/0!</v>
      </c>
      <c r="AG102" s="5"/>
      <c r="BG102" s="245"/>
      <c r="BH102" s="245"/>
      <c r="BI102" s="245"/>
      <c r="BJ102" s="245"/>
      <c r="BK102" s="245"/>
      <c r="BL102" s="245"/>
      <c r="BM102" s="245"/>
      <c r="BN102" s="245"/>
      <c r="BO102" s="234"/>
      <c r="BP102" s="238"/>
      <c r="BQ102" s="239"/>
      <c r="BV102" s="7">
        <v>71</v>
      </c>
    </row>
    <row r="103" spans="1:74" s="7" customFormat="1" ht="16" x14ac:dyDescent="0.2">
      <c r="A103" s="6" t="str">
        <f t="shared" si="164"/>
        <v/>
      </c>
      <c r="B103" s="43"/>
      <c r="C103" s="6"/>
      <c r="D103" s="6"/>
      <c r="E103" s="43"/>
      <c r="F103" s="44"/>
      <c r="G103" s="22"/>
      <c r="H103" s="23"/>
      <c r="I103" s="47">
        <f t="shared" si="161"/>
        <v>0</v>
      </c>
      <c r="J103" s="47">
        <f t="shared" si="144"/>
        <v>0</v>
      </c>
      <c r="K103" s="59" t="str">
        <f t="shared" si="145"/>
        <v/>
      </c>
      <c r="L103" s="59" t="str">
        <f t="shared" si="146"/>
        <v/>
      </c>
      <c r="M103" s="24"/>
      <c r="N103" s="25"/>
      <c r="O103" s="26">
        <f t="shared" si="162"/>
        <v>0</v>
      </c>
      <c r="P103" s="26">
        <f t="shared" si="147"/>
        <v>0</v>
      </c>
      <c r="Q103" s="27" t="str">
        <f t="shared" si="148"/>
        <v/>
      </c>
      <c r="R103" s="27" t="str">
        <f t="shared" si="149"/>
        <v/>
      </c>
      <c r="S103" s="29"/>
      <c r="T103" s="30"/>
      <c r="U103" s="31">
        <f t="shared" si="163"/>
        <v>0</v>
      </c>
      <c r="V103" s="31">
        <f t="shared" si="150"/>
        <v>0</v>
      </c>
      <c r="W103" s="32" t="str">
        <f t="shared" si="151"/>
        <v/>
      </c>
      <c r="X103" s="32" t="str">
        <f t="shared" si="152"/>
        <v/>
      </c>
      <c r="Y103" s="39" t="str">
        <f t="shared" si="153"/>
        <v/>
      </c>
      <c r="Z103" s="39" t="str">
        <f t="shared" si="154"/>
        <v/>
      </c>
      <c r="AA103" s="40" t="str">
        <f t="shared" si="155"/>
        <v/>
      </c>
      <c r="AB103" s="41" t="str">
        <f t="shared" si="156"/>
        <v/>
      </c>
      <c r="AC103" s="40" t="str">
        <f t="shared" si="157"/>
        <v/>
      </c>
      <c r="AD103" s="40" t="str">
        <f t="shared" si="158"/>
        <v/>
      </c>
      <c r="AE103" s="42" t="e">
        <f t="shared" si="159"/>
        <v>#DIV/0!</v>
      </c>
      <c r="AF103" s="42" t="e">
        <f t="shared" si="160"/>
        <v>#DIV/0!</v>
      </c>
      <c r="AG103" s="5"/>
      <c r="BG103" s="245"/>
      <c r="BH103" s="245"/>
      <c r="BI103" s="245"/>
      <c r="BJ103" s="245"/>
      <c r="BK103" s="245"/>
      <c r="BL103" s="245"/>
      <c r="BM103" s="245"/>
      <c r="BN103" s="245"/>
      <c r="BO103" s="235"/>
      <c r="BP103" s="240"/>
      <c r="BQ103" s="241"/>
      <c r="BV103" s="7">
        <v>72</v>
      </c>
    </row>
    <row r="104" spans="1:74" s="7" customFormat="1" ht="16" x14ac:dyDescent="0.2">
      <c r="A104" s="6" t="str">
        <f t="shared" si="164"/>
        <v/>
      </c>
      <c r="B104" s="43"/>
      <c r="C104" s="6"/>
      <c r="D104" s="6"/>
      <c r="E104" s="43"/>
      <c r="F104" s="44"/>
      <c r="G104" s="22"/>
      <c r="H104" s="23"/>
      <c r="I104" s="47">
        <f t="shared" si="161"/>
        <v>0</v>
      </c>
      <c r="J104" s="47">
        <f t="shared" si="144"/>
        <v>0</v>
      </c>
      <c r="K104" s="59" t="str">
        <f t="shared" si="145"/>
        <v/>
      </c>
      <c r="L104" s="59" t="str">
        <f t="shared" si="146"/>
        <v/>
      </c>
      <c r="M104" s="24"/>
      <c r="N104" s="25"/>
      <c r="O104" s="26">
        <f t="shared" si="162"/>
        <v>0</v>
      </c>
      <c r="P104" s="26">
        <f t="shared" si="147"/>
        <v>0</v>
      </c>
      <c r="Q104" s="27" t="str">
        <f t="shared" si="148"/>
        <v/>
      </c>
      <c r="R104" s="27" t="str">
        <f t="shared" si="149"/>
        <v/>
      </c>
      <c r="S104" s="29"/>
      <c r="T104" s="30"/>
      <c r="U104" s="31">
        <f t="shared" si="163"/>
        <v>0</v>
      </c>
      <c r="V104" s="31">
        <f t="shared" si="150"/>
        <v>0</v>
      </c>
      <c r="W104" s="32" t="str">
        <f t="shared" si="151"/>
        <v/>
      </c>
      <c r="X104" s="32" t="str">
        <f t="shared" si="152"/>
        <v/>
      </c>
      <c r="Y104" s="39" t="str">
        <f t="shared" si="153"/>
        <v/>
      </c>
      <c r="Z104" s="39" t="str">
        <f t="shared" si="154"/>
        <v/>
      </c>
      <c r="AA104" s="40" t="str">
        <f t="shared" si="155"/>
        <v/>
      </c>
      <c r="AB104" s="41" t="str">
        <f t="shared" si="156"/>
        <v/>
      </c>
      <c r="AC104" s="40" t="str">
        <f t="shared" si="157"/>
        <v/>
      </c>
      <c r="AD104" s="40" t="str">
        <f t="shared" si="158"/>
        <v/>
      </c>
      <c r="AE104" s="42" t="e">
        <f t="shared" si="159"/>
        <v>#DIV/0!</v>
      </c>
      <c r="AF104" s="42" t="e">
        <f t="shared" si="160"/>
        <v>#DIV/0!</v>
      </c>
      <c r="AG104" s="5"/>
      <c r="BV104" s="7">
        <v>73</v>
      </c>
    </row>
    <row r="105" spans="1:74" s="7" customFormat="1" ht="16" x14ac:dyDescent="0.2">
      <c r="A105" s="6" t="str">
        <f t="shared" si="164"/>
        <v/>
      </c>
      <c r="B105" s="43"/>
      <c r="C105" s="6"/>
      <c r="D105" s="6"/>
      <c r="E105" s="43"/>
      <c r="F105" s="44"/>
      <c r="G105" s="22"/>
      <c r="H105" s="23"/>
      <c r="I105" s="47">
        <f t="shared" si="161"/>
        <v>0</v>
      </c>
      <c r="J105" s="47">
        <f t="shared" si="144"/>
        <v>0</v>
      </c>
      <c r="K105" s="59" t="str">
        <f t="shared" si="145"/>
        <v/>
      </c>
      <c r="L105" s="59" t="str">
        <f t="shared" si="146"/>
        <v/>
      </c>
      <c r="M105" s="24"/>
      <c r="N105" s="25"/>
      <c r="O105" s="26">
        <f t="shared" si="162"/>
        <v>0</v>
      </c>
      <c r="P105" s="26">
        <f t="shared" si="147"/>
        <v>0</v>
      </c>
      <c r="Q105" s="27" t="str">
        <f t="shared" si="148"/>
        <v/>
      </c>
      <c r="R105" s="27" t="str">
        <f t="shared" si="149"/>
        <v/>
      </c>
      <c r="S105" s="29"/>
      <c r="T105" s="30"/>
      <c r="U105" s="31">
        <f t="shared" si="163"/>
        <v>0</v>
      </c>
      <c r="V105" s="31">
        <f t="shared" si="150"/>
        <v>0</v>
      </c>
      <c r="W105" s="32" t="str">
        <f t="shared" si="151"/>
        <v/>
      </c>
      <c r="X105" s="32" t="str">
        <f t="shared" si="152"/>
        <v/>
      </c>
      <c r="Y105" s="39" t="str">
        <f t="shared" si="153"/>
        <v/>
      </c>
      <c r="Z105" s="39" t="str">
        <f t="shared" si="154"/>
        <v/>
      </c>
      <c r="AA105" s="40" t="str">
        <f t="shared" si="155"/>
        <v/>
      </c>
      <c r="AB105" s="41" t="str">
        <f t="shared" si="156"/>
        <v/>
      </c>
      <c r="AC105" s="40" t="str">
        <f t="shared" si="157"/>
        <v/>
      </c>
      <c r="AD105" s="40" t="str">
        <f t="shared" si="158"/>
        <v/>
      </c>
      <c r="AE105" s="42" t="e">
        <f t="shared" si="159"/>
        <v>#DIV/0!</v>
      </c>
      <c r="AF105" s="42" t="e">
        <f t="shared" si="160"/>
        <v>#DIV/0!</v>
      </c>
      <c r="AG105" s="5"/>
      <c r="BV105" s="7">
        <v>74</v>
      </c>
    </row>
    <row r="106" spans="1:74" s="7" customFormat="1" ht="16" x14ac:dyDescent="0.2">
      <c r="A106" s="6" t="str">
        <f t="shared" si="164"/>
        <v/>
      </c>
      <c r="B106" s="43"/>
      <c r="C106" s="6"/>
      <c r="D106" s="6"/>
      <c r="E106" s="43"/>
      <c r="F106" s="44"/>
      <c r="G106" s="22"/>
      <c r="H106" s="23"/>
      <c r="I106" s="47">
        <f t="shared" si="161"/>
        <v>0</v>
      </c>
      <c r="J106" s="47">
        <f t="shared" si="144"/>
        <v>0</v>
      </c>
      <c r="K106" s="59" t="str">
        <f t="shared" si="145"/>
        <v/>
      </c>
      <c r="L106" s="59" t="str">
        <f t="shared" si="146"/>
        <v/>
      </c>
      <c r="M106" s="24"/>
      <c r="N106" s="25"/>
      <c r="O106" s="26">
        <f t="shared" si="162"/>
        <v>0</v>
      </c>
      <c r="P106" s="26">
        <f t="shared" si="147"/>
        <v>0</v>
      </c>
      <c r="Q106" s="27" t="str">
        <f t="shared" si="148"/>
        <v/>
      </c>
      <c r="R106" s="27" t="str">
        <f t="shared" si="149"/>
        <v/>
      </c>
      <c r="S106" s="29"/>
      <c r="T106" s="30"/>
      <c r="U106" s="31">
        <f t="shared" si="163"/>
        <v>0</v>
      </c>
      <c r="V106" s="31">
        <f t="shared" si="150"/>
        <v>0</v>
      </c>
      <c r="W106" s="32" t="str">
        <f t="shared" si="151"/>
        <v/>
      </c>
      <c r="X106" s="32" t="str">
        <f t="shared" si="152"/>
        <v/>
      </c>
      <c r="Y106" s="39" t="str">
        <f t="shared" si="153"/>
        <v/>
      </c>
      <c r="Z106" s="39" t="str">
        <f t="shared" si="154"/>
        <v/>
      </c>
      <c r="AA106" s="40" t="str">
        <f t="shared" si="155"/>
        <v/>
      </c>
      <c r="AB106" s="41" t="str">
        <f t="shared" si="156"/>
        <v/>
      </c>
      <c r="AC106" s="40" t="str">
        <f t="shared" si="157"/>
        <v/>
      </c>
      <c r="AD106" s="40" t="str">
        <f t="shared" si="158"/>
        <v/>
      </c>
      <c r="AE106" s="42" t="e">
        <f t="shared" si="159"/>
        <v>#DIV/0!</v>
      </c>
      <c r="AF106" s="42" t="e">
        <f t="shared" si="160"/>
        <v>#DIV/0!</v>
      </c>
      <c r="AG106" s="5"/>
      <c r="BV106" s="7">
        <v>75</v>
      </c>
    </row>
    <row r="107" spans="1:74" s="7" customFormat="1" ht="16" x14ac:dyDescent="0.2">
      <c r="A107" s="6" t="str">
        <f t="shared" si="164"/>
        <v/>
      </c>
      <c r="B107" s="43"/>
      <c r="C107" s="6"/>
      <c r="D107" s="6"/>
      <c r="E107" s="43"/>
      <c r="F107" s="44"/>
      <c r="G107" s="22"/>
      <c r="H107" s="23"/>
      <c r="I107" s="47">
        <f t="shared" si="161"/>
        <v>0</v>
      </c>
      <c r="J107" s="47">
        <f t="shared" si="144"/>
        <v>0</v>
      </c>
      <c r="K107" s="59" t="str">
        <f t="shared" si="145"/>
        <v/>
      </c>
      <c r="L107" s="59" t="str">
        <f t="shared" si="146"/>
        <v/>
      </c>
      <c r="M107" s="24"/>
      <c r="N107" s="25"/>
      <c r="O107" s="26">
        <f t="shared" si="162"/>
        <v>0</v>
      </c>
      <c r="P107" s="26">
        <f t="shared" si="147"/>
        <v>0</v>
      </c>
      <c r="Q107" s="27" t="str">
        <f t="shared" si="148"/>
        <v/>
      </c>
      <c r="R107" s="27" t="str">
        <f t="shared" si="149"/>
        <v/>
      </c>
      <c r="S107" s="29"/>
      <c r="T107" s="30"/>
      <c r="U107" s="31">
        <f t="shared" si="163"/>
        <v>0</v>
      </c>
      <c r="V107" s="31">
        <f t="shared" si="150"/>
        <v>0</v>
      </c>
      <c r="W107" s="32" t="str">
        <f t="shared" si="151"/>
        <v/>
      </c>
      <c r="X107" s="32" t="str">
        <f t="shared" si="152"/>
        <v/>
      </c>
      <c r="Y107" s="39" t="str">
        <f t="shared" si="153"/>
        <v/>
      </c>
      <c r="Z107" s="39" t="str">
        <f t="shared" si="154"/>
        <v/>
      </c>
      <c r="AA107" s="40" t="str">
        <f t="shared" si="155"/>
        <v/>
      </c>
      <c r="AB107" s="41" t="str">
        <f t="shared" si="156"/>
        <v/>
      </c>
      <c r="AC107" s="40" t="str">
        <f t="shared" si="157"/>
        <v/>
      </c>
      <c r="AD107" s="40" t="str">
        <f t="shared" si="158"/>
        <v/>
      </c>
      <c r="AE107" s="42" t="e">
        <f t="shared" si="159"/>
        <v>#DIV/0!</v>
      </c>
      <c r="AF107" s="42" t="e">
        <f t="shared" si="160"/>
        <v>#DIV/0!</v>
      </c>
      <c r="AG107" s="5"/>
      <c r="BV107" s="7">
        <v>76</v>
      </c>
    </row>
    <row r="108" spans="1:74" s="7" customFormat="1" ht="16" x14ac:dyDescent="0.2">
      <c r="A108" s="6" t="str">
        <f t="shared" si="164"/>
        <v/>
      </c>
      <c r="B108" s="43"/>
      <c r="C108" s="6"/>
      <c r="D108" s="6"/>
      <c r="E108" s="43"/>
      <c r="F108" s="44"/>
      <c r="G108" s="22"/>
      <c r="H108" s="23"/>
      <c r="I108" s="47">
        <f t="shared" si="161"/>
        <v>0</v>
      </c>
      <c r="J108" s="47">
        <f t="shared" si="144"/>
        <v>0</v>
      </c>
      <c r="K108" s="59" t="str">
        <f t="shared" si="145"/>
        <v/>
      </c>
      <c r="L108" s="59" t="str">
        <f t="shared" si="146"/>
        <v/>
      </c>
      <c r="M108" s="24"/>
      <c r="N108" s="25"/>
      <c r="O108" s="26">
        <f t="shared" si="162"/>
        <v>0</v>
      </c>
      <c r="P108" s="26">
        <f t="shared" si="147"/>
        <v>0</v>
      </c>
      <c r="Q108" s="27" t="str">
        <f t="shared" si="148"/>
        <v/>
      </c>
      <c r="R108" s="27" t="str">
        <f t="shared" si="149"/>
        <v/>
      </c>
      <c r="S108" s="29"/>
      <c r="T108" s="30"/>
      <c r="U108" s="31">
        <f t="shared" si="163"/>
        <v>0</v>
      </c>
      <c r="V108" s="31">
        <f t="shared" si="150"/>
        <v>0</v>
      </c>
      <c r="W108" s="32" t="str">
        <f t="shared" si="151"/>
        <v/>
      </c>
      <c r="X108" s="32" t="str">
        <f t="shared" si="152"/>
        <v/>
      </c>
      <c r="Y108" s="39" t="str">
        <f t="shared" si="153"/>
        <v/>
      </c>
      <c r="Z108" s="39" t="str">
        <f t="shared" si="154"/>
        <v/>
      </c>
      <c r="AA108" s="40" t="str">
        <f t="shared" si="155"/>
        <v/>
      </c>
      <c r="AB108" s="41" t="str">
        <f t="shared" si="156"/>
        <v/>
      </c>
      <c r="AC108" s="40" t="str">
        <f t="shared" si="157"/>
        <v/>
      </c>
      <c r="AD108" s="40" t="str">
        <f t="shared" si="158"/>
        <v/>
      </c>
      <c r="AE108" s="42" t="e">
        <f t="shared" si="159"/>
        <v>#DIV/0!</v>
      </c>
      <c r="AF108" s="42" t="e">
        <f t="shared" si="160"/>
        <v>#DIV/0!</v>
      </c>
      <c r="AG108" s="5"/>
      <c r="BV108" s="7">
        <v>77</v>
      </c>
    </row>
    <row r="109" spans="1:74" s="7" customFormat="1" ht="16" x14ac:dyDescent="0.2">
      <c r="A109" s="6" t="str">
        <f t="shared" si="164"/>
        <v/>
      </c>
      <c r="B109" s="43"/>
      <c r="C109" s="6"/>
      <c r="D109" s="6"/>
      <c r="E109" s="43"/>
      <c r="F109" s="44"/>
      <c r="G109" s="22"/>
      <c r="H109" s="23"/>
      <c r="I109" s="47">
        <f t="shared" si="161"/>
        <v>0</v>
      </c>
      <c r="J109" s="47">
        <f t="shared" si="144"/>
        <v>0</v>
      </c>
      <c r="K109" s="59" t="str">
        <f t="shared" si="145"/>
        <v/>
      </c>
      <c r="L109" s="59" t="str">
        <f t="shared" si="146"/>
        <v/>
      </c>
      <c r="M109" s="24"/>
      <c r="N109" s="25"/>
      <c r="O109" s="26">
        <f t="shared" si="162"/>
        <v>0</v>
      </c>
      <c r="P109" s="26">
        <f t="shared" si="147"/>
        <v>0</v>
      </c>
      <c r="Q109" s="27" t="str">
        <f t="shared" si="148"/>
        <v/>
      </c>
      <c r="R109" s="27" t="str">
        <f t="shared" si="149"/>
        <v/>
      </c>
      <c r="S109" s="29"/>
      <c r="T109" s="30"/>
      <c r="U109" s="31">
        <f t="shared" si="163"/>
        <v>0</v>
      </c>
      <c r="V109" s="31">
        <f t="shared" si="150"/>
        <v>0</v>
      </c>
      <c r="W109" s="32" t="str">
        <f t="shared" si="151"/>
        <v/>
      </c>
      <c r="X109" s="32" t="str">
        <f t="shared" si="152"/>
        <v/>
      </c>
      <c r="Y109" s="39" t="str">
        <f t="shared" si="153"/>
        <v/>
      </c>
      <c r="Z109" s="39" t="str">
        <f t="shared" si="154"/>
        <v/>
      </c>
      <c r="AA109" s="40" t="str">
        <f t="shared" si="155"/>
        <v/>
      </c>
      <c r="AB109" s="41" t="str">
        <f t="shared" si="156"/>
        <v/>
      </c>
      <c r="AC109" s="40" t="str">
        <f t="shared" si="157"/>
        <v/>
      </c>
      <c r="AD109" s="40" t="str">
        <f t="shared" si="158"/>
        <v/>
      </c>
      <c r="AE109" s="42" t="e">
        <f t="shared" si="159"/>
        <v>#DIV/0!</v>
      </c>
      <c r="AF109" s="42" t="e">
        <f t="shared" si="160"/>
        <v>#DIV/0!</v>
      </c>
      <c r="AG109" s="5"/>
      <c r="BV109" s="7">
        <v>78</v>
      </c>
    </row>
    <row r="110" spans="1:74" s="7" customFormat="1" ht="16" x14ac:dyDescent="0.2">
      <c r="A110" s="6" t="str">
        <f t="shared" si="164"/>
        <v/>
      </c>
      <c r="B110" s="43"/>
      <c r="C110" s="6"/>
      <c r="D110" s="6"/>
      <c r="E110" s="43"/>
      <c r="F110" s="44"/>
      <c r="G110" s="22"/>
      <c r="H110" s="23"/>
      <c r="I110" s="47">
        <f t="shared" si="161"/>
        <v>0</v>
      </c>
      <c r="J110" s="47">
        <f t="shared" si="144"/>
        <v>0</v>
      </c>
      <c r="K110" s="59" t="str">
        <f t="shared" si="145"/>
        <v/>
      </c>
      <c r="L110" s="59" t="str">
        <f t="shared" si="146"/>
        <v/>
      </c>
      <c r="M110" s="24"/>
      <c r="N110" s="25"/>
      <c r="O110" s="26">
        <f t="shared" si="162"/>
        <v>0</v>
      </c>
      <c r="P110" s="26">
        <f t="shared" si="147"/>
        <v>0</v>
      </c>
      <c r="Q110" s="27" t="str">
        <f t="shared" si="148"/>
        <v/>
      </c>
      <c r="R110" s="27" t="str">
        <f t="shared" si="149"/>
        <v/>
      </c>
      <c r="S110" s="29"/>
      <c r="T110" s="30"/>
      <c r="U110" s="31">
        <f t="shared" si="163"/>
        <v>0</v>
      </c>
      <c r="V110" s="31">
        <f t="shared" si="150"/>
        <v>0</v>
      </c>
      <c r="W110" s="32" t="str">
        <f t="shared" si="151"/>
        <v/>
      </c>
      <c r="X110" s="32" t="str">
        <f t="shared" si="152"/>
        <v/>
      </c>
      <c r="Y110" s="39" t="str">
        <f t="shared" si="153"/>
        <v/>
      </c>
      <c r="Z110" s="39" t="str">
        <f t="shared" si="154"/>
        <v/>
      </c>
      <c r="AA110" s="40" t="str">
        <f t="shared" si="155"/>
        <v/>
      </c>
      <c r="AB110" s="41" t="str">
        <f t="shared" si="156"/>
        <v/>
      </c>
      <c r="AC110" s="40" t="str">
        <f t="shared" si="157"/>
        <v/>
      </c>
      <c r="AD110" s="40" t="str">
        <f t="shared" si="158"/>
        <v/>
      </c>
      <c r="AE110" s="42" t="e">
        <f t="shared" si="159"/>
        <v>#DIV/0!</v>
      </c>
      <c r="AF110" s="42" t="e">
        <f t="shared" si="160"/>
        <v>#DIV/0!</v>
      </c>
      <c r="AG110" s="5"/>
      <c r="BV110" s="7">
        <v>79</v>
      </c>
    </row>
    <row r="111" spans="1:74" s="7" customFormat="1" ht="16" x14ac:dyDescent="0.2">
      <c r="A111" s="6" t="str">
        <f t="shared" si="164"/>
        <v/>
      </c>
      <c r="B111" s="43"/>
      <c r="C111" s="6"/>
      <c r="D111" s="6"/>
      <c r="E111" s="43"/>
      <c r="F111" s="44"/>
      <c r="G111" s="22"/>
      <c r="H111" s="23"/>
      <c r="I111" s="47">
        <f t="shared" si="161"/>
        <v>0</v>
      </c>
      <c r="J111" s="47">
        <f t="shared" si="144"/>
        <v>0</v>
      </c>
      <c r="K111" s="59" t="str">
        <f t="shared" si="145"/>
        <v/>
      </c>
      <c r="L111" s="59" t="str">
        <f t="shared" si="146"/>
        <v/>
      </c>
      <c r="M111" s="24"/>
      <c r="N111" s="25"/>
      <c r="O111" s="26">
        <f t="shared" si="162"/>
        <v>0</v>
      </c>
      <c r="P111" s="26">
        <f t="shared" si="147"/>
        <v>0</v>
      </c>
      <c r="Q111" s="27" t="str">
        <f t="shared" si="148"/>
        <v/>
      </c>
      <c r="R111" s="27" t="str">
        <f t="shared" si="149"/>
        <v/>
      </c>
      <c r="S111" s="29"/>
      <c r="T111" s="30"/>
      <c r="U111" s="31">
        <f t="shared" si="163"/>
        <v>0</v>
      </c>
      <c r="V111" s="31">
        <f t="shared" si="150"/>
        <v>0</v>
      </c>
      <c r="W111" s="32" t="str">
        <f t="shared" si="151"/>
        <v/>
      </c>
      <c r="X111" s="32" t="str">
        <f t="shared" si="152"/>
        <v/>
      </c>
      <c r="Y111" s="39" t="str">
        <f t="shared" si="153"/>
        <v/>
      </c>
      <c r="Z111" s="39" t="str">
        <f t="shared" si="154"/>
        <v/>
      </c>
      <c r="AA111" s="40" t="str">
        <f t="shared" si="155"/>
        <v/>
      </c>
      <c r="AB111" s="41" t="str">
        <f t="shared" si="156"/>
        <v/>
      </c>
      <c r="AC111" s="40" t="str">
        <f t="shared" si="157"/>
        <v/>
      </c>
      <c r="AD111" s="40" t="str">
        <f t="shared" si="158"/>
        <v/>
      </c>
      <c r="AE111" s="42" t="e">
        <f t="shared" si="159"/>
        <v>#DIV/0!</v>
      </c>
      <c r="AF111" s="42" t="e">
        <f t="shared" si="160"/>
        <v>#DIV/0!</v>
      </c>
      <c r="AG111" s="5"/>
      <c r="BV111" s="7">
        <v>80</v>
      </c>
    </row>
    <row r="112" spans="1:74" s="7" customFormat="1" ht="16" x14ac:dyDescent="0.2">
      <c r="A112" s="6" t="str">
        <f t="shared" si="164"/>
        <v/>
      </c>
      <c r="B112" s="43"/>
      <c r="C112" s="6"/>
      <c r="D112" s="6"/>
      <c r="E112" s="43"/>
      <c r="F112" s="44"/>
      <c r="G112" s="22"/>
      <c r="H112" s="23"/>
      <c r="I112" s="47">
        <f t="shared" si="161"/>
        <v>0</v>
      </c>
      <c r="J112" s="47">
        <f t="shared" si="144"/>
        <v>0</v>
      </c>
      <c r="K112" s="59" t="str">
        <f t="shared" si="145"/>
        <v/>
      </c>
      <c r="L112" s="59" t="str">
        <f t="shared" si="146"/>
        <v/>
      </c>
      <c r="M112" s="24"/>
      <c r="N112" s="25"/>
      <c r="O112" s="26">
        <f t="shared" si="162"/>
        <v>0</v>
      </c>
      <c r="P112" s="26">
        <f t="shared" si="147"/>
        <v>0</v>
      </c>
      <c r="Q112" s="27" t="str">
        <f t="shared" si="148"/>
        <v/>
      </c>
      <c r="R112" s="27" t="str">
        <f t="shared" si="149"/>
        <v/>
      </c>
      <c r="S112" s="29"/>
      <c r="T112" s="30"/>
      <c r="U112" s="31">
        <f t="shared" si="163"/>
        <v>0</v>
      </c>
      <c r="V112" s="31">
        <f t="shared" si="150"/>
        <v>0</v>
      </c>
      <c r="W112" s="32" t="str">
        <f t="shared" si="151"/>
        <v/>
      </c>
      <c r="X112" s="32" t="str">
        <f t="shared" si="152"/>
        <v/>
      </c>
      <c r="Y112" s="39" t="str">
        <f t="shared" si="153"/>
        <v/>
      </c>
      <c r="Z112" s="39" t="str">
        <f t="shared" si="154"/>
        <v/>
      </c>
      <c r="AA112" s="40" t="str">
        <f t="shared" si="155"/>
        <v/>
      </c>
      <c r="AB112" s="41" t="str">
        <f t="shared" si="156"/>
        <v/>
      </c>
      <c r="AC112" s="40" t="str">
        <f t="shared" si="157"/>
        <v/>
      </c>
      <c r="AD112" s="40" t="str">
        <f t="shared" si="158"/>
        <v/>
      </c>
      <c r="AE112" s="42" t="e">
        <f t="shared" si="159"/>
        <v>#DIV/0!</v>
      </c>
      <c r="AF112" s="42" t="e">
        <f t="shared" si="160"/>
        <v>#DIV/0!</v>
      </c>
      <c r="AG112" s="5"/>
      <c r="BV112" s="7">
        <v>81</v>
      </c>
    </row>
    <row r="113" spans="1:74" s="7" customFormat="1" ht="16" x14ac:dyDescent="0.2">
      <c r="A113" s="6" t="str">
        <f t="shared" si="164"/>
        <v/>
      </c>
      <c r="B113" s="43"/>
      <c r="C113" s="6"/>
      <c r="D113" s="6"/>
      <c r="E113" s="43"/>
      <c r="F113" s="44"/>
      <c r="G113" s="22"/>
      <c r="H113" s="23"/>
      <c r="I113" s="47">
        <f t="shared" si="161"/>
        <v>0</v>
      </c>
      <c r="J113" s="47">
        <f t="shared" si="144"/>
        <v>0</v>
      </c>
      <c r="K113" s="59" t="str">
        <f t="shared" si="145"/>
        <v/>
      </c>
      <c r="L113" s="59" t="str">
        <f t="shared" si="146"/>
        <v/>
      </c>
      <c r="M113" s="24"/>
      <c r="N113" s="25"/>
      <c r="O113" s="26">
        <f t="shared" si="162"/>
        <v>0</v>
      </c>
      <c r="P113" s="26">
        <f t="shared" si="147"/>
        <v>0</v>
      </c>
      <c r="Q113" s="27" t="str">
        <f t="shared" si="148"/>
        <v/>
      </c>
      <c r="R113" s="27" t="str">
        <f t="shared" si="149"/>
        <v/>
      </c>
      <c r="S113" s="29"/>
      <c r="T113" s="30"/>
      <c r="U113" s="31">
        <f t="shared" si="163"/>
        <v>0</v>
      </c>
      <c r="V113" s="31">
        <f t="shared" si="150"/>
        <v>0</v>
      </c>
      <c r="W113" s="32" t="str">
        <f t="shared" si="151"/>
        <v/>
      </c>
      <c r="X113" s="32" t="str">
        <f t="shared" si="152"/>
        <v/>
      </c>
      <c r="Y113" s="39" t="str">
        <f t="shared" si="153"/>
        <v/>
      </c>
      <c r="Z113" s="39" t="str">
        <f t="shared" si="154"/>
        <v/>
      </c>
      <c r="AA113" s="40" t="str">
        <f t="shared" si="155"/>
        <v/>
      </c>
      <c r="AB113" s="41" t="str">
        <f t="shared" si="156"/>
        <v/>
      </c>
      <c r="AC113" s="40" t="str">
        <f t="shared" si="157"/>
        <v/>
      </c>
      <c r="AD113" s="40" t="str">
        <f t="shared" si="158"/>
        <v/>
      </c>
      <c r="AE113" s="42" t="e">
        <f t="shared" si="159"/>
        <v>#DIV/0!</v>
      </c>
      <c r="AF113" s="42" t="e">
        <f t="shared" si="160"/>
        <v>#DIV/0!</v>
      </c>
      <c r="AG113" s="5"/>
      <c r="BV113" s="7">
        <v>82</v>
      </c>
    </row>
    <row r="114" spans="1:74" s="7" customFormat="1" ht="16" x14ac:dyDescent="0.2">
      <c r="A114" s="6" t="str">
        <f t="shared" si="164"/>
        <v/>
      </c>
      <c r="B114" s="43"/>
      <c r="C114" s="6"/>
      <c r="D114" s="6"/>
      <c r="E114" s="43"/>
      <c r="F114" s="44"/>
      <c r="G114" s="22"/>
      <c r="H114" s="23"/>
      <c r="I114" s="47">
        <f t="shared" si="161"/>
        <v>0</v>
      </c>
      <c r="J114" s="47">
        <f t="shared" si="144"/>
        <v>0</v>
      </c>
      <c r="K114" s="59" t="str">
        <f t="shared" si="145"/>
        <v/>
      </c>
      <c r="L114" s="59" t="str">
        <f t="shared" si="146"/>
        <v/>
      </c>
      <c r="M114" s="24"/>
      <c r="N114" s="25"/>
      <c r="O114" s="26">
        <f t="shared" si="162"/>
        <v>0</v>
      </c>
      <c r="P114" s="26">
        <f t="shared" si="147"/>
        <v>0</v>
      </c>
      <c r="Q114" s="27" t="str">
        <f t="shared" si="148"/>
        <v/>
      </c>
      <c r="R114" s="27" t="str">
        <f t="shared" si="149"/>
        <v/>
      </c>
      <c r="S114" s="29"/>
      <c r="T114" s="30"/>
      <c r="U114" s="31">
        <f t="shared" si="163"/>
        <v>0</v>
      </c>
      <c r="V114" s="31">
        <f t="shared" si="150"/>
        <v>0</v>
      </c>
      <c r="W114" s="32" t="str">
        <f t="shared" si="151"/>
        <v/>
      </c>
      <c r="X114" s="32" t="str">
        <f t="shared" si="152"/>
        <v/>
      </c>
      <c r="Y114" s="39" t="str">
        <f t="shared" si="153"/>
        <v/>
      </c>
      <c r="Z114" s="39" t="str">
        <f t="shared" si="154"/>
        <v/>
      </c>
      <c r="AA114" s="40" t="str">
        <f t="shared" si="155"/>
        <v/>
      </c>
      <c r="AB114" s="41" t="str">
        <f t="shared" si="156"/>
        <v/>
      </c>
      <c r="AC114" s="40" t="str">
        <f t="shared" si="157"/>
        <v/>
      </c>
      <c r="AD114" s="40" t="str">
        <f t="shared" si="158"/>
        <v/>
      </c>
      <c r="AE114" s="42" t="e">
        <f t="shared" si="159"/>
        <v>#DIV/0!</v>
      </c>
      <c r="AF114" s="42" t="e">
        <f t="shared" si="160"/>
        <v>#DIV/0!</v>
      </c>
      <c r="AG114" s="5"/>
      <c r="BV114" s="7">
        <v>83</v>
      </c>
    </row>
    <row r="115" spans="1:74" s="7" customFormat="1" ht="16" x14ac:dyDescent="0.2">
      <c r="A115" s="6" t="str">
        <f t="shared" si="164"/>
        <v/>
      </c>
      <c r="B115" s="43"/>
      <c r="C115" s="6"/>
      <c r="D115" s="6"/>
      <c r="E115" s="43"/>
      <c r="F115" s="44"/>
      <c r="G115" s="22"/>
      <c r="H115" s="23"/>
      <c r="I115" s="47">
        <f t="shared" si="161"/>
        <v>0</v>
      </c>
      <c r="J115" s="47">
        <f t="shared" si="144"/>
        <v>0</v>
      </c>
      <c r="K115" s="59" t="str">
        <f t="shared" si="145"/>
        <v/>
      </c>
      <c r="L115" s="59" t="str">
        <f t="shared" si="146"/>
        <v/>
      </c>
      <c r="M115" s="24"/>
      <c r="N115" s="25"/>
      <c r="O115" s="26">
        <f t="shared" si="162"/>
        <v>0</v>
      </c>
      <c r="P115" s="26">
        <f t="shared" si="147"/>
        <v>0</v>
      </c>
      <c r="Q115" s="27" t="str">
        <f t="shared" si="148"/>
        <v/>
      </c>
      <c r="R115" s="27" t="str">
        <f t="shared" si="149"/>
        <v/>
      </c>
      <c r="S115" s="29"/>
      <c r="T115" s="30"/>
      <c r="U115" s="31">
        <f t="shared" si="163"/>
        <v>0</v>
      </c>
      <c r="V115" s="31">
        <f t="shared" si="150"/>
        <v>0</v>
      </c>
      <c r="W115" s="32" t="str">
        <f t="shared" si="151"/>
        <v/>
      </c>
      <c r="X115" s="32" t="str">
        <f t="shared" si="152"/>
        <v/>
      </c>
      <c r="Y115" s="39" t="str">
        <f t="shared" si="153"/>
        <v/>
      </c>
      <c r="Z115" s="39" t="str">
        <f t="shared" si="154"/>
        <v/>
      </c>
      <c r="AA115" s="40" t="str">
        <f t="shared" si="155"/>
        <v/>
      </c>
      <c r="AB115" s="41" t="str">
        <f t="shared" si="156"/>
        <v/>
      </c>
      <c r="AC115" s="40" t="str">
        <f t="shared" si="157"/>
        <v/>
      </c>
      <c r="AD115" s="40" t="str">
        <f t="shared" si="158"/>
        <v/>
      </c>
      <c r="AE115" s="42" t="e">
        <f t="shared" si="159"/>
        <v>#DIV/0!</v>
      </c>
      <c r="AF115" s="42" t="e">
        <f t="shared" si="160"/>
        <v>#DIV/0!</v>
      </c>
      <c r="AG115" s="5"/>
      <c r="BV115" s="7">
        <v>84</v>
      </c>
    </row>
    <row r="116" spans="1:74" s="7" customFormat="1" ht="16" x14ac:dyDescent="0.2">
      <c r="A116" s="6" t="str">
        <f t="shared" si="164"/>
        <v/>
      </c>
      <c r="B116" s="43"/>
      <c r="C116" s="6"/>
      <c r="D116" s="6"/>
      <c r="E116" s="43"/>
      <c r="F116" s="44"/>
      <c r="G116" s="22"/>
      <c r="H116" s="23"/>
      <c r="I116" s="47">
        <f t="shared" si="161"/>
        <v>0</v>
      </c>
      <c r="J116" s="47">
        <f t="shared" si="144"/>
        <v>0</v>
      </c>
      <c r="K116" s="59" t="str">
        <f t="shared" si="145"/>
        <v/>
      </c>
      <c r="L116" s="59" t="str">
        <f t="shared" si="146"/>
        <v/>
      </c>
      <c r="M116" s="24"/>
      <c r="N116" s="25"/>
      <c r="O116" s="26">
        <f t="shared" si="162"/>
        <v>0</v>
      </c>
      <c r="P116" s="26">
        <f t="shared" si="147"/>
        <v>0</v>
      </c>
      <c r="Q116" s="27" t="str">
        <f t="shared" si="148"/>
        <v/>
      </c>
      <c r="R116" s="27" t="str">
        <f t="shared" si="149"/>
        <v/>
      </c>
      <c r="S116" s="29"/>
      <c r="T116" s="30"/>
      <c r="U116" s="31">
        <f t="shared" si="163"/>
        <v>0</v>
      </c>
      <c r="V116" s="31">
        <f t="shared" si="150"/>
        <v>0</v>
      </c>
      <c r="W116" s="32" t="str">
        <f t="shared" si="151"/>
        <v/>
      </c>
      <c r="X116" s="32" t="str">
        <f t="shared" si="152"/>
        <v/>
      </c>
      <c r="Y116" s="39" t="str">
        <f t="shared" si="153"/>
        <v/>
      </c>
      <c r="Z116" s="39" t="str">
        <f t="shared" si="154"/>
        <v/>
      </c>
      <c r="AA116" s="40" t="str">
        <f t="shared" si="155"/>
        <v/>
      </c>
      <c r="AB116" s="41" t="str">
        <f t="shared" si="156"/>
        <v/>
      </c>
      <c r="AC116" s="40" t="str">
        <f t="shared" si="157"/>
        <v/>
      </c>
      <c r="AD116" s="40" t="str">
        <f t="shared" si="158"/>
        <v/>
      </c>
      <c r="AE116" s="42" t="e">
        <f t="shared" si="159"/>
        <v>#DIV/0!</v>
      </c>
      <c r="AF116" s="42" t="e">
        <f t="shared" si="160"/>
        <v>#DIV/0!</v>
      </c>
      <c r="AG116" s="5"/>
      <c r="BV116" s="7">
        <v>85</v>
      </c>
    </row>
    <row r="117" spans="1:74" s="7" customFormat="1" ht="16" x14ac:dyDescent="0.2">
      <c r="A117" s="6" t="str">
        <f t="shared" si="164"/>
        <v/>
      </c>
      <c r="B117" s="43"/>
      <c r="C117" s="6"/>
      <c r="D117" s="6"/>
      <c r="E117" s="43"/>
      <c r="F117" s="44"/>
      <c r="G117" s="22"/>
      <c r="H117" s="23"/>
      <c r="I117" s="47">
        <f t="shared" si="161"/>
        <v>0</v>
      </c>
      <c r="J117" s="47">
        <f t="shared" si="144"/>
        <v>0</v>
      </c>
      <c r="K117" s="59" t="str">
        <f t="shared" si="145"/>
        <v/>
      </c>
      <c r="L117" s="59" t="str">
        <f t="shared" si="146"/>
        <v/>
      </c>
      <c r="M117" s="24"/>
      <c r="N117" s="25"/>
      <c r="O117" s="26">
        <f t="shared" si="162"/>
        <v>0</v>
      </c>
      <c r="P117" s="26">
        <f t="shared" si="147"/>
        <v>0</v>
      </c>
      <c r="Q117" s="27" t="str">
        <f t="shared" si="148"/>
        <v/>
      </c>
      <c r="R117" s="27" t="str">
        <f t="shared" si="149"/>
        <v/>
      </c>
      <c r="S117" s="29"/>
      <c r="T117" s="30"/>
      <c r="U117" s="31">
        <f t="shared" si="163"/>
        <v>0</v>
      </c>
      <c r="V117" s="31">
        <f t="shared" si="150"/>
        <v>0</v>
      </c>
      <c r="W117" s="32" t="str">
        <f t="shared" si="151"/>
        <v/>
      </c>
      <c r="X117" s="32" t="str">
        <f t="shared" si="152"/>
        <v/>
      </c>
      <c r="Y117" s="39" t="str">
        <f t="shared" si="153"/>
        <v/>
      </c>
      <c r="Z117" s="39" t="str">
        <f t="shared" si="154"/>
        <v/>
      </c>
      <c r="AA117" s="40" t="str">
        <f t="shared" si="155"/>
        <v/>
      </c>
      <c r="AB117" s="41" t="str">
        <f t="shared" si="156"/>
        <v/>
      </c>
      <c r="AC117" s="40" t="str">
        <f t="shared" si="157"/>
        <v/>
      </c>
      <c r="AD117" s="40" t="str">
        <f t="shared" si="158"/>
        <v/>
      </c>
      <c r="AE117" s="42" t="e">
        <f t="shared" si="159"/>
        <v>#DIV/0!</v>
      </c>
      <c r="AF117" s="42" t="e">
        <f t="shared" si="160"/>
        <v>#DIV/0!</v>
      </c>
      <c r="AG117" s="5"/>
      <c r="BV117" s="7">
        <v>86</v>
      </c>
    </row>
    <row r="118" spans="1:74" s="7" customFormat="1" ht="16" x14ac:dyDescent="0.2">
      <c r="A118" s="6" t="str">
        <f t="shared" si="164"/>
        <v/>
      </c>
      <c r="B118" s="43"/>
      <c r="C118" s="6"/>
      <c r="D118" s="6"/>
      <c r="E118" s="43"/>
      <c r="F118" s="44"/>
      <c r="G118" s="22"/>
      <c r="H118" s="23"/>
      <c r="I118" s="47">
        <f t="shared" si="161"/>
        <v>0</v>
      </c>
      <c r="J118" s="47">
        <f t="shared" si="144"/>
        <v>0</v>
      </c>
      <c r="K118" s="59" t="str">
        <f t="shared" si="145"/>
        <v/>
      </c>
      <c r="L118" s="59" t="str">
        <f t="shared" si="146"/>
        <v/>
      </c>
      <c r="M118" s="24"/>
      <c r="N118" s="25"/>
      <c r="O118" s="26">
        <f t="shared" si="162"/>
        <v>0</v>
      </c>
      <c r="P118" s="26">
        <f t="shared" si="147"/>
        <v>0</v>
      </c>
      <c r="Q118" s="27" t="str">
        <f t="shared" si="148"/>
        <v/>
      </c>
      <c r="R118" s="27" t="str">
        <f t="shared" si="149"/>
        <v/>
      </c>
      <c r="S118" s="29"/>
      <c r="T118" s="30"/>
      <c r="U118" s="31">
        <f t="shared" si="163"/>
        <v>0</v>
      </c>
      <c r="V118" s="31">
        <f t="shared" si="150"/>
        <v>0</v>
      </c>
      <c r="W118" s="32" t="str">
        <f t="shared" si="151"/>
        <v/>
      </c>
      <c r="X118" s="32" t="str">
        <f t="shared" si="152"/>
        <v/>
      </c>
      <c r="Y118" s="39" t="str">
        <f t="shared" si="153"/>
        <v/>
      </c>
      <c r="Z118" s="39" t="str">
        <f t="shared" si="154"/>
        <v/>
      </c>
      <c r="AA118" s="40" t="str">
        <f t="shared" si="155"/>
        <v/>
      </c>
      <c r="AB118" s="41" t="str">
        <f t="shared" si="156"/>
        <v/>
      </c>
      <c r="AC118" s="40" t="str">
        <f t="shared" si="157"/>
        <v/>
      </c>
      <c r="AD118" s="40" t="str">
        <f t="shared" si="158"/>
        <v/>
      </c>
      <c r="AE118" s="42" t="e">
        <f t="shared" si="159"/>
        <v>#DIV/0!</v>
      </c>
      <c r="AF118" s="42" t="e">
        <f t="shared" si="160"/>
        <v>#DIV/0!</v>
      </c>
      <c r="AG118" s="5"/>
      <c r="BV118" s="7">
        <v>87</v>
      </c>
    </row>
    <row r="119" spans="1:74" s="7" customFormat="1" ht="14.75" customHeight="1" x14ac:dyDescent="0.2">
      <c r="A119" s="255" t="s">
        <v>52</v>
      </c>
      <c r="B119" s="255"/>
      <c r="C119" s="255"/>
      <c r="D119" s="255"/>
      <c r="E119" s="255"/>
      <c r="F119" s="255"/>
      <c r="G119" s="255"/>
      <c r="H119" s="255"/>
      <c r="I119" s="255"/>
      <c r="J119" s="255"/>
      <c r="K119" s="255"/>
      <c r="L119" s="255"/>
      <c r="M119" s="255"/>
      <c r="N119" s="255"/>
      <c r="O119" s="255"/>
      <c r="P119" s="255"/>
      <c r="Q119" s="255"/>
      <c r="R119" s="255"/>
      <c r="S119" s="255"/>
      <c r="T119" s="255"/>
      <c r="U119" s="255"/>
      <c r="V119" s="255"/>
      <c r="W119" s="255"/>
      <c r="X119" s="255"/>
      <c r="Y119" s="255"/>
      <c r="Z119" s="61">
        <f>SUM(Z11:Z118)</f>
        <v>747868569.37666678</v>
      </c>
      <c r="BV119" s="7">
        <v>88</v>
      </c>
    </row>
    <row r="120" spans="1:74" s="7" customFormat="1" x14ac:dyDescent="0.2">
      <c r="B120" s="9"/>
      <c r="C120" s="9"/>
      <c r="D120" s="9"/>
      <c r="E120" s="9"/>
      <c r="F120" s="9"/>
      <c r="G120" s="9"/>
      <c r="H120" s="9"/>
      <c r="I120" s="9"/>
      <c r="J120" s="9"/>
      <c r="K120" s="9"/>
      <c r="L120" s="9"/>
      <c r="M120" s="9"/>
      <c r="N120" s="9"/>
      <c r="O120" s="9"/>
      <c r="P120" s="9"/>
      <c r="Q120" s="9"/>
      <c r="R120" s="9"/>
      <c r="S120" s="9"/>
      <c r="T120" s="9"/>
      <c r="U120" s="9"/>
      <c r="V120" s="9"/>
      <c r="W120" s="9"/>
      <c r="X120" s="9"/>
      <c r="Y120" s="9"/>
      <c r="Z120" s="8"/>
      <c r="AA120" s="8"/>
      <c r="BV120" s="7">
        <v>89</v>
      </c>
    </row>
    <row r="121" spans="1:74" s="10" customFormat="1" ht="19" x14ac:dyDescent="0.2">
      <c r="A121" s="252"/>
      <c r="B121" s="252"/>
      <c r="C121" s="252"/>
      <c r="D121" s="252"/>
      <c r="E121" s="252"/>
      <c r="F121" s="252"/>
      <c r="G121" s="252"/>
      <c r="H121" s="252"/>
      <c r="I121" s="252"/>
      <c r="J121" s="252"/>
      <c r="K121" s="252"/>
      <c r="L121" s="252"/>
      <c r="M121" s="252"/>
      <c r="N121" s="252"/>
      <c r="O121" s="252"/>
      <c r="P121" s="252"/>
      <c r="Q121" s="252"/>
      <c r="R121" s="252"/>
      <c r="S121" s="252"/>
      <c r="T121" s="252"/>
      <c r="U121" s="252"/>
      <c r="V121" s="252"/>
      <c r="W121" s="252"/>
      <c r="X121" s="252"/>
      <c r="Y121" s="252"/>
      <c r="Z121" s="252"/>
      <c r="AA121" s="252"/>
      <c r="AB121" s="70"/>
      <c r="AC121" s="70"/>
      <c r="AD121" s="70"/>
      <c r="AE121" s="71"/>
      <c r="AF121" s="71"/>
      <c r="AG121" s="71"/>
      <c r="AH121" s="71"/>
      <c r="AI121" s="71"/>
      <c r="AJ121" s="71"/>
      <c r="AK121" s="71"/>
      <c r="AL121" s="71"/>
      <c r="AM121" s="71"/>
      <c r="AN121" s="71"/>
      <c r="BV121" s="7">
        <v>90</v>
      </c>
    </row>
    <row r="122" spans="1:74" s="7" customFormat="1" x14ac:dyDescent="0.2">
      <c r="AF122" s="71"/>
      <c r="AG122" s="71"/>
      <c r="AH122" s="71"/>
      <c r="AI122" s="71"/>
      <c r="AJ122" s="71"/>
      <c r="AK122" s="71"/>
      <c r="AL122" s="71"/>
      <c r="AM122" s="71"/>
      <c r="AN122" s="71"/>
      <c r="BV122" s="7">
        <v>91</v>
      </c>
    </row>
    <row r="123" spans="1:74" s="7" customFormat="1" ht="259.25" customHeight="1" x14ac:dyDescent="0.2">
      <c r="AF123" s="71"/>
      <c r="AG123" s="71"/>
      <c r="AH123" s="71"/>
      <c r="AI123" s="71"/>
      <c r="AJ123" s="71"/>
      <c r="AK123" s="71"/>
      <c r="AL123" s="71"/>
      <c r="AM123" s="71"/>
      <c r="AN123" s="71"/>
      <c r="BV123" s="7">
        <v>92</v>
      </c>
    </row>
    <row r="124" spans="1:74" s="7" customFormat="1" ht="30.5" customHeight="1" x14ac:dyDescent="0.2">
      <c r="AD124" s="73"/>
      <c r="AE124" s="73"/>
      <c r="AF124" s="73"/>
      <c r="BV124" s="7">
        <v>92</v>
      </c>
    </row>
    <row r="125" spans="1:74" s="7" customFormat="1" ht="30.5" customHeight="1" x14ac:dyDescent="0.2">
      <c r="AD125" s="73"/>
      <c r="AE125" s="73"/>
      <c r="AF125" s="73"/>
      <c r="BV125" s="7">
        <v>92</v>
      </c>
    </row>
    <row r="126" spans="1:74" s="7" customFormat="1" ht="30.5" customHeight="1" x14ac:dyDescent="0.2">
      <c r="AD126" s="73"/>
      <c r="AE126" s="73"/>
      <c r="AF126" s="73"/>
    </row>
    <row r="127" spans="1:74" s="7" customFormat="1" ht="30.5" customHeight="1" x14ac:dyDescent="0.2">
      <c r="A127" s="73"/>
      <c r="B127" s="73"/>
      <c r="C127" s="73"/>
      <c r="D127" s="73"/>
      <c r="E127" s="73"/>
      <c r="F127" s="73"/>
      <c r="G127" s="73"/>
    </row>
    <row r="128" spans="1:74" s="7" customFormat="1" ht="30.5" customHeight="1" x14ac:dyDescent="0.2">
      <c r="A128" s="73"/>
      <c r="B128" s="73"/>
      <c r="C128" s="73"/>
      <c r="D128" s="73"/>
      <c r="E128" s="73"/>
      <c r="F128" s="73"/>
      <c r="G128" s="73"/>
    </row>
    <row r="129" spans="1:74" s="7" customFormat="1" ht="30.5" customHeight="1" x14ac:dyDescent="0.2">
      <c r="A129" s="73"/>
      <c r="B129" s="73"/>
      <c r="C129" s="73"/>
      <c r="D129" s="73"/>
      <c r="E129" s="73"/>
      <c r="F129" s="73"/>
      <c r="G129" s="73"/>
    </row>
    <row r="130" spans="1:74" s="7" customFormat="1" ht="30.5" customHeight="1" x14ac:dyDescent="0.2">
      <c r="A130" s="73"/>
      <c r="B130" s="73"/>
      <c r="C130" s="73"/>
      <c r="D130" s="73"/>
      <c r="E130" s="73"/>
      <c r="F130" s="73"/>
      <c r="G130" s="73"/>
    </row>
    <row r="131" spans="1:74" s="7" customFormat="1" ht="30.5" customHeight="1" x14ac:dyDescent="0.2">
      <c r="A131" s="73"/>
      <c r="B131" s="73"/>
      <c r="C131" s="73"/>
      <c r="D131" s="73"/>
      <c r="E131" s="73"/>
      <c r="F131" s="73"/>
      <c r="G131" s="73"/>
    </row>
    <row r="132" spans="1:74" s="7" customFormat="1" ht="30.5" customHeight="1" x14ac:dyDescent="0.2">
      <c r="A132" s="73"/>
      <c r="B132" s="73"/>
      <c r="C132" s="73"/>
      <c r="D132" s="73"/>
      <c r="E132" s="73"/>
      <c r="F132" s="73"/>
      <c r="G132" s="73"/>
    </row>
    <row r="133" spans="1:74" s="7" customFormat="1" ht="30.5" customHeight="1" x14ac:dyDescent="0.2">
      <c r="A133" s="73"/>
      <c r="B133" s="73"/>
      <c r="C133" s="73"/>
      <c r="D133" s="73"/>
      <c r="E133" s="73"/>
      <c r="F133" s="73"/>
      <c r="G133" s="73"/>
    </row>
    <row r="134" spans="1:74" s="7" customFormat="1" ht="30.5" customHeight="1" x14ac:dyDescent="0.2">
      <c r="A134" s="73"/>
      <c r="B134" s="73"/>
      <c r="C134" s="73"/>
      <c r="D134" s="73"/>
      <c r="E134" s="73"/>
      <c r="F134" s="73"/>
      <c r="G134" s="73"/>
    </row>
    <row r="135" spans="1:74" s="7" customFormat="1" ht="30.5" customHeight="1" x14ac:dyDescent="0.2">
      <c r="A135" s="73"/>
      <c r="B135" s="73"/>
      <c r="C135" s="73"/>
      <c r="D135" s="73"/>
      <c r="E135" s="73"/>
      <c r="F135" s="73"/>
      <c r="G135" s="73"/>
    </row>
    <row r="136" spans="1:74" s="7" customFormat="1" ht="30.5" customHeight="1" x14ac:dyDescent="0.2">
      <c r="A136" s="73"/>
      <c r="B136" s="73"/>
      <c r="C136" s="73"/>
      <c r="D136" s="73"/>
      <c r="E136" s="73"/>
      <c r="F136" s="73"/>
      <c r="G136" s="73"/>
    </row>
    <row r="137" spans="1:74" s="7" customFormat="1" ht="30.5" customHeight="1" x14ac:dyDescent="0.2">
      <c r="A137" s="73"/>
      <c r="B137" s="73"/>
      <c r="C137" s="73"/>
      <c r="D137" s="73"/>
      <c r="E137" s="73"/>
      <c r="F137" s="73"/>
      <c r="G137" s="73"/>
    </row>
    <row r="138" spans="1:74" s="7" customFormat="1" ht="30.5" customHeight="1" x14ac:dyDescent="0.2">
      <c r="A138" s="73"/>
      <c r="B138" s="73"/>
      <c r="C138" s="73"/>
      <c r="D138" s="73"/>
      <c r="E138" s="73"/>
      <c r="F138" s="73"/>
      <c r="G138" s="73"/>
    </row>
    <row r="139" spans="1:74" s="7" customFormat="1" ht="30.5" customHeight="1" x14ac:dyDescent="0.2">
      <c r="A139" s="73"/>
      <c r="B139" s="73"/>
      <c r="C139" s="73"/>
      <c r="D139" s="73"/>
      <c r="E139" s="73"/>
      <c r="F139" s="73"/>
      <c r="G139" s="73"/>
    </row>
    <row r="140" spans="1:74" s="7" customFormat="1" ht="30.5" customHeight="1" x14ac:dyDescent="0.2">
      <c r="A140" s="73"/>
      <c r="B140" s="73"/>
      <c r="C140" s="73"/>
      <c r="D140" s="73"/>
      <c r="E140" s="73"/>
      <c r="F140" s="73"/>
      <c r="G140" s="73"/>
    </row>
    <row r="141" spans="1:74" s="7" customFormat="1" ht="30.5" customHeight="1" x14ac:dyDescent="0.2">
      <c r="A141" s="73"/>
      <c r="B141" s="73"/>
      <c r="C141" s="73"/>
      <c r="D141" s="73"/>
      <c r="E141" s="73"/>
      <c r="F141" s="73"/>
      <c r="G141" s="73"/>
    </row>
    <row r="142" spans="1:74" s="7" customFormat="1" ht="30.5" customHeight="1" x14ac:dyDescent="0.2">
      <c r="A142" s="73"/>
      <c r="B142" s="73"/>
      <c r="C142" s="73"/>
      <c r="D142" s="73"/>
      <c r="E142" s="73"/>
      <c r="F142" s="73"/>
      <c r="G142" s="73"/>
    </row>
    <row r="143" spans="1:74" s="7" customFormat="1" ht="30.5" customHeight="1" x14ac:dyDescent="0.2">
      <c r="A143" s="73"/>
      <c r="B143" s="73"/>
      <c r="C143" s="73"/>
      <c r="D143" s="73"/>
      <c r="E143" s="73"/>
      <c r="F143" s="73"/>
      <c r="G143" s="73"/>
    </row>
    <row r="144" spans="1:74" s="7" customFormat="1" ht="30.5" customHeight="1" x14ac:dyDescent="0.2">
      <c r="A144" s="73"/>
      <c r="B144" s="73"/>
      <c r="C144" s="73"/>
      <c r="D144" s="73"/>
      <c r="E144" s="73"/>
      <c r="F144" s="73"/>
      <c r="G144" s="73"/>
      <c r="BV144" s="7">
        <v>92</v>
      </c>
    </row>
    <row r="145" spans="1:74" s="7" customFormat="1" ht="30.5" customHeight="1" x14ac:dyDescent="0.2">
      <c r="A145" s="73"/>
      <c r="B145" s="73"/>
      <c r="C145" s="73"/>
      <c r="D145" s="73"/>
      <c r="E145" s="73"/>
      <c r="F145" s="73"/>
      <c r="G145" s="73"/>
      <c r="BV145" s="7">
        <v>93</v>
      </c>
    </row>
    <row r="146" spans="1:74" s="7" customFormat="1" ht="30.5" customHeight="1" x14ac:dyDescent="0.2">
      <c r="A146" s="73"/>
      <c r="B146" s="73"/>
      <c r="C146" s="73"/>
      <c r="D146" s="73"/>
      <c r="E146" s="73"/>
      <c r="F146" s="73"/>
      <c r="G146" s="73"/>
      <c r="BV146" s="7">
        <v>94</v>
      </c>
    </row>
    <row r="147" spans="1:74" s="7" customFormat="1" ht="30.5" customHeight="1" x14ac:dyDescent="0.2">
      <c r="A147" s="73"/>
      <c r="B147" s="73"/>
      <c r="C147" s="73"/>
      <c r="D147" s="73"/>
      <c r="E147" s="73"/>
      <c r="F147" s="73"/>
      <c r="G147" s="73"/>
      <c r="BV147" s="7">
        <v>95</v>
      </c>
    </row>
    <row r="148" spans="1:74" s="7" customFormat="1" ht="30.5" customHeight="1" x14ac:dyDescent="0.2">
      <c r="A148" s="73"/>
      <c r="B148" s="73"/>
      <c r="C148" s="73"/>
      <c r="D148" s="73"/>
      <c r="E148" s="73"/>
      <c r="F148" s="73"/>
      <c r="G148" s="73"/>
      <c r="BV148" s="7">
        <v>96</v>
      </c>
    </row>
    <row r="149" spans="1:74" s="7" customFormat="1" ht="30.5" customHeight="1" x14ac:dyDescent="0.2">
      <c r="A149" s="73"/>
      <c r="B149" s="73"/>
      <c r="C149" s="73"/>
      <c r="D149" s="73"/>
      <c r="E149" s="73"/>
      <c r="F149" s="73"/>
      <c r="G149" s="73"/>
      <c r="BV149" s="7">
        <v>97</v>
      </c>
    </row>
    <row r="150" spans="1:74" s="7" customFormat="1" ht="30.5" customHeight="1" x14ac:dyDescent="0.2">
      <c r="A150" s="73"/>
      <c r="B150" s="73"/>
      <c r="C150" s="73"/>
      <c r="D150" s="73"/>
      <c r="E150" s="73"/>
      <c r="F150" s="73"/>
      <c r="G150" s="73"/>
      <c r="BV150" s="7">
        <v>98</v>
      </c>
    </row>
    <row r="151" spans="1:74" x14ac:dyDescent="0.2">
      <c r="BV151" s="3">
        <v>101</v>
      </c>
    </row>
    <row r="152" spans="1:74" x14ac:dyDescent="0.2">
      <c r="BV152" s="3">
        <v>102</v>
      </c>
    </row>
    <row r="153" spans="1:74" ht="59.25" customHeight="1" x14ac:dyDescent="0.2">
      <c r="BV153" s="3">
        <v>103</v>
      </c>
    </row>
  </sheetData>
  <sheetProtection formatColumns="0" formatRows="0" insertColumns="0" insertRows="0" autoFilter="0"/>
  <protectedRanges>
    <protectedRange sqref="G79" name="Rango2"/>
  </protectedRanges>
  <autoFilter ref="A10:BV119" xr:uid="{CD4E1CA7-A360-49FE-9893-C36C580FA894}"/>
  <mergeCells count="28">
    <mergeCell ref="Y4:Z4"/>
    <mergeCell ref="Y5:Z5"/>
    <mergeCell ref="Y6:Z6"/>
    <mergeCell ref="M9:R9"/>
    <mergeCell ref="S9:X9"/>
    <mergeCell ref="M3:V6"/>
    <mergeCell ref="G9:L9"/>
    <mergeCell ref="A121:AA121"/>
    <mergeCell ref="Y9:AB9"/>
    <mergeCell ref="BG95:BN95"/>
    <mergeCell ref="BG96:BN103"/>
    <mergeCell ref="A119:Y119"/>
    <mergeCell ref="BO95:BO103"/>
    <mergeCell ref="BP95:BQ103"/>
    <mergeCell ref="AN41:AU41"/>
    <mergeCell ref="AK6:AV6"/>
    <mergeCell ref="AK52:AR65"/>
    <mergeCell ref="AK51:AR51"/>
    <mergeCell ref="AS51:AS65"/>
    <mergeCell ref="AT51:AU65"/>
    <mergeCell ref="A3:L3"/>
    <mergeCell ref="A4:B6"/>
    <mergeCell ref="E4:F4"/>
    <mergeCell ref="G4:L4"/>
    <mergeCell ref="D5:F5"/>
    <mergeCell ref="D6:L6"/>
    <mergeCell ref="H5:I5"/>
    <mergeCell ref="K5:L5"/>
  </mergeCells>
  <conditionalFormatting sqref="AB11:AB118">
    <cfRule type="cellIs" dxfId="12" priority="9" stopIfTrue="1" operator="greaterThan">
      <formula>0.2</formula>
    </cfRule>
  </conditionalFormatting>
  <conditionalFormatting sqref="C76:C92">
    <cfRule type="duplicateValues" dxfId="11" priority="3"/>
  </conditionalFormatting>
  <conditionalFormatting sqref="C93">
    <cfRule type="duplicateValues" dxfId="10" priority="2"/>
  </conditionalFormatting>
  <dataValidations count="1">
    <dataValidation type="list" allowBlank="1" showInputMessage="1" showErrorMessage="1" sqref="AO48:AO49 AO28:AO29 AO31:AO36 AO38:AO40 AO11:AO17 AO22" xr:uid="{6E4F0477-E4A0-4624-8E1C-FFCF6C499F40}">
      <formula1>"Tabla,Cotizacion"</formula1>
    </dataValidation>
  </dataValidations>
  <pageMargins left="0.7" right="0.7" top="0.75" bottom="0.75" header="0.3" footer="0.3"/>
  <pageSetup paperSize="3" scale="31" orientation="portrait" r:id="rId1"/>
  <colBreaks count="3" manualBreakCount="3">
    <brk id="12" max="1048575" man="1"/>
    <brk id="24" max="103" man="1"/>
    <brk id="36" max="103"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750C36C-53AB-4024-94CE-11C3C31AE4C6}">
          <x14:formula1>
            <xm:f>Lista!$V$8:$V$14</xm:f>
          </x14:formula1>
          <xm:sqref>G4:L4</xm:sqref>
        </x14:dataValidation>
        <x14:dataValidation type="list" allowBlank="1" showInputMessage="1" showErrorMessage="1" xr:uid="{BFA5832A-252B-4101-914C-B32FB372F4A9}">
          <x14:formula1>
            <xm:f>Lista!$L$8:$L$21</xm:f>
          </x14:formula1>
          <xm:sqref>D5:F5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B65D8-F76B-4A61-8676-CDF451A72AE7}">
  <sheetPr codeName="Hoja5"/>
  <dimension ref="A1:BR137"/>
  <sheetViews>
    <sheetView topLeftCell="AA91" zoomScale="42" zoomScaleNormal="43" zoomScaleSheetLayoutView="66" workbookViewId="0">
      <selection activeCell="F11" sqref="F11"/>
    </sheetView>
  </sheetViews>
  <sheetFormatPr baseColWidth="10" defaultColWidth="11.33203125" defaultRowHeight="15" x14ac:dyDescent="0.2"/>
  <cols>
    <col min="1" max="1" width="17.1640625" style="3" customWidth="1"/>
    <col min="2" max="2" width="31.5" style="3" customWidth="1"/>
    <col min="3" max="4" width="52.33203125" style="3" customWidth="1"/>
    <col min="5" max="6" width="28.33203125" style="3" customWidth="1"/>
    <col min="7" max="7" width="31.33203125" style="3" customWidth="1"/>
    <col min="8" max="8" width="32.83203125" style="3" bestFit="1" customWidth="1"/>
    <col min="9" max="13" width="25.33203125" style="3" customWidth="1"/>
    <col min="14" max="14" width="35.5" style="3" bestFit="1" customWidth="1"/>
    <col min="15" max="15" width="24.33203125" style="3" customWidth="1"/>
    <col min="16" max="16" width="35.5" style="3" bestFit="1" customWidth="1"/>
    <col min="17" max="17" width="30.6640625" style="3" customWidth="1"/>
    <col min="18" max="18" width="34.6640625" style="3" customWidth="1"/>
    <col min="19" max="19" width="24.33203125" style="3" customWidth="1"/>
    <col min="20" max="20" width="32.83203125" style="3" bestFit="1" customWidth="1"/>
    <col min="21" max="21" width="24.33203125" style="3" customWidth="1"/>
    <col min="22" max="22" width="32.83203125" style="3" bestFit="1" customWidth="1"/>
    <col min="23" max="24" width="30.6640625" style="3" customWidth="1"/>
    <col min="25" max="25" width="35.1640625" style="3" bestFit="1" customWidth="1"/>
    <col min="26" max="26" width="30.5" style="3" bestFit="1" customWidth="1"/>
    <col min="27" max="27" width="47.5" style="3" customWidth="1"/>
    <col min="28" max="28" width="52.33203125" style="3" customWidth="1"/>
    <col min="29" max="29" width="56.33203125" style="3" customWidth="1"/>
    <col min="30" max="30" width="21.1640625" style="3" bestFit="1" customWidth="1"/>
    <col min="31" max="32" width="11.33203125" style="3"/>
    <col min="33" max="34" width="31.1640625" style="3" customWidth="1"/>
    <col min="35" max="35" width="29.1640625" style="3" customWidth="1"/>
    <col min="36" max="36" width="66.6640625" style="3" customWidth="1"/>
    <col min="37" max="39" width="22.6640625" style="3" customWidth="1"/>
    <col min="40" max="41" width="32.1640625" style="3" customWidth="1"/>
    <col min="42" max="43" width="22.6640625" style="3" customWidth="1"/>
    <col min="44" max="44" width="31.1640625" style="3" customWidth="1"/>
    <col min="45" max="66" width="11.33203125" style="3"/>
    <col min="67" max="67" width="5.33203125" style="3" bestFit="1" customWidth="1"/>
    <col min="68" max="16384" width="11.33203125" style="3"/>
  </cols>
  <sheetData>
    <row r="1" spans="1:70" ht="16" x14ac:dyDescent="0.2">
      <c r="K1" s="3" t="s">
        <v>372</v>
      </c>
      <c r="L1" s="3" t="s">
        <v>373</v>
      </c>
    </row>
    <row r="3" spans="1:70" s="1" customFormat="1" ht="32.75" customHeight="1" x14ac:dyDescent="0.2">
      <c r="A3" s="226" t="s">
        <v>0</v>
      </c>
      <c r="B3" s="226"/>
      <c r="C3" s="226"/>
      <c r="D3" s="226"/>
      <c r="E3" s="226"/>
      <c r="F3" s="226"/>
      <c r="G3" s="226"/>
      <c r="H3" s="226"/>
      <c r="I3" s="226"/>
      <c r="J3" s="226"/>
      <c r="K3" s="226"/>
      <c r="L3" s="226"/>
      <c r="M3" s="263" t="s">
        <v>1</v>
      </c>
      <c r="N3" s="264"/>
      <c r="O3" s="264"/>
      <c r="P3" s="264"/>
      <c r="Q3" s="264"/>
      <c r="R3" s="264"/>
      <c r="S3" s="264"/>
      <c r="T3" s="264"/>
      <c r="U3" s="264"/>
      <c r="V3" s="264"/>
      <c r="W3" s="33"/>
      <c r="X3" s="33"/>
      <c r="Y3" s="33"/>
      <c r="Z3" s="33"/>
      <c r="AA3" s="33"/>
      <c r="AB3" s="33"/>
    </row>
    <row r="4" spans="1:70" s="2" customFormat="1" ht="70.25" customHeight="1" x14ac:dyDescent="0.2">
      <c r="A4" s="227"/>
      <c r="B4" s="227"/>
      <c r="C4" s="45" t="s">
        <v>2</v>
      </c>
      <c r="D4" s="17" t="s">
        <v>292</v>
      </c>
      <c r="E4" s="228" t="s">
        <v>3</v>
      </c>
      <c r="F4" s="228"/>
      <c r="G4" s="229" t="s">
        <v>110</v>
      </c>
      <c r="H4" s="229"/>
      <c r="I4" s="229"/>
      <c r="J4" s="229"/>
      <c r="K4" s="229"/>
      <c r="L4" s="229"/>
      <c r="M4" s="265"/>
      <c r="N4" s="266"/>
      <c r="O4" s="266"/>
      <c r="P4" s="266"/>
      <c r="Q4" s="266"/>
      <c r="R4" s="266"/>
      <c r="S4" s="266"/>
      <c r="T4" s="266"/>
      <c r="U4" s="266"/>
      <c r="V4" s="266"/>
      <c r="Y4" s="256" t="s">
        <v>4</v>
      </c>
      <c r="Z4" s="256"/>
      <c r="AA4" s="74">
        <f>IF(B11="","",Z103)</f>
        <v>752086796.7166667</v>
      </c>
      <c r="AB4" s="38"/>
    </row>
    <row r="5" spans="1:70" s="2" customFormat="1" ht="63" customHeight="1" x14ac:dyDescent="0.2">
      <c r="A5" s="227"/>
      <c r="B5" s="227"/>
      <c r="C5" s="20" t="s">
        <v>5</v>
      </c>
      <c r="D5" s="230" t="s">
        <v>130</v>
      </c>
      <c r="E5" s="231"/>
      <c r="F5" s="232"/>
      <c r="G5" s="20" t="s">
        <v>6</v>
      </c>
      <c r="H5" s="230"/>
      <c r="I5" s="232"/>
      <c r="J5" s="20" t="s">
        <v>7</v>
      </c>
      <c r="K5" s="230"/>
      <c r="L5" s="232"/>
      <c r="M5" s="265"/>
      <c r="N5" s="266"/>
      <c r="O5" s="266"/>
      <c r="P5" s="266"/>
      <c r="Q5" s="266"/>
      <c r="R5" s="266"/>
      <c r="S5" s="266"/>
      <c r="T5" s="266"/>
      <c r="U5" s="266"/>
      <c r="V5" s="266"/>
      <c r="Y5" s="256" t="s">
        <v>8</v>
      </c>
      <c r="Z5" s="256"/>
      <c r="AA5" s="74">
        <f>IF(B11="","",AR23)</f>
        <v>813000000</v>
      </c>
      <c r="AB5" s="38"/>
      <c r="AI5" s="2">
        <v>20309978.283333302</v>
      </c>
    </row>
    <row r="6" spans="1:70" s="2" customFormat="1" ht="102" customHeight="1" x14ac:dyDescent="0.2">
      <c r="A6" s="227"/>
      <c r="B6" s="227"/>
      <c r="C6" s="46" t="s">
        <v>9</v>
      </c>
      <c r="D6" s="228"/>
      <c r="E6" s="228"/>
      <c r="F6" s="228"/>
      <c r="G6" s="228"/>
      <c r="H6" s="228"/>
      <c r="I6" s="228"/>
      <c r="J6" s="228"/>
      <c r="K6" s="228"/>
      <c r="L6" s="228"/>
      <c r="M6" s="267"/>
      <c r="N6" s="268"/>
      <c r="O6" s="268"/>
      <c r="P6" s="268"/>
      <c r="Q6" s="268"/>
      <c r="R6" s="268"/>
      <c r="S6" s="268"/>
      <c r="T6" s="268"/>
      <c r="U6" s="268"/>
      <c r="V6" s="268"/>
      <c r="Y6" s="256" t="s">
        <v>10</v>
      </c>
      <c r="Z6" s="256"/>
      <c r="AA6" s="94">
        <f>SUM(AA4:AA5)</f>
        <v>1565086796.7166667</v>
      </c>
      <c r="AB6" s="74">
        <v>1565084000</v>
      </c>
      <c r="AC6" s="74">
        <f>+AB6-AA6</f>
        <v>-2796.7166666984558</v>
      </c>
      <c r="AG6" s="244" t="s">
        <v>11</v>
      </c>
      <c r="AH6" s="244"/>
      <c r="AI6" s="244"/>
      <c r="AJ6" s="244"/>
      <c r="AK6" s="244"/>
      <c r="AL6" s="244"/>
      <c r="AM6" s="244"/>
      <c r="AN6" s="244"/>
      <c r="AO6" s="244"/>
      <c r="AP6" s="244"/>
      <c r="AQ6" s="244"/>
      <c r="AR6" s="244"/>
    </row>
    <row r="7" spans="1:70" ht="16" x14ac:dyDescent="0.2">
      <c r="AB7" s="3" t="s">
        <v>462</v>
      </c>
      <c r="AC7" s="3" t="s">
        <v>463</v>
      </c>
    </row>
    <row r="8" spans="1:70" x14ac:dyDescent="0.2">
      <c r="A8" s="4"/>
      <c r="I8" s="16"/>
      <c r="J8" s="16"/>
      <c r="K8" s="16"/>
      <c r="L8" s="16"/>
      <c r="O8" s="16"/>
      <c r="P8" s="16"/>
      <c r="Q8" s="16"/>
      <c r="R8" s="16"/>
      <c r="U8" s="16"/>
      <c r="V8" s="16"/>
      <c r="W8" s="16"/>
      <c r="X8" s="16"/>
      <c r="Y8" s="16"/>
    </row>
    <row r="9" spans="1:70" s="18" customFormat="1" ht="15.5" customHeight="1" x14ac:dyDescent="0.25">
      <c r="G9" s="249" t="s">
        <v>12</v>
      </c>
      <c r="H9" s="250"/>
      <c r="I9" s="250"/>
      <c r="J9" s="250"/>
      <c r="K9" s="250"/>
      <c r="L9" s="251"/>
      <c r="M9" s="257" t="s">
        <v>13</v>
      </c>
      <c r="N9" s="258"/>
      <c r="O9" s="258"/>
      <c r="P9" s="258"/>
      <c r="Q9" s="258"/>
      <c r="R9" s="259"/>
      <c r="S9" s="260" t="s">
        <v>14</v>
      </c>
      <c r="T9" s="261"/>
      <c r="U9" s="261"/>
      <c r="V9" s="261"/>
      <c r="W9" s="261"/>
      <c r="X9" s="262"/>
      <c r="Y9" s="253" t="s">
        <v>15</v>
      </c>
      <c r="Z9" s="254"/>
      <c r="AA9" s="254"/>
      <c r="AB9" s="254"/>
    </row>
    <row r="10" spans="1:70" s="18" customFormat="1" ht="156.5" customHeight="1" x14ac:dyDescent="0.25">
      <c r="A10" s="19" t="s">
        <v>16</v>
      </c>
      <c r="B10" s="19" t="s">
        <v>17</v>
      </c>
      <c r="C10" s="19" t="s">
        <v>18</v>
      </c>
      <c r="D10" s="19" t="s">
        <v>19</v>
      </c>
      <c r="E10" s="19" t="s">
        <v>20</v>
      </c>
      <c r="F10" s="19" t="s">
        <v>21</v>
      </c>
      <c r="G10" s="21" t="s">
        <v>22</v>
      </c>
      <c r="H10" s="21" t="s">
        <v>23</v>
      </c>
      <c r="I10" s="21" t="s">
        <v>370</v>
      </c>
      <c r="J10" s="21" t="s">
        <v>25</v>
      </c>
      <c r="K10" s="21" t="s">
        <v>26</v>
      </c>
      <c r="L10" s="21" t="s">
        <v>27</v>
      </c>
      <c r="M10" s="19" t="s">
        <v>28</v>
      </c>
      <c r="N10" s="19" t="s">
        <v>23</v>
      </c>
      <c r="O10" s="19" t="s">
        <v>370</v>
      </c>
      <c r="P10" s="19" t="s">
        <v>25</v>
      </c>
      <c r="Q10" s="19" t="s">
        <v>26</v>
      </c>
      <c r="R10" s="19" t="s">
        <v>27</v>
      </c>
      <c r="S10" s="28" t="s">
        <v>29</v>
      </c>
      <c r="T10" s="28" t="s">
        <v>23</v>
      </c>
      <c r="U10" s="28" t="s">
        <v>370</v>
      </c>
      <c r="V10" s="28" t="s">
        <v>25</v>
      </c>
      <c r="W10" s="28" t="s">
        <v>26</v>
      </c>
      <c r="X10" s="28" t="s">
        <v>27</v>
      </c>
      <c r="Y10" s="21" t="s">
        <v>30</v>
      </c>
      <c r="Z10" s="21" t="s">
        <v>31</v>
      </c>
      <c r="AA10" s="21" t="s">
        <v>32</v>
      </c>
      <c r="AB10" s="21" t="s">
        <v>33</v>
      </c>
      <c r="AC10" s="72" t="s">
        <v>38</v>
      </c>
      <c r="AD10" s="18" t="s">
        <v>374</v>
      </c>
      <c r="AE10" s="18" t="s">
        <v>375</v>
      </c>
      <c r="AF10" s="18" t="s">
        <v>376</v>
      </c>
      <c r="AG10" s="49" t="s">
        <v>17</v>
      </c>
      <c r="AH10" s="49" t="s">
        <v>39</v>
      </c>
      <c r="AI10" s="49" t="s">
        <v>40</v>
      </c>
      <c r="AJ10" s="49" t="s">
        <v>41</v>
      </c>
      <c r="AK10" s="49" t="s">
        <v>42</v>
      </c>
      <c r="AL10" s="49" t="s">
        <v>43</v>
      </c>
      <c r="AM10" s="49" t="s">
        <v>44</v>
      </c>
      <c r="AN10" s="49" t="s">
        <v>45</v>
      </c>
      <c r="AO10" s="49" t="s">
        <v>46</v>
      </c>
      <c r="AP10" s="49" t="s">
        <v>13</v>
      </c>
      <c r="AQ10" s="49" t="s">
        <v>14</v>
      </c>
      <c r="AR10" s="49" t="s">
        <v>47</v>
      </c>
    </row>
    <row r="11" spans="1:70" s="7" customFormat="1" ht="222" customHeight="1" x14ac:dyDescent="0.2">
      <c r="A11" s="112">
        <f t="shared" ref="A11:A12" si="0">IF(B11&lt;&gt;"",BR11,"")</f>
        <v>1</v>
      </c>
      <c r="B11" s="113" t="s">
        <v>195</v>
      </c>
      <c r="C11" s="113" t="s">
        <v>196</v>
      </c>
      <c r="D11" s="112" t="s">
        <v>204</v>
      </c>
      <c r="E11" s="114" t="s">
        <v>205</v>
      </c>
      <c r="F11" s="113">
        <v>2000</v>
      </c>
      <c r="G11" s="149" t="s">
        <v>206</v>
      </c>
      <c r="H11" s="150">
        <v>924</v>
      </c>
      <c r="I11" s="197">
        <f>H11*19%</f>
        <v>175.56</v>
      </c>
      <c r="J11" s="197">
        <f>H11+I11</f>
        <v>1099.56</v>
      </c>
      <c r="K11" s="118">
        <f>IF(B11="","",(H11*F11))</f>
        <v>1848000</v>
      </c>
      <c r="L11" s="118">
        <f>IF(B11="","",(J11*F11))</f>
        <v>2199120</v>
      </c>
      <c r="M11" s="119" t="s">
        <v>207</v>
      </c>
      <c r="N11" s="120">
        <v>1020</v>
      </c>
      <c r="O11" s="135">
        <f>N11*19%</f>
        <v>193.8</v>
      </c>
      <c r="P11" s="121">
        <f>N11+O11</f>
        <v>1213.8</v>
      </c>
      <c r="Q11" s="122">
        <f>IF(B11="","",(N11*F11))</f>
        <v>2040000</v>
      </c>
      <c r="R11" s="122">
        <f>IF(B11="","",(P11*F11))</f>
        <v>2427600</v>
      </c>
      <c r="S11" s="123" t="s">
        <v>208</v>
      </c>
      <c r="T11" s="124">
        <v>845</v>
      </c>
      <c r="U11" s="135">
        <f>T11*19%</f>
        <v>160.55000000000001</v>
      </c>
      <c r="V11" s="125">
        <f>T11+U11</f>
        <v>1005.55</v>
      </c>
      <c r="W11" s="126">
        <f>IF(B11="","",(T11*F11))</f>
        <v>1690000</v>
      </c>
      <c r="X11" s="126">
        <f>IF(B11="","",(V11*F11))</f>
        <v>2011100</v>
      </c>
      <c r="Y11" s="127">
        <f t="shared" ref="Y11:Y76" si="1">IF(A11="","",AVERAGE(J11,P11,V11))</f>
        <v>1106.3033333333333</v>
      </c>
      <c r="Z11" s="127">
        <f t="shared" ref="Z11:Z76" si="2">IF(B11="","",AVERAGE(L11,R11,X11))</f>
        <v>2212606.6666666665</v>
      </c>
      <c r="AA11" s="127">
        <f t="shared" ref="AA11:AA76" si="3">IF(B11="","",STDEV(L11,R11,X11))</f>
        <v>208577.27616721176</v>
      </c>
      <c r="AB11" s="128">
        <f t="shared" ref="AB11:AB76" si="4">IF(B11="","",(AA11/Z11))</f>
        <v>9.4267670485435787E-2</v>
      </c>
      <c r="AC11" s="5"/>
      <c r="AD11" s="7" t="s">
        <v>368</v>
      </c>
      <c r="AG11" s="207" t="s">
        <v>198</v>
      </c>
      <c r="AH11" s="208">
        <v>1</v>
      </c>
      <c r="AI11" s="207" t="s">
        <v>199</v>
      </c>
      <c r="AJ11" s="95" t="s">
        <v>197</v>
      </c>
      <c r="AK11" s="5" t="s">
        <v>200</v>
      </c>
      <c r="AL11" s="65">
        <v>1</v>
      </c>
      <c r="AM11" s="75">
        <v>7</v>
      </c>
      <c r="AN11" s="96">
        <v>7000000</v>
      </c>
      <c r="AO11" s="67">
        <f>IF(AK11="Tabla",(AN11*AH11*AL11*AM11)," ")</f>
        <v>49000000</v>
      </c>
      <c r="AP11" s="5"/>
      <c r="AQ11" s="5"/>
      <c r="AR11" s="68">
        <f>IF(AK11="Tabla",AO11,(AVERAGE(AN11,AP11,AQ11)*AM11*AH11))</f>
        <v>49000000</v>
      </c>
      <c r="BR11" s="7">
        <v>1</v>
      </c>
    </row>
    <row r="12" spans="1:70" s="7" customFormat="1" ht="345" x14ac:dyDescent="0.2">
      <c r="A12" s="112">
        <f t="shared" si="0"/>
        <v>2</v>
      </c>
      <c r="B12" s="113" t="s">
        <v>161</v>
      </c>
      <c r="C12" s="129" t="s">
        <v>162</v>
      </c>
      <c r="D12" s="112" t="s">
        <v>209</v>
      </c>
      <c r="E12" s="114" t="s">
        <v>205</v>
      </c>
      <c r="F12" s="130">
        <v>600</v>
      </c>
      <c r="G12" s="115" t="s">
        <v>210</v>
      </c>
      <c r="H12" s="131">
        <v>20000</v>
      </c>
      <c r="I12" s="197">
        <f t="shared" ref="I12:I99" si="5">H12*19%</f>
        <v>3800</v>
      </c>
      <c r="J12" s="197">
        <f t="shared" ref="J12:J75" si="6">H12+I12</f>
        <v>23800</v>
      </c>
      <c r="K12" s="118">
        <f t="shared" ref="K12:K75" si="7">IF(B12="","",(H12*F12))</f>
        <v>12000000</v>
      </c>
      <c r="L12" s="118">
        <f t="shared" ref="L12:L75" si="8">IF(B12="","",(J12*F12))</f>
        <v>14280000</v>
      </c>
      <c r="M12" s="119" t="s">
        <v>211</v>
      </c>
      <c r="N12" s="120">
        <v>20600</v>
      </c>
      <c r="O12" s="126">
        <f t="shared" ref="O12:O99" si="9">N12*19%</f>
        <v>3914</v>
      </c>
      <c r="P12" s="121">
        <f t="shared" ref="P12:P75" si="10">N12+O12</f>
        <v>24514</v>
      </c>
      <c r="Q12" s="122">
        <f t="shared" ref="Q12:Q13" si="11">IF(B12="","",(N12*F12))</f>
        <v>12360000</v>
      </c>
      <c r="R12" s="122">
        <f t="shared" ref="R12:R13" si="12">IF(B12="","",(P12*F12))</f>
        <v>14708400</v>
      </c>
      <c r="S12" s="123" t="s">
        <v>213</v>
      </c>
      <c r="T12" s="124">
        <v>20000</v>
      </c>
      <c r="U12" s="132">
        <f t="shared" ref="U12:U97" si="13">T12*19%</f>
        <v>3800</v>
      </c>
      <c r="V12" s="125">
        <f t="shared" ref="V12:V70" si="14">T12+U12</f>
        <v>23800</v>
      </c>
      <c r="W12" s="126">
        <f t="shared" ref="W12:W75" si="15">IF(B12="","",(T12*F12))</f>
        <v>12000000</v>
      </c>
      <c r="X12" s="126">
        <f t="shared" ref="X12:X75" si="16">IF(B12="","",(V12*F12))</f>
        <v>14280000</v>
      </c>
      <c r="Y12" s="127">
        <f t="shared" si="1"/>
        <v>24038</v>
      </c>
      <c r="Z12" s="127">
        <f t="shared" si="2"/>
        <v>14422800</v>
      </c>
      <c r="AA12" s="127">
        <f t="shared" si="3"/>
        <v>247336.85532083569</v>
      </c>
      <c r="AB12" s="128">
        <f t="shared" si="4"/>
        <v>1.7149017896721557E-2</v>
      </c>
      <c r="AC12" s="5"/>
      <c r="AG12" s="207" t="s">
        <v>198</v>
      </c>
      <c r="AH12" s="208">
        <v>2</v>
      </c>
      <c r="AI12" s="207" t="s">
        <v>201</v>
      </c>
      <c r="AJ12" s="95" t="s">
        <v>202</v>
      </c>
      <c r="AK12" s="5" t="s">
        <v>200</v>
      </c>
      <c r="AL12" s="65">
        <v>1</v>
      </c>
      <c r="AM12" s="75">
        <v>7</v>
      </c>
      <c r="AN12" s="96">
        <v>5000000</v>
      </c>
      <c r="AO12" s="67">
        <f>IF(AK12="Tabla",(AN12*AH12*AL12*AM12)," ")</f>
        <v>70000000</v>
      </c>
      <c r="AP12" s="5"/>
      <c r="AQ12" s="5"/>
      <c r="AR12" s="68">
        <f t="shared" ref="AR12:AR19" si="17">IF(AK12="Tabla",AO12,(AVERAGE(AN12,AP12,AQ12)*AM12*AH12))</f>
        <v>70000000</v>
      </c>
      <c r="BR12" s="7">
        <v>2</v>
      </c>
    </row>
    <row r="13" spans="1:70" s="7" customFormat="1" ht="184" x14ac:dyDescent="0.2">
      <c r="A13" s="112">
        <v>3</v>
      </c>
      <c r="B13" s="113" t="s">
        <v>161</v>
      </c>
      <c r="C13" s="129" t="s">
        <v>164</v>
      </c>
      <c r="D13" s="112" t="s">
        <v>214</v>
      </c>
      <c r="E13" s="114" t="s">
        <v>205</v>
      </c>
      <c r="F13" s="130">
        <v>600</v>
      </c>
      <c r="G13" s="149" t="s">
        <v>215</v>
      </c>
      <c r="H13" s="150">
        <v>21758</v>
      </c>
      <c r="I13" s="197">
        <f t="shared" si="5"/>
        <v>4134.0200000000004</v>
      </c>
      <c r="J13" s="197">
        <f t="shared" si="6"/>
        <v>25892.02</v>
      </c>
      <c r="K13" s="118">
        <f t="shared" si="7"/>
        <v>13054800</v>
      </c>
      <c r="L13" s="118">
        <f t="shared" si="8"/>
        <v>15535212</v>
      </c>
      <c r="M13" s="149" t="s">
        <v>216</v>
      </c>
      <c r="N13" s="150">
        <v>21500</v>
      </c>
      <c r="O13" s="135">
        <f t="shared" si="9"/>
        <v>4085</v>
      </c>
      <c r="P13" s="121">
        <f t="shared" si="10"/>
        <v>25585</v>
      </c>
      <c r="Q13" s="122">
        <f t="shared" si="11"/>
        <v>12900000</v>
      </c>
      <c r="R13" s="122">
        <f t="shared" si="12"/>
        <v>15351000</v>
      </c>
      <c r="S13" s="123" t="s">
        <v>217</v>
      </c>
      <c r="T13" s="124">
        <v>17000</v>
      </c>
      <c r="U13" s="132">
        <f t="shared" si="13"/>
        <v>3230</v>
      </c>
      <c r="V13" s="125">
        <f t="shared" si="14"/>
        <v>20230</v>
      </c>
      <c r="W13" s="126">
        <f t="shared" si="15"/>
        <v>10200000</v>
      </c>
      <c r="X13" s="126">
        <f t="shared" si="16"/>
        <v>12138000</v>
      </c>
      <c r="Y13" s="127">
        <f t="shared" si="1"/>
        <v>23902.34</v>
      </c>
      <c r="Z13" s="127">
        <f t="shared" si="2"/>
        <v>14341404</v>
      </c>
      <c r="AA13" s="127">
        <f t="shared" si="3"/>
        <v>1910425.4514761888</v>
      </c>
      <c r="AB13" s="128">
        <f t="shared" si="4"/>
        <v>0.13321048981509681</v>
      </c>
      <c r="AC13" s="5"/>
      <c r="AD13" s="7" t="s">
        <v>368</v>
      </c>
      <c r="AG13" s="207" t="s">
        <v>313</v>
      </c>
      <c r="AH13" s="208">
        <v>6</v>
      </c>
      <c r="AI13" s="207" t="s">
        <v>312</v>
      </c>
      <c r="AJ13" s="99" t="s">
        <v>300</v>
      </c>
      <c r="AK13" s="5" t="s">
        <v>200</v>
      </c>
      <c r="AL13" s="65">
        <v>1</v>
      </c>
      <c r="AM13" s="93">
        <v>6</v>
      </c>
      <c r="AN13" s="96">
        <v>5000000</v>
      </c>
      <c r="AO13" s="67">
        <f t="shared" ref="AO13:AO19" si="18">IF(AK13="Tabla",(AN13*AH13*AL13*AM13)," ")</f>
        <v>180000000</v>
      </c>
      <c r="AP13" s="5"/>
      <c r="AQ13" s="5"/>
      <c r="AR13" s="68">
        <f t="shared" si="17"/>
        <v>180000000</v>
      </c>
      <c r="BR13" s="7">
        <v>4</v>
      </c>
    </row>
    <row r="14" spans="1:70" s="7" customFormat="1" ht="184" x14ac:dyDescent="0.2">
      <c r="A14" s="112">
        <v>4</v>
      </c>
      <c r="B14" s="113" t="s">
        <v>161</v>
      </c>
      <c r="C14" s="129" t="s">
        <v>165</v>
      </c>
      <c r="D14" s="112" t="s">
        <v>218</v>
      </c>
      <c r="E14" s="114" t="s">
        <v>205</v>
      </c>
      <c r="F14" s="130">
        <v>600</v>
      </c>
      <c r="G14" s="149" t="s">
        <v>219</v>
      </c>
      <c r="H14" s="152">
        <v>510</v>
      </c>
      <c r="I14" s="197">
        <f t="shared" si="5"/>
        <v>96.9</v>
      </c>
      <c r="J14" s="197">
        <f t="shared" si="6"/>
        <v>606.9</v>
      </c>
      <c r="K14" s="118">
        <f t="shared" si="7"/>
        <v>306000</v>
      </c>
      <c r="L14" s="118">
        <f t="shared" si="8"/>
        <v>364140</v>
      </c>
      <c r="M14" s="149" t="s">
        <v>220</v>
      </c>
      <c r="N14" s="152">
        <v>437</v>
      </c>
      <c r="O14" s="126">
        <f t="shared" si="9"/>
        <v>83.03</v>
      </c>
      <c r="P14" s="121">
        <f t="shared" si="10"/>
        <v>520.03</v>
      </c>
      <c r="Q14" s="122">
        <f t="shared" ref="Q14:Q77" si="19">IF(B14="","",(N14*F14))</f>
        <v>262200</v>
      </c>
      <c r="R14" s="122">
        <f t="shared" ref="R14:R77" si="20">IF(B14="","",(P14*F14))</f>
        <v>312018</v>
      </c>
      <c r="S14" s="123" t="s">
        <v>208</v>
      </c>
      <c r="T14" s="134">
        <v>490</v>
      </c>
      <c r="U14" s="125">
        <f t="shared" si="13"/>
        <v>93.1</v>
      </c>
      <c r="V14" s="125">
        <f t="shared" si="14"/>
        <v>583.1</v>
      </c>
      <c r="W14" s="126">
        <f t="shared" si="15"/>
        <v>294000</v>
      </c>
      <c r="X14" s="126">
        <f t="shared" si="16"/>
        <v>349860</v>
      </c>
      <c r="Y14" s="127">
        <f t="shared" si="1"/>
        <v>570.00999999999988</v>
      </c>
      <c r="Z14" s="127">
        <f t="shared" si="2"/>
        <v>342006</v>
      </c>
      <c r="AA14" s="127">
        <f t="shared" si="3"/>
        <v>26933.987970592101</v>
      </c>
      <c r="AB14" s="128">
        <f t="shared" si="4"/>
        <v>7.875296916016708E-2</v>
      </c>
      <c r="AC14" s="5"/>
      <c r="AD14" s="7" t="s">
        <v>368</v>
      </c>
      <c r="AG14" s="207" t="s">
        <v>313</v>
      </c>
      <c r="AH14" s="208">
        <v>6</v>
      </c>
      <c r="AI14" s="207" t="s">
        <v>314</v>
      </c>
      <c r="AJ14" s="95" t="s">
        <v>301</v>
      </c>
      <c r="AK14" s="5" t="s">
        <v>200</v>
      </c>
      <c r="AL14" s="65">
        <v>1</v>
      </c>
      <c r="AM14" s="75">
        <v>6</v>
      </c>
      <c r="AN14" s="96">
        <v>5000000</v>
      </c>
      <c r="AO14" s="67">
        <f t="shared" si="18"/>
        <v>180000000</v>
      </c>
      <c r="AP14" s="5"/>
      <c r="AQ14" s="5"/>
      <c r="AR14" s="68">
        <f t="shared" si="17"/>
        <v>180000000</v>
      </c>
      <c r="BR14" s="7">
        <v>5</v>
      </c>
    </row>
    <row r="15" spans="1:70" s="7" customFormat="1" ht="161" x14ac:dyDescent="0.2">
      <c r="A15" s="112">
        <v>5</v>
      </c>
      <c r="B15" s="113" t="s">
        <v>161</v>
      </c>
      <c r="C15" s="129" t="s">
        <v>166</v>
      </c>
      <c r="D15" s="112" t="s">
        <v>225</v>
      </c>
      <c r="E15" s="114" t="s">
        <v>205</v>
      </c>
      <c r="F15" s="130">
        <v>600</v>
      </c>
      <c r="G15" s="160" t="s">
        <v>222</v>
      </c>
      <c r="H15" s="155">
        <v>74789.915966386558</v>
      </c>
      <c r="I15" s="197">
        <f t="shared" si="5"/>
        <v>14210.084033613446</v>
      </c>
      <c r="J15" s="197">
        <f t="shared" si="6"/>
        <v>89000</v>
      </c>
      <c r="K15" s="118">
        <f t="shared" si="7"/>
        <v>44873949.579831935</v>
      </c>
      <c r="L15" s="118">
        <f t="shared" si="8"/>
        <v>53400000</v>
      </c>
      <c r="M15" s="160" t="s">
        <v>223</v>
      </c>
      <c r="N15" s="154">
        <v>68907.563025210082</v>
      </c>
      <c r="O15" s="135">
        <f t="shared" si="9"/>
        <v>13092.436974789916</v>
      </c>
      <c r="P15" s="121">
        <f t="shared" si="10"/>
        <v>82000</v>
      </c>
      <c r="Q15" s="122">
        <f t="shared" si="19"/>
        <v>41344537.815126047</v>
      </c>
      <c r="R15" s="122">
        <f t="shared" si="20"/>
        <v>49200000</v>
      </c>
      <c r="S15" s="123" t="s">
        <v>224</v>
      </c>
      <c r="T15" s="134">
        <v>74790</v>
      </c>
      <c r="U15" s="125">
        <f t="shared" si="13"/>
        <v>14210.1</v>
      </c>
      <c r="V15" s="125">
        <f t="shared" si="14"/>
        <v>89000.1</v>
      </c>
      <c r="W15" s="126">
        <f t="shared" si="15"/>
        <v>44874000</v>
      </c>
      <c r="X15" s="126">
        <f t="shared" si="16"/>
        <v>53400060</v>
      </c>
      <c r="Y15" s="127">
        <f t="shared" si="1"/>
        <v>86666.7</v>
      </c>
      <c r="Z15" s="127">
        <f t="shared" si="2"/>
        <v>52000020</v>
      </c>
      <c r="AA15" s="127">
        <f t="shared" si="3"/>
        <v>2424888.4512900794</v>
      </c>
      <c r="AB15" s="128">
        <f t="shared" si="4"/>
        <v>4.6632452281558344E-2</v>
      </c>
      <c r="AC15" s="5"/>
      <c r="AD15" s="7" t="s">
        <v>377</v>
      </c>
      <c r="AG15" s="207" t="s">
        <v>315</v>
      </c>
      <c r="AH15" s="208">
        <v>2</v>
      </c>
      <c r="AI15" s="207" t="s">
        <v>314</v>
      </c>
      <c r="AJ15" s="95" t="s">
        <v>302</v>
      </c>
      <c r="AK15" s="5" t="s">
        <v>200</v>
      </c>
      <c r="AL15" s="65">
        <v>1</v>
      </c>
      <c r="AM15" s="75">
        <v>4</v>
      </c>
      <c r="AN15" s="96">
        <v>5000000</v>
      </c>
      <c r="AO15" s="67">
        <f t="shared" si="18"/>
        <v>40000000</v>
      </c>
      <c r="AP15" s="5"/>
      <c r="AQ15" s="5"/>
      <c r="AR15" s="68">
        <f t="shared" si="17"/>
        <v>40000000</v>
      </c>
      <c r="BR15" s="7">
        <v>6</v>
      </c>
    </row>
    <row r="16" spans="1:70" s="7" customFormat="1" ht="160" x14ac:dyDescent="0.2">
      <c r="A16" s="112">
        <v>6</v>
      </c>
      <c r="B16" s="113" t="s">
        <v>161</v>
      </c>
      <c r="C16" s="129" t="s">
        <v>166</v>
      </c>
      <c r="D16" s="112" t="s">
        <v>221</v>
      </c>
      <c r="E16" s="114" t="s">
        <v>205</v>
      </c>
      <c r="F16" s="130">
        <v>600</v>
      </c>
      <c r="G16" s="155" t="s">
        <v>226</v>
      </c>
      <c r="H16" s="161">
        <f>55000/1.19</f>
        <v>46218.487394957985</v>
      </c>
      <c r="I16" s="197">
        <f t="shared" si="5"/>
        <v>8781.5126050420167</v>
      </c>
      <c r="J16" s="197">
        <f t="shared" si="6"/>
        <v>55000</v>
      </c>
      <c r="K16" s="118">
        <f t="shared" si="7"/>
        <v>27731092.43697479</v>
      </c>
      <c r="L16" s="118">
        <f t="shared" si="8"/>
        <v>33000000</v>
      </c>
      <c r="M16" s="119" t="s">
        <v>227</v>
      </c>
      <c r="N16" s="133">
        <v>46218</v>
      </c>
      <c r="O16" s="135">
        <f t="shared" si="9"/>
        <v>8781.42</v>
      </c>
      <c r="P16" s="121">
        <f t="shared" si="10"/>
        <v>54999.42</v>
      </c>
      <c r="Q16" s="122">
        <f t="shared" si="19"/>
        <v>27730800</v>
      </c>
      <c r="R16" s="122">
        <f t="shared" si="20"/>
        <v>32999652</v>
      </c>
      <c r="S16" s="123" t="s">
        <v>228</v>
      </c>
      <c r="T16" s="162">
        <v>46218</v>
      </c>
      <c r="U16" s="163">
        <f t="shared" si="13"/>
        <v>8781.42</v>
      </c>
      <c r="V16" s="125">
        <f t="shared" si="14"/>
        <v>54999.42</v>
      </c>
      <c r="W16" s="126">
        <f t="shared" si="15"/>
        <v>27730800</v>
      </c>
      <c r="X16" s="126">
        <f t="shared" si="16"/>
        <v>32999652</v>
      </c>
      <c r="Y16" s="127">
        <f t="shared" si="1"/>
        <v>54999.613333333335</v>
      </c>
      <c r="Z16" s="127">
        <f t="shared" si="2"/>
        <v>32999768</v>
      </c>
      <c r="AA16" s="127">
        <f t="shared" si="3"/>
        <v>200.91789367798975</v>
      </c>
      <c r="AB16" s="128">
        <f t="shared" si="4"/>
        <v>6.088463824290818E-6</v>
      </c>
      <c r="AC16" s="5"/>
      <c r="AG16" s="207" t="s">
        <v>315</v>
      </c>
      <c r="AH16" s="208">
        <v>2</v>
      </c>
      <c r="AI16" s="207" t="s">
        <v>312</v>
      </c>
      <c r="AJ16" s="95" t="s">
        <v>301</v>
      </c>
      <c r="AK16" s="5" t="s">
        <v>200</v>
      </c>
      <c r="AL16" s="65">
        <v>1</v>
      </c>
      <c r="AM16" s="75">
        <v>4</v>
      </c>
      <c r="AN16" s="96">
        <v>5000000</v>
      </c>
      <c r="AO16" s="67">
        <f t="shared" si="18"/>
        <v>40000000</v>
      </c>
      <c r="AP16" s="5"/>
      <c r="AQ16" s="5"/>
      <c r="AR16" s="68">
        <f t="shared" si="17"/>
        <v>40000000</v>
      </c>
      <c r="BR16" s="7">
        <v>7</v>
      </c>
    </row>
    <row r="17" spans="1:70" s="7" customFormat="1" ht="144" x14ac:dyDescent="0.2">
      <c r="A17" s="112">
        <v>7</v>
      </c>
      <c r="B17" s="113" t="s">
        <v>161</v>
      </c>
      <c r="C17" s="129" t="s">
        <v>365</v>
      </c>
      <c r="D17" s="112" t="s">
        <v>367</v>
      </c>
      <c r="E17" s="114" t="s">
        <v>342</v>
      </c>
      <c r="F17" s="130">
        <v>600</v>
      </c>
      <c r="G17" s="149" t="s">
        <v>222</v>
      </c>
      <c r="H17" s="161">
        <v>54622</v>
      </c>
      <c r="I17" s="197">
        <f t="shared" si="5"/>
        <v>10378.18</v>
      </c>
      <c r="J17" s="197">
        <f t="shared" si="6"/>
        <v>65000.18</v>
      </c>
      <c r="K17" s="118">
        <f t="shared" si="7"/>
        <v>32773200</v>
      </c>
      <c r="L17" s="118">
        <f t="shared" si="8"/>
        <v>39000108</v>
      </c>
      <c r="M17" s="149" t="s">
        <v>223</v>
      </c>
      <c r="N17" s="150">
        <v>54622</v>
      </c>
      <c r="O17" s="135">
        <f t="shared" si="9"/>
        <v>10378.18</v>
      </c>
      <c r="P17" s="121">
        <f t="shared" si="10"/>
        <v>65000.18</v>
      </c>
      <c r="Q17" s="122">
        <f t="shared" si="19"/>
        <v>32773200</v>
      </c>
      <c r="R17" s="122">
        <f t="shared" si="20"/>
        <v>39000108</v>
      </c>
      <c r="S17" s="149" t="s">
        <v>366</v>
      </c>
      <c r="T17" s="150">
        <v>54622</v>
      </c>
      <c r="U17" s="157">
        <f t="shared" si="13"/>
        <v>10378.18</v>
      </c>
      <c r="V17" s="125">
        <f t="shared" si="14"/>
        <v>65000.18</v>
      </c>
      <c r="W17" s="126">
        <f t="shared" si="15"/>
        <v>32773200</v>
      </c>
      <c r="X17" s="126">
        <f t="shared" si="16"/>
        <v>39000108</v>
      </c>
      <c r="Y17" s="127">
        <f t="shared" si="1"/>
        <v>65000.18</v>
      </c>
      <c r="Z17" s="127">
        <f t="shared" si="2"/>
        <v>39000108</v>
      </c>
      <c r="AA17" s="127">
        <f t="shared" si="3"/>
        <v>0</v>
      </c>
      <c r="AB17" s="128">
        <f t="shared" si="4"/>
        <v>0</v>
      </c>
      <c r="AC17" s="5"/>
      <c r="AD17" s="7" t="s">
        <v>368</v>
      </c>
      <c r="AG17" s="207" t="s">
        <v>198</v>
      </c>
      <c r="AH17" s="208">
        <v>1</v>
      </c>
      <c r="AI17" s="207" t="s">
        <v>308</v>
      </c>
      <c r="AJ17" s="95" t="s">
        <v>303</v>
      </c>
      <c r="AK17" s="5" t="s">
        <v>200</v>
      </c>
      <c r="AL17" s="65">
        <v>1</v>
      </c>
      <c r="AM17" s="75">
        <v>2</v>
      </c>
      <c r="AN17" s="96">
        <v>5000000</v>
      </c>
      <c r="AO17" s="67">
        <f t="shared" si="18"/>
        <v>10000000</v>
      </c>
      <c r="AP17" s="5"/>
      <c r="AQ17" s="5"/>
      <c r="AR17" s="68">
        <f t="shared" si="17"/>
        <v>10000000</v>
      </c>
    </row>
    <row r="18" spans="1:70" s="7" customFormat="1" ht="409.6" x14ac:dyDescent="0.2">
      <c r="A18" s="112">
        <v>8</v>
      </c>
      <c r="B18" s="113" t="s">
        <v>161</v>
      </c>
      <c r="C18" s="129" t="s">
        <v>362</v>
      </c>
      <c r="D18" s="112" t="s">
        <v>361</v>
      </c>
      <c r="E18" s="114" t="s">
        <v>205</v>
      </c>
      <c r="F18" s="130">
        <v>600</v>
      </c>
      <c r="G18" s="149" t="s">
        <v>363</v>
      </c>
      <c r="H18" s="152">
        <v>20150</v>
      </c>
      <c r="I18" s="197">
        <f t="shared" si="5"/>
        <v>3828.5</v>
      </c>
      <c r="J18" s="197">
        <f t="shared" si="6"/>
        <v>23978.5</v>
      </c>
      <c r="K18" s="118">
        <f t="shared" si="7"/>
        <v>12090000</v>
      </c>
      <c r="L18" s="118">
        <f t="shared" si="8"/>
        <v>14387100</v>
      </c>
      <c r="M18" s="119" t="s">
        <v>364</v>
      </c>
      <c r="N18" s="133">
        <v>18540</v>
      </c>
      <c r="O18" s="135">
        <f t="shared" si="9"/>
        <v>3522.6</v>
      </c>
      <c r="P18" s="121">
        <f t="shared" si="10"/>
        <v>22062.6</v>
      </c>
      <c r="Q18" s="122">
        <f t="shared" si="19"/>
        <v>11124000</v>
      </c>
      <c r="R18" s="122">
        <f t="shared" si="20"/>
        <v>13237560</v>
      </c>
      <c r="S18" s="149" t="s">
        <v>259</v>
      </c>
      <c r="T18" s="150">
        <v>18000</v>
      </c>
      <c r="U18" s="157">
        <f t="shared" si="13"/>
        <v>3420</v>
      </c>
      <c r="V18" s="125">
        <f t="shared" si="14"/>
        <v>21420</v>
      </c>
      <c r="W18" s="126">
        <f t="shared" si="15"/>
        <v>10800000</v>
      </c>
      <c r="X18" s="126">
        <f t="shared" si="16"/>
        <v>12852000</v>
      </c>
      <c r="Y18" s="127">
        <f t="shared" si="1"/>
        <v>22487.033333333336</v>
      </c>
      <c r="Z18" s="127">
        <f t="shared" si="2"/>
        <v>13492220</v>
      </c>
      <c r="AA18" s="127">
        <f t="shared" si="3"/>
        <v>798606.15399582288</v>
      </c>
      <c r="AB18" s="128">
        <f t="shared" si="4"/>
        <v>5.9190122455446387E-2</v>
      </c>
      <c r="AC18" s="5"/>
      <c r="AD18" s="7" t="s">
        <v>368</v>
      </c>
      <c r="AG18" s="207" t="s">
        <v>198</v>
      </c>
      <c r="AH18" s="208">
        <v>1</v>
      </c>
      <c r="AI18" s="207" t="s">
        <v>203</v>
      </c>
      <c r="AJ18" s="95" t="s">
        <v>304</v>
      </c>
      <c r="AK18" s="64" t="s">
        <v>200</v>
      </c>
      <c r="AL18" s="65">
        <v>1</v>
      </c>
      <c r="AM18" s="75">
        <v>5</v>
      </c>
      <c r="AN18" s="96">
        <v>5000000</v>
      </c>
      <c r="AO18" s="67">
        <f t="shared" si="18"/>
        <v>25000000</v>
      </c>
      <c r="AP18" s="64"/>
      <c r="AQ18" s="64"/>
      <c r="AR18" s="68">
        <f t="shared" si="17"/>
        <v>25000000</v>
      </c>
    </row>
    <row r="19" spans="1:70" s="7" customFormat="1" ht="161" x14ac:dyDescent="0.2">
      <c r="A19" s="112">
        <v>9</v>
      </c>
      <c r="B19" s="113" t="s">
        <v>161</v>
      </c>
      <c r="C19" s="129" t="s">
        <v>167</v>
      </c>
      <c r="D19" s="112" t="s">
        <v>229</v>
      </c>
      <c r="E19" s="114" t="s">
        <v>205</v>
      </c>
      <c r="F19" s="130">
        <v>1800</v>
      </c>
      <c r="G19" s="181" t="s">
        <v>230</v>
      </c>
      <c r="H19" s="182">
        <v>8319</v>
      </c>
      <c r="I19" s="197">
        <f t="shared" si="5"/>
        <v>1580.6100000000001</v>
      </c>
      <c r="J19" s="197">
        <f t="shared" si="6"/>
        <v>9899.61</v>
      </c>
      <c r="K19" s="118">
        <f t="shared" si="7"/>
        <v>14974200</v>
      </c>
      <c r="L19" s="118">
        <f t="shared" si="8"/>
        <v>17819298</v>
      </c>
      <c r="M19" s="119" t="s">
        <v>231</v>
      </c>
      <c r="N19" s="120">
        <v>8319</v>
      </c>
      <c r="O19" s="135">
        <f>N19*19%</f>
        <v>1580.6100000000001</v>
      </c>
      <c r="P19" s="121">
        <f t="shared" si="10"/>
        <v>9899.61</v>
      </c>
      <c r="Q19" s="122">
        <f t="shared" si="19"/>
        <v>14974200</v>
      </c>
      <c r="R19" s="122">
        <f t="shared" si="20"/>
        <v>17819298</v>
      </c>
      <c r="S19" s="123"/>
      <c r="T19" s="124"/>
      <c r="U19" s="132"/>
      <c r="V19" s="125"/>
      <c r="W19" s="126"/>
      <c r="X19" s="126"/>
      <c r="Y19" s="127">
        <f t="shared" si="1"/>
        <v>9899.61</v>
      </c>
      <c r="Z19" s="127">
        <f t="shared" si="2"/>
        <v>17819298</v>
      </c>
      <c r="AA19" s="127">
        <f t="shared" si="3"/>
        <v>0</v>
      </c>
      <c r="AB19" s="128">
        <f t="shared" si="4"/>
        <v>0</v>
      </c>
      <c r="AC19" s="5"/>
      <c r="AG19" s="207" t="s">
        <v>198</v>
      </c>
      <c r="AH19" s="208">
        <v>2</v>
      </c>
      <c r="AI19" s="207" t="s">
        <v>309</v>
      </c>
      <c r="AJ19" s="95" t="s">
        <v>305</v>
      </c>
      <c r="AK19" s="64" t="s">
        <v>200</v>
      </c>
      <c r="AL19" s="65">
        <v>1</v>
      </c>
      <c r="AM19" s="75">
        <v>7</v>
      </c>
      <c r="AN19" s="97">
        <v>3500000</v>
      </c>
      <c r="AO19" s="67">
        <f t="shared" si="18"/>
        <v>49000000</v>
      </c>
      <c r="AP19" s="109"/>
      <c r="AQ19" s="109"/>
      <c r="AR19" s="68">
        <f t="shared" si="17"/>
        <v>49000000</v>
      </c>
      <c r="BR19" s="7">
        <v>9</v>
      </c>
    </row>
    <row r="20" spans="1:70" s="7" customFormat="1" ht="208" x14ac:dyDescent="0.2">
      <c r="A20" s="112">
        <v>10</v>
      </c>
      <c r="B20" s="113" t="s">
        <v>161</v>
      </c>
      <c r="C20" s="136" t="s">
        <v>186</v>
      </c>
      <c r="D20" s="112" t="s">
        <v>275</v>
      </c>
      <c r="E20" s="114" t="s">
        <v>205</v>
      </c>
      <c r="F20" s="137">
        <v>600</v>
      </c>
      <c r="G20" s="149" t="s">
        <v>220</v>
      </c>
      <c r="H20" s="152">
        <v>3300</v>
      </c>
      <c r="I20" s="197">
        <f t="shared" si="5"/>
        <v>627</v>
      </c>
      <c r="J20" s="197">
        <f t="shared" si="6"/>
        <v>3927</v>
      </c>
      <c r="K20" s="118">
        <f t="shared" si="7"/>
        <v>1980000</v>
      </c>
      <c r="L20" s="118">
        <f t="shared" si="8"/>
        <v>2356200</v>
      </c>
      <c r="M20" s="149" t="s">
        <v>216</v>
      </c>
      <c r="N20" s="152">
        <v>3100</v>
      </c>
      <c r="O20" s="126">
        <f t="shared" ref="O20" si="21">N20*19%</f>
        <v>589</v>
      </c>
      <c r="P20" s="121">
        <f t="shared" si="10"/>
        <v>3689</v>
      </c>
      <c r="Q20" s="122">
        <f t="shared" si="19"/>
        <v>1860000</v>
      </c>
      <c r="R20" s="122">
        <f t="shared" si="20"/>
        <v>2213400</v>
      </c>
      <c r="S20" s="123"/>
      <c r="T20" s="124"/>
      <c r="U20" s="132"/>
      <c r="V20" s="125"/>
      <c r="W20" s="126"/>
      <c r="X20" s="126"/>
      <c r="Y20" s="127">
        <f t="shared" si="1"/>
        <v>3808</v>
      </c>
      <c r="Z20" s="127">
        <f t="shared" si="2"/>
        <v>2284800</v>
      </c>
      <c r="AA20" s="127">
        <f t="shared" si="3"/>
        <v>100974.84835343898</v>
      </c>
      <c r="AB20" s="128">
        <f t="shared" si="4"/>
        <v>4.4194173824159216E-2</v>
      </c>
      <c r="AC20" s="5"/>
      <c r="AD20" s="7" t="s">
        <v>368</v>
      </c>
      <c r="AG20" s="207" t="s">
        <v>198</v>
      </c>
      <c r="AH20" s="208">
        <v>2</v>
      </c>
      <c r="AI20" s="207" t="s">
        <v>310</v>
      </c>
      <c r="AJ20" s="95" t="s">
        <v>306</v>
      </c>
      <c r="AK20" s="64" t="s">
        <v>200</v>
      </c>
      <c r="AL20" s="65">
        <v>1</v>
      </c>
      <c r="AM20" s="75">
        <v>7</v>
      </c>
      <c r="AN20" s="97">
        <v>3500000</v>
      </c>
      <c r="AO20" s="67">
        <f>IF(AK19="Tabla",(AN19*AH19*AL19*AM19)," ")</f>
        <v>49000000</v>
      </c>
      <c r="AP20" s="64"/>
      <c r="AQ20" s="64"/>
      <c r="AR20" s="68">
        <f>IF(AK19="Tabla",AO20,(AVERAGE(AN19,AP20,AQ20)*AM19*AH19))</f>
        <v>49000000</v>
      </c>
      <c r="BR20" s="7">
        <v>30</v>
      </c>
    </row>
    <row r="21" spans="1:70" s="7" customFormat="1" ht="253" x14ac:dyDescent="0.2">
      <c r="A21" s="112">
        <v>11</v>
      </c>
      <c r="B21" s="113" t="s">
        <v>161</v>
      </c>
      <c r="C21" s="129" t="s">
        <v>168</v>
      </c>
      <c r="D21" s="112" t="s">
        <v>232</v>
      </c>
      <c r="E21" s="114" t="s">
        <v>205</v>
      </c>
      <c r="F21" s="130">
        <v>600</v>
      </c>
      <c r="G21" s="149" t="s">
        <v>215</v>
      </c>
      <c r="H21" s="152">
        <v>7953</v>
      </c>
      <c r="I21" s="197">
        <f t="shared" si="5"/>
        <v>1511.07</v>
      </c>
      <c r="J21" s="197">
        <f t="shared" si="6"/>
        <v>9464.07</v>
      </c>
      <c r="K21" s="118">
        <f t="shared" si="7"/>
        <v>4771800</v>
      </c>
      <c r="L21" s="118">
        <f t="shared" si="8"/>
        <v>5678442</v>
      </c>
      <c r="M21" s="149" t="s">
        <v>216</v>
      </c>
      <c r="N21" s="150">
        <v>8900</v>
      </c>
      <c r="O21" s="135">
        <f t="shared" si="9"/>
        <v>1691</v>
      </c>
      <c r="P21" s="121">
        <f t="shared" si="10"/>
        <v>10591</v>
      </c>
      <c r="Q21" s="122">
        <f t="shared" si="19"/>
        <v>5340000</v>
      </c>
      <c r="R21" s="122">
        <f t="shared" si="20"/>
        <v>6354600</v>
      </c>
      <c r="S21" s="149" t="s">
        <v>234</v>
      </c>
      <c r="T21" s="152">
        <v>7500</v>
      </c>
      <c r="U21" s="153">
        <f t="shared" si="13"/>
        <v>1425</v>
      </c>
      <c r="V21" s="125">
        <f t="shared" si="14"/>
        <v>8925</v>
      </c>
      <c r="W21" s="126">
        <f t="shared" si="15"/>
        <v>4500000</v>
      </c>
      <c r="X21" s="126">
        <f t="shared" si="16"/>
        <v>5355000</v>
      </c>
      <c r="Y21" s="127">
        <f t="shared" si="1"/>
        <v>9660.0233333333326</v>
      </c>
      <c r="Z21" s="127">
        <f t="shared" si="2"/>
        <v>5796014</v>
      </c>
      <c r="AA21" s="127">
        <f t="shared" si="3"/>
        <v>510066.09511709365</v>
      </c>
      <c r="AB21" s="128">
        <f t="shared" si="4"/>
        <v>8.8002909433464727E-2</v>
      </c>
      <c r="AC21" s="5"/>
      <c r="AD21" s="7" t="s">
        <v>368</v>
      </c>
      <c r="AG21" s="207" t="s">
        <v>198</v>
      </c>
      <c r="AH21" s="208">
        <v>2</v>
      </c>
      <c r="AI21" s="207" t="s">
        <v>311</v>
      </c>
      <c r="AJ21" s="95" t="s">
        <v>307</v>
      </c>
      <c r="AK21" s="64" t="s">
        <v>200</v>
      </c>
      <c r="AL21" s="65">
        <v>1</v>
      </c>
      <c r="AM21" s="75">
        <v>2</v>
      </c>
      <c r="AN21" s="96">
        <v>5000000</v>
      </c>
      <c r="AO21" s="67">
        <f>IF(AK20="Tabla",(AN20*AH20*AL20*AM20)," ")</f>
        <v>49000000</v>
      </c>
      <c r="AP21" s="64"/>
      <c r="AQ21" s="64"/>
      <c r="AR21" s="68">
        <f>IF(AK20="Tabla",AO21,(AVERAGE(AN20,AP21,AQ21)*AM20*AH20))</f>
        <v>49000000</v>
      </c>
      <c r="BR21" s="7">
        <v>10</v>
      </c>
    </row>
    <row r="22" spans="1:70" s="7" customFormat="1" ht="33" customHeight="1" x14ac:dyDescent="0.2">
      <c r="A22" s="112">
        <v>12</v>
      </c>
      <c r="B22" s="113" t="s">
        <v>161</v>
      </c>
      <c r="C22" s="113" t="s">
        <v>163</v>
      </c>
      <c r="D22" s="142" t="s">
        <v>212</v>
      </c>
      <c r="E22" s="143" t="s">
        <v>342</v>
      </c>
      <c r="F22" s="130">
        <v>600</v>
      </c>
      <c r="G22" s="144" t="s">
        <v>210</v>
      </c>
      <c r="H22" s="131">
        <v>43500</v>
      </c>
      <c r="I22" s="197">
        <f t="shared" si="5"/>
        <v>8265</v>
      </c>
      <c r="J22" s="197">
        <f t="shared" si="6"/>
        <v>51765</v>
      </c>
      <c r="K22" s="118">
        <f t="shared" si="7"/>
        <v>26100000</v>
      </c>
      <c r="L22" s="118">
        <f t="shared" si="8"/>
        <v>31059000</v>
      </c>
      <c r="M22" s="145" t="s">
        <v>211</v>
      </c>
      <c r="N22" s="120">
        <v>47740</v>
      </c>
      <c r="O22" s="126">
        <f t="shared" si="9"/>
        <v>9070.6</v>
      </c>
      <c r="P22" s="121">
        <f t="shared" si="10"/>
        <v>56810.6</v>
      </c>
      <c r="Q22" s="122">
        <f t="shared" si="19"/>
        <v>28644000</v>
      </c>
      <c r="R22" s="122">
        <f t="shared" si="20"/>
        <v>34086360</v>
      </c>
      <c r="S22" s="146" t="s">
        <v>356</v>
      </c>
      <c r="T22" s="124">
        <v>45000</v>
      </c>
      <c r="U22" s="126">
        <f t="shared" si="13"/>
        <v>8550</v>
      </c>
      <c r="V22" s="125">
        <f t="shared" si="14"/>
        <v>53550</v>
      </c>
      <c r="W22" s="126">
        <f t="shared" si="15"/>
        <v>27000000</v>
      </c>
      <c r="X22" s="126">
        <f t="shared" si="16"/>
        <v>32130000</v>
      </c>
      <c r="Y22" s="127">
        <f t="shared" si="1"/>
        <v>54041.866666666669</v>
      </c>
      <c r="Z22" s="127">
        <f t="shared" si="2"/>
        <v>32425120</v>
      </c>
      <c r="AA22" s="127">
        <f t="shared" si="3"/>
        <v>1535105.5348737428</v>
      </c>
      <c r="AB22" s="128">
        <f t="shared" si="4"/>
        <v>4.7343094948414773E-2</v>
      </c>
      <c r="AC22" s="5"/>
      <c r="AG22" s="64" t="s">
        <v>198</v>
      </c>
      <c r="AH22" s="75">
        <v>3</v>
      </c>
      <c r="AI22" s="64" t="s">
        <v>388</v>
      </c>
      <c r="AJ22" s="95" t="s">
        <v>389</v>
      </c>
      <c r="AK22" s="5" t="s">
        <v>200</v>
      </c>
      <c r="AL22" s="65">
        <v>1</v>
      </c>
      <c r="AM22" s="75">
        <v>6</v>
      </c>
      <c r="AN22" s="98">
        <v>4000000</v>
      </c>
      <c r="AO22" s="67">
        <f>IF(AK22="Tabla",(AN22*AH22*AL22*AM22)," ")</f>
        <v>72000000</v>
      </c>
      <c r="AP22" s="64"/>
      <c r="AQ22" s="64"/>
      <c r="AR22" s="68">
        <f>IF(AK21="Tabla",AO22,(AVERAGE(AN21,AP22,AQ22)*AM21*AH21))</f>
        <v>72000000</v>
      </c>
    </row>
    <row r="23" spans="1:70" s="7" customFormat="1" ht="33" customHeight="1" thickBot="1" x14ac:dyDescent="0.25">
      <c r="A23" s="112">
        <v>13</v>
      </c>
      <c r="B23" s="113" t="s">
        <v>169</v>
      </c>
      <c r="C23" s="129" t="s">
        <v>170</v>
      </c>
      <c r="D23" s="112" t="s">
        <v>235</v>
      </c>
      <c r="E23" s="114" t="s">
        <v>205</v>
      </c>
      <c r="F23" s="113">
        <v>5</v>
      </c>
      <c r="G23" s="115" t="s">
        <v>210</v>
      </c>
      <c r="H23" s="131">
        <v>260000</v>
      </c>
      <c r="I23" s="197">
        <f t="shared" si="5"/>
        <v>49400</v>
      </c>
      <c r="J23" s="197">
        <f t="shared" si="6"/>
        <v>309400</v>
      </c>
      <c r="K23" s="118">
        <f t="shared" si="7"/>
        <v>1300000</v>
      </c>
      <c r="L23" s="118">
        <f t="shared" si="8"/>
        <v>1547000</v>
      </c>
      <c r="M23" s="119" t="s">
        <v>236</v>
      </c>
      <c r="N23" s="133">
        <v>294117</v>
      </c>
      <c r="O23" s="135">
        <f>N23*19%</f>
        <v>55882.23</v>
      </c>
      <c r="P23" s="121">
        <f t="shared" si="10"/>
        <v>349999.23</v>
      </c>
      <c r="Q23" s="122">
        <f t="shared" si="19"/>
        <v>1470585</v>
      </c>
      <c r="R23" s="122">
        <f t="shared" si="20"/>
        <v>1749996.15</v>
      </c>
      <c r="S23" s="123" t="s">
        <v>237</v>
      </c>
      <c r="T23" s="134">
        <v>319327</v>
      </c>
      <c r="U23" s="125">
        <f>T23*19%</f>
        <v>60672.13</v>
      </c>
      <c r="V23" s="125">
        <f t="shared" si="14"/>
        <v>379999.13</v>
      </c>
      <c r="W23" s="126">
        <f t="shared" si="15"/>
        <v>1596635</v>
      </c>
      <c r="X23" s="126">
        <f t="shared" si="16"/>
        <v>1899995.65</v>
      </c>
      <c r="Y23" s="127">
        <f t="shared" si="1"/>
        <v>346466.12</v>
      </c>
      <c r="Z23" s="127">
        <f t="shared" si="2"/>
        <v>1732330.5999999999</v>
      </c>
      <c r="AA23" s="127">
        <f t="shared" si="3"/>
        <v>177159.63415048158</v>
      </c>
      <c r="AB23" s="128">
        <f t="shared" si="4"/>
        <v>0.10226664249334486</v>
      </c>
      <c r="AC23" s="5"/>
      <c r="AJ23" s="242" t="s">
        <v>48</v>
      </c>
      <c r="AK23" s="242"/>
      <c r="AL23" s="242"/>
      <c r="AM23" s="242"/>
      <c r="AN23" s="242"/>
      <c r="AO23" s="242"/>
      <c r="AP23" s="242"/>
      <c r="AQ23" s="243"/>
      <c r="AR23" s="193">
        <f>SUM(AR11:AR22)</f>
        <v>813000000</v>
      </c>
      <c r="BR23" s="7">
        <v>11</v>
      </c>
    </row>
    <row r="24" spans="1:70" s="7" customFormat="1" ht="33" customHeight="1" x14ac:dyDescent="0.2">
      <c r="A24" s="112">
        <v>14</v>
      </c>
      <c r="B24" s="113" t="s">
        <v>169</v>
      </c>
      <c r="C24" s="129" t="s">
        <v>171</v>
      </c>
      <c r="D24" s="112" t="s">
        <v>238</v>
      </c>
      <c r="E24" s="114" t="s">
        <v>205</v>
      </c>
      <c r="F24" s="138">
        <v>1</v>
      </c>
      <c r="G24" s="184" t="s">
        <v>379</v>
      </c>
      <c r="H24" s="183">
        <v>2300000</v>
      </c>
      <c r="I24" s="198">
        <v>0</v>
      </c>
      <c r="J24" s="197">
        <f t="shared" si="6"/>
        <v>2300000</v>
      </c>
      <c r="K24" s="118">
        <f t="shared" si="7"/>
        <v>2300000</v>
      </c>
      <c r="L24" s="118">
        <f t="shared" si="8"/>
        <v>2300000</v>
      </c>
      <c r="M24" s="119" t="s">
        <v>240</v>
      </c>
      <c r="N24" s="183">
        <f>1600000+400000</f>
        <v>2000000</v>
      </c>
      <c r="O24" s="200">
        <f>304000-64000-4000-19320</f>
        <v>216680</v>
      </c>
      <c r="P24" s="121">
        <f t="shared" si="10"/>
        <v>2216680</v>
      </c>
      <c r="Q24" s="122">
        <f t="shared" si="19"/>
        <v>2000000</v>
      </c>
      <c r="R24" s="122">
        <f t="shared" si="20"/>
        <v>2216680</v>
      </c>
      <c r="S24" s="166" t="s">
        <v>241</v>
      </c>
      <c r="T24" s="183">
        <f>1390000+198235</f>
        <v>1588235</v>
      </c>
      <c r="U24" s="183">
        <f t="shared" ref="U24" si="22">+T24*19%</f>
        <v>301764.65000000002</v>
      </c>
      <c r="V24" s="125">
        <f t="shared" si="14"/>
        <v>1889999.65</v>
      </c>
      <c r="W24" s="126">
        <f t="shared" si="15"/>
        <v>1588235</v>
      </c>
      <c r="X24" s="126">
        <f t="shared" si="16"/>
        <v>1889999.65</v>
      </c>
      <c r="Y24" s="127">
        <f t="shared" si="1"/>
        <v>2135559.8833333333</v>
      </c>
      <c r="Z24" s="127">
        <f t="shared" si="2"/>
        <v>2135559.8833333333</v>
      </c>
      <c r="AA24" s="127">
        <f t="shared" si="3"/>
        <v>216703.54576250212</v>
      </c>
      <c r="AB24" s="128">
        <f t="shared" si="4"/>
        <v>0.1014738792640438</v>
      </c>
      <c r="AC24" s="5"/>
      <c r="AD24" s="7" t="s">
        <v>377</v>
      </c>
      <c r="BR24" s="7">
        <v>12</v>
      </c>
    </row>
    <row r="25" spans="1:70" s="7" customFormat="1" ht="33" customHeight="1" x14ac:dyDescent="0.2">
      <c r="A25" s="112">
        <v>15</v>
      </c>
      <c r="B25" s="113" t="s">
        <v>169</v>
      </c>
      <c r="C25" s="129" t="s">
        <v>172</v>
      </c>
      <c r="D25" s="112" t="s">
        <v>242</v>
      </c>
      <c r="E25" s="114" t="s">
        <v>205</v>
      </c>
      <c r="F25" s="113">
        <v>2</v>
      </c>
      <c r="G25" s="185" t="s">
        <v>243</v>
      </c>
      <c r="H25" s="186">
        <v>1600000</v>
      </c>
      <c r="I25" s="32">
        <f t="shared" ref="I25" si="23">H25*19%</f>
        <v>304000</v>
      </c>
      <c r="J25" s="197">
        <f t="shared" si="6"/>
        <v>1904000</v>
      </c>
      <c r="K25" s="118">
        <f t="shared" si="7"/>
        <v>3200000</v>
      </c>
      <c r="L25" s="118">
        <f t="shared" si="8"/>
        <v>3808000</v>
      </c>
      <c r="M25" s="187" t="s">
        <v>237</v>
      </c>
      <c r="N25" s="188">
        <v>1400000</v>
      </c>
      <c r="O25" s="32">
        <f t="shared" ref="O25" si="24">N25*19%</f>
        <v>266000</v>
      </c>
      <c r="P25" s="121">
        <f t="shared" si="10"/>
        <v>1666000</v>
      </c>
      <c r="Q25" s="122">
        <f t="shared" si="19"/>
        <v>2800000</v>
      </c>
      <c r="R25" s="122">
        <f t="shared" si="20"/>
        <v>3332000</v>
      </c>
      <c r="S25" s="123"/>
      <c r="T25" s="124"/>
      <c r="U25" s="132"/>
      <c r="V25" s="125"/>
      <c r="W25" s="126"/>
      <c r="X25" s="126"/>
      <c r="Y25" s="127">
        <f t="shared" si="1"/>
        <v>1785000</v>
      </c>
      <c r="Z25" s="127">
        <f t="shared" si="2"/>
        <v>3570000</v>
      </c>
      <c r="AA25" s="127">
        <f t="shared" si="3"/>
        <v>336582.82784479664</v>
      </c>
      <c r="AB25" s="128">
        <f t="shared" si="4"/>
        <v>9.428090415820635E-2</v>
      </c>
      <c r="AC25" s="5"/>
      <c r="BR25" s="7">
        <v>13</v>
      </c>
    </row>
    <row r="26" spans="1:70" s="7" customFormat="1" ht="33" customHeight="1" x14ac:dyDescent="0.2">
      <c r="A26" s="112">
        <v>16</v>
      </c>
      <c r="B26" s="113" t="s">
        <v>169</v>
      </c>
      <c r="C26" s="129" t="s">
        <v>173</v>
      </c>
      <c r="D26" s="112" t="s">
        <v>245</v>
      </c>
      <c r="E26" s="114" t="s">
        <v>205</v>
      </c>
      <c r="F26" s="113">
        <v>1</v>
      </c>
      <c r="G26" s="149" t="s">
        <v>246</v>
      </c>
      <c r="H26" s="152">
        <v>1450000</v>
      </c>
      <c r="I26" s="197">
        <f t="shared" si="5"/>
        <v>275500</v>
      </c>
      <c r="J26" s="197">
        <f t="shared" si="6"/>
        <v>1725500</v>
      </c>
      <c r="K26" s="118">
        <f t="shared" si="7"/>
        <v>1450000</v>
      </c>
      <c r="L26" s="118">
        <f t="shared" si="8"/>
        <v>1725500</v>
      </c>
      <c r="M26" s="149" t="s">
        <v>247</v>
      </c>
      <c r="N26" s="152">
        <v>1500000</v>
      </c>
      <c r="O26" s="126">
        <f t="shared" si="9"/>
        <v>285000</v>
      </c>
      <c r="P26" s="121">
        <f t="shared" si="10"/>
        <v>1785000</v>
      </c>
      <c r="Q26" s="122">
        <f t="shared" si="19"/>
        <v>1500000</v>
      </c>
      <c r="R26" s="122">
        <f t="shared" si="20"/>
        <v>1785000</v>
      </c>
      <c r="S26" s="149" t="s">
        <v>248</v>
      </c>
      <c r="T26" s="152">
        <v>1520000</v>
      </c>
      <c r="U26" s="153">
        <f t="shared" si="13"/>
        <v>288800</v>
      </c>
      <c r="V26" s="125">
        <f t="shared" si="14"/>
        <v>1808800</v>
      </c>
      <c r="W26" s="126">
        <f t="shared" si="15"/>
        <v>1520000</v>
      </c>
      <c r="X26" s="126">
        <f t="shared" si="16"/>
        <v>1808800</v>
      </c>
      <c r="Y26" s="127">
        <f t="shared" si="1"/>
        <v>1773100</v>
      </c>
      <c r="Z26" s="127">
        <f t="shared" si="2"/>
        <v>1773100</v>
      </c>
      <c r="AA26" s="127">
        <f t="shared" si="3"/>
        <v>42906.060178021471</v>
      </c>
      <c r="AB26" s="128">
        <f t="shared" si="4"/>
        <v>2.4198330707812007E-2</v>
      </c>
      <c r="AC26" s="5"/>
      <c r="AD26" s="7" t="s">
        <v>368</v>
      </c>
      <c r="BR26" s="7">
        <v>14</v>
      </c>
    </row>
    <row r="27" spans="1:70" s="7" customFormat="1" ht="33" customHeight="1" x14ac:dyDescent="0.2">
      <c r="A27" s="112">
        <v>17</v>
      </c>
      <c r="B27" s="113" t="s">
        <v>169</v>
      </c>
      <c r="C27" s="129" t="s">
        <v>174</v>
      </c>
      <c r="D27" s="112" t="s">
        <v>249</v>
      </c>
      <c r="E27" s="114" t="s">
        <v>205</v>
      </c>
      <c r="F27" s="113">
        <v>150</v>
      </c>
      <c r="G27" s="115" t="s">
        <v>210</v>
      </c>
      <c r="H27" s="131">
        <v>1665</v>
      </c>
      <c r="I27" s="197">
        <f t="shared" si="5"/>
        <v>316.35000000000002</v>
      </c>
      <c r="J27" s="197">
        <f t="shared" si="6"/>
        <v>1981.35</v>
      </c>
      <c r="K27" s="118">
        <f t="shared" si="7"/>
        <v>249750</v>
      </c>
      <c r="L27" s="118">
        <f t="shared" si="8"/>
        <v>297202.5</v>
      </c>
      <c r="M27" s="119" t="s">
        <v>250</v>
      </c>
      <c r="N27" s="120">
        <v>1300</v>
      </c>
      <c r="O27" s="126">
        <f t="shared" si="9"/>
        <v>247</v>
      </c>
      <c r="P27" s="121">
        <f t="shared" si="10"/>
        <v>1547</v>
      </c>
      <c r="Q27" s="122">
        <f t="shared" si="19"/>
        <v>195000</v>
      </c>
      <c r="R27" s="122">
        <f t="shared" si="20"/>
        <v>232050</v>
      </c>
      <c r="S27" s="123" t="s">
        <v>251</v>
      </c>
      <c r="T27" s="124">
        <v>2000</v>
      </c>
      <c r="U27" s="132">
        <f t="shared" si="13"/>
        <v>380</v>
      </c>
      <c r="V27" s="125">
        <f t="shared" si="14"/>
        <v>2380</v>
      </c>
      <c r="W27" s="126">
        <f t="shared" si="15"/>
        <v>300000</v>
      </c>
      <c r="X27" s="126">
        <f t="shared" si="16"/>
        <v>357000</v>
      </c>
      <c r="Y27" s="127">
        <f t="shared" si="1"/>
        <v>1969.45</v>
      </c>
      <c r="Z27" s="127">
        <f t="shared" si="2"/>
        <v>295417.5</v>
      </c>
      <c r="AA27" s="127">
        <f t="shared" si="3"/>
        <v>62494.12207359985</v>
      </c>
      <c r="AB27" s="128">
        <f t="shared" si="4"/>
        <v>0.21154509151827447</v>
      </c>
      <c r="AC27" s="5"/>
      <c r="BR27" s="7">
        <v>15</v>
      </c>
    </row>
    <row r="28" spans="1:70" s="7" customFormat="1" ht="33" customHeight="1" x14ac:dyDescent="0.2">
      <c r="A28" s="112">
        <v>18</v>
      </c>
      <c r="B28" s="113" t="s">
        <v>169</v>
      </c>
      <c r="C28" s="129" t="s">
        <v>175</v>
      </c>
      <c r="D28" s="112" t="s">
        <v>252</v>
      </c>
      <c r="E28" s="114" t="s">
        <v>205</v>
      </c>
      <c r="F28" s="113">
        <v>1</v>
      </c>
      <c r="G28" s="187" t="s">
        <v>253</v>
      </c>
      <c r="H28" s="188">
        <v>380000</v>
      </c>
      <c r="I28" s="197"/>
      <c r="J28" s="197">
        <f t="shared" si="6"/>
        <v>380000</v>
      </c>
      <c r="K28" s="118">
        <f t="shared" si="7"/>
        <v>380000</v>
      </c>
      <c r="L28" s="118">
        <f t="shared" si="8"/>
        <v>380000</v>
      </c>
      <c r="M28" s="119" t="s">
        <v>254</v>
      </c>
      <c r="N28" s="152">
        <v>320000</v>
      </c>
      <c r="O28" s="126">
        <f t="shared" si="9"/>
        <v>60800</v>
      </c>
      <c r="P28" s="121">
        <f t="shared" si="10"/>
        <v>380800</v>
      </c>
      <c r="Q28" s="122">
        <f t="shared" si="19"/>
        <v>320000</v>
      </c>
      <c r="R28" s="122">
        <f t="shared" si="20"/>
        <v>380800</v>
      </c>
      <c r="S28" s="187" t="s">
        <v>287</v>
      </c>
      <c r="T28" s="188">
        <v>390000</v>
      </c>
      <c r="U28" s="189"/>
      <c r="V28" s="125">
        <f t="shared" si="14"/>
        <v>390000</v>
      </c>
      <c r="W28" s="126">
        <f t="shared" si="15"/>
        <v>390000</v>
      </c>
      <c r="X28" s="126">
        <f t="shared" si="16"/>
        <v>390000</v>
      </c>
      <c r="Y28" s="127">
        <f t="shared" si="1"/>
        <v>383600</v>
      </c>
      <c r="Z28" s="127">
        <f t="shared" si="2"/>
        <v>383600</v>
      </c>
      <c r="AA28" s="127">
        <f t="shared" si="3"/>
        <v>5556.977595779922</v>
      </c>
      <c r="AB28" s="128">
        <f t="shared" si="4"/>
        <v>1.4486385807559754E-2</v>
      </c>
      <c r="AC28" s="5"/>
      <c r="AD28" s="7" t="s">
        <v>377</v>
      </c>
      <c r="AF28" s="7" t="s">
        <v>377</v>
      </c>
      <c r="BR28" s="7">
        <v>16</v>
      </c>
    </row>
    <row r="29" spans="1:70" s="7" customFormat="1" ht="33" customHeight="1" x14ac:dyDescent="0.2">
      <c r="A29" s="112">
        <v>19</v>
      </c>
      <c r="B29" s="113" t="s">
        <v>169</v>
      </c>
      <c r="C29" s="129" t="s">
        <v>176</v>
      </c>
      <c r="D29" s="112" t="s">
        <v>256</v>
      </c>
      <c r="E29" s="114" t="s">
        <v>205</v>
      </c>
      <c r="F29" s="113">
        <v>150</v>
      </c>
      <c r="G29" s="115" t="s">
        <v>257</v>
      </c>
      <c r="H29" s="131">
        <v>10500</v>
      </c>
      <c r="I29" s="197">
        <f t="shared" si="5"/>
        <v>1995</v>
      </c>
      <c r="J29" s="197">
        <f t="shared" si="6"/>
        <v>12495</v>
      </c>
      <c r="K29" s="118">
        <f t="shared" si="7"/>
        <v>1575000</v>
      </c>
      <c r="L29" s="118">
        <f t="shared" si="8"/>
        <v>1874250</v>
      </c>
      <c r="M29" s="119" t="s">
        <v>258</v>
      </c>
      <c r="N29" s="133">
        <v>12328</v>
      </c>
      <c r="O29" s="135">
        <f t="shared" si="9"/>
        <v>2342.3200000000002</v>
      </c>
      <c r="P29" s="121">
        <f t="shared" si="10"/>
        <v>14670.32</v>
      </c>
      <c r="Q29" s="122">
        <f t="shared" si="19"/>
        <v>1849200</v>
      </c>
      <c r="R29" s="122">
        <f t="shared" si="20"/>
        <v>2200548</v>
      </c>
      <c r="S29" s="149" t="s">
        <v>259</v>
      </c>
      <c r="T29" s="152">
        <v>12000</v>
      </c>
      <c r="U29" s="153">
        <f t="shared" si="13"/>
        <v>2280</v>
      </c>
      <c r="V29" s="125">
        <f t="shared" si="14"/>
        <v>14280</v>
      </c>
      <c r="W29" s="126">
        <f t="shared" si="15"/>
        <v>1800000</v>
      </c>
      <c r="X29" s="126">
        <f t="shared" si="16"/>
        <v>2142000</v>
      </c>
      <c r="Y29" s="127">
        <f t="shared" si="1"/>
        <v>13815.106666666667</v>
      </c>
      <c r="Z29" s="127">
        <f t="shared" si="2"/>
        <v>2072266</v>
      </c>
      <c r="AA29" s="127">
        <f t="shared" si="3"/>
        <v>173967.58108337311</v>
      </c>
      <c r="AB29" s="128">
        <f t="shared" si="4"/>
        <v>8.3950410364003997E-2</v>
      </c>
      <c r="AC29" s="5"/>
      <c r="BR29" s="7">
        <v>17</v>
      </c>
    </row>
    <row r="30" spans="1:70" s="7" customFormat="1" ht="33" customHeight="1" x14ac:dyDescent="0.2">
      <c r="A30" s="112">
        <v>20</v>
      </c>
      <c r="B30" s="113" t="s">
        <v>169</v>
      </c>
      <c r="C30" s="136" t="s">
        <v>186</v>
      </c>
      <c r="D30" s="112" t="s">
        <v>275</v>
      </c>
      <c r="E30" s="114" t="s">
        <v>205</v>
      </c>
      <c r="F30" s="137">
        <v>150</v>
      </c>
      <c r="G30" s="115" t="s">
        <v>220</v>
      </c>
      <c r="H30" s="152">
        <v>3300</v>
      </c>
      <c r="I30" s="197">
        <f t="shared" si="5"/>
        <v>627</v>
      </c>
      <c r="J30" s="197">
        <f t="shared" si="6"/>
        <v>3927</v>
      </c>
      <c r="K30" s="118">
        <f t="shared" si="7"/>
        <v>495000</v>
      </c>
      <c r="L30" s="118">
        <f t="shared" si="8"/>
        <v>589050</v>
      </c>
      <c r="M30" s="149" t="s">
        <v>216</v>
      </c>
      <c r="N30" s="152">
        <v>3100</v>
      </c>
      <c r="O30" s="201">
        <f t="shared" si="9"/>
        <v>589</v>
      </c>
      <c r="P30" s="121">
        <f t="shared" si="10"/>
        <v>3689</v>
      </c>
      <c r="Q30" s="122">
        <f t="shared" si="19"/>
        <v>465000</v>
      </c>
      <c r="R30" s="122">
        <f t="shared" si="20"/>
        <v>553350</v>
      </c>
      <c r="S30" s="123"/>
      <c r="T30" s="124"/>
      <c r="U30" s="132"/>
      <c r="V30" s="125"/>
      <c r="W30" s="126"/>
      <c r="X30" s="126"/>
      <c r="Y30" s="127">
        <f t="shared" si="1"/>
        <v>3808</v>
      </c>
      <c r="Z30" s="127">
        <f t="shared" si="2"/>
        <v>571200</v>
      </c>
      <c r="AA30" s="127">
        <f t="shared" si="3"/>
        <v>25243.712088359745</v>
      </c>
      <c r="AB30" s="128">
        <f t="shared" si="4"/>
        <v>4.4194173824159216E-2</v>
      </c>
      <c r="AC30" s="5"/>
      <c r="BR30" s="7">
        <v>30</v>
      </c>
    </row>
    <row r="31" spans="1:70" s="7" customFormat="1" ht="33" customHeight="1" x14ac:dyDescent="0.2">
      <c r="A31" s="112">
        <v>21</v>
      </c>
      <c r="B31" s="113" t="s">
        <v>169</v>
      </c>
      <c r="C31" s="129" t="s">
        <v>177</v>
      </c>
      <c r="D31" s="112" t="s">
        <v>260</v>
      </c>
      <c r="E31" s="114" t="s">
        <v>205</v>
      </c>
      <c r="F31" s="113">
        <v>150</v>
      </c>
      <c r="G31" s="115" t="s">
        <v>230</v>
      </c>
      <c r="H31" s="131">
        <v>12521</v>
      </c>
      <c r="I31" s="197">
        <f t="shared" si="5"/>
        <v>2378.9900000000002</v>
      </c>
      <c r="J31" s="197">
        <f t="shared" si="6"/>
        <v>14899.99</v>
      </c>
      <c r="K31" s="118">
        <f t="shared" si="7"/>
        <v>1878150</v>
      </c>
      <c r="L31" s="118">
        <f t="shared" si="8"/>
        <v>2234998.5</v>
      </c>
      <c r="M31" s="119" t="s">
        <v>261</v>
      </c>
      <c r="N31" s="120">
        <v>15630</v>
      </c>
      <c r="O31" s="126">
        <f t="shared" si="9"/>
        <v>2969.7</v>
      </c>
      <c r="P31" s="121">
        <f t="shared" si="10"/>
        <v>18599.7</v>
      </c>
      <c r="Q31" s="122">
        <f t="shared" si="19"/>
        <v>2344500</v>
      </c>
      <c r="R31" s="122">
        <f t="shared" si="20"/>
        <v>2789955</v>
      </c>
      <c r="S31" s="123" t="s">
        <v>231</v>
      </c>
      <c r="T31" s="124">
        <v>12521</v>
      </c>
      <c r="U31" s="132">
        <f t="shared" si="13"/>
        <v>2378.9900000000002</v>
      </c>
      <c r="V31" s="125">
        <f t="shared" si="14"/>
        <v>14899.99</v>
      </c>
      <c r="W31" s="126">
        <f t="shared" si="15"/>
        <v>1878150</v>
      </c>
      <c r="X31" s="126">
        <f t="shared" si="16"/>
        <v>2234998.5</v>
      </c>
      <c r="Y31" s="127">
        <f t="shared" si="1"/>
        <v>16133.226666666667</v>
      </c>
      <c r="Z31" s="127">
        <f t="shared" si="2"/>
        <v>2419984</v>
      </c>
      <c r="AA31" s="127">
        <f t="shared" si="3"/>
        <v>320404.28466353257</v>
      </c>
      <c r="AB31" s="128">
        <f t="shared" si="4"/>
        <v>0.1323993401045348</v>
      </c>
      <c r="AC31" s="5"/>
      <c r="BR31" s="7">
        <v>18</v>
      </c>
    </row>
    <row r="32" spans="1:70" s="7" customFormat="1" ht="33" customHeight="1" x14ac:dyDescent="0.2">
      <c r="A32" s="112">
        <v>22</v>
      </c>
      <c r="B32" s="113" t="s">
        <v>169</v>
      </c>
      <c r="C32" s="129" t="s">
        <v>178</v>
      </c>
      <c r="D32" s="112" t="s">
        <v>262</v>
      </c>
      <c r="E32" s="114" t="s">
        <v>205</v>
      </c>
      <c r="F32" s="113">
        <v>3</v>
      </c>
      <c r="G32" s="115" t="s">
        <v>237</v>
      </c>
      <c r="H32" s="131">
        <v>1344538</v>
      </c>
      <c r="I32" s="197">
        <f>H32*19%</f>
        <v>255462.22</v>
      </c>
      <c r="J32" s="197">
        <f t="shared" si="6"/>
        <v>1600000.22</v>
      </c>
      <c r="K32" s="118">
        <f t="shared" si="7"/>
        <v>4033614</v>
      </c>
      <c r="L32" s="118">
        <f t="shared" si="8"/>
        <v>4800000.66</v>
      </c>
      <c r="M32" s="119" t="s">
        <v>244</v>
      </c>
      <c r="N32" s="120">
        <v>1200000</v>
      </c>
      <c r="O32" s="126">
        <f t="shared" si="9"/>
        <v>228000</v>
      </c>
      <c r="P32" s="121">
        <f t="shared" si="10"/>
        <v>1428000</v>
      </c>
      <c r="Q32" s="122">
        <f t="shared" si="19"/>
        <v>3600000</v>
      </c>
      <c r="R32" s="122">
        <f t="shared" si="20"/>
        <v>4284000</v>
      </c>
      <c r="S32" s="123"/>
      <c r="T32" s="124"/>
      <c r="U32" s="132"/>
      <c r="V32" s="125"/>
      <c r="W32" s="126"/>
      <c r="X32" s="126"/>
      <c r="Y32" s="127">
        <f t="shared" si="1"/>
        <v>1514000.1099999999</v>
      </c>
      <c r="Z32" s="127">
        <f t="shared" si="2"/>
        <v>4542000.33</v>
      </c>
      <c r="AA32" s="127">
        <f t="shared" si="3"/>
        <v>364867.56578273419</v>
      </c>
      <c r="AB32" s="128">
        <f t="shared" si="4"/>
        <v>8.0331910892383007E-2</v>
      </c>
      <c r="AC32" s="5" t="s">
        <v>359</v>
      </c>
      <c r="BR32" s="7">
        <v>19</v>
      </c>
    </row>
    <row r="33" spans="1:70" s="7" customFormat="1" ht="33" customHeight="1" x14ac:dyDescent="0.2">
      <c r="A33" s="112">
        <v>23</v>
      </c>
      <c r="B33" s="113" t="s">
        <v>169</v>
      </c>
      <c r="C33" s="206" t="s">
        <v>460</v>
      </c>
      <c r="D33" s="112" t="s">
        <v>263</v>
      </c>
      <c r="E33" s="114" t="s">
        <v>205</v>
      </c>
      <c r="F33" s="138">
        <v>150</v>
      </c>
      <c r="G33" s="149" t="s">
        <v>264</v>
      </c>
      <c r="H33" s="152">
        <v>12500</v>
      </c>
      <c r="I33" s="197">
        <f>H33*8%</f>
        <v>1000</v>
      </c>
      <c r="J33" s="197">
        <f t="shared" si="6"/>
        <v>13500</v>
      </c>
      <c r="K33" s="118">
        <f t="shared" si="7"/>
        <v>1875000</v>
      </c>
      <c r="L33" s="118">
        <f t="shared" si="8"/>
        <v>2025000</v>
      </c>
      <c r="M33" s="160" t="s">
        <v>265</v>
      </c>
      <c r="N33" s="155">
        <v>9814.8148148148139</v>
      </c>
      <c r="O33" s="126">
        <f>N33*8%</f>
        <v>785.18518518518511</v>
      </c>
      <c r="P33" s="121">
        <f t="shared" si="10"/>
        <v>10599.999999999998</v>
      </c>
      <c r="Q33" s="122">
        <f t="shared" si="19"/>
        <v>1472222.222222222</v>
      </c>
      <c r="R33" s="122">
        <f t="shared" si="20"/>
        <v>1589999.9999999998</v>
      </c>
      <c r="S33" s="123" t="s">
        <v>266</v>
      </c>
      <c r="T33" s="155">
        <v>11500</v>
      </c>
      <c r="U33" s="126">
        <f>T33*8%</f>
        <v>920</v>
      </c>
      <c r="V33" s="125">
        <f t="shared" si="14"/>
        <v>12420</v>
      </c>
      <c r="W33" s="126">
        <f t="shared" si="15"/>
        <v>1725000</v>
      </c>
      <c r="X33" s="126">
        <f t="shared" si="16"/>
        <v>1863000</v>
      </c>
      <c r="Y33" s="127">
        <f t="shared" si="1"/>
        <v>12173.333333333334</v>
      </c>
      <c r="Z33" s="127">
        <f t="shared" si="2"/>
        <v>1826000</v>
      </c>
      <c r="AA33" s="127">
        <f t="shared" si="3"/>
        <v>219847.67453853146</v>
      </c>
      <c r="AB33" s="128">
        <f t="shared" si="4"/>
        <v>0.12039850741431077</v>
      </c>
      <c r="AC33" s="5"/>
      <c r="AD33" s="7" t="s">
        <v>368</v>
      </c>
      <c r="BR33" s="7">
        <v>20</v>
      </c>
    </row>
    <row r="34" spans="1:70" s="173" customFormat="1" ht="33" customHeight="1" x14ac:dyDescent="0.2">
      <c r="A34" s="112">
        <v>24</v>
      </c>
      <c r="B34" s="174" t="s">
        <v>180</v>
      </c>
      <c r="C34" s="175" t="s">
        <v>181</v>
      </c>
      <c r="D34" s="168" t="s">
        <v>267</v>
      </c>
      <c r="E34" s="170" t="s">
        <v>205</v>
      </c>
      <c r="F34" s="171">
        <v>5</v>
      </c>
      <c r="G34" s="170" t="s">
        <v>268</v>
      </c>
      <c r="H34" s="176">
        <v>7500000</v>
      </c>
      <c r="I34" s="199">
        <f t="shared" si="5"/>
        <v>1425000</v>
      </c>
      <c r="J34" s="197">
        <f t="shared" si="6"/>
        <v>8925000</v>
      </c>
      <c r="K34" s="118">
        <f t="shared" si="7"/>
        <v>37500000</v>
      </c>
      <c r="L34" s="118">
        <f t="shared" si="8"/>
        <v>44625000</v>
      </c>
      <c r="M34" s="177" t="s">
        <v>216</v>
      </c>
      <c r="N34" s="178">
        <v>5870000</v>
      </c>
      <c r="O34" s="179">
        <f t="shared" ref="O34" si="25">N34*19%</f>
        <v>1115300</v>
      </c>
      <c r="P34" s="125">
        <f t="shared" si="10"/>
        <v>6985300</v>
      </c>
      <c r="Q34" s="122">
        <f t="shared" si="19"/>
        <v>29350000</v>
      </c>
      <c r="R34" s="122">
        <f t="shared" si="20"/>
        <v>34926500</v>
      </c>
      <c r="S34" s="177"/>
      <c r="T34" s="178"/>
      <c r="U34" s="179"/>
      <c r="V34" s="125"/>
      <c r="W34" s="126"/>
      <c r="X34" s="126"/>
      <c r="Y34" s="127">
        <f t="shared" si="1"/>
        <v>7955150</v>
      </c>
      <c r="Z34" s="127">
        <f t="shared" si="2"/>
        <v>39775750</v>
      </c>
      <c r="AA34" s="127">
        <f t="shared" si="3"/>
        <v>6857875.1173377307</v>
      </c>
      <c r="AB34" s="128">
        <f t="shared" si="4"/>
        <v>0.17241347095498466</v>
      </c>
      <c r="AC34" s="172"/>
      <c r="AG34" s="7"/>
      <c r="AH34" s="7"/>
      <c r="AI34" s="7"/>
      <c r="AJ34" s="7"/>
      <c r="AK34" s="7"/>
      <c r="AL34" s="7"/>
      <c r="AM34" s="7"/>
      <c r="AN34" s="7"/>
      <c r="AO34" s="7"/>
      <c r="AP34" s="7"/>
      <c r="AQ34" s="7"/>
      <c r="AR34" s="7"/>
      <c r="BR34" s="173">
        <v>21</v>
      </c>
    </row>
    <row r="35" spans="1:70" s="7" customFormat="1" ht="33" customHeight="1" x14ac:dyDescent="0.2">
      <c r="A35" s="112">
        <v>25</v>
      </c>
      <c r="B35" s="139" t="s">
        <v>180</v>
      </c>
      <c r="C35" s="129" t="s">
        <v>178</v>
      </c>
      <c r="D35" s="112" t="s">
        <v>262</v>
      </c>
      <c r="E35" s="114" t="s">
        <v>205</v>
      </c>
      <c r="F35" s="113">
        <v>5</v>
      </c>
      <c r="G35" s="114" t="s">
        <v>237</v>
      </c>
      <c r="H35" s="131">
        <v>1344538</v>
      </c>
      <c r="I35" s="197">
        <f>H35*19%</f>
        <v>255462.22</v>
      </c>
      <c r="J35" s="197">
        <f t="shared" si="6"/>
        <v>1600000.22</v>
      </c>
      <c r="K35" s="118">
        <f t="shared" si="7"/>
        <v>6722690</v>
      </c>
      <c r="L35" s="118">
        <f t="shared" si="8"/>
        <v>8000001.0999999996</v>
      </c>
      <c r="M35" s="119" t="s">
        <v>244</v>
      </c>
      <c r="N35" s="120">
        <v>1200000</v>
      </c>
      <c r="O35" s="126">
        <f t="shared" si="9"/>
        <v>228000</v>
      </c>
      <c r="P35" s="121">
        <f t="shared" si="10"/>
        <v>1428000</v>
      </c>
      <c r="Q35" s="122">
        <f t="shared" si="19"/>
        <v>6000000</v>
      </c>
      <c r="R35" s="122">
        <f t="shared" si="20"/>
        <v>7140000</v>
      </c>
      <c r="S35" s="123"/>
      <c r="T35" s="124"/>
      <c r="U35" s="132"/>
      <c r="V35" s="125"/>
      <c r="W35" s="126"/>
      <c r="X35" s="126"/>
      <c r="Y35" s="127">
        <f t="shared" si="1"/>
        <v>1514000.1099999999</v>
      </c>
      <c r="Z35" s="127">
        <f t="shared" si="2"/>
        <v>7570000.5499999998</v>
      </c>
      <c r="AA35" s="127">
        <f t="shared" si="3"/>
        <v>608112.60963788989</v>
      </c>
      <c r="AB35" s="128">
        <f t="shared" si="4"/>
        <v>8.0331910892382952E-2</v>
      </c>
      <c r="AC35" s="5" t="s">
        <v>359</v>
      </c>
      <c r="BR35" s="7">
        <v>22</v>
      </c>
    </row>
    <row r="36" spans="1:70" s="7" customFormat="1" ht="33" customHeight="1" x14ac:dyDescent="0.2">
      <c r="A36" s="112">
        <v>26</v>
      </c>
      <c r="B36" s="139" t="s">
        <v>180</v>
      </c>
      <c r="C36" s="206" t="s">
        <v>460</v>
      </c>
      <c r="D36" s="112" t="s">
        <v>270</v>
      </c>
      <c r="E36" s="114" t="s">
        <v>205</v>
      </c>
      <c r="F36" s="138">
        <v>300</v>
      </c>
      <c r="G36" s="149" t="s">
        <v>264</v>
      </c>
      <c r="H36" s="152">
        <v>12500</v>
      </c>
      <c r="I36" s="197">
        <f>H36*8%</f>
        <v>1000</v>
      </c>
      <c r="J36" s="197">
        <f t="shared" si="6"/>
        <v>13500</v>
      </c>
      <c r="K36" s="118">
        <f t="shared" si="7"/>
        <v>3750000</v>
      </c>
      <c r="L36" s="118">
        <f t="shared" si="8"/>
        <v>4050000</v>
      </c>
      <c r="M36" s="160" t="s">
        <v>265</v>
      </c>
      <c r="N36" s="155">
        <v>9814.8148148148139</v>
      </c>
      <c r="O36" s="126">
        <f>N36*8%</f>
        <v>785.18518518518511</v>
      </c>
      <c r="P36" s="121">
        <f t="shared" si="10"/>
        <v>10599.999999999998</v>
      </c>
      <c r="Q36" s="122">
        <f t="shared" si="19"/>
        <v>2944444.444444444</v>
      </c>
      <c r="R36" s="122">
        <f t="shared" si="20"/>
        <v>3179999.9999999995</v>
      </c>
      <c r="S36" s="123" t="s">
        <v>266</v>
      </c>
      <c r="T36" s="155">
        <v>11500</v>
      </c>
      <c r="U36" s="126">
        <f>T36*8%</f>
        <v>920</v>
      </c>
      <c r="V36" s="125">
        <f t="shared" si="14"/>
        <v>12420</v>
      </c>
      <c r="W36" s="126">
        <f t="shared" si="15"/>
        <v>3450000</v>
      </c>
      <c r="X36" s="126">
        <f t="shared" si="16"/>
        <v>3726000</v>
      </c>
      <c r="Y36" s="127">
        <f t="shared" si="1"/>
        <v>12173.333333333334</v>
      </c>
      <c r="Z36" s="127">
        <f t="shared" si="2"/>
        <v>3652000</v>
      </c>
      <c r="AA36" s="127">
        <f t="shared" si="3"/>
        <v>439695.34907706291</v>
      </c>
      <c r="AB36" s="128">
        <f t="shared" si="4"/>
        <v>0.12039850741431077</v>
      </c>
      <c r="AC36" s="5"/>
      <c r="AD36" s="7" t="s">
        <v>368</v>
      </c>
      <c r="BR36" s="7">
        <v>23</v>
      </c>
    </row>
    <row r="37" spans="1:70" s="7" customFormat="1" ht="33" customHeight="1" x14ac:dyDescent="0.2">
      <c r="A37" s="112">
        <v>27</v>
      </c>
      <c r="B37" s="139" t="s">
        <v>180</v>
      </c>
      <c r="C37" s="136" t="s">
        <v>186</v>
      </c>
      <c r="D37" s="112" t="s">
        <v>275</v>
      </c>
      <c r="E37" s="114" t="s">
        <v>205</v>
      </c>
      <c r="F37" s="137">
        <v>300</v>
      </c>
      <c r="G37" s="115" t="s">
        <v>220</v>
      </c>
      <c r="H37" s="152">
        <v>3300</v>
      </c>
      <c r="I37" s="197">
        <f t="shared" ref="I37" si="26">H37*19%</f>
        <v>627</v>
      </c>
      <c r="J37" s="197">
        <f t="shared" si="6"/>
        <v>3927</v>
      </c>
      <c r="K37" s="118">
        <f t="shared" si="7"/>
        <v>990000</v>
      </c>
      <c r="L37" s="118">
        <f t="shared" si="8"/>
        <v>1178100</v>
      </c>
      <c r="M37" s="149" t="s">
        <v>216</v>
      </c>
      <c r="N37" s="152">
        <v>3100</v>
      </c>
      <c r="O37" s="201">
        <f t="shared" ref="O37" si="27">N37*19%</f>
        <v>589</v>
      </c>
      <c r="P37" s="121">
        <f t="shared" si="10"/>
        <v>3689</v>
      </c>
      <c r="Q37" s="122">
        <f t="shared" si="19"/>
        <v>930000</v>
      </c>
      <c r="R37" s="122">
        <f t="shared" si="20"/>
        <v>1106700</v>
      </c>
      <c r="S37" s="123"/>
      <c r="T37" s="124"/>
      <c r="U37" s="132"/>
      <c r="V37" s="125"/>
      <c r="W37" s="126"/>
      <c r="X37" s="126"/>
      <c r="Y37" s="127">
        <f t="shared" si="1"/>
        <v>3808</v>
      </c>
      <c r="Z37" s="127">
        <f t="shared" si="2"/>
        <v>1142400</v>
      </c>
      <c r="AA37" s="127">
        <f t="shared" si="3"/>
        <v>50487.424176719491</v>
      </c>
      <c r="AB37" s="128">
        <f t="shared" si="4"/>
        <v>4.4194173824159216E-2</v>
      </c>
      <c r="AC37" s="5"/>
      <c r="BR37" s="7">
        <v>30</v>
      </c>
    </row>
    <row r="38" spans="1:70" s="7" customFormat="1" ht="33" customHeight="1" x14ac:dyDescent="0.2">
      <c r="A38" s="112">
        <v>28</v>
      </c>
      <c r="B38" s="139" t="s">
        <v>180</v>
      </c>
      <c r="C38" s="129" t="s">
        <v>182</v>
      </c>
      <c r="D38" s="112" t="s">
        <v>271</v>
      </c>
      <c r="E38" s="114" t="s">
        <v>205</v>
      </c>
      <c r="F38" s="113">
        <v>300</v>
      </c>
      <c r="G38" s="155" t="s">
        <v>220</v>
      </c>
      <c r="H38" s="155">
        <f>5900+2400</f>
        <v>8300</v>
      </c>
      <c r="I38" s="197">
        <f t="shared" si="5"/>
        <v>1577</v>
      </c>
      <c r="J38" s="197">
        <f t="shared" si="6"/>
        <v>9877</v>
      </c>
      <c r="K38" s="118">
        <f t="shared" si="7"/>
        <v>2490000</v>
      </c>
      <c r="L38" s="118">
        <f t="shared" si="8"/>
        <v>2963100</v>
      </c>
      <c r="M38" s="160" t="s">
        <v>216</v>
      </c>
      <c r="N38" s="155">
        <v>5220</v>
      </c>
      <c r="O38" s="201">
        <f>N38*19%</f>
        <v>991.80000000000007</v>
      </c>
      <c r="P38" s="121">
        <f t="shared" si="10"/>
        <v>6211.8</v>
      </c>
      <c r="Q38" s="122">
        <f t="shared" si="19"/>
        <v>1566000</v>
      </c>
      <c r="R38" s="122">
        <f t="shared" si="20"/>
        <v>1863540</v>
      </c>
      <c r="S38" s="160" t="s">
        <v>272</v>
      </c>
      <c r="T38" s="155">
        <f>6500+1800</f>
        <v>8300</v>
      </c>
      <c r="U38" s="156"/>
      <c r="V38" s="125">
        <f t="shared" si="14"/>
        <v>8300</v>
      </c>
      <c r="W38" s="126">
        <f t="shared" si="15"/>
        <v>2490000</v>
      </c>
      <c r="X38" s="126">
        <f t="shared" si="16"/>
        <v>2490000</v>
      </c>
      <c r="Y38" s="127">
        <f t="shared" si="1"/>
        <v>8129.5999999999995</v>
      </c>
      <c r="Z38" s="127">
        <f t="shared" si="2"/>
        <v>2438880</v>
      </c>
      <c r="AA38" s="127">
        <f t="shared" si="3"/>
        <v>551559.59714250278</v>
      </c>
      <c r="AB38" s="128">
        <f t="shared" si="4"/>
        <v>0.22615282307555221</v>
      </c>
      <c r="AC38" s="5"/>
      <c r="AD38" s="7" t="s">
        <v>377</v>
      </c>
      <c r="BR38" s="7">
        <v>24</v>
      </c>
    </row>
    <row r="39" spans="1:70" s="7" customFormat="1" ht="33" customHeight="1" x14ac:dyDescent="0.2">
      <c r="A39" s="112">
        <v>29</v>
      </c>
      <c r="B39" s="139" t="s">
        <v>183</v>
      </c>
      <c r="C39" s="204" t="s">
        <v>387</v>
      </c>
      <c r="D39" s="112" t="s">
        <v>385</v>
      </c>
      <c r="E39" s="114" t="s">
        <v>205</v>
      </c>
      <c r="F39" s="113">
        <v>1</v>
      </c>
      <c r="G39" s="155" t="s">
        <v>386</v>
      </c>
      <c r="H39" s="155">
        <f>200000*150</f>
        <v>30000000</v>
      </c>
      <c r="I39" s="197">
        <f>H39*5%</f>
        <v>1500000</v>
      </c>
      <c r="J39" s="197">
        <f t="shared" si="6"/>
        <v>31500000</v>
      </c>
      <c r="K39" s="118">
        <f t="shared" si="7"/>
        <v>30000000</v>
      </c>
      <c r="L39" s="118">
        <f t="shared" si="8"/>
        <v>31500000</v>
      </c>
      <c r="M39" s="155" t="s">
        <v>386</v>
      </c>
      <c r="N39" s="155">
        <f>200000*150</f>
        <v>30000000</v>
      </c>
      <c r="O39" s="197">
        <f>N39*5%</f>
        <v>1500000</v>
      </c>
      <c r="P39" s="121">
        <f t="shared" si="10"/>
        <v>31500000</v>
      </c>
      <c r="Q39" s="122">
        <f t="shared" si="19"/>
        <v>30000000</v>
      </c>
      <c r="R39" s="122">
        <f t="shared" si="20"/>
        <v>31500000</v>
      </c>
      <c r="S39" s="155" t="s">
        <v>386</v>
      </c>
      <c r="T39" s="155">
        <f>200000*150</f>
        <v>30000000</v>
      </c>
      <c r="U39" s="197">
        <f>T39*5%</f>
        <v>1500000</v>
      </c>
      <c r="V39" s="125">
        <f t="shared" si="14"/>
        <v>31500000</v>
      </c>
      <c r="W39" s="126">
        <f t="shared" si="15"/>
        <v>30000000</v>
      </c>
      <c r="X39" s="126">
        <f t="shared" si="16"/>
        <v>31500000</v>
      </c>
      <c r="Y39" s="127">
        <f t="shared" si="1"/>
        <v>31500000</v>
      </c>
      <c r="Z39" s="127">
        <f t="shared" si="2"/>
        <v>31500000</v>
      </c>
      <c r="AA39" s="127">
        <f t="shared" si="3"/>
        <v>0</v>
      </c>
      <c r="AB39" s="128">
        <f t="shared" si="4"/>
        <v>0</v>
      </c>
      <c r="AC39" s="5"/>
    </row>
    <row r="40" spans="1:70" s="7" customFormat="1" ht="33" customHeight="1" x14ac:dyDescent="0.2">
      <c r="A40" s="112">
        <v>30</v>
      </c>
      <c r="B40" s="113" t="s">
        <v>183</v>
      </c>
      <c r="C40" s="204" t="s">
        <v>461</v>
      </c>
      <c r="D40" s="112" t="s">
        <v>273</v>
      </c>
      <c r="E40" s="114" t="s">
        <v>290</v>
      </c>
      <c r="F40" s="113">
        <v>4</v>
      </c>
      <c r="G40" s="155" t="s">
        <v>291</v>
      </c>
      <c r="H40" s="152">
        <v>4000000</v>
      </c>
      <c r="I40" s="197">
        <f>H40*5%</f>
        <v>200000</v>
      </c>
      <c r="J40" s="197">
        <f t="shared" si="6"/>
        <v>4200000</v>
      </c>
      <c r="K40" s="118">
        <f t="shared" si="7"/>
        <v>16000000</v>
      </c>
      <c r="L40" s="118">
        <f t="shared" si="8"/>
        <v>16800000</v>
      </c>
      <c r="M40" s="149" t="s">
        <v>291</v>
      </c>
      <c r="N40" s="152">
        <v>4000000</v>
      </c>
      <c r="O40" s="202">
        <f>N40*5%</f>
        <v>200000</v>
      </c>
      <c r="P40" s="121">
        <f t="shared" si="10"/>
        <v>4200000</v>
      </c>
      <c r="Q40" s="122">
        <f t="shared" si="19"/>
        <v>16000000</v>
      </c>
      <c r="R40" s="122">
        <f t="shared" si="20"/>
        <v>16800000</v>
      </c>
      <c r="S40" s="149" t="s">
        <v>291</v>
      </c>
      <c r="T40" s="152">
        <v>4000000</v>
      </c>
      <c r="U40" s="151">
        <f>T40*5%</f>
        <v>200000</v>
      </c>
      <c r="V40" s="125">
        <f t="shared" si="14"/>
        <v>4200000</v>
      </c>
      <c r="W40" s="126">
        <f t="shared" si="15"/>
        <v>16000000</v>
      </c>
      <c r="X40" s="126">
        <f t="shared" si="16"/>
        <v>16800000</v>
      </c>
      <c r="Y40" s="127">
        <f t="shared" si="1"/>
        <v>4200000</v>
      </c>
      <c r="Z40" s="127">
        <f t="shared" si="2"/>
        <v>16800000</v>
      </c>
      <c r="AA40" s="127">
        <f t="shared" si="3"/>
        <v>0</v>
      </c>
      <c r="AB40" s="128">
        <f t="shared" si="4"/>
        <v>0</v>
      </c>
      <c r="AC40" s="5"/>
      <c r="AD40" s="7" t="s">
        <v>368</v>
      </c>
      <c r="BR40" s="7">
        <v>25</v>
      </c>
    </row>
    <row r="41" spans="1:70" s="7" customFormat="1" ht="33" customHeight="1" x14ac:dyDescent="0.2">
      <c r="A41" s="112">
        <v>31</v>
      </c>
      <c r="B41" s="113" t="s">
        <v>183</v>
      </c>
      <c r="C41" s="206" t="s">
        <v>460</v>
      </c>
      <c r="D41" s="112" t="s">
        <v>270</v>
      </c>
      <c r="E41" s="114" t="s">
        <v>205</v>
      </c>
      <c r="F41" s="138">
        <v>450</v>
      </c>
      <c r="G41" s="155" t="s">
        <v>264</v>
      </c>
      <c r="H41" s="152">
        <v>12500</v>
      </c>
      <c r="I41" s="197">
        <f>H41*8%</f>
        <v>1000</v>
      </c>
      <c r="J41" s="197">
        <f t="shared" si="6"/>
        <v>13500</v>
      </c>
      <c r="K41" s="118">
        <f t="shared" si="7"/>
        <v>5625000</v>
      </c>
      <c r="L41" s="118">
        <f t="shared" si="8"/>
        <v>6075000</v>
      </c>
      <c r="M41" s="160" t="s">
        <v>265</v>
      </c>
      <c r="N41" s="155">
        <v>9814.8148148148139</v>
      </c>
      <c r="O41" s="126">
        <f>N41*8%</f>
        <v>785.18518518518511</v>
      </c>
      <c r="P41" s="121">
        <f t="shared" si="10"/>
        <v>10599.999999999998</v>
      </c>
      <c r="Q41" s="122">
        <f t="shared" si="19"/>
        <v>4416666.666666666</v>
      </c>
      <c r="R41" s="122">
        <f t="shared" si="20"/>
        <v>4769999.9999999991</v>
      </c>
      <c r="S41" s="123" t="s">
        <v>266</v>
      </c>
      <c r="T41" s="155">
        <v>11500</v>
      </c>
      <c r="U41" s="126">
        <f>T41*8%</f>
        <v>920</v>
      </c>
      <c r="V41" s="125">
        <f t="shared" si="14"/>
        <v>12420</v>
      </c>
      <c r="W41" s="126">
        <f t="shared" si="15"/>
        <v>5175000</v>
      </c>
      <c r="X41" s="126">
        <f t="shared" si="16"/>
        <v>5589000</v>
      </c>
      <c r="Y41" s="127">
        <f t="shared" si="1"/>
        <v>12173.333333333334</v>
      </c>
      <c r="Z41" s="127">
        <f t="shared" si="2"/>
        <v>5478000</v>
      </c>
      <c r="AA41" s="127">
        <f t="shared" si="3"/>
        <v>659543.02361559449</v>
      </c>
      <c r="AB41" s="128">
        <f t="shared" si="4"/>
        <v>0.12039850741431078</v>
      </c>
      <c r="AC41" s="5"/>
      <c r="AD41" s="7" t="s">
        <v>368</v>
      </c>
      <c r="BR41" s="7">
        <v>26</v>
      </c>
    </row>
    <row r="42" spans="1:70" s="7" customFormat="1" ht="33" customHeight="1" x14ac:dyDescent="0.2">
      <c r="A42" s="112">
        <v>32</v>
      </c>
      <c r="B42" s="113" t="s">
        <v>185</v>
      </c>
      <c r="C42" s="129" t="s">
        <v>162</v>
      </c>
      <c r="D42" s="112" t="s">
        <v>209</v>
      </c>
      <c r="E42" s="114" t="s">
        <v>205</v>
      </c>
      <c r="F42" s="130">
        <v>240</v>
      </c>
      <c r="G42" s="155" t="s">
        <v>210</v>
      </c>
      <c r="H42" s="131">
        <v>20000</v>
      </c>
      <c r="I42" s="197">
        <f t="shared" si="5"/>
        <v>3800</v>
      </c>
      <c r="J42" s="197">
        <f t="shared" si="6"/>
        <v>23800</v>
      </c>
      <c r="K42" s="118">
        <f t="shared" si="7"/>
        <v>4800000</v>
      </c>
      <c r="L42" s="118">
        <f t="shared" si="8"/>
        <v>5712000</v>
      </c>
      <c r="M42" s="119" t="s">
        <v>211</v>
      </c>
      <c r="N42" s="120">
        <v>20600</v>
      </c>
      <c r="O42" s="201">
        <f t="shared" si="9"/>
        <v>3914</v>
      </c>
      <c r="P42" s="121">
        <f t="shared" si="10"/>
        <v>24514</v>
      </c>
      <c r="Q42" s="122">
        <f t="shared" si="19"/>
        <v>4944000</v>
      </c>
      <c r="R42" s="122">
        <f t="shared" si="20"/>
        <v>5883360</v>
      </c>
      <c r="S42" s="123" t="s">
        <v>213</v>
      </c>
      <c r="T42" s="124">
        <v>20000</v>
      </c>
      <c r="U42" s="132">
        <f t="shared" si="13"/>
        <v>3800</v>
      </c>
      <c r="V42" s="125">
        <f t="shared" si="14"/>
        <v>23800</v>
      </c>
      <c r="W42" s="126">
        <f t="shared" si="15"/>
        <v>4800000</v>
      </c>
      <c r="X42" s="126">
        <f t="shared" si="16"/>
        <v>5712000</v>
      </c>
      <c r="Y42" s="127">
        <f t="shared" si="1"/>
        <v>24038</v>
      </c>
      <c r="Z42" s="127">
        <f t="shared" si="2"/>
        <v>5769120</v>
      </c>
      <c r="AA42" s="127">
        <f t="shared" si="3"/>
        <v>98934.74212833427</v>
      </c>
      <c r="AB42" s="128">
        <f t="shared" si="4"/>
        <v>1.7149017896721557E-2</v>
      </c>
      <c r="AC42" s="5"/>
      <c r="BR42" s="7">
        <v>27</v>
      </c>
    </row>
    <row r="43" spans="1:70" s="7" customFormat="1" ht="33" customHeight="1" x14ac:dyDescent="0.2">
      <c r="A43" s="112">
        <v>33</v>
      </c>
      <c r="B43" s="113" t="s">
        <v>185</v>
      </c>
      <c r="C43" s="129" t="s">
        <v>164</v>
      </c>
      <c r="D43" s="112" t="s">
        <v>214</v>
      </c>
      <c r="E43" s="114" t="s">
        <v>205</v>
      </c>
      <c r="F43" s="130">
        <v>240</v>
      </c>
      <c r="G43" s="155" t="s">
        <v>215</v>
      </c>
      <c r="H43" s="150">
        <v>21758</v>
      </c>
      <c r="I43" s="197">
        <f t="shared" ref="I43" si="28">H43*19%</f>
        <v>4134.0200000000004</v>
      </c>
      <c r="J43" s="197">
        <f t="shared" si="6"/>
        <v>25892.02</v>
      </c>
      <c r="K43" s="118">
        <f t="shared" si="7"/>
        <v>5221920</v>
      </c>
      <c r="L43" s="118">
        <f t="shared" si="8"/>
        <v>6214084.7999999998</v>
      </c>
      <c r="M43" s="119" t="s">
        <v>217</v>
      </c>
      <c r="N43" s="120">
        <v>17000</v>
      </c>
      <c r="O43" s="201">
        <f t="shared" si="9"/>
        <v>3230</v>
      </c>
      <c r="P43" s="121">
        <f t="shared" si="10"/>
        <v>20230</v>
      </c>
      <c r="Q43" s="122">
        <f t="shared" si="19"/>
        <v>4080000</v>
      </c>
      <c r="R43" s="122">
        <f t="shared" si="20"/>
        <v>4855200</v>
      </c>
      <c r="S43" s="123" t="s">
        <v>216</v>
      </c>
      <c r="T43" s="124">
        <v>21500</v>
      </c>
      <c r="U43" s="132">
        <f t="shared" si="13"/>
        <v>4085</v>
      </c>
      <c r="V43" s="125">
        <f t="shared" si="14"/>
        <v>25585</v>
      </c>
      <c r="W43" s="126">
        <f t="shared" si="15"/>
        <v>5160000</v>
      </c>
      <c r="X43" s="126">
        <f t="shared" si="16"/>
        <v>6140400</v>
      </c>
      <c r="Y43" s="127">
        <f t="shared" si="1"/>
        <v>23902.34</v>
      </c>
      <c r="Z43" s="127">
        <f t="shared" si="2"/>
        <v>5736561.6000000006</v>
      </c>
      <c r="AA43" s="127">
        <f t="shared" si="3"/>
        <v>764170.18059047021</v>
      </c>
      <c r="AB43" s="128">
        <f t="shared" si="4"/>
        <v>0.13321048981509587</v>
      </c>
      <c r="AC43" s="5"/>
      <c r="AD43" s="7" t="s">
        <v>368</v>
      </c>
      <c r="BR43" s="7">
        <v>29</v>
      </c>
    </row>
    <row r="44" spans="1:70" s="7" customFormat="1" ht="33" customHeight="1" x14ac:dyDescent="0.2">
      <c r="A44" s="112">
        <v>34</v>
      </c>
      <c r="B44" s="113" t="s">
        <v>185</v>
      </c>
      <c r="C44" s="136" t="s">
        <v>186</v>
      </c>
      <c r="D44" s="112" t="s">
        <v>275</v>
      </c>
      <c r="E44" s="114" t="s">
        <v>205</v>
      </c>
      <c r="F44" s="137">
        <v>240</v>
      </c>
      <c r="G44" s="155" t="s">
        <v>220</v>
      </c>
      <c r="H44" s="152">
        <v>3300</v>
      </c>
      <c r="I44" s="197">
        <f t="shared" si="5"/>
        <v>627</v>
      </c>
      <c r="J44" s="197">
        <f t="shared" si="6"/>
        <v>3927</v>
      </c>
      <c r="K44" s="118">
        <f t="shared" si="7"/>
        <v>792000</v>
      </c>
      <c r="L44" s="118">
        <f t="shared" si="8"/>
        <v>942480</v>
      </c>
      <c r="M44" s="149" t="s">
        <v>216</v>
      </c>
      <c r="N44" s="152">
        <v>3100</v>
      </c>
      <c r="O44" s="126">
        <f t="shared" si="9"/>
        <v>589</v>
      </c>
      <c r="P44" s="121">
        <f t="shared" si="10"/>
        <v>3689</v>
      </c>
      <c r="Q44" s="122">
        <f t="shared" si="19"/>
        <v>744000</v>
      </c>
      <c r="R44" s="122">
        <f t="shared" si="20"/>
        <v>885360</v>
      </c>
      <c r="S44" s="123"/>
      <c r="T44" s="124"/>
      <c r="U44" s="132"/>
      <c r="V44" s="125"/>
      <c r="W44" s="126"/>
      <c r="X44" s="126"/>
      <c r="Y44" s="127">
        <f t="shared" si="1"/>
        <v>3808</v>
      </c>
      <c r="Z44" s="127">
        <f t="shared" si="2"/>
        <v>913920</v>
      </c>
      <c r="AA44" s="127">
        <f t="shared" si="3"/>
        <v>40389.939341375597</v>
      </c>
      <c r="AB44" s="128">
        <f t="shared" si="4"/>
        <v>4.4194173824159223E-2</v>
      </c>
      <c r="AC44" s="5"/>
      <c r="AJ44" s="10"/>
      <c r="AK44" s="10"/>
      <c r="AL44" s="10"/>
      <c r="AM44" s="10"/>
      <c r="AN44" s="10"/>
      <c r="AO44" s="3"/>
      <c r="AP44" s="3"/>
      <c r="AQ44" s="3"/>
      <c r="AR44" s="3"/>
      <c r="BR44" s="7">
        <v>30</v>
      </c>
    </row>
    <row r="45" spans="1:70" s="7" customFormat="1" ht="33" customHeight="1" x14ac:dyDescent="0.2">
      <c r="A45" s="112">
        <v>35</v>
      </c>
      <c r="B45" s="113" t="s">
        <v>185</v>
      </c>
      <c r="C45" s="129" t="s">
        <v>165</v>
      </c>
      <c r="D45" s="112" t="s">
        <v>276</v>
      </c>
      <c r="E45" s="114" t="s">
        <v>205</v>
      </c>
      <c r="F45" s="130">
        <v>240</v>
      </c>
      <c r="G45" s="155" t="s">
        <v>219</v>
      </c>
      <c r="H45" s="152">
        <v>510</v>
      </c>
      <c r="I45" s="197">
        <f t="shared" si="5"/>
        <v>96.9</v>
      </c>
      <c r="J45" s="197">
        <f t="shared" si="6"/>
        <v>606.9</v>
      </c>
      <c r="K45" s="118">
        <f t="shared" si="7"/>
        <v>122400</v>
      </c>
      <c r="L45" s="118">
        <f t="shared" si="8"/>
        <v>145656</v>
      </c>
      <c r="M45" s="119" t="s">
        <v>220</v>
      </c>
      <c r="N45" s="154">
        <v>437</v>
      </c>
      <c r="O45" s="135">
        <f t="shared" ref="O45" si="29">N45*19%</f>
        <v>83.03</v>
      </c>
      <c r="P45" s="121">
        <f t="shared" si="10"/>
        <v>520.03</v>
      </c>
      <c r="Q45" s="122">
        <f t="shared" si="19"/>
        <v>104880</v>
      </c>
      <c r="R45" s="122">
        <f t="shared" si="20"/>
        <v>124807.2</v>
      </c>
      <c r="S45" s="123" t="s">
        <v>208</v>
      </c>
      <c r="T45" s="124">
        <v>490</v>
      </c>
      <c r="U45" s="132">
        <f t="shared" si="13"/>
        <v>93.1</v>
      </c>
      <c r="V45" s="125">
        <f t="shared" si="14"/>
        <v>583.1</v>
      </c>
      <c r="W45" s="126">
        <f t="shared" si="15"/>
        <v>117600</v>
      </c>
      <c r="X45" s="126">
        <f t="shared" si="16"/>
        <v>139944</v>
      </c>
      <c r="Y45" s="127">
        <f t="shared" si="1"/>
        <v>570.00999999999988</v>
      </c>
      <c r="Z45" s="127">
        <f t="shared" si="2"/>
        <v>136802.4</v>
      </c>
      <c r="AA45" s="127">
        <f t="shared" si="3"/>
        <v>10773.595188236843</v>
      </c>
      <c r="AB45" s="128">
        <f t="shared" si="4"/>
        <v>7.8752969160167094E-2</v>
      </c>
      <c r="AC45" s="5"/>
      <c r="AD45" s="7" t="s">
        <v>368</v>
      </c>
      <c r="AO45" s="3"/>
      <c r="AP45" s="3"/>
      <c r="AQ45" s="3"/>
      <c r="AR45" s="3"/>
      <c r="BR45" s="7">
        <v>31</v>
      </c>
    </row>
    <row r="46" spans="1:70" s="7" customFormat="1" ht="33" customHeight="1" x14ac:dyDescent="0.2">
      <c r="A46" s="112">
        <v>36</v>
      </c>
      <c r="B46" s="113" t="s">
        <v>185</v>
      </c>
      <c r="C46" s="129" t="s">
        <v>166</v>
      </c>
      <c r="D46" s="112" t="s">
        <v>277</v>
      </c>
      <c r="E46" s="114" t="s">
        <v>205</v>
      </c>
      <c r="F46" s="130">
        <v>240</v>
      </c>
      <c r="G46" s="155" t="s">
        <v>222</v>
      </c>
      <c r="H46" s="155">
        <v>74789.915966386558</v>
      </c>
      <c r="I46" s="197">
        <f t="shared" si="5"/>
        <v>14210.084033613446</v>
      </c>
      <c r="J46" s="197">
        <f t="shared" si="6"/>
        <v>89000</v>
      </c>
      <c r="K46" s="118">
        <f t="shared" si="7"/>
        <v>17949579.831932776</v>
      </c>
      <c r="L46" s="118">
        <f t="shared" si="8"/>
        <v>21360000</v>
      </c>
      <c r="M46" s="160" t="s">
        <v>223</v>
      </c>
      <c r="N46" s="154">
        <v>68907.563025210082</v>
      </c>
      <c r="O46" s="126">
        <f t="shared" si="9"/>
        <v>13092.436974789916</v>
      </c>
      <c r="P46" s="121">
        <f t="shared" si="10"/>
        <v>82000</v>
      </c>
      <c r="Q46" s="122">
        <f t="shared" si="19"/>
        <v>16537815.12605042</v>
      </c>
      <c r="R46" s="122">
        <f t="shared" si="20"/>
        <v>19680000</v>
      </c>
      <c r="S46" s="123" t="s">
        <v>224</v>
      </c>
      <c r="T46" s="124">
        <v>74790</v>
      </c>
      <c r="U46" s="132">
        <f t="shared" si="13"/>
        <v>14210.1</v>
      </c>
      <c r="V46" s="125">
        <f t="shared" si="14"/>
        <v>89000.1</v>
      </c>
      <c r="W46" s="126">
        <f t="shared" si="15"/>
        <v>17949600</v>
      </c>
      <c r="X46" s="126">
        <f t="shared" si="16"/>
        <v>21360024</v>
      </c>
      <c r="Y46" s="127">
        <f t="shared" si="1"/>
        <v>86666.7</v>
      </c>
      <c r="Z46" s="127">
        <f t="shared" si="2"/>
        <v>20800008</v>
      </c>
      <c r="AA46" s="127">
        <f t="shared" si="3"/>
        <v>969955.38051603176</v>
      </c>
      <c r="AB46" s="128">
        <f t="shared" si="4"/>
        <v>4.6632452281558344E-2</v>
      </c>
      <c r="AC46" s="5"/>
      <c r="AD46" s="7" t="s">
        <v>377</v>
      </c>
      <c r="BR46" s="7">
        <v>32</v>
      </c>
    </row>
    <row r="47" spans="1:70" s="7" customFormat="1" ht="33" customHeight="1" x14ac:dyDescent="0.2">
      <c r="A47" s="112">
        <v>37</v>
      </c>
      <c r="B47" s="113" t="s">
        <v>185</v>
      </c>
      <c r="C47" s="129" t="s">
        <v>166</v>
      </c>
      <c r="D47" s="112" t="s">
        <v>221</v>
      </c>
      <c r="E47" s="114" t="s">
        <v>205</v>
      </c>
      <c r="F47" s="130">
        <v>240</v>
      </c>
      <c r="G47" s="155" t="s">
        <v>226</v>
      </c>
      <c r="H47" s="161">
        <f>55000/1.19</f>
        <v>46218.487394957985</v>
      </c>
      <c r="I47" s="197">
        <f t="shared" si="5"/>
        <v>8781.5126050420167</v>
      </c>
      <c r="J47" s="197">
        <f t="shared" si="6"/>
        <v>55000</v>
      </c>
      <c r="K47" s="118">
        <f t="shared" si="7"/>
        <v>11092436.974789916</v>
      </c>
      <c r="L47" s="118">
        <f t="shared" si="8"/>
        <v>13200000</v>
      </c>
      <c r="M47" s="119" t="s">
        <v>227</v>
      </c>
      <c r="N47" s="120">
        <v>46218</v>
      </c>
      <c r="O47" s="126">
        <f t="shared" si="9"/>
        <v>8781.42</v>
      </c>
      <c r="P47" s="121">
        <f t="shared" si="10"/>
        <v>54999.42</v>
      </c>
      <c r="Q47" s="122">
        <f t="shared" si="19"/>
        <v>11092320</v>
      </c>
      <c r="R47" s="122">
        <f t="shared" si="20"/>
        <v>13199860.799999999</v>
      </c>
      <c r="S47" s="123" t="s">
        <v>228</v>
      </c>
      <c r="T47" s="159">
        <v>46218</v>
      </c>
      <c r="U47" s="164">
        <f t="shared" si="13"/>
        <v>8781.42</v>
      </c>
      <c r="V47" s="125">
        <f t="shared" si="14"/>
        <v>54999.42</v>
      </c>
      <c r="W47" s="126">
        <f t="shared" si="15"/>
        <v>11092320</v>
      </c>
      <c r="X47" s="126">
        <f t="shared" si="16"/>
        <v>13199860.799999999</v>
      </c>
      <c r="Y47" s="127">
        <f t="shared" si="1"/>
        <v>54999.613333333335</v>
      </c>
      <c r="Z47" s="127">
        <f t="shared" si="2"/>
        <v>13199907.199999997</v>
      </c>
      <c r="AA47" s="127">
        <f t="shared" si="3"/>
        <v>80.367157471841153</v>
      </c>
      <c r="AB47" s="128">
        <f t="shared" si="4"/>
        <v>6.088463824339702E-6</v>
      </c>
      <c r="AC47" s="5"/>
      <c r="BR47" s="7">
        <v>33</v>
      </c>
    </row>
    <row r="48" spans="1:70" s="7" customFormat="1" ht="33" customHeight="1" x14ac:dyDescent="0.2">
      <c r="A48" s="112">
        <v>38</v>
      </c>
      <c r="B48" s="113" t="s">
        <v>161</v>
      </c>
      <c r="C48" s="129" t="s">
        <v>365</v>
      </c>
      <c r="D48" s="112" t="s">
        <v>367</v>
      </c>
      <c r="E48" s="114" t="s">
        <v>342</v>
      </c>
      <c r="F48" s="130">
        <v>240</v>
      </c>
      <c r="G48" s="155" t="s">
        <v>222</v>
      </c>
      <c r="H48" s="152">
        <v>54622</v>
      </c>
      <c r="I48" s="197">
        <f t="shared" si="5"/>
        <v>10378.18</v>
      </c>
      <c r="J48" s="197">
        <f t="shared" si="6"/>
        <v>65000.18</v>
      </c>
      <c r="K48" s="118">
        <f t="shared" si="7"/>
        <v>13109280</v>
      </c>
      <c r="L48" s="118">
        <f t="shared" si="8"/>
        <v>15600043.199999999</v>
      </c>
      <c r="M48" s="149" t="s">
        <v>223</v>
      </c>
      <c r="N48" s="150">
        <v>54622</v>
      </c>
      <c r="O48" s="135">
        <f t="shared" si="9"/>
        <v>10378.18</v>
      </c>
      <c r="P48" s="121">
        <f t="shared" si="10"/>
        <v>65000.18</v>
      </c>
      <c r="Q48" s="122">
        <f t="shared" si="19"/>
        <v>13109280</v>
      </c>
      <c r="R48" s="122">
        <f t="shared" si="20"/>
        <v>15600043.199999999</v>
      </c>
      <c r="S48" s="149" t="s">
        <v>366</v>
      </c>
      <c r="T48" s="150">
        <v>54622</v>
      </c>
      <c r="U48" s="157">
        <f t="shared" si="13"/>
        <v>10378.18</v>
      </c>
      <c r="V48" s="125">
        <f t="shared" si="14"/>
        <v>65000.18</v>
      </c>
      <c r="W48" s="126">
        <f t="shared" si="15"/>
        <v>13109280</v>
      </c>
      <c r="X48" s="126">
        <f t="shared" si="16"/>
        <v>15600043.199999999</v>
      </c>
      <c r="Y48" s="127">
        <f t="shared" si="1"/>
        <v>65000.18</v>
      </c>
      <c r="Z48" s="127">
        <f t="shared" si="2"/>
        <v>15600043.199999997</v>
      </c>
      <c r="AA48" s="127">
        <f t="shared" si="3"/>
        <v>2.2812650937430355E-9</v>
      </c>
      <c r="AB48" s="128">
        <f t="shared" si="4"/>
        <v>1.4623453694942561E-16</v>
      </c>
      <c r="AC48" s="5"/>
      <c r="AD48" s="7" t="s">
        <v>368</v>
      </c>
    </row>
    <row r="49" spans="1:70" s="7" customFormat="1" ht="33" customHeight="1" x14ac:dyDescent="0.2">
      <c r="A49" s="112">
        <v>39</v>
      </c>
      <c r="B49" s="113" t="s">
        <v>185</v>
      </c>
      <c r="C49" s="129" t="s">
        <v>362</v>
      </c>
      <c r="D49" s="112" t="s">
        <v>361</v>
      </c>
      <c r="E49" s="114" t="s">
        <v>205</v>
      </c>
      <c r="F49" s="130">
        <v>240</v>
      </c>
      <c r="G49" s="155" t="s">
        <v>363</v>
      </c>
      <c r="H49" s="152">
        <v>20150</v>
      </c>
      <c r="I49" s="197">
        <f t="shared" si="5"/>
        <v>3828.5</v>
      </c>
      <c r="J49" s="197">
        <f t="shared" si="6"/>
        <v>23978.5</v>
      </c>
      <c r="K49" s="118">
        <f t="shared" si="7"/>
        <v>4836000</v>
      </c>
      <c r="L49" s="118">
        <f t="shared" si="8"/>
        <v>5754840</v>
      </c>
      <c r="M49" s="119" t="s">
        <v>364</v>
      </c>
      <c r="N49" s="133">
        <v>18540</v>
      </c>
      <c r="O49" s="135">
        <f t="shared" si="9"/>
        <v>3522.6</v>
      </c>
      <c r="P49" s="121">
        <f t="shared" si="10"/>
        <v>22062.6</v>
      </c>
      <c r="Q49" s="122">
        <f t="shared" si="19"/>
        <v>4449600</v>
      </c>
      <c r="R49" s="122">
        <f t="shared" si="20"/>
        <v>5295024</v>
      </c>
      <c r="S49" s="149" t="s">
        <v>259</v>
      </c>
      <c r="T49" s="150">
        <v>18000</v>
      </c>
      <c r="U49" s="157">
        <f t="shared" si="13"/>
        <v>3420</v>
      </c>
      <c r="V49" s="125">
        <f t="shared" si="14"/>
        <v>21420</v>
      </c>
      <c r="W49" s="126">
        <f t="shared" si="15"/>
        <v>4320000</v>
      </c>
      <c r="X49" s="126">
        <f t="shared" si="16"/>
        <v>5140800</v>
      </c>
      <c r="Y49" s="127">
        <f t="shared" si="1"/>
        <v>22487.033333333336</v>
      </c>
      <c r="Z49" s="127">
        <f t="shared" si="2"/>
        <v>5396888</v>
      </c>
      <c r="AA49" s="127">
        <f t="shared" si="3"/>
        <v>319442.46159832919</v>
      </c>
      <c r="AB49" s="128">
        <f t="shared" si="4"/>
        <v>5.9190122455446394E-2</v>
      </c>
      <c r="AC49" s="5"/>
      <c r="AD49" s="7" t="s">
        <v>368</v>
      </c>
      <c r="AG49" s="64"/>
      <c r="AH49" s="75"/>
      <c r="AI49" s="64"/>
      <c r="AJ49" s="95"/>
      <c r="AK49" s="5"/>
      <c r="AL49" s="65"/>
      <c r="AM49" s="75"/>
      <c r="AN49" s="97"/>
      <c r="AO49" s="67"/>
      <c r="AP49" s="5"/>
      <c r="AQ49" s="5"/>
      <c r="AR49" s="68"/>
    </row>
    <row r="50" spans="1:70" s="7" customFormat="1" ht="33" customHeight="1" x14ac:dyDescent="0.2">
      <c r="A50" s="112">
        <v>40</v>
      </c>
      <c r="B50" s="113" t="s">
        <v>185</v>
      </c>
      <c r="C50" s="129" t="s">
        <v>167</v>
      </c>
      <c r="D50" s="112" t="s">
        <v>229</v>
      </c>
      <c r="E50" s="114" t="s">
        <v>205</v>
      </c>
      <c r="F50" s="130">
        <v>240</v>
      </c>
      <c r="G50" s="155" t="s">
        <v>230</v>
      </c>
      <c r="H50" s="131">
        <v>8319</v>
      </c>
      <c r="I50" s="197">
        <f t="shared" si="5"/>
        <v>1580.6100000000001</v>
      </c>
      <c r="J50" s="197">
        <f t="shared" si="6"/>
        <v>9899.61</v>
      </c>
      <c r="K50" s="118">
        <f t="shared" si="7"/>
        <v>1996560</v>
      </c>
      <c r="L50" s="118">
        <f t="shared" si="8"/>
        <v>2375906.4000000004</v>
      </c>
      <c r="M50" s="119" t="s">
        <v>231</v>
      </c>
      <c r="N50" s="120">
        <v>8319</v>
      </c>
      <c r="O50" s="126">
        <f t="shared" si="9"/>
        <v>1580.6100000000001</v>
      </c>
      <c r="P50" s="121">
        <f t="shared" si="10"/>
        <v>9899.61</v>
      </c>
      <c r="Q50" s="122">
        <f t="shared" si="19"/>
        <v>1996560</v>
      </c>
      <c r="R50" s="122">
        <f t="shared" si="20"/>
        <v>2375906.4000000004</v>
      </c>
      <c r="S50" s="123"/>
      <c r="T50" s="124"/>
      <c r="U50" s="132"/>
      <c r="V50" s="125"/>
      <c r="W50" s="126"/>
      <c r="X50" s="126"/>
      <c r="Y50" s="127">
        <f t="shared" si="1"/>
        <v>9899.61</v>
      </c>
      <c r="Z50" s="127">
        <f t="shared" si="2"/>
        <v>2375906.4000000004</v>
      </c>
      <c r="AA50" s="127">
        <f t="shared" si="3"/>
        <v>0</v>
      </c>
      <c r="AB50" s="128">
        <f t="shared" si="4"/>
        <v>0</v>
      </c>
      <c r="AC50" s="5"/>
      <c r="AG50" s="64"/>
      <c r="AH50" s="75"/>
      <c r="AI50" s="64"/>
      <c r="AJ50" s="95"/>
      <c r="AK50" s="5"/>
      <c r="AL50" s="65"/>
      <c r="AM50" s="75"/>
      <c r="AN50" s="97"/>
      <c r="AO50" s="67"/>
      <c r="AP50" s="5"/>
      <c r="AQ50" s="5"/>
      <c r="AR50" s="68"/>
      <c r="BR50" s="7">
        <v>35</v>
      </c>
    </row>
    <row r="51" spans="1:70" s="7" customFormat="1" ht="33" customHeight="1" x14ac:dyDescent="0.2">
      <c r="A51" s="112">
        <v>41</v>
      </c>
      <c r="B51" s="113" t="s">
        <v>185</v>
      </c>
      <c r="C51" s="129" t="s">
        <v>168</v>
      </c>
      <c r="D51" s="112" t="s">
        <v>232</v>
      </c>
      <c r="E51" s="114" t="s">
        <v>205</v>
      </c>
      <c r="F51" s="130">
        <v>240</v>
      </c>
      <c r="G51" s="155" t="s">
        <v>215</v>
      </c>
      <c r="H51" s="152">
        <v>7953</v>
      </c>
      <c r="I51" s="197">
        <f t="shared" si="5"/>
        <v>1511.07</v>
      </c>
      <c r="J51" s="197">
        <f t="shared" si="6"/>
        <v>9464.07</v>
      </c>
      <c r="K51" s="118">
        <f t="shared" si="7"/>
        <v>1908720</v>
      </c>
      <c r="L51" s="118">
        <f t="shared" si="8"/>
        <v>2271376.7999999998</v>
      </c>
      <c r="M51" s="149" t="s">
        <v>216</v>
      </c>
      <c r="N51" s="152">
        <v>8900</v>
      </c>
      <c r="O51" s="126">
        <f t="shared" si="9"/>
        <v>1691</v>
      </c>
      <c r="P51" s="121">
        <f t="shared" si="10"/>
        <v>10591</v>
      </c>
      <c r="Q51" s="122">
        <f t="shared" si="19"/>
        <v>2136000</v>
      </c>
      <c r="R51" s="122">
        <f t="shared" si="20"/>
        <v>2541840</v>
      </c>
      <c r="S51" s="149" t="s">
        <v>234</v>
      </c>
      <c r="T51" s="152">
        <v>7500</v>
      </c>
      <c r="U51" s="153">
        <f t="shared" si="13"/>
        <v>1425</v>
      </c>
      <c r="V51" s="125">
        <f t="shared" si="14"/>
        <v>8925</v>
      </c>
      <c r="W51" s="126">
        <f t="shared" si="15"/>
        <v>1800000</v>
      </c>
      <c r="X51" s="126">
        <f t="shared" si="16"/>
        <v>2142000</v>
      </c>
      <c r="Y51" s="127">
        <f t="shared" si="1"/>
        <v>9660.0233333333326</v>
      </c>
      <c r="Z51" s="127">
        <f t="shared" si="2"/>
        <v>2318405.6</v>
      </c>
      <c r="AA51" s="127">
        <f t="shared" si="3"/>
        <v>204026.43804683746</v>
      </c>
      <c r="AB51" s="128">
        <f t="shared" si="4"/>
        <v>8.8002909433464727E-2</v>
      </c>
      <c r="AC51" s="5"/>
      <c r="AD51" s="7" t="s">
        <v>368</v>
      </c>
      <c r="BR51" s="7">
        <v>36</v>
      </c>
    </row>
    <row r="52" spans="1:70" s="7" customFormat="1" ht="33" customHeight="1" x14ac:dyDescent="0.2">
      <c r="A52" s="112">
        <v>42</v>
      </c>
      <c r="B52" s="113" t="s">
        <v>185</v>
      </c>
      <c r="C52" s="113" t="s">
        <v>163</v>
      </c>
      <c r="D52" s="142" t="s">
        <v>212</v>
      </c>
      <c r="E52" s="143" t="s">
        <v>342</v>
      </c>
      <c r="F52" s="130">
        <v>240</v>
      </c>
      <c r="G52" s="144" t="s">
        <v>210</v>
      </c>
      <c r="H52" s="131">
        <v>43500</v>
      </c>
      <c r="I52" s="197">
        <f t="shared" ref="I52" si="30">H52*19%</f>
        <v>8265</v>
      </c>
      <c r="J52" s="197">
        <f t="shared" si="6"/>
        <v>51765</v>
      </c>
      <c r="K52" s="118">
        <f t="shared" si="7"/>
        <v>10440000</v>
      </c>
      <c r="L52" s="118">
        <f t="shared" si="8"/>
        <v>12423600</v>
      </c>
      <c r="M52" s="145" t="s">
        <v>211</v>
      </c>
      <c r="N52" s="120">
        <v>47740</v>
      </c>
      <c r="O52" s="126">
        <f t="shared" ref="O52" si="31">N52*19%</f>
        <v>9070.6</v>
      </c>
      <c r="P52" s="121">
        <f t="shared" si="10"/>
        <v>56810.6</v>
      </c>
      <c r="Q52" s="122">
        <f t="shared" si="19"/>
        <v>11457600</v>
      </c>
      <c r="R52" s="122">
        <f t="shared" si="20"/>
        <v>13634544</v>
      </c>
      <c r="S52" s="146" t="s">
        <v>356</v>
      </c>
      <c r="T52" s="124">
        <v>45000</v>
      </c>
      <c r="U52" s="126">
        <f t="shared" ref="U52" si="32">T52*19%</f>
        <v>8550</v>
      </c>
      <c r="V52" s="125">
        <f t="shared" si="14"/>
        <v>53550</v>
      </c>
      <c r="W52" s="126">
        <f t="shared" si="15"/>
        <v>10800000</v>
      </c>
      <c r="X52" s="126">
        <f t="shared" si="16"/>
        <v>12852000</v>
      </c>
      <c r="Y52" s="127">
        <f t="shared" si="1"/>
        <v>54041.866666666669</v>
      </c>
      <c r="Z52" s="127">
        <f t="shared" si="2"/>
        <v>12970048</v>
      </c>
      <c r="AA52" s="127">
        <f t="shared" si="3"/>
        <v>614042.21394949709</v>
      </c>
      <c r="AB52" s="128">
        <f t="shared" si="4"/>
        <v>4.7343094948414773E-2</v>
      </c>
      <c r="AC52" s="5"/>
      <c r="AG52" s="246" t="s">
        <v>49</v>
      </c>
      <c r="AH52" s="247"/>
      <c r="AI52" s="247"/>
      <c r="AJ52" s="247"/>
      <c r="AK52" s="247"/>
      <c r="AL52" s="247"/>
      <c r="AM52" s="247"/>
      <c r="AN52" s="248"/>
      <c r="AO52" s="233" t="s">
        <v>50</v>
      </c>
      <c r="AP52" s="236">
        <f>SUM(Z103,AR23)</f>
        <v>1565086796.7166667</v>
      </c>
      <c r="AQ52" s="237"/>
    </row>
    <row r="53" spans="1:70" s="7" customFormat="1" ht="33" customHeight="1" x14ac:dyDescent="0.2">
      <c r="A53" s="112">
        <v>43</v>
      </c>
      <c r="B53" s="113" t="s">
        <v>187</v>
      </c>
      <c r="C53" s="129" t="s">
        <v>170</v>
      </c>
      <c r="D53" s="112" t="s">
        <v>235</v>
      </c>
      <c r="E53" s="114" t="s">
        <v>205</v>
      </c>
      <c r="F53" s="113">
        <v>5</v>
      </c>
      <c r="G53" s="155" t="s">
        <v>279</v>
      </c>
      <c r="H53" s="131">
        <v>260000</v>
      </c>
      <c r="I53" s="197">
        <f t="shared" si="5"/>
        <v>49400</v>
      </c>
      <c r="J53" s="197">
        <f t="shared" si="6"/>
        <v>309400</v>
      </c>
      <c r="K53" s="118">
        <f t="shared" si="7"/>
        <v>1300000</v>
      </c>
      <c r="L53" s="118">
        <f t="shared" si="8"/>
        <v>1547000</v>
      </c>
      <c r="M53" s="119" t="s">
        <v>280</v>
      </c>
      <c r="N53" s="120">
        <v>294117</v>
      </c>
      <c r="O53" s="126">
        <f t="shared" si="9"/>
        <v>55882.23</v>
      </c>
      <c r="P53" s="121">
        <f t="shared" si="10"/>
        <v>349999.23</v>
      </c>
      <c r="Q53" s="122">
        <f t="shared" si="19"/>
        <v>1470585</v>
      </c>
      <c r="R53" s="122">
        <f t="shared" si="20"/>
        <v>1749996.15</v>
      </c>
      <c r="S53" s="123" t="s">
        <v>237</v>
      </c>
      <c r="T53" s="124">
        <v>319327</v>
      </c>
      <c r="U53" s="132">
        <f t="shared" si="13"/>
        <v>60672.13</v>
      </c>
      <c r="V53" s="125">
        <f t="shared" si="14"/>
        <v>379999.13</v>
      </c>
      <c r="W53" s="126">
        <f t="shared" si="15"/>
        <v>1596635</v>
      </c>
      <c r="X53" s="126">
        <f t="shared" si="16"/>
        <v>1899995.65</v>
      </c>
      <c r="Y53" s="127">
        <f t="shared" si="1"/>
        <v>346466.12</v>
      </c>
      <c r="Z53" s="127">
        <f t="shared" si="2"/>
        <v>1732330.5999999999</v>
      </c>
      <c r="AA53" s="127">
        <f t="shared" si="3"/>
        <v>177159.63415048158</v>
      </c>
      <c r="AB53" s="128">
        <f t="shared" si="4"/>
        <v>0.10226664249334486</v>
      </c>
      <c r="AC53" s="5"/>
      <c r="AO53" s="234"/>
      <c r="AP53" s="238"/>
      <c r="AQ53" s="239"/>
      <c r="BR53" s="7">
        <v>37</v>
      </c>
    </row>
    <row r="54" spans="1:70" s="7" customFormat="1" ht="33" customHeight="1" x14ac:dyDescent="0.2">
      <c r="A54" s="112">
        <v>44</v>
      </c>
      <c r="B54" s="113" t="s">
        <v>187</v>
      </c>
      <c r="C54" s="129" t="s">
        <v>171</v>
      </c>
      <c r="D54" s="112" t="s">
        <v>238</v>
      </c>
      <c r="E54" s="114" t="s">
        <v>205</v>
      </c>
      <c r="F54" s="138">
        <v>1</v>
      </c>
      <c r="G54" s="184" t="s">
        <v>379</v>
      </c>
      <c r="H54" s="183">
        <v>2300000</v>
      </c>
      <c r="I54" s="198">
        <v>0</v>
      </c>
      <c r="J54" s="197">
        <f t="shared" si="6"/>
        <v>2300000</v>
      </c>
      <c r="K54" s="118">
        <f t="shared" si="7"/>
        <v>2300000</v>
      </c>
      <c r="L54" s="118">
        <f t="shared" si="8"/>
        <v>2300000</v>
      </c>
      <c r="M54" s="119" t="s">
        <v>240</v>
      </c>
      <c r="N54" s="183">
        <f>1600000+400000</f>
        <v>2000000</v>
      </c>
      <c r="O54" s="200">
        <f>304000-64000-4000-19320</f>
        <v>216680</v>
      </c>
      <c r="P54" s="121">
        <f t="shared" si="10"/>
        <v>2216680</v>
      </c>
      <c r="Q54" s="122">
        <f t="shared" si="19"/>
        <v>2000000</v>
      </c>
      <c r="R54" s="122">
        <f t="shared" si="20"/>
        <v>2216680</v>
      </c>
      <c r="S54" s="166" t="s">
        <v>281</v>
      </c>
      <c r="T54" s="183">
        <f>1390000+198235</f>
        <v>1588235</v>
      </c>
      <c r="U54" s="183">
        <f t="shared" ref="U54" si="33">+T54*19%</f>
        <v>301764.65000000002</v>
      </c>
      <c r="V54" s="125">
        <f t="shared" si="14"/>
        <v>1889999.65</v>
      </c>
      <c r="W54" s="126">
        <f t="shared" si="15"/>
        <v>1588235</v>
      </c>
      <c r="X54" s="126">
        <f t="shared" si="16"/>
        <v>1889999.65</v>
      </c>
      <c r="Y54" s="127">
        <f t="shared" si="1"/>
        <v>2135559.8833333333</v>
      </c>
      <c r="Z54" s="127">
        <f t="shared" si="2"/>
        <v>2135559.8833333333</v>
      </c>
      <c r="AA54" s="127">
        <f t="shared" si="3"/>
        <v>216703.54576250212</v>
      </c>
      <c r="AB54" s="128">
        <f t="shared" si="4"/>
        <v>0.1014738792640438</v>
      </c>
      <c r="AC54" s="5"/>
      <c r="AD54" s="7" t="s">
        <v>377</v>
      </c>
      <c r="AG54" s="245" t="s">
        <v>51</v>
      </c>
      <c r="AH54" s="245"/>
      <c r="AI54" s="245"/>
      <c r="AJ54" s="245"/>
      <c r="AK54" s="245"/>
      <c r="AL54" s="245"/>
      <c r="AM54" s="245"/>
      <c r="AN54" s="245"/>
      <c r="AO54" s="234"/>
      <c r="AP54" s="238"/>
      <c r="AQ54" s="239"/>
      <c r="BR54" s="7">
        <v>38</v>
      </c>
    </row>
    <row r="55" spans="1:70" s="7" customFormat="1" ht="33" customHeight="1" x14ac:dyDescent="0.2">
      <c r="A55" s="112">
        <v>45</v>
      </c>
      <c r="B55" s="113" t="s">
        <v>187</v>
      </c>
      <c r="C55" s="129" t="s">
        <v>172</v>
      </c>
      <c r="D55" s="112" t="s">
        <v>242</v>
      </c>
      <c r="E55" s="114" t="s">
        <v>205</v>
      </c>
      <c r="F55" s="113">
        <v>2</v>
      </c>
      <c r="G55" s="185" t="s">
        <v>243</v>
      </c>
      <c r="H55" s="186">
        <v>1600000</v>
      </c>
      <c r="I55" s="32">
        <f t="shared" ref="I55" si="34">H55*19%</f>
        <v>304000</v>
      </c>
      <c r="J55" s="197">
        <f t="shared" si="6"/>
        <v>1904000</v>
      </c>
      <c r="K55" s="118">
        <f t="shared" si="7"/>
        <v>3200000</v>
      </c>
      <c r="L55" s="118">
        <f t="shared" si="8"/>
        <v>3808000</v>
      </c>
      <c r="M55" s="187" t="s">
        <v>237</v>
      </c>
      <c r="N55" s="188">
        <v>1400000</v>
      </c>
      <c r="O55" s="32">
        <f t="shared" ref="O55" si="35">N55*19%</f>
        <v>266000</v>
      </c>
      <c r="P55" s="121">
        <f t="shared" si="10"/>
        <v>1666000</v>
      </c>
      <c r="Q55" s="122">
        <f t="shared" si="19"/>
        <v>2800000</v>
      </c>
      <c r="R55" s="122">
        <f t="shared" si="20"/>
        <v>3332000</v>
      </c>
      <c r="S55" s="123"/>
      <c r="T55" s="124"/>
      <c r="U55" s="132"/>
      <c r="V55" s="125"/>
      <c r="W55" s="126"/>
      <c r="X55" s="126"/>
      <c r="Y55" s="127">
        <f t="shared" si="1"/>
        <v>1785000</v>
      </c>
      <c r="Z55" s="127">
        <f t="shared" si="2"/>
        <v>3570000</v>
      </c>
      <c r="AA55" s="127">
        <f t="shared" si="3"/>
        <v>336582.82784479664</v>
      </c>
      <c r="AB55" s="128">
        <f t="shared" si="4"/>
        <v>9.428090415820635E-2</v>
      </c>
      <c r="AC55" s="5"/>
      <c r="AG55" s="245"/>
      <c r="AH55" s="245"/>
      <c r="AI55" s="245"/>
      <c r="AJ55" s="245"/>
      <c r="AK55" s="245"/>
      <c r="AL55" s="245"/>
      <c r="AM55" s="245"/>
      <c r="AN55" s="245"/>
      <c r="AO55" s="234"/>
      <c r="AP55" s="238"/>
      <c r="AQ55" s="239"/>
      <c r="BR55" s="7">
        <v>39</v>
      </c>
    </row>
    <row r="56" spans="1:70" s="7" customFormat="1" ht="33" customHeight="1" x14ac:dyDescent="0.2">
      <c r="A56" s="112">
        <v>46</v>
      </c>
      <c r="B56" s="113" t="s">
        <v>187</v>
      </c>
      <c r="C56" s="129" t="s">
        <v>173</v>
      </c>
      <c r="D56" s="112" t="s">
        <v>245</v>
      </c>
      <c r="E56" s="114" t="s">
        <v>205</v>
      </c>
      <c r="F56" s="113">
        <v>1</v>
      </c>
      <c r="G56" s="152" t="s">
        <v>246</v>
      </c>
      <c r="H56" s="152">
        <v>1450000</v>
      </c>
      <c r="I56" s="197">
        <f t="shared" si="5"/>
        <v>275500</v>
      </c>
      <c r="J56" s="197">
        <f t="shared" si="6"/>
        <v>1725500</v>
      </c>
      <c r="K56" s="118">
        <f t="shared" si="7"/>
        <v>1450000</v>
      </c>
      <c r="L56" s="118">
        <f t="shared" si="8"/>
        <v>1725500</v>
      </c>
      <c r="M56" s="149" t="s">
        <v>247</v>
      </c>
      <c r="N56" s="152">
        <v>1500000</v>
      </c>
      <c r="O56" s="126">
        <f t="shared" si="9"/>
        <v>285000</v>
      </c>
      <c r="P56" s="121">
        <f t="shared" si="10"/>
        <v>1785000</v>
      </c>
      <c r="Q56" s="122">
        <f t="shared" si="19"/>
        <v>1500000</v>
      </c>
      <c r="R56" s="122">
        <f t="shared" si="20"/>
        <v>1785000</v>
      </c>
      <c r="S56" s="149" t="s">
        <v>248</v>
      </c>
      <c r="T56" s="152">
        <v>1520000</v>
      </c>
      <c r="U56" s="153">
        <f t="shared" si="13"/>
        <v>288800</v>
      </c>
      <c r="V56" s="125">
        <f t="shared" si="14"/>
        <v>1808800</v>
      </c>
      <c r="W56" s="126">
        <f t="shared" si="15"/>
        <v>1520000</v>
      </c>
      <c r="X56" s="126">
        <f t="shared" si="16"/>
        <v>1808800</v>
      </c>
      <c r="Y56" s="127">
        <f t="shared" si="1"/>
        <v>1773100</v>
      </c>
      <c r="Z56" s="127">
        <f t="shared" si="2"/>
        <v>1773100</v>
      </c>
      <c r="AA56" s="127">
        <f t="shared" si="3"/>
        <v>42906.060178021471</v>
      </c>
      <c r="AB56" s="128">
        <f t="shared" si="4"/>
        <v>2.4198330707812007E-2</v>
      </c>
      <c r="AC56" s="5"/>
      <c r="AD56" s="7" t="s">
        <v>368</v>
      </c>
      <c r="AG56" s="245"/>
      <c r="AH56" s="245"/>
      <c r="AI56" s="245"/>
      <c r="AJ56" s="245"/>
      <c r="AK56" s="245"/>
      <c r="AL56" s="245"/>
      <c r="AM56" s="245"/>
      <c r="AN56" s="245"/>
      <c r="AO56" s="234"/>
      <c r="AP56" s="238"/>
      <c r="AQ56" s="239"/>
      <c r="BR56" s="7">
        <v>40</v>
      </c>
    </row>
    <row r="57" spans="1:70" s="7" customFormat="1" ht="33" customHeight="1" x14ac:dyDescent="0.2">
      <c r="A57" s="112">
        <v>47</v>
      </c>
      <c r="B57" s="113" t="s">
        <v>187</v>
      </c>
      <c r="C57" s="129" t="s">
        <v>174</v>
      </c>
      <c r="D57" s="112" t="s">
        <v>249</v>
      </c>
      <c r="E57" s="114" t="s">
        <v>205</v>
      </c>
      <c r="F57" s="113">
        <v>60</v>
      </c>
      <c r="G57" s="155" t="s">
        <v>210</v>
      </c>
      <c r="H57" s="131">
        <v>1665</v>
      </c>
      <c r="I57" s="197">
        <f t="shared" si="5"/>
        <v>316.35000000000002</v>
      </c>
      <c r="J57" s="197">
        <f t="shared" si="6"/>
        <v>1981.35</v>
      </c>
      <c r="K57" s="118">
        <f t="shared" si="7"/>
        <v>99900</v>
      </c>
      <c r="L57" s="118">
        <f t="shared" si="8"/>
        <v>118881</v>
      </c>
      <c r="M57" s="119" t="s">
        <v>250</v>
      </c>
      <c r="N57" s="120">
        <v>1300</v>
      </c>
      <c r="O57" s="126">
        <f t="shared" si="9"/>
        <v>247</v>
      </c>
      <c r="P57" s="121">
        <f t="shared" si="10"/>
        <v>1547</v>
      </c>
      <c r="Q57" s="122">
        <f t="shared" si="19"/>
        <v>78000</v>
      </c>
      <c r="R57" s="122">
        <f t="shared" si="20"/>
        <v>92820</v>
      </c>
      <c r="S57" s="123" t="s">
        <v>251</v>
      </c>
      <c r="T57" s="124">
        <v>2000</v>
      </c>
      <c r="U57" s="132">
        <f t="shared" si="13"/>
        <v>380</v>
      </c>
      <c r="V57" s="125">
        <f t="shared" si="14"/>
        <v>2380</v>
      </c>
      <c r="W57" s="126">
        <f t="shared" si="15"/>
        <v>120000</v>
      </c>
      <c r="X57" s="126">
        <f t="shared" si="16"/>
        <v>142800</v>
      </c>
      <c r="Y57" s="127">
        <f t="shared" si="1"/>
        <v>1969.45</v>
      </c>
      <c r="Z57" s="127">
        <f t="shared" si="2"/>
        <v>118167</v>
      </c>
      <c r="AA57" s="127">
        <f t="shared" si="3"/>
        <v>24997.648829439939</v>
      </c>
      <c r="AB57" s="128">
        <f t="shared" si="4"/>
        <v>0.21154509151827447</v>
      </c>
      <c r="AC57" s="5"/>
      <c r="AG57" s="245"/>
      <c r="AH57" s="245"/>
      <c r="AI57" s="245"/>
      <c r="AJ57" s="245"/>
      <c r="AK57" s="245"/>
      <c r="AL57" s="245"/>
      <c r="AM57" s="245"/>
      <c r="AN57" s="245"/>
      <c r="AO57" s="234"/>
      <c r="AP57" s="238"/>
      <c r="AQ57" s="239"/>
      <c r="BR57" s="7">
        <v>41</v>
      </c>
    </row>
    <row r="58" spans="1:70" s="7" customFormat="1" ht="33" customHeight="1" x14ac:dyDescent="0.2">
      <c r="A58" s="112">
        <v>48</v>
      </c>
      <c r="B58" s="113" t="s">
        <v>187</v>
      </c>
      <c r="C58" s="129" t="s">
        <v>175</v>
      </c>
      <c r="D58" s="112" t="s">
        <v>252</v>
      </c>
      <c r="E58" s="114" t="s">
        <v>205</v>
      </c>
      <c r="F58" s="113">
        <v>4</v>
      </c>
      <c r="G58" s="187" t="s">
        <v>253</v>
      </c>
      <c r="H58" s="188">
        <v>380000</v>
      </c>
      <c r="I58" s="197"/>
      <c r="J58" s="197">
        <f t="shared" si="6"/>
        <v>380000</v>
      </c>
      <c r="K58" s="118">
        <f t="shared" si="7"/>
        <v>1520000</v>
      </c>
      <c r="L58" s="118">
        <f t="shared" si="8"/>
        <v>1520000</v>
      </c>
      <c r="M58" s="119" t="s">
        <v>254</v>
      </c>
      <c r="N58" s="152">
        <v>320000</v>
      </c>
      <c r="O58" s="126">
        <f t="shared" si="9"/>
        <v>60800</v>
      </c>
      <c r="P58" s="121">
        <f t="shared" si="10"/>
        <v>380800</v>
      </c>
      <c r="Q58" s="122">
        <f t="shared" si="19"/>
        <v>1280000</v>
      </c>
      <c r="R58" s="122">
        <f t="shared" si="20"/>
        <v>1523200</v>
      </c>
      <c r="S58" s="187" t="s">
        <v>287</v>
      </c>
      <c r="T58" s="188">
        <v>390000</v>
      </c>
      <c r="U58" s="189"/>
      <c r="V58" s="125">
        <f t="shared" si="14"/>
        <v>390000</v>
      </c>
      <c r="W58" s="126">
        <f t="shared" si="15"/>
        <v>1560000</v>
      </c>
      <c r="X58" s="126">
        <f t="shared" si="16"/>
        <v>1560000</v>
      </c>
      <c r="Y58" s="127">
        <f t="shared" si="1"/>
        <v>383600</v>
      </c>
      <c r="Z58" s="127">
        <f t="shared" si="2"/>
        <v>1534400</v>
      </c>
      <c r="AA58" s="127">
        <f t="shared" si="3"/>
        <v>22227.910383119688</v>
      </c>
      <c r="AB58" s="128">
        <f t="shared" si="4"/>
        <v>1.4486385807559754E-2</v>
      </c>
      <c r="AC58" s="5"/>
      <c r="AD58" s="7" t="s">
        <v>377</v>
      </c>
      <c r="AF58" s="7" t="s">
        <v>377</v>
      </c>
      <c r="AG58" s="245"/>
      <c r="AH58" s="245"/>
      <c r="AI58" s="245"/>
      <c r="AJ58" s="245"/>
      <c r="AK58" s="245"/>
      <c r="AL58" s="245"/>
      <c r="AM58" s="245"/>
      <c r="AN58" s="245"/>
      <c r="AO58" s="234"/>
      <c r="AP58" s="238"/>
      <c r="AQ58" s="239"/>
      <c r="BR58" s="7">
        <v>42</v>
      </c>
    </row>
    <row r="59" spans="1:70" s="7" customFormat="1" ht="33" customHeight="1" x14ac:dyDescent="0.2">
      <c r="A59" s="112">
        <v>49</v>
      </c>
      <c r="B59" s="113" t="s">
        <v>187</v>
      </c>
      <c r="C59" s="129" t="s">
        <v>176</v>
      </c>
      <c r="D59" s="112" t="s">
        <v>282</v>
      </c>
      <c r="E59" s="114" t="s">
        <v>205</v>
      </c>
      <c r="F59" s="113">
        <v>60</v>
      </c>
      <c r="G59" s="155" t="s">
        <v>257</v>
      </c>
      <c r="H59" s="131">
        <v>10500</v>
      </c>
      <c r="I59" s="197">
        <f t="shared" si="5"/>
        <v>1995</v>
      </c>
      <c r="J59" s="197">
        <f t="shared" si="6"/>
        <v>12495</v>
      </c>
      <c r="K59" s="118">
        <f t="shared" si="7"/>
        <v>630000</v>
      </c>
      <c r="L59" s="118">
        <f t="shared" si="8"/>
        <v>749700</v>
      </c>
      <c r="M59" s="119" t="s">
        <v>258</v>
      </c>
      <c r="N59" s="120">
        <v>12328</v>
      </c>
      <c r="O59" s="126">
        <f t="shared" si="9"/>
        <v>2342.3200000000002</v>
      </c>
      <c r="P59" s="121">
        <f t="shared" si="10"/>
        <v>14670.32</v>
      </c>
      <c r="Q59" s="122">
        <f t="shared" si="19"/>
        <v>739680</v>
      </c>
      <c r="R59" s="122">
        <f t="shared" si="20"/>
        <v>880219.2</v>
      </c>
      <c r="S59" s="149" t="s">
        <v>259</v>
      </c>
      <c r="T59" s="152">
        <v>12000</v>
      </c>
      <c r="U59" s="153">
        <f t="shared" si="13"/>
        <v>2280</v>
      </c>
      <c r="V59" s="125">
        <f t="shared" si="14"/>
        <v>14280</v>
      </c>
      <c r="W59" s="126">
        <f t="shared" si="15"/>
        <v>720000</v>
      </c>
      <c r="X59" s="126">
        <f t="shared" si="16"/>
        <v>856800</v>
      </c>
      <c r="Y59" s="127">
        <f t="shared" si="1"/>
        <v>13815.106666666667</v>
      </c>
      <c r="Z59" s="127">
        <f t="shared" si="2"/>
        <v>828906.4</v>
      </c>
      <c r="AA59" s="127">
        <f t="shared" si="3"/>
        <v>69587.032433349232</v>
      </c>
      <c r="AB59" s="128">
        <f t="shared" si="4"/>
        <v>8.3950410364003983E-2</v>
      </c>
      <c r="AC59" s="5"/>
      <c r="AG59" s="245"/>
      <c r="AH59" s="245"/>
      <c r="AI59" s="245"/>
      <c r="AJ59" s="245"/>
      <c r="AK59" s="245"/>
      <c r="AL59" s="245"/>
      <c r="AM59" s="245"/>
      <c r="AN59" s="245"/>
      <c r="AO59" s="234"/>
      <c r="AP59" s="238"/>
      <c r="AQ59" s="239"/>
      <c r="BR59" s="7">
        <v>43</v>
      </c>
    </row>
    <row r="60" spans="1:70" s="7" customFormat="1" ht="33" customHeight="1" x14ac:dyDescent="0.2">
      <c r="A60" s="112">
        <v>50</v>
      </c>
      <c r="B60" s="113" t="s">
        <v>187</v>
      </c>
      <c r="C60" s="129" t="s">
        <v>177</v>
      </c>
      <c r="D60" s="112" t="s">
        <v>260</v>
      </c>
      <c r="E60" s="114" t="s">
        <v>205</v>
      </c>
      <c r="F60" s="113">
        <v>60</v>
      </c>
      <c r="G60" s="155" t="s">
        <v>230</v>
      </c>
      <c r="H60" s="131">
        <v>12521</v>
      </c>
      <c r="I60" s="197">
        <f t="shared" si="5"/>
        <v>2378.9900000000002</v>
      </c>
      <c r="J60" s="197">
        <f t="shared" si="6"/>
        <v>14899.99</v>
      </c>
      <c r="K60" s="118">
        <f t="shared" si="7"/>
        <v>751260</v>
      </c>
      <c r="L60" s="118">
        <f t="shared" si="8"/>
        <v>893999.4</v>
      </c>
      <c r="M60" s="119" t="s">
        <v>261</v>
      </c>
      <c r="N60" s="120">
        <v>15630</v>
      </c>
      <c r="O60" s="126">
        <f t="shared" si="9"/>
        <v>2969.7</v>
      </c>
      <c r="P60" s="121">
        <f t="shared" si="10"/>
        <v>18599.7</v>
      </c>
      <c r="Q60" s="122">
        <f t="shared" si="19"/>
        <v>937800</v>
      </c>
      <c r="R60" s="122">
        <f t="shared" si="20"/>
        <v>1115982</v>
      </c>
      <c r="S60" s="123" t="s">
        <v>231</v>
      </c>
      <c r="T60" s="124">
        <v>12521</v>
      </c>
      <c r="U60" s="132">
        <f t="shared" si="13"/>
        <v>2378.9900000000002</v>
      </c>
      <c r="V60" s="125">
        <f t="shared" si="14"/>
        <v>14899.99</v>
      </c>
      <c r="W60" s="126">
        <f t="shared" si="15"/>
        <v>751260</v>
      </c>
      <c r="X60" s="126">
        <f t="shared" si="16"/>
        <v>893999.4</v>
      </c>
      <c r="Y60" s="127">
        <f t="shared" si="1"/>
        <v>16133.226666666667</v>
      </c>
      <c r="Z60" s="127">
        <f t="shared" si="2"/>
        <v>967993.6</v>
      </c>
      <c r="AA60" s="127">
        <f t="shared" si="3"/>
        <v>128161.71386541367</v>
      </c>
      <c r="AB60" s="128">
        <f t="shared" si="4"/>
        <v>0.13239934010453547</v>
      </c>
      <c r="AC60" s="5"/>
      <c r="AG60" s="245"/>
      <c r="AH60" s="245"/>
      <c r="AI60" s="245"/>
      <c r="AJ60" s="245"/>
      <c r="AK60" s="245"/>
      <c r="AL60" s="245"/>
      <c r="AM60" s="245"/>
      <c r="AN60" s="245"/>
      <c r="AO60" s="234"/>
      <c r="AP60" s="238"/>
      <c r="AQ60" s="239"/>
      <c r="BR60" s="7">
        <v>44</v>
      </c>
    </row>
    <row r="61" spans="1:70" s="7" customFormat="1" ht="33" customHeight="1" x14ac:dyDescent="0.2">
      <c r="A61" s="112">
        <v>51</v>
      </c>
      <c r="B61" s="113" t="s">
        <v>187</v>
      </c>
      <c r="C61" s="129" t="s">
        <v>178</v>
      </c>
      <c r="D61" s="112" t="s">
        <v>262</v>
      </c>
      <c r="E61" s="114" t="s">
        <v>205</v>
      </c>
      <c r="F61" s="113">
        <v>3</v>
      </c>
      <c r="G61" s="155" t="s">
        <v>237</v>
      </c>
      <c r="H61" s="131">
        <v>1344538</v>
      </c>
      <c r="I61" s="197">
        <f>H61*19%</f>
        <v>255462.22</v>
      </c>
      <c r="J61" s="197">
        <f t="shared" si="6"/>
        <v>1600000.22</v>
      </c>
      <c r="K61" s="118">
        <f t="shared" si="7"/>
        <v>4033614</v>
      </c>
      <c r="L61" s="118">
        <f t="shared" si="8"/>
        <v>4800000.66</v>
      </c>
      <c r="M61" s="119" t="s">
        <v>244</v>
      </c>
      <c r="N61" s="120">
        <v>1200000</v>
      </c>
      <c r="O61" s="126">
        <f t="shared" si="9"/>
        <v>228000</v>
      </c>
      <c r="P61" s="121">
        <f t="shared" si="10"/>
        <v>1428000</v>
      </c>
      <c r="Q61" s="122">
        <f t="shared" si="19"/>
        <v>3600000</v>
      </c>
      <c r="R61" s="122">
        <f t="shared" si="20"/>
        <v>4284000</v>
      </c>
      <c r="S61" s="123"/>
      <c r="T61" s="124"/>
      <c r="U61" s="132"/>
      <c r="V61" s="125"/>
      <c r="W61" s="126"/>
      <c r="X61" s="126"/>
      <c r="Y61" s="127">
        <f t="shared" si="1"/>
        <v>1514000.1099999999</v>
      </c>
      <c r="Z61" s="127">
        <f t="shared" si="2"/>
        <v>4542000.33</v>
      </c>
      <c r="AA61" s="127">
        <f t="shared" si="3"/>
        <v>364867.56578273419</v>
      </c>
      <c r="AB61" s="128">
        <f t="shared" si="4"/>
        <v>8.0331910892383007E-2</v>
      </c>
      <c r="AC61" s="5" t="s">
        <v>359</v>
      </c>
      <c r="AG61" s="245"/>
      <c r="AH61" s="245"/>
      <c r="AI61" s="245"/>
      <c r="AJ61" s="245"/>
      <c r="AK61" s="245"/>
      <c r="AL61" s="245"/>
      <c r="AM61" s="245"/>
      <c r="AN61" s="245"/>
      <c r="AO61" s="234"/>
      <c r="AP61" s="238"/>
      <c r="AQ61" s="239"/>
      <c r="BR61" s="7">
        <v>45</v>
      </c>
    </row>
    <row r="62" spans="1:70" s="7" customFormat="1" ht="33" customHeight="1" x14ac:dyDescent="0.2">
      <c r="A62" s="112">
        <v>52</v>
      </c>
      <c r="B62" s="113" t="s">
        <v>187</v>
      </c>
      <c r="C62" s="206" t="s">
        <v>460</v>
      </c>
      <c r="D62" s="112" t="s">
        <v>283</v>
      </c>
      <c r="E62" s="114" t="s">
        <v>205</v>
      </c>
      <c r="F62" s="113">
        <v>60</v>
      </c>
      <c r="G62" s="155" t="s">
        <v>264</v>
      </c>
      <c r="H62" s="152">
        <v>12500</v>
      </c>
      <c r="I62" s="197">
        <f>H62*8%</f>
        <v>1000</v>
      </c>
      <c r="J62" s="197">
        <f t="shared" si="6"/>
        <v>13500</v>
      </c>
      <c r="K62" s="118">
        <f t="shared" si="7"/>
        <v>750000</v>
      </c>
      <c r="L62" s="118">
        <f t="shared" si="8"/>
        <v>810000</v>
      </c>
      <c r="M62" s="160" t="s">
        <v>265</v>
      </c>
      <c r="N62" s="155">
        <v>9814.8148148148139</v>
      </c>
      <c r="O62" s="126">
        <f>N62*8%</f>
        <v>785.18518518518511</v>
      </c>
      <c r="P62" s="121">
        <f t="shared" si="10"/>
        <v>10599.999999999998</v>
      </c>
      <c r="Q62" s="122">
        <f t="shared" si="19"/>
        <v>588888.88888888888</v>
      </c>
      <c r="R62" s="122">
        <f t="shared" si="20"/>
        <v>635999.99999999988</v>
      </c>
      <c r="S62" s="123" t="s">
        <v>266</v>
      </c>
      <c r="T62" s="155">
        <v>11500</v>
      </c>
      <c r="U62" s="126">
        <f>T62*8%</f>
        <v>920</v>
      </c>
      <c r="V62" s="125">
        <f t="shared" si="14"/>
        <v>12420</v>
      </c>
      <c r="W62" s="126">
        <f t="shared" si="15"/>
        <v>690000</v>
      </c>
      <c r="X62" s="126">
        <f t="shared" si="16"/>
        <v>745200</v>
      </c>
      <c r="Y62" s="127">
        <f t="shared" si="1"/>
        <v>12173.333333333334</v>
      </c>
      <c r="Z62" s="127">
        <f t="shared" si="2"/>
        <v>730400</v>
      </c>
      <c r="AA62" s="127">
        <f t="shared" si="3"/>
        <v>87939.0698154126</v>
      </c>
      <c r="AB62" s="128">
        <f t="shared" si="4"/>
        <v>0.1203985074143108</v>
      </c>
      <c r="AC62" s="5"/>
      <c r="AD62" s="7" t="s">
        <v>368</v>
      </c>
      <c r="AG62" s="245"/>
      <c r="AH62" s="245"/>
      <c r="AI62" s="245"/>
      <c r="AJ62" s="245"/>
      <c r="AK62" s="245"/>
      <c r="AL62" s="245"/>
      <c r="AM62" s="245"/>
      <c r="AN62" s="245"/>
      <c r="AO62" s="234"/>
      <c r="AP62" s="238"/>
      <c r="AQ62" s="239"/>
    </row>
    <row r="63" spans="1:70" s="173" customFormat="1" ht="33" customHeight="1" x14ac:dyDescent="0.2">
      <c r="A63" s="112">
        <v>53</v>
      </c>
      <c r="B63" s="169" t="s">
        <v>188</v>
      </c>
      <c r="C63" s="175" t="s">
        <v>181</v>
      </c>
      <c r="D63" s="168" t="s">
        <v>267</v>
      </c>
      <c r="E63" s="170" t="s">
        <v>205</v>
      </c>
      <c r="F63" s="171">
        <v>5</v>
      </c>
      <c r="G63" s="155" t="s">
        <v>268</v>
      </c>
      <c r="H63" s="176">
        <v>7500000</v>
      </c>
      <c r="I63" s="199">
        <f t="shared" si="5"/>
        <v>1425000</v>
      </c>
      <c r="J63" s="197">
        <f t="shared" si="6"/>
        <v>8925000</v>
      </c>
      <c r="K63" s="118">
        <f t="shared" si="7"/>
        <v>37500000</v>
      </c>
      <c r="L63" s="118">
        <f t="shared" si="8"/>
        <v>44625000</v>
      </c>
      <c r="M63" s="119" t="s">
        <v>216</v>
      </c>
      <c r="N63" s="120">
        <v>5870000</v>
      </c>
      <c r="O63" s="126">
        <f t="shared" ref="O63" si="36">N63*19%</f>
        <v>1115300</v>
      </c>
      <c r="P63" s="125">
        <f t="shared" si="10"/>
        <v>6985300</v>
      </c>
      <c r="Q63" s="122">
        <f t="shared" si="19"/>
        <v>29350000</v>
      </c>
      <c r="R63" s="122">
        <f t="shared" si="20"/>
        <v>34926500</v>
      </c>
      <c r="S63" s="177"/>
      <c r="T63" s="178"/>
      <c r="U63" s="179"/>
      <c r="V63" s="125"/>
      <c r="W63" s="126"/>
      <c r="X63" s="126"/>
      <c r="Y63" s="127">
        <f t="shared" si="1"/>
        <v>7955150</v>
      </c>
      <c r="Z63" s="127">
        <f t="shared" si="2"/>
        <v>39775750</v>
      </c>
      <c r="AA63" s="127">
        <f t="shared" si="3"/>
        <v>6857875.1173377307</v>
      </c>
      <c r="AB63" s="128">
        <f t="shared" si="4"/>
        <v>0.17241347095498466</v>
      </c>
      <c r="AC63" s="172"/>
      <c r="AG63" s="245"/>
      <c r="AH63" s="245"/>
      <c r="AI63" s="245"/>
      <c r="AJ63" s="245"/>
      <c r="AK63" s="245"/>
      <c r="AL63" s="245"/>
      <c r="AM63" s="245"/>
      <c r="AN63" s="245"/>
      <c r="AO63" s="234"/>
      <c r="AP63" s="238"/>
      <c r="AQ63" s="239"/>
      <c r="AR63" s="7"/>
      <c r="BR63" s="173">
        <v>46</v>
      </c>
    </row>
    <row r="64" spans="1:70" s="7" customFormat="1" ht="33" customHeight="1" x14ac:dyDescent="0.2">
      <c r="A64" s="112">
        <v>54</v>
      </c>
      <c r="B64" s="113" t="s">
        <v>188</v>
      </c>
      <c r="C64" s="129" t="s">
        <v>178</v>
      </c>
      <c r="D64" s="112" t="s">
        <v>262</v>
      </c>
      <c r="E64" s="114" t="s">
        <v>205</v>
      </c>
      <c r="F64" s="113">
        <v>5</v>
      </c>
      <c r="G64" s="155" t="s">
        <v>237</v>
      </c>
      <c r="H64" s="131">
        <v>1344538</v>
      </c>
      <c r="I64" s="197">
        <f>H64*19%</f>
        <v>255462.22</v>
      </c>
      <c r="J64" s="197">
        <f t="shared" si="6"/>
        <v>1600000.22</v>
      </c>
      <c r="K64" s="118">
        <f t="shared" si="7"/>
        <v>6722690</v>
      </c>
      <c r="L64" s="118">
        <f t="shared" si="8"/>
        <v>8000001.0999999996</v>
      </c>
      <c r="M64" s="119" t="s">
        <v>244</v>
      </c>
      <c r="N64" s="120">
        <v>1200000</v>
      </c>
      <c r="O64" s="126">
        <f t="shared" si="9"/>
        <v>228000</v>
      </c>
      <c r="P64" s="121">
        <f t="shared" si="10"/>
        <v>1428000</v>
      </c>
      <c r="Q64" s="122">
        <f t="shared" si="19"/>
        <v>6000000</v>
      </c>
      <c r="R64" s="122">
        <f t="shared" si="20"/>
        <v>7140000</v>
      </c>
      <c r="S64" s="123"/>
      <c r="T64" s="124"/>
      <c r="U64" s="132"/>
      <c r="V64" s="125"/>
      <c r="W64" s="126"/>
      <c r="X64" s="126"/>
      <c r="Y64" s="127">
        <f t="shared" si="1"/>
        <v>1514000.1099999999</v>
      </c>
      <c r="Z64" s="127">
        <f t="shared" si="2"/>
        <v>7570000.5499999998</v>
      </c>
      <c r="AA64" s="127">
        <f t="shared" si="3"/>
        <v>608112.60963788989</v>
      </c>
      <c r="AB64" s="128">
        <f t="shared" si="4"/>
        <v>8.0331910892382952E-2</v>
      </c>
      <c r="AC64" s="5" t="s">
        <v>359</v>
      </c>
      <c r="AG64" s="245"/>
      <c r="AH64" s="245"/>
      <c r="AI64" s="245"/>
      <c r="AJ64" s="245"/>
      <c r="AK64" s="245"/>
      <c r="AL64" s="245"/>
      <c r="AM64" s="245"/>
      <c r="AN64" s="245"/>
      <c r="AO64" s="234"/>
      <c r="AP64" s="238"/>
      <c r="AQ64" s="239"/>
      <c r="AR64" s="173"/>
      <c r="BR64" s="7">
        <v>47</v>
      </c>
    </row>
    <row r="65" spans="1:70" s="7" customFormat="1" ht="33" customHeight="1" x14ac:dyDescent="0.2">
      <c r="A65" s="112">
        <v>55</v>
      </c>
      <c r="B65" s="113" t="s">
        <v>188</v>
      </c>
      <c r="C65" s="206" t="s">
        <v>460</v>
      </c>
      <c r="D65" s="112" t="s">
        <v>283</v>
      </c>
      <c r="E65" s="114" t="s">
        <v>205</v>
      </c>
      <c r="F65" s="138">
        <v>60</v>
      </c>
      <c r="G65" s="155" t="s">
        <v>264</v>
      </c>
      <c r="H65" s="152">
        <v>12500</v>
      </c>
      <c r="I65" s="197">
        <f>H65*8%</f>
        <v>1000</v>
      </c>
      <c r="J65" s="197">
        <f t="shared" si="6"/>
        <v>13500</v>
      </c>
      <c r="K65" s="118">
        <f t="shared" si="7"/>
        <v>750000</v>
      </c>
      <c r="L65" s="118">
        <f t="shared" si="8"/>
        <v>810000</v>
      </c>
      <c r="M65" s="160" t="s">
        <v>265</v>
      </c>
      <c r="N65" s="155">
        <v>9814.8148148148139</v>
      </c>
      <c r="O65" s="126">
        <f>N65*8%</f>
        <v>785.18518518518511</v>
      </c>
      <c r="P65" s="121">
        <f t="shared" si="10"/>
        <v>10599.999999999998</v>
      </c>
      <c r="Q65" s="122">
        <f t="shared" si="19"/>
        <v>588888.88888888888</v>
      </c>
      <c r="R65" s="122">
        <f t="shared" si="20"/>
        <v>635999.99999999988</v>
      </c>
      <c r="S65" s="123" t="s">
        <v>266</v>
      </c>
      <c r="T65" s="155">
        <v>11500</v>
      </c>
      <c r="U65" s="126">
        <f>T65*8%</f>
        <v>920</v>
      </c>
      <c r="V65" s="125">
        <f t="shared" si="14"/>
        <v>12420</v>
      </c>
      <c r="W65" s="126">
        <f t="shared" si="15"/>
        <v>690000</v>
      </c>
      <c r="X65" s="126">
        <f t="shared" si="16"/>
        <v>745200</v>
      </c>
      <c r="Y65" s="127">
        <f t="shared" si="1"/>
        <v>12173.333333333334</v>
      </c>
      <c r="Z65" s="127">
        <f t="shared" si="2"/>
        <v>730400</v>
      </c>
      <c r="AA65" s="127">
        <f t="shared" si="3"/>
        <v>87939.0698154126</v>
      </c>
      <c r="AB65" s="128">
        <f t="shared" si="4"/>
        <v>0.1203985074143108</v>
      </c>
      <c r="AC65" s="5"/>
      <c r="AD65" s="7" t="s">
        <v>368</v>
      </c>
      <c r="AG65" s="245"/>
      <c r="AH65" s="245"/>
      <c r="AI65" s="245"/>
      <c r="AJ65" s="245"/>
      <c r="AK65" s="245"/>
      <c r="AL65" s="245"/>
      <c r="AM65" s="245"/>
      <c r="AN65" s="245"/>
      <c r="AO65" s="234"/>
      <c r="AP65" s="238"/>
      <c r="AQ65" s="239"/>
      <c r="BR65" s="7">
        <v>48</v>
      </c>
    </row>
    <row r="66" spans="1:70" s="7" customFormat="1" ht="33" customHeight="1" x14ac:dyDescent="0.2">
      <c r="A66" s="112">
        <v>56</v>
      </c>
      <c r="B66" s="113" t="s">
        <v>188</v>
      </c>
      <c r="C66" s="129" t="s">
        <v>182</v>
      </c>
      <c r="D66" s="112" t="s">
        <v>271</v>
      </c>
      <c r="E66" s="114" t="s">
        <v>205</v>
      </c>
      <c r="F66" s="113">
        <v>60</v>
      </c>
      <c r="G66" s="155" t="s">
        <v>220</v>
      </c>
      <c r="H66" s="155">
        <f>5900+2400</f>
        <v>8300</v>
      </c>
      <c r="I66" s="197">
        <f t="shared" si="5"/>
        <v>1577</v>
      </c>
      <c r="J66" s="197">
        <f t="shared" si="6"/>
        <v>9877</v>
      </c>
      <c r="K66" s="118">
        <f t="shared" si="7"/>
        <v>498000</v>
      </c>
      <c r="L66" s="118">
        <f t="shared" si="8"/>
        <v>592620</v>
      </c>
      <c r="M66" s="160" t="s">
        <v>216</v>
      </c>
      <c r="N66" s="155">
        <v>5220</v>
      </c>
      <c r="O66" s="126">
        <f>N66*19%</f>
        <v>991.80000000000007</v>
      </c>
      <c r="P66" s="121">
        <f t="shared" si="10"/>
        <v>6211.8</v>
      </c>
      <c r="Q66" s="122">
        <f t="shared" si="19"/>
        <v>313200</v>
      </c>
      <c r="R66" s="122">
        <f t="shared" si="20"/>
        <v>372708</v>
      </c>
      <c r="S66" s="160" t="s">
        <v>272</v>
      </c>
      <c r="T66" s="155">
        <f>6500+1800</f>
        <v>8300</v>
      </c>
      <c r="U66" s="156"/>
      <c r="V66" s="125">
        <f t="shared" si="14"/>
        <v>8300</v>
      </c>
      <c r="W66" s="126">
        <f t="shared" si="15"/>
        <v>498000</v>
      </c>
      <c r="X66" s="126">
        <f t="shared" si="16"/>
        <v>498000</v>
      </c>
      <c r="Y66" s="127">
        <f t="shared" si="1"/>
        <v>8129.5999999999995</v>
      </c>
      <c r="Z66" s="127">
        <f t="shared" si="2"/>
        <v>487776</v>
      </c>
      <c r="AA66" s="127">
        <f t="shared" si="3"/>
        <v>110311.91942850057</v>
      </c>
      <c r="AB66" s="128">
        <f t="shared" si="4"/>
        <v>0.22615282307555223</v>
      </c>
      <c r="AC66" s="5"/>
      <c r="AD66" s="7" t="s">
        <v>377</v>
      </c>
      <c r="AG66" s="245"/>
      <c r="AH66" s="245"/>
      <c r="AI66" s="245"/>
      <c r="AJ66" s="245"/>
      <c r="AK66" s="245"/>
      <c r="AL66" s="245"/>
      <c r="AM66" s="245"/>
      <c r="AN66" s="245"/>
      <c r="AO66" s="234"/>
      <c r="AP66" s="238"/>
      <c r="AQ66" s="239"/>
      <c r="BR66" s="7">
        <v>49</v>
      </c>
    </row>
    <row r="67" spans="1:70" s="7" customFormat="1" ht="33" customHeight="1" x14ac:dyDescent="0.2">
      <c r="A67" s="112">
        <v>57</v>
      </c>
      <c r="B67" s="113" t="s">
        <v>188</v>
      </c>
      <c r="C67" s="136" t="s">
        <v>186</v>
      </c>
      <c r="D67" s="112" t="s">
        <v>275</v>
      </c>
      <c r="E67" s="114" t="s">
        <v>205</v>
      </c>
      <c r="F67" s="137">
        <v>60</v>
      </c>
      <c r="G67" s="115" t="s">
        <v>220</v>
      </c>
      <c r="H67" s="152">
        <v>3300</v>
      </c>
      <c r="I67" s="197">
        <f t="shared" si="5"/>
        <v>627</v>
      </c>
      <c r="J67" s="197">
        <f t="shared" si="6"/>
        <v>3927</v>
      </c>
      <c r="K67" s="118">
        <f t="shared" si="7"/>
        <v>198000</v>
      </c>
      <c r="L67" s="118">
        <f t="shared" si="8"/>
        <v>235620</v>
      </c>
      <c r="M67" s="149" t="s">
        <v>216</v>
      </c>
      <c r="N67" s="152">
        <v>3100</v>
      </c>
      <c r="O67" s="126">
        <f t="shared" ref="O67:O68" si="37">N67*19%</f>
        <v>589</v>
      </c>
      <c r="P67" s="121">
        <f t="shared" si="10"/>
        <v>3689</v>
      </c>
      <c r="Q67" s="122">
        <f t="shared" si="19"/>
        <v>186000</v>
      </c>
      <c r="R67" s="122">
        <f t="shared" si="20"/>
        <v>221340</v>
      </c>
      <c r="S67" s="123"/>
      <c r="T67" s="124"/>
      <c r="U67" s="132"/>
      <c r="V67" s="125"/>
      <c r="W67" s="126"/>
      <c r="X67" s="126"/>
      <c r="Y67" s="127">
        <f t="shared" si="1"/>
        <v>3808</v>
      </c>
      <c r="Z67" s="127">
        <f t="shared" si="2"/>
        <v>228480</v>
      </c>
      <c r="AA67" s="127">
        <f t="shared" si="3"/>
        <v>10097.484835343899</v>
      </c>
      <c r="AB67" s="128">
        <f t="shared" si="4"/>
        <v>4.4194173824159223E-2</v>
      </c>
      <c r="AC67" s="5"/>
      <c r="AG67" s="245"/>
      <c r="AH67" s="245"/>
      <c r="AI67" s="245"/>
      <c r="AJ67" s="245"/>
      <c r="AK67" s="245"/>
      <c r="AL67" s="245"/>
      <c r="AM67" s="245"/>
      <c r="AN67" s="245"/>
      <c r="AO67" s="235"/>
      <c r="AP67" s="240"/>
      <c r="AQ67" s="241"/>
      <c r="BR67" s="7">
        <v>30</v>
      </c>
    </row>
    <row r="68" spans="1:70" s="7" customFormat="1" ht="33" customHeight="1" x14ac:dyDescent="0.2">
      <c r="A68" s="112">
        <v>58</v>
      </c>
      <c r="B68" s="113" t="s">
        <v>189</v>
      </c>
      <c r="C68" s="129" t="s">
        <v>190</v>
      </c>
      <c r="D68" s="112" t="s">
        <v>284</v>
      </c>
      <c r="E68" s="114" t="s">
        <v>205</v>
      </c>
      <c r="F68" s="138">
        <v>1</v>
      </c>
      <c r="G68" s="149" t="s">
        <v>210</v>
      </c>
      <c r="H68" s="152">
        <v>1200000</v>
      </c>
      <c r="I68" s="197">
        <f t="shared" si="5"/>
        <v>228000</v>
      </c>
      <c r="J68" s="197">
        <f t="shared" si="6"/>
        <v>1428000</v>
      </c>
      <c r="K68" s="118">
        <f t="shared" si="7"/>
        <v>1200000</v>
      </c>
      <c r="L68" s="118">
        <f t="shared" si="8"/>
        <v>1428000</v>
      </c>
      <c r="M68" s="187" t="s">
        <v>211</v>
      </c>
      <c r="N68" s="188">
        <v>1236000</v>
      </c>
      <c r="O68" s="203">
        <f t="shared" si="37"/>
        <v>234840</v>
      </c>
      <c r="P68" s="121">
        <f t="shared" si="10"/>
        <v>1470840</v>
      </c>
      <c r="Q68" s="122">
        <f t="shared" si="19"/>
        <v>1236000</v>
      </c>
      <c r="R68" s="122">
        <f t="shared" si="20"/>
        <v>1470840</v>
      </c>
      <c r="S68" s="187" t="s">
        <v>381</v>
      </c>
      <c r="T68" s="188">
        <v>1273080</v>
      </c>
      <c r="U68" s="189">
        <f t="shared" ref="U68" si="38">T68*19%</f>
        <v>241885.2</v>
      </c>
      <c r="V68" s="125">
        <f t="shared" si="14"/>
        <v>1514965.2</v>
      </c>
      <c r="W68" s="126">
        <f t="shared" si="15"/>
        <v>1273080</v>
      </c>
      <c r="X68" s="126">
        <f t="shared" si="16"/>
        <v>1514965.2</v>
      </c>
      <c r="Y68" s="127">
        <f t="shared" si="1"/>
        <v>1471268.4000000001</v>
      </c>
      <c r="Z68" s="127">
        <f t="shared" si="2"/>
        <v>1471268.4000000001</v>
      </c>
      <c r="AA68" s="127">
        <f t="shared" si="3"/>
        <v>43484.182729815657</v>
      </c>
      <c r="AB68" s="128">
        <f t="shared" si="4"/>
        <v>2.9555574448425354E-2</v>
      </c>
      <c r="AC68" s="5"/>
      <c r="AD68" s="7" t="s">
        <v>377</v>
      </c>
      <c r="AO68" s="3"/>
      <c r="AP68" s="3"/>
      <c r="AQ68" s="3"/>
      <c r="AR68" s="3"/>
      <c r="BR68" s="7">
        <v>50</v>
      </c>
    </row>
    <row r="69" spans="1:70" s="7" customFormat="1" ht="33" customHeight="1" x14ac:dyDescent="0.2">
      <c r="A69" s="112">
        <v>59</v>
      </c>
      <c r="B69" s="113" t="s">
        <v>189</v>
      </c>
      <c r="C69" s="129" t="s">
        <v>172</v>
      </c>
      <c r="D69" s="112" t="s">
        <v>242</v>
      </c>
      <c r="E69" s="114" t="s">
        <v>205</v>
      </c>
      <c r="F69" s="113">
        <v>2</v>
      </c>
      <c r="G69" s="185" t="s">
        <v>243</v>
      </c>
      <c r="H69" s="186">
        <v>1600000</v>
      </c>
      <c r="I69" s="32">
        <f t="shared" si="5"/>
        <v>304000</v>
      </c>
      <c r="J69" s="197">
        <f t="shared" si="6"/>
        <v>1904000</v>
      </c>
      <c r="K69" s="118">
        <f t="shared" si="7"/>
        <v>3200000</v>
      </c>
      <c r="L69" s="118">
        <f t="shared" si="8"/>
        <v>3808000</v>
      </c>
      <c r="M69" s="187" t="s">
        <v>237</v>
      </c>
      <c r="N69" s="188">
        <v>1400000</v>
      </c>
      <c r="O69" s="32">
        <f t="shared" si="9"/>
        <v>266000</v>
      </c>
      <c r="P69" s="121">
        <f t="shared" si="10"/>
        <v>1666000</v>
      </c>
      <c r="Q69" s="122">
        <f t="shared" si="19"/>
        <v>2800000</v>
      </c>
      <c r="R69" s="122">
        <f t="shared" si="20"/>
        <v>3332000</v>
      </c>
      <c r="S69" s="123"/>
      <c r="T69" s="124"/>
      <c r="U69" s="132"/>
      <c r="V69" s="125"/>
      <c r="W69" s="126"/>
      <c r="X69" s="126"/>
      <c r="Y69" s="127">
        <f t="shared" si="1"/>
        <v>1785000</v>
      </c>
      <c r="Z69" s="127">
        <f t="shared" si="2"/>
        <v>3570000</v>
      </c>
      <c r="AA69" s="127">
        <f t="shared" si="3"/>
        <v>336582.82784479664</v>
      </c>
      <c r="AB69" s="128">
        <f t="shared" si="4"/>
        <v>9.428090415820635E-2</v>
      </c>
      <c r="AC69" s="5"/>
      <c r="BR69" s="7">
        <v>51</v>
      </c>
    </row>
    <row r="70" spans="1:70" s="7" customFormat="1" ht="33" customHeight="1" x14ac:dyDescent="0.2">
      <c r="A70" s="112">
        <v>60</v>
      </c>
      <c r="B70" s="113" t="s">
        <v>189</v>
      </c>
      <c r="C70" s="129" t="s">
        <v>175</v>
      </c>
      <c r="D70" s="112" t="s">
        <v>252</v>
      </c>
      <c r="E70" s="114" t="s">
        <v>205</v>
      </c>
      <c r="F70" s="113">
        <v>2</v>
      </c>
      <c r="G70" s="187" t="s">
        <v>253</v>
      </c>
      <c r="H70" s="188">
        <v>380000</v>
      </c>
      <c r="I70" s="197"/>
      <c r="J70" s="197">
        <f t="shared" si="6"/>
        <v>380000</v>
      </c>
      <c r="K70" s="118">
        <f t="shared" si="7"/>
        <v>760000</v>
      </c>
      <c r="L70" s="118">
        <f t="shared" si="8"/>
        <v>760000</v>
      </c>
      <c r="M70" s="119" t="s">
        <v>254</v>
      </c>
      <c r="N70" s="152">
        <v>320000</v>
      </c>
      <c r="O70" s="126">
        <f t="shared" si="9"/>
        <v>60800</v>
      </c>
      <c r="P70" s="121">
        <f t="shared" si="10"/>
        <v>380800</v>
      </c>
      <c r="Q70" s="122">
        <f t="shared" si="19"/>
        <v>640000</v>
      </c>
      <c r="R70" s="122">
        <f t="shared" si="20"/>
        <v>761600</v>
      </c>
      <c r="S70" s="187" t="s">
        <v>287</v>
      </c>
      <c r="T70" s="188">
        <v>390000</v>
      </c>
      <c r="U70" s="189"/>
      <c r="V70" s="125">
        <f t="shared" si="14"/>
        <v>390000</v>
      </c>
      <c r="W70" s="126">
        <f t="shared" si="15"/>
        <v>780000</v>
      </c>
      <c r="X70" s="126">
        <f t="shared" si="16"/>
        <v>780000</v>
      </c>
      <c r="Y70" s="127">
        <f t="shared" si="1"/>
        <v>383600</v>
      </c>
      <c r="Z70" s="127">
        <f t="shared" si="2"/>
        <v>767200</v>
      </c>
      <c r="AA70" s="127">
        <f t="shared" si="3"/>
        <v>11113.955191559844</v>
      </c>
      <c r="AB70" s="128">
        <f t="shared" si="4"/>
        <v>1.4486385807559754E-2</v>
      </c>
      <c r="AC70" s="5"/>
      <c r="AD70" s="7" t="s">
        <v>377</v>
      </c>
      <c r="AF70" s="7" t="s">
        <v>377</v>
      </c>
      <c r="AP70" s="192">
        <f>1565084000-AP52</f>
        <v>-2796.7166666984558</v>
      </c>
      <c r="BR70" s="7">
        <v>52</v>
      </c>
    </row>
    <row r="71" spans="1:70" s="7" customFormat="1" ht="33" customHeight="1" x14ac:dyDescent="0.2">
      <c r="A71" s="112">
        <v>61</v>
      </c>
      <c r="B71" s="113" t="s">
        <v>189</v>
      </c>
      <c r="C71" s="129" t="s">
        <v>191</v>
      </c>
      <c r="D71" s="160" t="s">
        <v>378</v>
      </c>
      <c r="E71" s="180" t="s">
        <v>205</v>
      </c>
      <c r="F71" s="138">
        <v>10</v>
      </c>
      <c r="G71" s="149" t="s">
        <v>220</v>
      </c>
      <c r="H71" s="152">
        <v>207000</v>
      </c>
      <c r="I71" s="197">
        <f t="shared" si="5"/>
        <v>39330</v>
      </c>
      <c r="J71" s="197">
        <f t="shared" si="6"/>
        <v>246330</v>
      </c>
      <c r="K71" s="118">
        <f t="shared" si="7"/>
        <v>2070000</v>
      </c>
      <c r="L71" s="118">
        <f t="shared" si="8"/>
        <v>2463300</v>
      </c>
      <c r="M71" s="149" t="s">
        <v>216</v>
      </c>
      <c r="N71" s="152">
        <v>144000</v>
      </c>
      <c r="O71" s="126">
        <f t="shared" si="9"/>
        <v>27360</v>
      </c>
      <c r="P71" s="121">
        <f t="shared" si="10"/>
        <v>171360</v>
      </c>
      <c r="Q71" s="122">
        <f t="shared" si="19"/>
        <v>1440000</v>
      </c>
      <c r="R71" s="122">
        <f t="shared" si="20"/>
        <v>1713600</v>
      </c>
      <c r="S71" s="123"/>
      <c r="T71" s="124"/>
      <c r="U71" s="132"/>
      <c r="V71" s="125"/>
      <c r="W71" s="126"/>
      <c r="X71" s="126"/>
      <c r="Y71" s="127">
        <f t="shared" si="1"/>
        <v>208845</v>
      </c>
      <c r="Z71" s="127">
        <f t="shared" si="2"/>
        <v>2088450</v>
      </c>
      <c r="AA71" s="127">
        <f t="shared" si="3"/>
        <v>530117.95385555469</v>
      </c>
      <c r="AB71" s="128">
        <f t="shared" si="4"/>
        <v>0.2538332035028632</v>
      </c>
      <c r="AC71" s="5"/>
      <c r="AD71" s="7" t="s">
        <v>368</v>
      </c>
      <c r="BR71" s="7">
        <v>53</v>
      </c>
    </row>
    <row r="72" spans="1:70" s="7" customFormat="1" ht="33" customHeight="1" x14ac:dyDescent="0.2">
      <c r="A72" s="112">
        <v>62</v>
      </c>
      <c r="B72" s="113" t="s">
        <v>189</v>
      </c>
      <c r="C72" s="129" t="s">
        <v>178</v>
      </c>
      <c r="D72" s="112" t="s">
        <v>262</v>
      </c>
      <c r="E72" s="114" t="s">
        <v>205</v>
      </c>
      <c r="F72" s="113">
        <v>5</v>
      </c>
      <c r="G72" s="115" t="s">
        <v>237</v>
      </c>
      <c r="H72" s="131">
        <v>1344538</v>
      </c>
      <c r="I72" s="197">
        <f>H72*19%</f>
        <v>255462.22</v>
      </c>
      <c r="J72" s="197">
        <f t="shared" si="6"/>
        <v>1600000.22</v>
      </c>
      <c r="K72" s="118">
        <f t="shared" si="7"/>
        <v>6722690</v>
      </c>
      <c r="L72" s="118">
        <f t="shared" si="8"/>
        <v>8000001.0999999996</v>
      </c>
      <c r="M72" s="119" t="s">
        <v>244</v>
      </c>
      <c r="N72" s="120">
        <v>1200000</v>
      </c>
      <c r="O72" s="126">
        <f t="shared" si="9"/>
        <v>228000</v>
      </c>
      <c r="P72" s="121">
        <f t="shared" si="10"/>
        <v>1428000</v>
      </c>
      <c r="Q72" s="122">
        <f t="shared" si="19"/>
        <v>6000000</v>
      </c>
      <c r="R72" s="122">
        <f t="shared" si="20"/>
        <v>7140000</v>
      </c>
      <c r="S72" s="123"/>
      <c r="T72" s="124"/>
      <c r="U72" s="132"/>
      <c r="V72" s="125"/>
      <c r="W72" s="126"/>
      <c r="X72" s="126"/>
      <c r="Y72" s="127">
        <f t="shared" si="1"/>
        <v>1514000.1099999999</v>
      </c>
      <c r="Z72" s="127">
        <f t="shared" si="2"/>
        <v>7570000.5499999998</v>
      </c>
      <c r="AA72" s="127">
        <f t="shared" si="3"/>
        <v>608112.60963788989</v>
      </c>
      <c r="AB72" s="128">
        <f t="shared" si="4"/>
        <v>8.0331910892382952E-2</v>
      </c>
      <c r="AC72" s="5" t="s">
        <v>359</v>
      </c>
      <c r="BR72" s="7">
        <v>54</v>
      </c>
    </row>
    <row r="73" spans="1:70" s="7" customFormat="1" ht="33" customHeight="1" x14ac:dyDescent="0.2">
      <c r="A73" s="112">
        <v>63</v>
      </c>
      <c r="B73" s="113" t="s">
        <v>189</v>
      </c>
      <c r="C73" s="206" t="s">
        <v>192</v>
      </c>
      <c r="D73" s="112" t="s">
        <v>286</v>
      </c>
      <c r="E73" s="114" t="s">
        <v>205</v>
      </c>
      <c r="F73" s="140">
        <v>130</v>
      </c>
      <c r="G73" s="115" t="s">
        <v>279</v>
      </c>
      <c r="H73" s="131">
        <v>45360</v>
      </c>
      <c r="I73" s="197">
        <f>H73*8%</f>
        <v>3628.8</v>
      </c>
      <c r="J73" s="197">
        <f t="shared" si="6"/>
        <v>48988.800000000003</v>
      </c>
      <c r="K73" s="118">
        <f t="shared" si="7"/>
        <v>5896800</v>
      </c>
      <c r="L73" s="118">
        <f t="shared" si="8"/>
        <v>6368544</v>
      </c>
      <c r="M73" s="119" t="s">
        <v>211</v>
      </c>
      <c r="N73" s="120">
        <v>45000</v>
      </c>
      <c r="O73" s="126">
        <f>N73*8%</f>
        <v>3600</v>
      </c>
      <c r="P73" s="121">
        <f t="shared" si="10"/>
        <v>48600</v>
      </c>
      <c r="Q73" s="122">
        <f t="shared" si="19"/>
        <v>5850000</v>
      </c>
      <c r="R73" s="122">
        <f t="shared" si="20"/>
        <v>6318000</v>
      </c>
      <c r="S73" s="123" t="s">
        <v>213</v>
      </c>
      <c r="T73" s="124">
        <v>46360</v>
      </c>
      <c r="U73" s="132">
        <f>T73*8%</f>
        <v>3708.8</v>
      </c>
      <c r="V73" s="125">
        <f t="shared" ref="V73:V102" si="39">T73+U73</f>
        <v>50068.800000000003</v>
      </c>
      <c r="W73" s="126">
        <f t="shared" si="15"/>
        <v>6026800</v>
      </c>
      <c r="X73" s="126">
        <f t="shared" si="16"/>
        <v>6508944</v>
      </c>
      <c r="Y73" s="127">
        <f t="shared" si="1"/>
        <v>49219.200000000004</v>
      </c>
      <c r="Z73" s="127">
        <f t="shared" si="2"/>
        <v>6398496</v>
      </c>
      <c r="AA73" s="127">
        <f t="shared" si="3"/>
        <v>98933.030439787908</v>
      </c>
      <c r="AB73" s="128">
        <f t="shared" si="4"/>
        <v>1.5461919557312829E-2</v>
      </c>
      <c r="AC73" s="5"/>
      <c r="BR73" s="7">
        <v>55</v>
      </c>
    </row>
    <row r="74" spans="1:70" s="7" customFormat="1" ht="33" customHeight="1" x14ac:dyDescent="0.25">
      <c r="A74" s="112">
        <v>64</v>
      </c>
      <c r="B74" s="114" t="s">
        <v>189</v>
      </c>
      <c r="C74" s="114" t="s">
        <v>193</v>
      </c>
      <c r="D74" s="160" t="s">
        <v>371</v>
      </c>
      <c r="E74" s="114" t="s">
        <v>205</v>
      </c>
      <c r="F74" s="141">
        <v>1</v>
      </c>
      <c r="G74" s="190" t="s">
        <v>382</v>
      </c>
      <c r="H74" s="191">
        <f>520000*2</f>
        <v>1040000</v>
      </c>
      <c r="I74" s="197">
        <f>H74*19%</f>
        <v>197600</v>
      </c>
      <c r="J74" s="197">
        <f t="shared" si="6"/>
        <v>1237600</v>
      </c>
      <c r="K74" s="118">
        <f t="shared" si="7"/>
        <v>1040000</v>
      </c>
      <c r="L74" s="118">
        <f t="shared" si="8"/>
        <v>1237600</v>
      </c>
      <c r="M74" s="190" t="s">
        <v>383</v>
      </c>
      <c r="N74" s="191">
        <f>655900*2</f>
        <v>1311800</v>
      </c>
      <c r="O74" s="126">
        <f>N74*19%</f>
        <v>249242</v>
      </c>
      <c r="P74" s="121">
        <f t="shared" si="10"/>
        <v>1561042</v>
      </c>
      <c r="Q74" s="122">
        <f t="shared" si="19"/>
        <v>1311800</v>
      </c>
      <c r="R74" s="122">
        <f t="shared" si="20"/>
        <v>1561042</v>
      </c>
      <c r="S74" s="190" t="s">
        <v>384</v>
      </c>
      <c r="T74" s="191">
        <f>(495000*2)+80000</f>
        <v>1070000</v>
      </c>
      <c r="U74" s="126">
        <f>T74*19%</f>
        <v>203300</v>
      </c>
      <c r="V74" s="125">
        <f t="shared" si="39"/>
        <v>1273300</v>
      </c>
      <c r="W74" s="126">
        <f t="shared" si="15"/>
        <v>1070000</v>
      </c>
      <c r="X74" s="126">
        <f t="shared" si="16"/>
        <v>1273300</v>
      </c>
      <c r="Y74" s="127">
        <f t="shared" si="1"/>
        <v>1357314</v>
      </c>
      <c r="Z74" s="127">
        <f t="shared" si="2"/>
        <v>1357314</v>
      </c>
      <c r="AA74" s="127">
        <f t="shared" si="3"/>
        <v>177334.27753257405</v>
      </c>
      <c r="AB74" s="128">
        <f t="shared" si="4"/>
        <v>0.13065088662798294</v>
      </c>
      <c r="AC74" s="5" t="s">
        <v>369</v>
      </c>
      <c r="BR74" s="7">
        <v>56</v>
      </c>
    </row>
    <row r="75" spans="1:70" s="7" customFormat="1" ht="33" customHeight="1" x14ac:dyDescent="0.2">
      <c r="A75" s="112">
        <v>65</v>
      </c>
      <c r="B75" s="139" t="s">
        <v>183</v>
      </c>
      <c r="C75" s="204" t="s">
        <v>387</v>
      </c>
      <c r="D75" s="112" t="s">
        <v>385</v>
      </c>
      <c r="E75" s="114" t="s">
        <v>205</v>
      </c>
      <c r="F75" s="113">
        <v>1</v>
      </c>
      <c r="G75" s="155" t="s">
        <v>386</v>
      </c>
      <c r="H75" s="155">
        <f>200000*40</f>
        <v>8000000</v>
      </c>
      <c r="I75" s="197">
        <f>H75*5%</f>
        <v>400000</v>
      </c>
      <c r="J75" s="197">
        <f t="shared" si="6"/>
        <v>8400000</v>
      </c>
      <c r="K75" s="118">
        <f t="shared" si="7"/>
        <v>8000000</v>
      </c>
      <c r="L75" s="118">
        <f t="shared" si="8"/>
        <v>8400000</v>
      </c>
      <c r="M75" s="155" t="s">
        <v>386</v>
      </c>
      <c r="N75" s="155">
        <f>200000*40</f>
        <v>8000000</v>
      </c>
      <c r="O75" s="197">
        <f>N75*5%</f>
        <v>400000</v>
      </c>
      <c r="P75" s="121">
        <f t="shared" si="10"/>
        <v>8400000</v>
      </c>
      <c r="Q75" s="122">
        <f t="shared" si="19"/>
        <v>8000000</v>
      </c>
      <c r="R75" s="122">
        <f t="shared" si="20"/>
        <v>8400000</v>
      </c>
      <c r="S75" s="155" t="s">
        <v>386</v>
      </c>
      <c r="T75" s="155">
        <f>200000*40</f>
        <v>8000000</v>
      </c>
      <c r="U75" s="197">
        <f>T75*5%</f>
        <v>400000</v>
      </c>
      <c r="V75" s="125">
        <f t="shared" si="39"/>
        <v>8400000</v>
      </c>
      <c r="W75" s="126">
        <f t="shared" si="15"/>
        <v>8000000</v>
      </c>
      <c r="X75" s="126">
        <f t="shared" si="16"/>
        <v>8400000</v>
      </c>
      <c r="Y75" s="127">
        <f t="shared" si="1"/>
        <v>8400000</v>
      </c>
      <c r="Z75" s="127">
        <f t="shared" si="2"/>
        <v>8400000</v>
      </c>
      <c r="AA75" s="127">
        <f t="shared" si="3"/>
        <v>0</v>
      </c>
      <c r="AB75" s="128">
        <f t="shared" si="4"/>
        <v>0</v>
      </c>
      <c r="AC75" s="5"/>
    </row>
    <row r="76" spans="1:70" s="7" customFormat="1" ht="33" customHeight="1" x14ac:dyDescent="0.2">
      <c r="A76" s="112">
        <v>66</v>
      </c>
      <c r="B76" s="113" t="s">
        <v>194</v>
      </c>
      <c r="C76" s="204" t="s">
        <v>461</v>
      </c>
      <c r="D76" s="112" t="s">
        <v>273</v>
      </c>
      <c r="E76" s="114" t="s">
        <v>290</v>
      </c>
      <c r="F76" s="113">
        <v>4</v>
      </c>
      <c r="G76" s="149" t="s">
        <v>291</v>
      </c>
      <c r="H76" s="152">
        <v>4000000</v>
      </c>
      <c r="I76" s="197">
        <f>H76*5%</f>
        <v>200000</v>
      </c>
      <c r="J76" s="197">
        <f t="shared" ref="J76:J102" si="40">H76+I76</f>
        <v>4200000</v>
      </c>
      <c r="K76" s="118">
        <f t="shared" ref="K76:K102" si="41">IF(B76="","",(H76*F76))</f>
        <v>16000000</v>
      </c>
      <c r="L76" s="118">
        <f t="shared" ref="L76:L102" si="42">IF(B76="","",(J76*F76))</f>
        <v>16800000</v>
      </c>
      <c r="M76" s="149" t="s">
        <v>291</v>
      </c>
      <c r="N76" s="152">
        <v>4000000</v>
      </c>
      <c r="O76" s="197">
        <f>N76*5%</f>
        <v>200000</v>
      </c>
      <c r="P76" s="121">
        <f t="shared" ref="P76:P102" si="43">N76+O76</f>
        <v>4200000</v>
      </c>
      <c r="Q76" s="122">
        <f t="shared" si="19"/>
        <v>16000000</v>
      </c>
      <c r="R76" s="122">
        <f t="shared" si="20"/>
        <v>16800000</v>
      </c>
      <c r="S76" s="149" t="s">
        <v>291</v>
      </c>
      <c r="T76" s="152">
        <v>4000000</v>
      </c>
      <c r="U76" s="151">
        <f>T76*5%</f>
        <v>200000</v>
      </c>
      <c r="V76" s="125">
        <f t="shared" si="39"/>
        <v>4200000</v>
      </c>
      <c r="W76" s="126">
        <f t="shared" ref="W76:W102" si="44">IF(B76="","",(T76*F76))</f>
        <v>16000000</v>
      </c>
      <c r="X76" s="126">
        <f t="shared" ref="X76:X102" si="45">IF(B76="","",(V76*F76))</f>
        <v>16800000</v>
      </c>
      <c r="Y76" s="127">
        <f t="shared" si="1"/>
        <v>4200000</v>
      </c>
      <c r="Z76" s="127">
        <f t="shared" si="2"/>
        <v>16800000</v>
      </c>
      <c r="AA76" s="127">
        <f t="shared" si="3"/>
        <v>0</v>
      </c>
      <c r="AB76" s="128">
        <f t="shared" si="4"/>
        <v>0</v>
      </c>
      <c r="AC76" s="5"/>
      <c r="AD76" s="7" t="s">
        <v>368</v>
      </c>
      <c r="AG76" s="110"/>
      <c r="AH76" s="64"/>
      <c r="AI76" s="5"/>
      <c r="AJ76" s="5"/>
      <c r="AK76" s="5"/>
      <c r="AL76" s="65"/>
      <c r="AM76" s="66"/>
      <c r="AN76" s="67"/>
      <c r="AO76" s="67"/>
      <c r="AP76" s="5"/>
      <c r="AQ76" s="5"/>
      <c r="AR76" s="111"/>
      <c r="BR76" s="7">
        <v>57</v>
      </c>
    </row>
    <row r="77" spans="1:70" s="7" customFormat="1" ht="33" customHeight="1" x14ac:dyDescent="0.2">
      <c r="A77" s="112">
        <v>67</v>
      </c>
      <c r="B77" s="113" t="s">
        <v>194</v>
      </c>
      <c r="C77" s="206" t="s">
        <v>460</v>
      </c>
      <c r="D77" s="112" t="s">
        <v>270</v>
      </c>
      <c r="E77" s="114" t="s">
        <v>205</v>
      </c>
      <c r="F77" s="138">
        <v>120</v>
      </c>
      <c r="G77" s="149" t="s">
        <v>264</v>
      </c>
      <c r="H77" s="152">
        <v>12500</v>
      </c>
      <c r="I77" s="197">
        <f>H77*8%</f>
        <v>1000</v>
      </c>
      <c r="J77" s="197">
        <f t="shared" si="40"/>
        <v>13500</v>
      </c>
      <c r="K77" s="118">
        <f t="shared" si="41"/>
        <v>1500000</v>
      </c>
      <c r="L77" s="118">
        <f t="shared" si="42"/>
        <v>1620000</v>
      </c>
      <c r="M77" s="160" t="s">
        <v>265</v>
      </c>
      <c r="N77" s="155">
        <v>9814.8148148148139</v>
      </c>
      <c r="O77" s="126">
        <f>N77*8%</f>
        <v>785.18518518518511</v>
      </c>
      <c r="P77" s="121">
        <f t="shared" si="43"/>
        <v>10599.999999999998</v>
      </c>
      <c r="Q77" s="122">
        <f t="shared" si="19"/>
        <v>1177777.7777777778</v>
      </c>
      <c r="R77" s="122">
        <f t="shared" si="20"/>
        <v>1271999.9999999998</v>
      </c>
      <c r="S77" s="123" t="s">
        <v>266</v>
      </c>
      <c r="T77" s="155">
        <v>11500</v>
      </c>
      <c r="U77" s="126">
        <f>T77*8%</f>
        <v>920</v>
      </c>
      <c r="V77" s="125">
        <f t="shared" si="39"/>
        <v>12420</v>
      </c>
      <c r="W77" s="126">
        <f t="shared" si="44"/>
        <v>1380000</v>
      </c>
      <c r="X77" s="126">
        <f t="shared" si="45"/>
        <v>1490400</v>
      </c>
      <c r="Y77" s="127">
        <f t="shared" ref="Y77:Y102" si="46">IF(A77="","",AVERAGE(J77,P77,V77))</f>
        <v>12173.333333333334</v>
      </c>
      <c r="Z77" s="127">
        <f t="shared" ref="Z77:Z102" si="47">IF(B77="","",AVERAGE(L77,R77,X77))</f>
        <v>1460800</v>
      </c>
      <c r="AA77" s="127">
        <f t="shared" ref="AA77:AA102" si="48">IF(B77="","",STDEV(L77,R77,X77))</f>
        <v>175878.1396308252</v>
      </c>
      <c r="AB77" s="128">
        <f t="shared" ref="AB77:AB102" si="49">IF(B77="","",(AA77/Z77))</f>
        <v>0.1203985074143108</v>
      </c>
      <c r="AC77" s="5"/>
      <c r="AD77" s="7" t="s">
        <v>368</v>
      </c>
      <c r="BR77" s="7">
        <v>58</v>
      </c>
    </row>
    <row r="78" spans="1:70" s="7" customFormat="1" ht="33" customHeight="1" x14ac:dyDescent="0.2">
      <c r="A78" s="112">
        <v>68</v>
      </c>
      <c r="B78" s="113" t="s">
        <v>327</v>
      </c>
      <c r="C78" s="113" t="s">
        <v>170</v>
      </c>
      <c r="D78" s="142" t="s">
        <v>358</v>
      </c>
      <c r="E78" s="143" t="s">
        <v>205</v>
      </c>
      <c r="F78" s="113">
        <v>12</v>
      </c>
      <c r="G78" s="144" t="s">
        <v>279</v>
      </c>
      <c r="H78" s="131">
        <v>260000</v>
      </c>
      <c r="I78" s="197">
        <f>H78*19%</f>
        <v>49400</v>
      </c>
      <c r="J78" s="197">
        <f t="shared" si="40"/>
        <v>309400</v>
      </c>
      <c r="K78" s="118">
        <f t="shared" si="41"/>
        <v>3120000</v>
      </c>
      <c r="L78" s="118">
        <f t="shared" si="42"/>
        <v>3712800</v>
      </c>
      <c r="M78" s="145" t="s">
        <v>280</v>
      </c>
      <c r="N78" s="120">
        <v>294117</v>
      </c>
      <c r="O78" s="126">
        <f>N78*19%</f>
        <v>55882.23</v>
      </c>
      <c r="P78" s="121">
        <f t="shared" si="43"/>
        <v>349999.23</v>
      </c>
      <c r="Q78" s="122">
        <f t="shared" ref="Q78:Q102" si="50">IF(B78="","",(N78*F78))</f>
        <v>3529404</v>
      </c>
      <c r="R78" s="122">
        <f t="shared" ref="R78:R102" si="51">IF(B78="","",(P78*F78))</f>
        <v>4199990.76</v>
      </c>
      <c r="S78" s="146" t="s">
        <v>237</v>
      </c>
      <c r="T78" s="124">
        <v>319327</v>
      </c>
      <c r="U78" s="126">
        <f>T78*19%</f>
        <v>60672.13</v>
      </c>
      <c r="V78" s="125">
        <f t="shared" si="39"/>
        <v>379999.13</v>
      </c>
      <c r="W78" s="126">
        <f t="shared" si="44"/>
        <v>3831924</v>
      </c>
      <c r="X78" s="126">
        <f t="shared" si="45"/>
        <v>4559989.5600000005</v>
      </c>
      <c r="Y78" s="127">
        <f t="shared" si="46"/>
        <v>346466.12</v>
      </c>
      <c r="Z78" s="127">
        <f t="shared" si="47"/>
        <v>4157593.44</v>
      </c>
      <c r="AA78" s="127">
        <f t="shared" si="48"/>
        <v>425183.12196115614</v>
      </c>
      <c r="AB78" s="128">
        <f t="shared" si="49"/>
        <v>0.10226664249334494</v>
      </c>
      <c r="AC78" s="5"/>
    </row>
    <row r="79" spans="1:70" s="7" customFormat="1" ht="33" customHeight="1" x14ac:dyDescent="0.2">
      <c r="A79" s="112">
        <v>69</v>
      </c>
      <c r="B79" s="113" t="s">
        <v>327</v>
      </c>
      <c r="C79" s="113" t="s">
        <v>171</v>
      </c>
      <c r="D79" s="142" t="s">
        <v>238</v>
      </c>
      <c r="E79" s="143" t="s">
        <v>205</v>
      </c>
      <c r="F79" s="138">
        <v>4</v>
      </c>
      <c r="G79" s="184" t="s">
        <v>379</v>
      </c>
      <c r="H79" s="183">
        <v>2300000</v>
      </c>
      <c r="I79" s="198">
        <v>0</v>
      </c>
      <c r="J79" s="197">
        <f t="shared" si="40"/>
        <v>2300000</v>
      </c>
      <c r="K79" s="118">
        <f t="shared" si="41"/>
        <v>9200000</v>
      </c>
      <c r="L79" s="118">
        <f t="shared" si="42"/>
        <v>9200000</v>
      </c>
      <c r="M79" s="145" t="s">
        <v>346</v>
      </c>
      <c r="N79" s="183">
        <f>1600000+400000</f>
        <v>2000000</v>
      </c>
      <c r="O79" s="200">
        <f>304000-64000-4000-19320</f>
        <v>216680</v>
      </c>
      <c r="P79" s="121">
        <f t="shared" si="43"/>
        <v>2216680</v>
      </c>
      <c r="Q79" s="122">
        <f t="shared" si="50"/>
        <v>8000000</v>
      </c>
      <c r="R79" s="122">
        <f t="shared" si="51"/>
        <v>8866720</v>
      </c>
      <c r="S79" s="166" t="s">
        <v>351</v>
      </c>
      <c r="T79" s="183">
        <f>1390000+198235</f>
        <v>1588235</v>
      </c>
      <c r="U79" s="198">
        <f t="shared" ref="U79" si="52">+T79*19%</f>
        <v>301764.65000000002</v>
      </c>
      <c r="V79" s="125">
        <f t="shared" si="39"/>
        <v>1889999.65</v>
      </c>
      <c r="W79" s="126">
        <f t="shared" si="44"/>
        <v>6352940</v>
      </c>
      <c r="X79" s="126">
        <f t="shared" si="45"/>
        <v>7559998.5999999996</v>
      </c>
      <c r="Y79" s="127">
        <f t="shared" si="46"/>
        <v>2135559.8833333333</v>
      </c>
      <c r="Z79" s="127">
        <f t="shared" si="47"/>
        <v>8542239.5333333332</v>
      </c>
      <c r="AA79" s="127">
        <f t="shared" si="48"/>
        <v>866814.18305000849</v>
      </c>
      <c r="AB79" s="128">
        <f t="shared" si="49"/>
        <v>0.1014738792640438</v>
      </c>
      <c r="AC79" s="5"/>
      <c r="AD79" s="7" t="s">
        <v>380</v>
      </c>
    </row>
    <row r="80" spans="1:70" s="7" customFormat="1" ht="33" customHeight="1" x14ac:dyDescent="0.2">
      <c r="A80" s="112">
        <v>70</v>
      </c>
      <c r="B80" s="113" t="s">
        <v>327</v>
      </c>
      <c r="C80" s="113" t="s">
        <v>172</v>
      </c>
      <c r="D80" s="142" t="s">
        <v>242</v>
      </c>
      <c r="E80" s="143" t="s">
        <v>205</v>
      </c>
      <c r="F80" s="113">
        <v>4</v>
      </c>
      <c r="G80" s="185" t="s">
        <v>243</v>
      </c>
      <c r="H80" s="186">
        <v>1600000</v>
      </c>
      <c r="I80" s="32">
        <f t="shared" ref="I80" si="53">H80*19%</f>
        <v>304000</v>
      </c>
      <c r="J80" s="197">
        <f t="shared" si="40"/>
        <v>1904000</v>
      </c>
      <c r="K80" s="118">
        <f t="shared" si="41"/>
        <v>6400000</v>
      </c>
      <c r="L80" s="118">
        <f t="shared" si="42"/>
        <v>7616000</v>
      </c>
      <c r="M80" s="187" t="s">
        <v>237</v>
      </c>
      <c r="N80" s="188">
        <v>1400000</v>
      </c>
      <c r="O80" s="32">
        <f t="shared" ref="O80" si="54">N80*19%</f>
        <v>266000</v>
      </c>
      <c r="P80" s="121">
        <f t="shared" si="43"/>
        <v>1666000</v>
      </c>
      <c r="Q80" s="122">
        <f t="shared" si="50"/>
        <v>5600000</v>
      </c>
      <c r="R80" s="122">
        <f t="shared" si="51"/>
        <v>6664000</v>
      </c>
      <c r="S80" s="146"/>
      <c r="T80" s="124"/>
      <c r="U80" s="126"/>
      <c r="V80" s="132"/>
      <c r="W80" s="126"/>
      <c r="X80" s="126"/>
      <c r="Y80" s="127">
        <f t="shared" si="46"/>
        <v>1785000</v>
      </c>
      <c r="Z80" s="127">
        <f t="shared" si="47"/>
        <v>7140000</v>
      </c>
      <c r="AA80" s="127">
        <f t="shared" si="48"/>
        <v>673165.65568959329</v>
      </c>
      <c r="AB80" s="128">
        <f t="shared" si="49"/>
        <v>9.428090415820635E-2</v>
      </c>
      <c r="AC80" s="5"/>
    </row>
    <row r="81" spans="1:70" s="7" customFormat="1" ht="33" customHeight="1" x14ac:dyDescent="0.2">
      <c r="A81" s="112">
        <v>71</v>
      </c>
      <c r="B81" s="113" t="s">
        <v>327</v>
      </c>
      <c r="C81" s="113" t="s">
        <v>173</v>
      </c>
      <c r="D81" s="142" t="s">
        <v>245</v>
      </c>
      <c r="E81" s="143" t="s">
        <v>205</v>
      </c>
      <c r="F81" s="113">
        <v>4</v>
      </c>
      <c r="G81" s="158" t="s">
        <v>246</v>
      </c>
      <c r="H81" s="152">
        <v>1450000</v>
      </c>
      <c r="I81" s="197">
        <f t="shared" ref="I81:I96" si="55">H81*19%</f>
        <v>275500</v>
      </c>
      <c r="J81" s="197">
        <f t="shared" si="40"/>
        <v>1725500</v>
      </c>
      <c r="K81" s="118">
        <f t="shared" si="41"/>
        <v>5800000</v>
      </c>
      <c r="L81" s="118">
        <f t="shared" si="42"/>
        <v>6902000</v>
      </c>
      <c r="M81" s="149" t="s">
        <v>247</v>
      </c>
      <c r="N81" s="152">
        <v>1500000</v>
      </c>
      <c r="O81" s="126">
        <f t="shared" ref="O81:O96" si="56">N81*19%</f>
        <v>285000</v>
      </c>
      <c r="P81" s="121">
        <f t="shared" si="43"/>
        <v>1785000</v>
      </c>
      <c r="Q81" s="122">
        <f t="shared" si="50"/>
        <v>6000000</v>
      </c>
      <c r="R81" s="122">
        <f t="shared" si="51"/>
        <v>7140000</v>
      </c>
      <c r="S81" s="149" t="s">
        <v>352</v>
      </c>
      <c r="T81" s="152">
        <v>1520000</v>
      </c>
      <c r="U81" s="126">
        <f t="shared" ref="U81:U95" si="57">T81*19%</f>
        <v>288800</v>
      </c>
      <c r="V81" s="125">
        <f t="shared" si="39"/>
        <v>1808800</v>
      </c>
      <c r="W81" s="126">
        <f t="shared" si="44"/>
        <v>6080000</v>
      </c>
      <c r="X81" s="126">
        <f t="shared" si="45"/>
        <v>7235200</v>
      </c>
      <c r="Y81" s="127">
        <f t="shared" si="46"/>
        <v>1773100</v>
      </c>
      <c r="Z81" s="127">
        <f t="shared" si="47"/>
        <v>7092400</v>
      </c>
      <c r="AA81" s="127">
        <f t="shared" si="48"/>
        <v>171624.24071208588</v>
      </c>
      <c r="AB81" s="128">
        <f t="shared" si="49"/>
        <v>2.4198330707812007E-2</v>
      </c>
      <c r="AC81" s="5"/>
      <c r="AD81" s="7" t="s">
        <v>368</v>
      </c>
    </row>
    <row r="82" spans="1:70" s="7" customFormat="1" ht="33" customHeight="1" x14ac:dyDescent="0.2">
      <c r="A82" s="112">
        <v>72</v>
      </c>
      <c r="B82" s="113" t="s">
        <v>327</v>
      </c>
      <c r="C82" s="113" t="s">
        <v>174</v>
      </c>
      <c r="D82" s="142" t="s">
        <v>249</v>
      </c>
      <c r="E82" s="143" t="s">
        <v>205</v>
      </c>
      <c r="F82" s="113">
        <v>300</v>
      </c>
      <c r="G82" s="144" t="s">
        <v>344</v>
      </c>
      <c r="H82" s="131">
        <v>2000</v>
      </c>
      <c r="I82" s="197">
        <f t="shared" si="55"/>
        <v>380</v>
      </c>
      <c r="J82" s="197">
        <f t="shared" si="40"/>
        <v>2380</v>
      </c>
      <c r="K82" s="118">
        <f t="shared" si="41"/>
        <v>600000</v>
      </c>
      <c r="L82" s="118">
        <f t="shared" si="42"/>
        <v>714000</v>
      </c>
      <c r="M82" s="145" t="s">
        <v>347</v>
      </c>
      <c r="N82" s="120">
        <v>1300</v>
      </c>
      <c r="O82" s="126">
        <f t="shared" si="56"/>
        <v>247</v>
      </c>
      <c r="P82" s="121">
        <f t="shared" si="43"/>
        <v>1547</v>
      </c>
      <c r="Q82" s="122">
        <f t="shared" si="50"/>
        <v>390000</v>
      </c>
      <c r="R82" s="122">
        <f t="shared" si="51"/>
        <v>464100</v>
      </c>
      <c r="S82" s="146" t="s">
        <v>210</v>
      </c>
      <c r="T82" s="124">
        <v>1665</v>
      </c>
      <c r="U82" s="126">
        <f t="shared" si="57"/>
        <v>316.35000000000002</v>
      </c>
      <c r="V82" s="125">
        <f t="shared" si="39"/>
        <v>1981.35</v>
      </c>
      <c r="W82" s="126">
        <f t="shared" si="44"/>
        <v>499500</v>
      </c>
      <c r="X82" s="126">
        <f t="shared" si="45"/>
        <v>594405</v>
      </c>
      <c r="Y82" s="127">
        <f t="shared" si="46"/>
        <v>1969.45</v>
      </c>
      <c r="Z82" s="127">
        <f t="shared" si="47"/>
        <v>590835</v>
      </c>
      <c r="AA82" s="127">
        <f t="shared" si="48"/>
        <v>124988.2441471997</v>
      </c>
      <c r="AB82" s="128">
        <f t="shared" si="49"/>
        <v>0.21154509151827447</v>
      </c>
      <c r="AC82" s="5"/>
    </row>
    <row r="83" spans="1:70" s="7" customFormat="1" ht="33" customHeight="1" x14ac:dyDescent="0.2">
      <c r="A83" s="112">
        <v>73</v>
      </c>
      <c r="B83" s="113" t="s">
        <v>327</v>
      </c>
      <c r="C83" s="113" t="s">
        <v>175</v>
      </c>
      <c r="D83" s="142" t="s">
        <v>252</v>
      </c>
      <c r="E83" s="143" t="s">
        <v>205</v>
      </c>
      <c r="F83" s="113">
        <v>8</v>
      </c>
      <c r="G83" s="187" t="s">
        <v>253</v>
      </c>
      <c r="H83" s="188">
        <v>380000</v>
      </c>
      <c r="I83" s="197"/>
      <c r="J83" s="197">
        <f t="shared" si="40"/>
        <v>380000</v>
      </c>
      <c r="K83" s="118">
        <f t="shared" si="41"/>
        <v>3040000</v>
      </c>
      <c r="L83" s="118">
        <f t="shared" si="42"/>
        <v>3040000</v>
      </c>
      <c r="M83" s="145" t="s">
        <v>348</v>
      </c>
      <c r="N83" s="152">
        <v>320000</v>
      </c>
      <c r="O83" s="126">
        <f t="shared" si="56"/>
        <v>60800</v>
      </c>
      <c r="P83" s="121">
        <f t="shared" si="43"/>
        <v>380800</v>
      </c>
      <c r="Q83" s="122">
        <f t="shared" si="50"/>
        <v>2560000</v>
      </c>
      <c r="R83" s="122">
        <f t="shared" si="51"/>
        <v>3046400</v>
      </c>
      <c r="S83" s="187" t="s">
        <v>287</v>
      </c>
      <c r="T83" s="188">
        <v>390000</v>
      </c>
      <c r="U83" s="32"/>
      <c r="V83" s="125">
        <f t="shared" si="39"/>
        <v>390000</v>
      </c>
      <c r="W83" s="126">
        <f t="shared" si="44"/>
        <v>3120000</v>
      </c>
      <c r="X83" s="126">
        <f t="shared" si="45"/>
        <v>3120000</v>
      </c>
      <c r="Y83" s="127">
        <f t="shared" si="46"/>
        <v>383600</v>
      </c>
      <c r="Z83" s="127">
        <f t="shared" si="47"/>
        <v>3068800</v>
      </c>
      <c r="AA83" s="127">
        <f t="shared" si="48"/>
        <v>44455.820766239376</v>
      </c>
      <c r="AB83" s="128">
        <f t="shared" si="49"/>
        <v>1.4486385807559754E-2</v>
      </c>
      <c r="AC83" s="5"/>
      <c r="AD83" s="7" t="s">
        <v>377</v>
      </c>
      <c r="AF83" s="7" t="s">
        <v>377</v>
      </c>
    </row>
    <row r="84" spans="1:70" s="7" customFormat="1" ht="33" customHeight="1" x14ac:dyDescent="0.2">
      <c r="A84" s="112">
        <v>74</v>
      </c>
      <c r="B84" s="113" t="s">
        <v>327</v>
      </c>
      <c r="C84" s="206" t="s">
        <v>460</v>
      </c>
      <c r="D84" s="142" t="s">
        <v>263</v>
      </c>
      <c r="E84" s="143" t="s">
        <v>342</v>
      </c>
      <c r="F84" s="138">
        <v>300</v>
      </c>
      <c r="G84" s="165" t="s">
        <v>264</v>
      </c>
      <c r="H84" s="152">
        <v>12500</v>
      </c>
      <c r="I84" s="197">
        <f>H84*8%</f>
        <v>1000</v>
      </c>
      <c r="J84" s="197">
        <f t="shared" si="40"/>
        <v>13500</v>
      </c>
      <c r="K84" s="118">
        <f t="shared" si="41"/>
        <v>3750000</v>
      </c>
      <c r="L84" s="118">
        <f t="shared" si="42"/>
        <v>4050000</v>
      </c>
      <c r="M84" s="166" t="s">
        <v>265</v>
      </c>
      <c r="N84" s="155">
        <v>9814.8148148148139</v>
      </c>
      <c r="O84" s="126">
        <f>N84*8%</f>
        <v>785.18518518518511</v>
      </c>
      <c r="P84" s="121">
        <f t="shared" si="43"/>
        <v>10599.999999999998</v>
      </c>
      <c r="Q84" s="122">
        <f t="shared" si="50"/>
        <v>2944444.444444444</v>
      </c>
      <c r="R84" s="122">
        <f t="shared" si="51"/>
        <v>3179999.9999999995</v>
      </c>
      <c r="S84" s="146" t="s">
        <v>266</v>
      </c>
      <c r="T84" s="155">
        <v>11500</v>
      </c>
      <c r="U84" s="126">
        <f>T84*8%</f>
        <v>920</v>
      </c>
      <c r="V84" s="125">
        <f t="shared" si="39"/>
        <v>12420</v>
      </c>
      <c r="W84" s="126">
        <f t="shared" si="44"/>
        <v>3450000</v>
      </c>
      <c r="X84" s="126">
        <f t="shared" si="45"/>
        <v>3726000</v>
      </c>
      <c r="Y84" s="127">
        <f t="shared" si="46"/>
        <v>12173.333333333334</v>
      </c>
      <c r="Z84" s="127">
        <f t="shared" si="47"/>
        <v>3652000</v>
      </c>
      <c r="AA84" s="127">
        <f t="shared" si="48"/>
        <v>439695.34907706291</v>
      </c>
      <c r="AB84" s="128">
        <f t="shared" si="49"/>
        <v>0.12039850741431077</v>
      </c>
      <c r="AC84" s="5"/>
      <c r="AD84" s="7" t="s">
        <v>368</v>
      </c>
    </row>
    <row r="85" spans="1:70" s="7" customFormat="1" ht="33" customHeight="1" x14ac:dyDescent="0.2">
      <c r="A85" s="112">
        <v>75</v>
      </c>
      <c r="B85" s="113" t="s">
        <v>327</v>
      </c>
      <c r="C85" s="113" t="s">
        <v>328</v>
      </c>
      <c r="D85" s="142" t="s">
        <v>335</v>
      </c>
      <c r="E85" s="143" t="s">
        <v>342</v>
      </c>
      <c r="F85" s="138">
        <v>900</v>
      </c>
      <c r="G85" s="144" t="s">
        <v>391</v>
      </c>
      <c r="H85" s="131">
        <v>15882</v>
      </c>
      <c r="I85" s="197">
        <f t="shared" si="55"/>
        <v>3017.58</v>
      </c>
      <c r="J85" s="197">
        <f t="shared" si="40"/>
        <v>18899.580000000002</v>
      </c>
      <c r="K85" s="118">
        <f t="shared" si="41"/>
        <v>14293800</v>
      </c>
      <c r="L85" s="118">
        <f t="shared" si="42"/>
        <v>17009622</v>
      </c>
      <c r="M85" s="145" t="s">
        <v>391</v>
      </c>
      <c r="N85" s="133">
        <v>15084</v>
      </c>
      <c r="O85" s="135">
        <f t="shared" si="56"/>
        <v>2865.96</v>
      </c>
      <c r="P85" s="121">
        <f t="shared" si="43"/>
        <v>17949.96</v>
      </c>
      <c r="Q85" s="122">
        <f t="shared" si="50"/>
        <v>13575600</v>
      </c>
      <c r="R85" s="122">
        <f t="shared" si="51"/>
        <v>16154964</v>
      </c>
      <c r="S85" s="146" t="s">
        <v>353</v>
      </c>
      <c r="T85" s="134">
        <v>15924</v>
      </c>
      <c r="U85" s="135">
        <f t="shared" si="57"/>
        <v>3025.56</v>
      </c>
      <c r="V85" s="125">
        <f t="shared" si="39"/>
        <v>18949.560000000001</v>
      </c>
      <c r="W85" s="126">
        <f t="shared" si="44"/>
        <v>14331600</v>
      </c>
      <c r="X85" s="126">
        <f t="shared" si="45"/>
        <v>17054604</v>
      </c>
      <c r="Y85" s="127">
        <f t="shared" si="46"/>
        <v>18599.7</v>
      </c>
      <c r="Z85" s="127">
        <f t="shared" si="47"/>
        <v>16739730</v>
      </c>
      <c r="AA85" s="127">
        <f t="shared" si="48"/>
        <v>506921.39543325652</v>
      </c>
      <c r="AB85" s="128">
        <f t="shared" si="49"/>
        <v>3.0282531165870447E-2</v>
      </c>
      <c r="AC85" s="5"/>
    </row>
    <row r="86" spans="1:70" s="7" customFormat="1" ht="33" customHeight="1" x14ac:dyDescent="0.2">
      <c r="A86" s="112">
        <v>76</v>
      </c>
      <c r="B86" s="113" t="s">
        <v>327</v>
      </c>
      <c r="C86" s="113" t="s">
        <v>329</v>
      </c>
      <c r="D86" s="142" t="s">
        <v>336</v>
      </c>
      <c r="E86" s="143" t="s">
        <v>342</v>
      </c>
      <c r="F86" s="138">
        <v>300</v>
      </c>
      <c r="G86" s="144" t="s">
        <v>391</v>
      </c>
      <c r="H86" s="116">
        <v>13824</v>
      </c>
      <c r="I86" s="197">
        <f t="shared" si="55"/>
        <v>2626.56</v>
      </c>
      <c r="J86" s="197">
        <f t="shared" si="40"/>
        <v>16450.560000000001</v>
      </c>
      <c r="K86" s="118">
        <f t="shared" si="41"/>
        <v>4147200</v>
      </c>
      <c r="L86" s="118">
        <f t="shared" si="42"/>
        <v>4935168</v>
      </c>
      <c r="M86" s="145" t="s">
        <v>392</v>
      </c>
      <c r="N86" s="120">
        <v>16008</v>
      </c>
      <c r="O86" s="135">
        <f t="shared" si="56"/>
        <v>3041.52</v>
      </c>
      <c r="P86" s="121">
        <f t="shared" si="43"/>
        <v>19049.52</v>
      </c>
      <c r="Q86" s="122">
        <f t="shared" si="50"/>
        <v>4802400</v>
      </c>
      <c r="R86" s="122">
        <f t="shared" si="51"/>
        <v>5714856</v>
      </c>
      <c r="S86" s="146" t="s">
        <v>353</v>
      </c>
      <c r="T86" s="124">
        <v>14244</v>
      </c>
      <c r="U86" s="126">
        <f t="shared" si="57"/>
        <v>2706.36</v>
      </c>
      <c r="V86" s="125">
        <f t="shared" si="39"/>
        <v>16950.36</v>
      </c>
      <c r="W86" s="126">
        <f t="shared" si="44"/>
        <v>4273200</v>
      </c>
      <c r="X86" s="126">
        <f t="shared" si="45"/>
        <v>5085108</v>
      </c>
      <c r="Y86" s="127">
        <f t="shared" si="46"/>
        <v>17483.48</v>
      </c>
      <c r="Z86" s="127">
        <f t="shared" si="47"/>
        <v>5245044</v>
      </c>
      <c r="AA86" s="127">
        <f t="shared" si="48"/>
        <v>413718.48811480496</v>
      </c>
      <c r="AB86" s="128">
        <f t="shared" si="49"/>
        <v>7.8877982361025945E-2</v>
      </c>
      <c r="AC86" s="5"/>
    </row>
    <row r="87" spans="1:70" s="7" customFormat="1" ht="33" customHeight="1" x14ac:dyDescent="0.2">
      <c r="A87" s="112">
        <v>77</v>
      </c>
      <c r="B87" s="113" t="s">
        <v>327</v>
      </c>
      <c r="C87" s="113" t="s">
        <v>390</v>
      </c>
      <c r="D87" s="142" t="s">
        <v>337</v>
      </c>
      <c r="E87" s="143" t="s">
        <v>342</v>
      </c>
      <c r="F87" s="138">
        <v>600</v>
      </c>
      <c r="G87" s="144" t="s">
        <v>391</v>
      </c>
      <c r="H87" s="131">
        <v>8908</v>
      </c>
      <c r="I87" s="197">
        <f t="shared" si="55"/>
        <v>1692.52</v>
      </c>
      <c r="J87" s="197">
        <f t="shared" si="40"/>
        <v>10600.52</v>
      </c>
      <c r="K87" s="118">
        <f t="shared" si="41"/>
        <v>5344800</v>
      </c>
      <c r="L87" s="118">
        <f t="shared" si="42"/>
        <v>6360312</v>
      </c>
      <c r="M87" s="145" t="s">
        <v>394</v>
      </c>
      <c r="N87" s="120">
        <v>8193</v>
      </c>
      <c r="O87" s="135">
        <f t="shared" si="56"/>
        <v>1556.67</v>
      </c>
      <c r="P87" s="121">
        <f t="shared" si="43"/>
        <v>9749.67</v>
      </c>
      <c r="Q87" s="122">
        <f t="shared" si="50"/>
        <v>4915800</v>
      </c>
      <c r="R87" s="122">
        <f t="shared" si="51"/>
        <v>5849802</v>
      </c>
      <c r="S87" s="146" t="s">
        <v>395</v>
      </c>
      <c r="T87" s="124">
        <v>9067</v>
      </c>
      <c r="U87" s="135">
        <f t="shared" si="57"/>
        <v>1722.73</v>
      </c>
      <c r="V87" s="125">
        <f t="shared" si="39"/>
        <v>10789.73</v>
      </c>
      <c r="W87" s="126">
        <f t="shared" si="44"/>
        <v>5440200</v>
      </c>
      <c r="X87" s="126">
        <f t="shared" si="45"/>
        <v>6473838</v>
      </c>
      <c r="Y87" s="127">
        <f t="shared" si="46"/>
        <v>10379.973333333333</v>
      </c>
      <c r="Z87" s="127">
        <f t="shared" si="47"/>
        <v>6227984</v>
      </c>
      <c r="AA87" s="127">
        <f t="shared" si="48"/>
        <v>332397.73918003717</v>
      </c>
      <c r="AB87" s="128">
        <f t="shared" si="49"/>
        <v>5.3371643083867458E-2</v>
      </c>
      <c r="AC87" s="5"/>
    </row>
    <row r="88" spans="1:70" s="7" customFormat="1" ht="33" customHeight="1" x14ac:dyDescent="0.2">
      <c r="A88" s="112">
        <v>78</v>
      </c>
      <c r="B88" s="113" t="s">
        <v>327</v>
      </c>
      <c r="C88" s="113" t="s">
        <v>331</v>
      </c>
      <c r="D88" s="142" t="s">
        <v>338</v>
      </c>
      <c r="E88" s="143" t="s">
        <v>342</v>
      </c>
      <c r="F88" s="138">
        <v>600</v>
      </c>
      <c r="G88" s="144" t="s">
        <v>391</v>
      </c>
      <c r="H88" s="116">
        <v>2941</v>
      </c>
      <c r="I88" s="197">
        <f t="shared" si="55"/>
        <v>558.79</v>
      </c>
      <c r="J88" s="197">
        <f t="shared" si="40"/>
        <v>3499.79</v>
      </c>
      <c r="K88" s="118">
        <f t="shared" si="41"/>
        <v>1764600</v>
      </c>
      <c r="L88" s="118">
        <f t="shared" si="42"/>
        <v>2099874</v>
      </c>
      <c r="M88" s="145" t="s">
        <v>394</v>
      </c>
      <c r="N88" s="120">
        <v>3445</v>
      </c>
      <c r="O88" s="135">
        <f t="shared" si="56"/>
        <v>654.54999999999995</v>
      </c>
      <c r="P88" s="121">
        <f t="shared" si="43"/>
        <v>4099.55</v>
      </c>
      <c r="Q88" s="122">
        <f t="shared" si="50"/>
        <v>2067000</v>
      </c>
      <c r="R88" s="122">
        <f t="shared" si="51"/>
        <v>2459730</v>
      </c>
      <c r="S88" s="146" t="s">
        <v>360</v>
      </c>
      <c r="T88" s="124">
        <v>2815</v>
      </c>
      <c r="U88" s="135">
        <f t="shared" si="57"/>
        <v>534.85</v>
      </c>
      <c r="V88" s="125">
        <f t="shared" si="39"/>
        <v>3349.85</v>
      </c>
      <c r="W88" s="126">
        <f t="shared" si="44"/>
        <v>1689000</v>
      </c>
      <c r="X88" s="126">
        <f t="shared" si="45"/>
        <v>2009910</v>
      </c>
      <c r="Y88" s="127">
        <f t="shared" si="46"/>
        <v>3649.73</v>
      </c>
      <c r="Z88" s="127">
        <f t="shared" si="47"/>
        <v>2189838</v>
      </c>
      <c r="AA88" s="127">
        <f t="shared" si="48"/>
        <v>238022.37094861481</v>
      </c>
      <c r="AB88" s="128">
        <f t="shared" si="49"/>
        <v>0.10869405451390231</v>
      </c>
      <c r="AC88" s="5"/>
    </row>
    <row r="89" spans="1:70" s="7" customFormat="1" ht="33" customHeight="1" x14ac:dyDescent="0.2">
      <c r="A89" s="112">
        <v>79</v>
      </c>
      <c r="B89" s="113" t="s">
        <v>327</v>
      </c>
      <c r="C89" s="113" t="s">
        <v>332</v>
      </c>
      <c r="D89" s="142" t="s">
        <v>339</v>
      </c>
      <c r="E89" s="143" t="s">
        <v>342</v>
      </c>
      <c r="F89" s="138">
        <v>600</v>
      </c>
      <c r="G89" s="144" t="s">
        <v>391</v>
      </c>
      <c r="H89" s="131">
        <v>3950</v>
      </c>
      <c r="I89" s="197">
        <f t="shared" si="55"/>
        <v>750.5</v>
      </c>
      <c r="J89" s="197">
        <f t="shared" si="40"/>
        <v>4700.5</v>
      </c>
      <c r="K89" s="118">
        <f t="shared" si="41"/>
        <v>2370000</v>
      </c>
      <c r="L89" s="118">
        <f t="shared" si="42"/>
        <v>2820300</v>
      </c>
      <c r="M89" s="145" t="s">
        <v>394</v>
      </c>
      <c r="N89" s="133">
        <v>5756</v>
      </c>
      <c r="O89" s="135">
        <f t="shared" si="56"/>
        <v>1093.6400000000001</v>
      </c>
      <c r="P89" s="121">
        <f t="shared" si="43"/>
        <v>6849.64</v>
      </c>
      <c r="Q89" s="122">
        <f t="shared" si="50"/>
        <v>3453600</v>
      </c>
      <c r="R89" s="122">
        <f t="shared" si="51"/>
        <v>4109784</v>
      </c>
      <c r="S89" s="146" t="s">
        <v>397</v>
      </c>
      <c r="T89" s="134">
        <v>3950</v>
      </c>
      <c r="U89" s="135">
        <f t="shared" si="57"/>
        <v>750.5</v>
      </c>
      <c r="V89" s="125">
        <f t="shared" si="39"/>
        <v>4700.5</v>
      </c>
      <c r="W89" s="126">
        <f t="shared" si="44"/>
        <v>2370000</v>
      </c>
      <c r="X89" s="126">
        <f t="shared" si="45"/>
        <v>2820300</v>
      </c>
      <c r="Y89" s="127">
        <f t="shared" si="46"/>
        <v>5416.88</v>
      </c>
      <c r="Z89" s="127">
        <f t="shared" si="47"/>
        <v>3250128</v>
      </c>
      <c r="AA89" s="127">
        <f t="shared" si="48"/>
        <v>744483.93451571534</v>
      </c>
      <c r="AB89" s="128">
        <f t="shared" si="49"/>
        <v>0.22906295829447804</v>
      </c>
      <c r="AC89" s="5"/>
    </row>
    <row r="90" spans="1:70" s="7" customFormat="1" ht="33" customHeight="1" x14ac:dyDescent="0.2">
      <c r="A90" s="112">
        <v>80</v>
      </c>
      <c r="B90" s="113" t="s">
        <v>327</v>
      </c>
      <c r="C90" s="113" t="s">
        <v>333</v>
      </c>
      <c r="D90" s="142" t="s">
        <v>340</v>
      </c>
      <c r="E90" s="143" t="s">
        <v>342</v>
      </c>
      <c r="F90" s="138">
        <v>600</v>
      </c>
      <c r="G90" s="144" t="s">
        <v>391</v>
      </c>
      <c r="H90" s="131">
        <v>2370</v>
      </c>
      <c r="I90" s="197">
        <f>H90*19%</f>
        <v>450.3</v>
      </c>
      <c r="J90" s="197">
        <f t="shared" si="40"/>
        <v>2820.3</v>
      </c>
      <c r="K90" s="118">
        <f t="shared" si="41"/>
        <v>1422000</v>
      </c>
      <c r="L90" s="118">
        <f t="shared" si="42"/>
        <v>1692180</v>
      </c>
      <c r="M90" s="145" t="s">
        <v>396</v>
      </c>
      <c r="N90" s="133">
        <v>2986</v>
      </c>
      <c r="O90" s="135">
        <f t="shared" si="56"/>
        <v>567.34</v>
      </c>
      <c r="P90" s="121">
        <f t="shared" si="43"/>
        <v>3553.34</v>
      </c>
      <c r="Q90" s="122">
        <f t="shared" si="50"/>
        <v>1791600</v>
      </c>
      <c r="R90" s="122">
        <f t="shared" si="51"/>
        <v>2132004</v>
      </c>
      <c r="S90" s="146" t="s">
        <v>393</v>
      </c>
      <c r="T90" s="134">
        <v>2941</v>
      </c>
      <c r="U90" s="135">
        <f t="shared" si="57"/>
        <v>558.79</v>
      </c>
      <c r="V90" s="125">
        <f t="shared" si="39"/>
        <v>3499.79</v>
      </c>
      <c r="W90" s="126">
        <f t="shared" si="44"/>
        <v>1764600</v>
      </c>
      <c r="X90" s="126">
        <f t="shared" si="45"/>
        <v>2099874</v>
      </c>
      <c r="Y90" s="127">
        <f t="shared" si="46"/>
        <v>3291.1433333333334</v>
      </c>
      <c r="Z90" s="127">
        <f t="shared" si="47"/>
        <v>1974686</v>
      </c>
      <c r="AA90" s="127">
        <f t="shared" si="48"/>
        <v>245184.24552160769</v>
      </c>
      <c r="AB90" s="128">
        <f t="shared" si="49"/>
        <v>0.12416366223369574</v>
      </c>
      <c r="AC90" s="5"/>
    </row>
    <row r="91" spans="1:70" s="7" customFormat="1" ht="33" customHeight="1" x14ac:dyDescent="0.2">
      <c r="A91" s="112">
        <v>81</v>
      </c>
      <c r="B91" s="113" t="s">
        <v>327</v>
      </c>
      <c r="C91" s="113" t="s">
        <v>334</v>
      </c>
      <c r="D91" s="142" t="s">
        <v>341</v>
      </c>
      <c r="E91" s="143" t="s">
        <v>342</v>
      </c>
      <c r="F91" s="138">
        <v>600</v>
      </c>
      <c r="G91" s="144" t="s">
        <v>391</v>
      </c>
      <c r="H91" s="131">
        <v>9916</v>
      </c>
      <c r="I91" s="197">
        <f t="shared" si="55"/>
        <v>1884.04</v>
      </c>
      <c r="J91" s="197">
        <f t="shared" si="40"/>
        <v>11800.04</v>
      </c>
      <c r="K91" s="118">
        <f t="shared" si="41"/>
        <v>5949600</v>
      </c>
      <c r="L91" s="118">
        <f t="shared" si="42"/>
        <v>7080024.0000000009</v>
      </c>
      <c r="M91" s="145" t="s">
        <v>392</v>
      </c>
      <c r="N91" s="120">
        <v>13866</v>
      </c>
      <c r="O91" s="135">
        <f t="shared" si="56"/>
        <v>2634.54</v>
      </c>
      <c r="P91" s="121">
        <f t="shared" si="43"/>
        <v>16500.54</v>
      </c>
      <c r="Q91" s="122">
        <f t="shared" si="50"/>
        <v>8319600</v>
      </c>
      <c r="R91" s="122">
        <f t="shared" si="51"/>
        <v>9900324</v>
      </c>
      <c r="S91" s="146" t="s">
        <v>395</v>
      </c>
      <c r="T91" s="134">
        <v>13353</v>
      </c>
      <c r="U91" s="135">
        <f t="shared" si="57"/>
        <v>2537.0700000000002</v>
      </c>
      <c r="V91" s="125">
        <f t="shared" si="39"/>
        <v>15890.07</v>
      </c>
      <c r="W91" s="126">
        <f t="shared" si="44"/>
        <v>8011800</v>
      </c>
      <c r="X91" s="126">
        <f t="shared" si="45"/>
        <v>9534042</v>
      </c>
      <c r="Y91" s="127">
        <f t="shared" si="46"/>
        <v>14730.216666666667</v>
      </c>
      <c r="Z91" s="127">
        <f t="shared" si="47"/>
        <v>8838130</v>
      </c>
      <c r="AA91" s="127">
        <f t="shared" si="48"/>
        <v>1533539.4211783407</v>
      </c>
      <c r="AB91" s="128">
        <f t="shared" si="49"/>
        <v>0.17351401497583094</v>
      </c>
      <c r="AC91" s="5"/>
    </row>
    <row r="92" spans="1:70" s="7" customFormat="1" ht="33" customHeight="1" x14ac:dyDescent="0.2">
      <c r="A92" s="112">
        <v>82</v>
      </c>
      <c r="B92" s="113" t="s">
        <v>327</v>
      </c>
      <c r="C92" s="113" t="s">
        <v>165</v>
      </c>
      <c r="D92" s="147" t="s">
        <v>276</v>
      </c>
      <c r="E92" s="143" t="s">
        <v>342</v>
      </c>
      <c r="F92" s="130">
        <v>300</v>
      </c>
      <c r="G92" s="165" t="s">
        <v>219</v>
      </c>
      <c r="H92" s="152">
        <v>510</v>
      </c>
      <c r="I92" s="197">
        <f t="shared" si="55"/>
        <v>96.9</v>
      </c>
      <c r="J92" s="197">
        <f t="shared" si="40"/>
        <v>606.9</v>
      </c>
      <c r="K92" s="118">
        <f t="shared" si="41"/>
        <v>153000</v>
      </c>
      <c r="L92" s="118">
        <f t="shared" si="42"/>
        <v>182070</v>
      </c>
      <c r="M92" s="145" t="s">
        <v>350</v>
      </c>
      <c r="N92" s="154">
        <v>437</v>
      </c>
      <c r="O92" s="135">
        <f t="shared" si="56"/>
        <v>83.03</v>
      </c>
      <c r="P92" s="121">
        <f t="shared" si="43"/>
        <v>520.03</v>
      </c>
      <c r="Q92" s="122">
        <f t="shared" si="50"/>
        <v>131100</v>
      </c>
      <c r="R92" s="122">
        <f t="shared" si="51"/>
        <v>156009</v>
      </c>
      <c r="S92" s="146" t="s">
        <v>355</v>
      </c>
      <c r="T92" s="124">
        <v>490</v>
      </c>
      <c r="U92" s="126">
        <f t="shared" si="57"/>
        <v>93.1</v>
      </c>
      <c r="V92" s="125">
        <f t="shared" si="39"/>
        <v>583.1</v>
      </c>
      <c r="W92" s="126">
        <f t="shared" si="44"/>
        <v>147000</v>
      </c>
      <c r="X92" s="126">
        <f t="shared" si="45"/>
        <v>174930</v>
      </c>
      <c r="Y92" s="127">
        <f t="shared" si="46"/>
        <v>570.00999999999988</v>
      </c>
      <c r="Z92" s="127">
        <f t="shared" si="47"/>
        <v>171003</v>
      </c>
      <c r="AA92" s="127">
        <f t="shared" si="48"/>
        <v>13466.993985296051</v>
      </c>
      <c r="AB92" s="128">
        <f t="shared" si="49"/>
        <v>7.875296916016708E-2</v>
      </c>
      <c r="AC92" s="5"/>
      <c r="AD92" s="7" t="s">
        <v>368</v>
      </c>
    </row>
    <row r="93" spans="1:70" s="7" customFormat="1" ht="33" customHeight="1" x14ac:dyDescent="0.2">
      <c r="A93" s="112">
        <v>83</v>
      </c>
      <c r="B93" s="113" t="s">
        <v>327</v>
      </c>
      <c r="C93" s="113" t="s">
        <v>163</v>
      </c>
      <c r="D93" s="142" t="s">
        <v>212</v>
      </c>
      <c r="E93" s="143" t="s">
        <v>342</v>
      </c>
      <c r="F93" s="130">
        <v>300</v>
      </c>
      <c r="G93" s="144" t="s">
        <v>210</v>
      </c>
      <c r="H93" s="131">
        <v>43500</v>
      </c>
      <c r="I93" s="197">
        <f t="shared" si="55"/>
        <v>8265</v>
      </c>
      <c r="J93" s="197">
        <f t="shared" si="40"/>
        <v>51765</v>
      </c>
      <c r="K93" s="118">
        <f t="shared" si="41"/>
        <v>13050000</v>
      </c>
      <c r="L93" s="118">
        <f t="shared" si="42"/>
        <v>15529500</v>
      </c>
      <c r="M93" s="145" t="s">
        <v>211</v>
      </c>
      <c r="N93" s="120">
        <v>47740</v>
      </c>
      <c r="O93" s="135">
        <f t="shared" si="56"/>
        <v>9070.6</v>
      </c>
      <c r="P93" s="121">
        <f t="shared" si="43"/>
        <v>56810.6</v>
      </c>
      <c r="Q93" s="122">
        <f t="shared" si="50"/>
        <v>14322000</v>
      </c>
      <c r="R93" s="122">
        <f t="shared" si="51"/>
        <v>17043180</v>
      </c>
      <c r="S93" s="146" t="s">
        <v>356</v>
      </c>
      <c r="T93" s="124">
        <v>45000</v>
      </c>
      <c r="U93" s="126">
        <f t="shared" si="57"/>
        <v>8550</v>
      </c>
      <c r="V93" s="125">
        <f t="shared" si="39"/>
        <v>53550</v>
      </c>
      <c r="W93" s="126">
        <f t="shared" si="44"/>
        <v>13500000</v>
      </c>
      <c r="X93" s="126">
        <f t="shared" si="45"/>
        <v>16065000</v>
      </c>
      <c r="Y93" s="127">
        <f t="shared" si="46"/>
        <v>54041.866666666669</v>
      </c>
      <c r="Z93" s="127">
        <f t="shared" si="47"/>
        <v>16212560</v>
      </c>
      <c r="AA93" s="127">
        <f t="shared" si="48"/>
        <v>767552.76743687142</v>
      </c>
      <c r="AB93" s="128">
        <f t="shared" si="49"/>
        <v>4.7343094948414773E-2</v>
      </c>
      <c r="AC93" s="5"/>
    </row>
    <row r="94" spans="1:70" s="7" customFormat="1" ht="33" customHeight="1" x14ac:dyDescent="0.2">
      <c r="A94" s="112">
        <v>84</v>
      </c>
      <c r="B94" s="113" t="s">
        <v>327</v>
      </c>
      <c r="C94" s="113" t="s">
        <v>164</v>
      </c>
      <c r="D94" s="147" t="s">
        <v>214</v>
      </c>
      <c r="E94" s="143" t="s">
        <v>342</v>
      </c>
      <c r="F94" s="130">
        <v>300</v>
      </c>
      <c r="G94" s="149" t="s">
        <v>215</v>
      </c>
      <c r="H94" s="150">
        <v>21758</v>
      </c>
      <c r="I94" s="197">
        <f t="shared" si="55"/>
        <v>4134.0200000000004</v>
      </c>
      <c r="J94" s="197">
        <f t="shared" si="40"/>
        <v>25892.02</v>
      </c>
      <c r="K94" s="118">
        <f t="shared" si="41"/>
        <v>6527400</v>
      </c>
      <c r="L94" s="118">
        <f t="shared" si="42"/>
        <v>7767606</v>
      </c>
      <c r="M94" s="145" t="s">
        <v>217</v>
      </c>
      <c r="N94" s="120">
        <v>17000</v>
      </c>
      <c r="O94" s="135">
        <f t="shared" si="56"/>
        <v>3230</v>
      </c>
      <c r="P94" s="121">
        <f t="shared" si="43"/>
        <v>20230</v>
      </c>
      <c r="Q94" s="122">
        <f t="shared" si="50"/>
        <v>5100000</v>
      </c>
      <c r="R94" s="122">
        <f t="shared" si="51"/>
        <v>6069000</v>
      </c>
      <c r="S94" s="146" t="s">
        <v>216</v>
      </c>
      <c r="T94" s="124">
        <v>21500</v>
      </c>
      <c r="U94" s="126">
        <f t="shared" si="57"/>
        <v>4085</v>
      </c>
      <c r="V94" s="125">
        <f t="shared" si="39"/>
        <v>25585</v>
      </c>
      <c r="W94" s="126">
        <f t="shared" si="44"/>
        <v>6450000</v>
      </c>
      <c r="X94" s="126">
        <f t="shared" si="45"/>
        <v>7675500</v>
      </c>
      <c r="Y94" s="127">
        <f t="shared" si="46"/>
        <v>23902.34</v>
      </c>
      <c r="Z94" s="127">
        <f t="shared" si="47"/>
        <v>7170702</v>
      </c>
      <c r="AA94" s="127">
        <f t="shared" si="48"/>
        <v>955212.72573809442</v>
      </c>
      <c r="AB94" s="128">
        <f t="shared" si="49"/>
        <v>0.13321048981509681</v>
      </c>
      <c r="AC94" s="5"/>
      <c r="AD94" s="7" t="s">
        <v>368</v>
      </c>
    </row>
    <row r="95" spans="1:70" s="7" customFormat="1" ht="33" customHeight="1" x14ac:dyDescent="0.2">
      <c r="A95" s="112">
        <v>85</v>
      </c>
      <c r="B95" s="113" t="s">
        <v>327</v>
      </c>
      <c r="C95" s="113" t="s">
        <v>168</v>
      </c>
      <c r="D95" s="142" t="s">
        <v>232</v>
      </c>
      <c r="E95" s="143" t="s">
        <v>342</v>
      </c>
      <c r="F95" s="130">
        <v>300</v>
      </c>
      <c r="G95" s="149" t="s">
        <v>215</v>
      </c>
      <c r="H95" s="152">
        <v>7953</v>
      </c>
      <c r="I95" s="197">
        <f t="shared" si="55"/>
        <v>1511.07</v>
      </c>
      <c r="J95" s="197">
        <f t="shared" si="40"/>
        <v>9464.07</v>
      </c>
      <c r="K95" s="118">
        <f t="shared" si="41"/>
        <v>2385900</v>
      </c>
      <c r="L95" s="118">
        <f t="shared" si="42"/>
        <v>2839221</v>
      </c>
      <c r="M95" s="167" t="s">
        <v>216</v>
      </c>
      <c r="N95" s="152">
        <v>8900</v>
      </c>
      <c r="O95" s="126">
        <f t="shared" si="56"/>
        <v>1691</v>
      </c>
      <c r="P95" s="121">
        <f t="shared" si="43"/>
        <v>10591</v>
      </c>
      <c r="Q95" s="122">
        <f t="shared" si="50"/>
        <v>2670000</v>
      </c>
      <c r="R95" s="122">
        <f t="shared" si="51"/>
        <v>3177300</v>
      </c>
      <c r="S95" s="167" t="s">
        <v>357</v>
      </c>
      <c r="T95" s="152">
        <v>7500</v>
      </c>
      <c r="U95" s="126">
        <f t="shared" si="57"/>
        <v>1425</v>
      </c>
      <c r="V95" s="125">
        <f t="shared" si="39"/>
        <v>8925</v>
      </c>
      <c r="W95" s="126">
        <f t="shared" si="44"/>
        <v>2250000</v>
      </c>
      <c r="X95" s="126">
        <f t="shared" si="45"/>
        <v>2677500</v>
      </c>
      <c r="Y95" s="127">
        <f t="shared" si="46"/>
        <v>9660.0233333333326</v>
      </c>
      <c r="Z95" s="127">
        <f t="shared" si="47"/>
        <v>2898007</v>
      </c>
      <c r="AA95" s="127">
        <f t="shared" si="48"/>
        <v>255033.04755854682</v>
      </c>
      <c r="AB95" s="128">
        <f t="shared" si="49"/>
        <v>8.8002909433464727E-2</v>
      </c>
      <c r="AC95" s="5"/>
      <c r="AD95" s="7" t="s">
        <v>368</v>
      </c>
    </row>
    <row r="96" spans="1:70" s="7" customFormat="1" ht="33" customHeight="1" x14ac:dyDescent="0.2">
      <c r="A96" s="112">
        <v>86</v>
      </c>
      <c r="B96" s="113" t="s">
        <v>327</v>
      </c>
      <c r="C96" s="136" t="s">
        <v>186</v>
      </c>
      <c r="D96" s="112" t="s">
        <v>275</v>
      </c>
      <c r="E96" s="114" t="s">
        <v>205</v>
      </c>
      <c r="F96" s="137">
        <v>300</v>
      </c>
      <c r="G96" s="115" t="s">
        <v>220</v>
      </c>
      <c r="H96" s="152">
        <v>3300</v>
      </c>
      <c r="I96" s="197">
        <f t="shared" si="55"/>
        <v>627</v>
      </c>
      <c r="J96" s="197">
        <f t="shared" si="40"/>
        <v>3927</v>
      </c>
      <c r="K96" s="118">
        <f t="shared" si="41"/>
        <v>990000</v>
      </c>
      <c r="L96" s="118">
        <f t="shared" si="42"/>
        <v>1178100</v>
      </c>
      <c r="M96" s="149" t="s">
        <v>216</v>
      </c>
      <c r="N96" s="152">
        <v>3100</v>
      </c>
      <c r="O96" s="126">
        <f t="shared" si="56"/>
        <v>589</v>
      </c>
      <c r="P96" s="121">
        <f t="shared" si="43"/>
        <v>3689</v>
      </c>
      <c r="Q96" s="122">
        <f t="shared" si="50"/>
        <v>930000</v>
      </c>
      <c r="R96" s="122">
        <f t="shared" si="51"/>
        <v>1106700</v>
      </c>
      <c r="S96" s="123"/>
      <c r="T96" s="124"/>
      <c r="U96" s="132"/>
      <c r="V96" s="132"/>
      <c r="W96" s="126"/>
      <c r="X96" s="126"/>
      <c r="Y96" s="127">
        <f t="shared" si="46"/>
        <v>3808</v>
      </c>
      <c r="Z96" s="127">
        <f t="shared" si="47"/>
        <v>1142400</v>
      </c>
      <c r="AA96" s="127">
        <f t="shared" si="48"/>
        <v>50487.424176719491</v>
      </c>
      <c r="AB96" s="128">
        <f t="shared" si="49"/>
        <v>4.4194173824159216E-2</v>
      </c>
      <c r="AC96" s="5"/>
      <c r="BR96" s="7">
        <v>30</v>
      </c>
    </row>
    <row r="97" spans="1:70" s="7" customFormat="1" ht="33" customHeight="1" x14ac:dyDescent="0.2">
      <c r="A97" s="112">
        <v>87</v>
      </c>
      <c r="B97" s="148" t="s">
        <v>293</v>
      </c>
      <c r="C97" s="136" t="s">
        <v>294</v>
      </c>
      <c r="D97" s="112" t="s">
        <v>295</v>
      </c>
      <c r="E97" s="114" t="s">
        <v>205</v>
      </c>
      <c r="F97" s="138">
        <v>21</v>
      </c>
      <c r="G97" s="115" t="s">
        <v>220</v>
      </c>
      <c r="H97" s="131">
        <v>85900</v>
      </c>
      <c r="I97" s="197">
        <f t="shared" si="5"/>
        <v>16321</v>
      </c>
      <c r="J97" s="197">
        <f t="shared" si="40"/>
        <v>102221</v>
      </c>
      <c r="K97" s="118">
        <f t="shared" si="41"/>
        <v>1803900</v>
      </c>
      <c r="L97" s="118">
        <f t="shared" si="42"/>
        <v>2146641</v>
      </c>
      <c r="M97" s="119" t="s">
        <v>296</v>
      </c>
      <c r="N97" s="120">
        <v>58000</v>
      </c>
      <c r="O97" s="126">
        <f t="shared" si="9"/>
        <v>11020</v>
      </c>
      <c r="P97" s="121">
        <f t="shared" si="43"/>
        <v>69020</v>
      </c>
      <c r="Q97" s="122">
        <f t="shared" si="50"/>
        <v>1218000</v>
      </c>
      <c r="R97" s="122">
        <f t="shared" si="51"/>
        <v>1449420</v>
      </c>
      <c r="S97" s="123" t="s">
        <v>297</v>
      </c>
      <c r="T97" s="124">
        <v>77350</v>
      </c>
      <c r="U97" s="132">
        <f t="shared" si="13"/>
        <v>14696.5</v>
      </c>
      <c r="V97" s="125">
        <f t="shared" si="39"/>
        <v>92046.5</v>
      </c>
      <c r="W97" s="126">
        <f t="shared" si="44"/>
        <v>1624350</v>
      </c>
      <c r="X97" s="126">
        <f t="shared" si="45"/>
        <v>1932976.5</v>
      </c>
      <c r="Y97" s="127">
        <f t="shared" si="46"/>
        <v>87762.5</v>
      </c>
      <c r="Z97" s="127">
        <f t="shared" si="47"/>
        <v>1843012.5</v>
      </c>
      <c r="AA97" s="127">
        <f t="shared" si="48"/>
        <v>357210.6124994749</v>
      </c>
      <c r="AB97" s="128">
        <f t="shared" si="49"/>
        <v>0.19381887670293874</v>
      </c>
      <c r="AC97" s="5"/>
      <c r="AO97" s="3"/>
      <c r="AP97" s="3"/>
      <c r="AQ97" s="3"/>
      <c r="AR97" s="3"/>
      <c r="BC97" s="246" t="s">
        <v>49</v>
      </c>
      <c r="BD97" s="247"/>
      <c r="BE97" s="247"/>
      <c r="BF97" s="247"/>
      <c r="BG97" s="247"/>
      <c r="BH97" s="247"/>
      <c r="BI97" s="247"/>
      <c r="BJ97" s="248"/>
      <c r="BK97" s="233" t="s">
        <v>50</v>
      </c>
      <c r="BL97" s="236">
        <f>SUM(Z125,AR67)</f>
        <v>0</v>
      </c>
      <c r="BM97" s="237"/>
      <c r="BR97" s="7">
        <v>59</v>
      </c>
    </row>
    <row r="98" spans="1:70" s="7" customFormat="1" ht="33" customHeight="1" x14ac:dyDescent="0.2">
      <c r="A98" s="112">
        <v>88</v>
      </c>
      <c r="B98" s="148" t="s">
        <v>293</v>
      </c>
      <c r="C98" s="136" t="s">
        <v>318</v>
      </c>
      <c r="D98" s="112" t="s">
        <v>316</v>
      </c>
      <c r="E98" s="114" t="s">
        <v>205</v>
      </c>
      <c r="F98" s="138">
        <v>21</v>
      </c>
      <c r="G98" s="115" t="s">
        <v>317</v>
      </c>
      <c r="H98" s="131">
        <v>28900</v>
      </c>
      <c r="I98" s="197">
        <f t="shared" si="5"/>
        <v>5491</v>
      </c>
      <c r="J98" s="197">
        <f t="shared" si="40"/>
        <v>34391</v>
      </c>
      <c r="K98" s="118">
        <f t="shared" si="41"/>
        <v>606900</v>
      </c>
      <c r="L98" s="118">
        <f t="shared" si="42"/>
        <v>722211</v>
      </c>
      <c r="M98" s="149" t="s">
        <v>350</v>
      </c>
      <c r="N98" s="152">
        <v>25700</v>
      </c>
      <c r="O98" s="126">
        <f t="shared" si="9"/>
        <v>4883</v>
      </c>
      <c r="P98" s="121">
        <f t="shared" si="43"/>
        <v>30583</v>
      </c>
      <c r="Q98" s="122">
        <f t="shared" si="50"/>
        <v>539700</v>
      </c>
      <c r="R98" s="122">
        <f t="shared" si="51"/>
        <v>642243</v>
      </c>
      <c r="S98" s="123"/>
      <c r="T98" s="124"/>
      <c r="U98" s="132"/>
      <c r="V98" s="132"/>
      <c r="W98" s="126"/>
      <c r="X98" s="126"/>
      <c r="Y98" s="127">
        <f t="shared" si="46"/>
        <v>32487</v>
      </c>
      <c r="Z98" s="127">
        <f t="shared" si="47"/>
        <v>682227</v>
      </c>
      <c r="AA98" s="127">
        <f t="shared" si="48"/>
        <v>56545.915077925834</v>
      </c>
      <c r="AB98" s="128">
        <f t="shared" si="49"/>
        <v>8.2884311347873704E-2</v>
      </c>
      <c r="AC98" s="5"/>
      <c r="BC98" s="245" t="s">
        <v>51</v>
      </c>
      <c r="BD98" s="245"/>
      <c r="BE98" s="245"/>
      <c r="BF98" s="245"/>
      <c r="BG98" s="245"/>
      <c r="BH98" s="245"/>
      <c r="BI98" s="245"/>
      <c r="BJ98" s="245"/>
      <c r="BK98" s="234"/>
      <c r="BL98" s="238"/>
      <c r="BM98" s="239"/>
      <c r="BR98" s="7">
        <v>60</v>
      </c>
    </row>
    <row r="99" spans="1:70" s="7" customFormat="1" ht="33" customHeight="1" x14ac:dyDescent="0.2">
      <c r="A99" s="112">
        <v>89</v>
      </c>
      <c r="B99" s="148" t="s">
        <v>293</v>
      </c>
      <c r="C99" s="136" t="s">
        <v>319</v>
      </c>
      <c r="D99" s="112" t="s">
        <v>320</v>
      </c>
      <c r="E99" s="114" t="s">
        <v>205</v>
      </c>
      <c r="F99" s="138">
        <v>21</v>
      </c>
      <c r="G99" s="115" t="s">
        <v>321</v>
      </c>
      <c r="H99" s="131">
        <v>47900</v>
      </c>
      <c r="I99" s="197">
        <f t="shared" si="5"/>
        <v>9101</v>
      </c>
      <c r="J99" s="197">
        <f t="shared" si="40"/>
        <v>57001</v>
      </c>
      <c r="K99" s="118">
        <f t="shared" si="41"/>
        <v>1005900</v>
      </c>
      <c r="L99" s="118">
        <f t="shared" si="42"/>
        <v>1197021</v>
      </c>
      <c r="M99" s="119" t="s">
        <v>322</v>
      </c>
      <c r="N99" s="120">
        <v>46000</v>
      </c>
      <c r="O99" s="126">
        <f t="shared" si="9"/>
        <v>8740</v>
      </c>
      <c r="P99" s="121">
        <f t="shared" si="43"/>
        <v>54740</v>
      </c>
      <c r="Q99" s="122">
        <f t="shared" si="50"/>
        <v>966000</v>
      </c>
      <c r="R99" s="122">
        <f t="shared" si="51"/>
        <v>1149540</v>
      </c>
      <c r="S99" s="123" t="s">
        <v>323</v>
      </c>
      <c r="T99" s="124">
        <v>53000</v>
      </c>
      <c r="U99" s="132">
        <f>T99*19%</f>
        <v>10070</v>
      </c>
      <c r="V99" s="125">
        <f t="shared" si="39"/>
        <v>63070</v>
      </c>
      <c r="W99" s="126">
        <f t="shared" si="44"/>
        <v>1113000</v>
      </c>
      <c r="X99" s="126">
        <f t="shared" si="45"/>
        <v>1324470</v>
      </c>
      <c r="Y99" s="127">
        <f t="shared" si="46"/>
        <v>58270.333333333336</v>
      </c>
      <c r="Z99" s="127">
        <f t="shared" si="47"/>
        <v>1223677</v>
      </c>
      <c r="AA99" s="127">
        <f t="shared" si="48"/>
        <v>90460.118157119388</v>
      </c>
      <c r="AB99" s="128">
        <f t="shared" si="49"/>
        <v>7.3924833233867587E-2</v>
      </c>
      <c r="AC99" s="5"/>
      <c r="BC99" s="245"/>
      <c r="BD99" s="245"/>
      <c r="BE99" s="245"/>
      <c r="BF99" s="245"/>
      <c r="BG99" s="245"/>
      <c r="BH99" s="245"/>
      <c r="BI99" s="245"/>
      <c r="BJ99" s="245"/>
      <c r="BK99" s="234"/>
      <c r="BL99" s="238"/>
      <c r="BM99" s="239"/>
      <c r="BR99" s="7">
        <v>61</v>
      </c>
    </row>
    <row r="100" spans="1:70" s="7" customFormat="1" ht="33" customHeight="1" x14ac:dyDescent="0.2">
      <c r="A100" s="112">
        <v>90</v>
      </c>
      <c r="B100" s="148" t="s">
        <v>293</v>
      </c>
      <c r="C100" s="136" t="s">
        <v>186</v>
      </c>
      <c r="D100" s="112" t="s">
        <v>275</v>
      </c>
      <c r="E100" s="114" t="s">
        <v>205</v>
      </c>
      <c r="F100" s="137">
        <v>21</v>
      </c>
      <c r="G100" s="115" t="s">
        <v>220</v>
      </c>
      <c r="H100" s="152">
        <v>3300</v>
      </c>
      <c r="I100" s="197">
        <f t="shared" ref="I100" si="58">H100*19%</f>
        <v>627</v>
      </c>
      <c r="J100" s="197">
        <f t="shared" si="40"/>
        <v>3927</v>
      </c>
      <c r="K100" s="118">
        <f t="shared" si="41"/>
        <v>69300</v>
      </c>
      <c r="L100" s="118">
        <f t="shared" si="42"/>
        <v>82467</v>
      </c>
      <c r="M100" s="149" t="s">
        <v>216</v>
      </c>
      <c r="N100" s="152">
        <v>3100</v>
      </c>
      <c r="O100" s="126">
        <f t="shared" ref="O100" si="59">N100*19%</f>
        <v>589</v>
      </c>
      <c r="P100" s="121">
        <f t="shared" si="43"/>
        <v>3689</v>
      </c>
      <c r="Q100" s="122">
        <f t="shared" si="50"/>
        <v>65100</v>
      </c>
      <c r="R100" s="122">
        <f t="shared" si="51"/>
        <v>77469</v>
      </c>
      <c r="S100" s="123"/>
      <c r="T100" s="124"/>
      <c r="U100" s="132"/>
      <c r="V100" s="132"/>
      <c r="W100" s="126"/>
      <c r="X100" s="126"/>
      <c r="Y100" s="127">
        <f t="shared" si="46"/>
        <v>3808</v>
      </c>
      <c r="Z100" s="127">
        <f t="shared" si="47"/>
        <v>79968</v>
      </c>
      <c r="AA100" s="127">
        <f t="shared" si="48"/>
        <v>3534.1196923703646</v>
      </c>
      <c r="AB100" s="128">
        <f t="shared" si="49"/>
        <v>4.4194173824159223E-2</v>
      </c>
      <c r="AC100" s="5"/>
      <c r="BC100" s="245"/>
      <c r="BD100" s="245"/>
      <c r="BE100" s="245"/>
      <c r="BF100" s="245"/>
      <c r="BG100" s="245"/>
      <c r="BH100" s="245"/>
      <c r="BI100" s="245"/>
      <c r="BJ100" s="245"/>
      <c r="BK100" s="234"/>
      <c r="BL100" s="238"/>
      <c r="BM100" s="239"/>
      <c r="BR100" s="7">
        <v>30</v>
      </c>
    </row>
    <row r="101" spans="1:70" s="7" customFormat="1" ht="33" customHeight="1" x14ac:dyDescent="0.2">
      <c r="A101" s="112">
        <v>91</v>
      </c>
      <c r="B101" s="148" t="s">
        <v>293</v>
      </c>
      <c r="C101" s="205" t="s">
        <v>298</v>
      </c>
      <c r="D101" s="112" t="s">
        <v>299</v>
      </c>
      <c r="E101" s="114" t="s">
        <v>205</v>
      </c>
      <c r="F101" s="138">
        <v>1</v>
      </c>
      <c r="G101" s="149" t="s">
        <v>291</v>
      </c>
      <c r="H101" s="152">
        <v>69345500</v>
      </c>
      <c r="I101" s="197">
        <f>H101*5%</f>
        <v>3467275</v>
      </c>
      <c r="J101" s="197">
        <f t="shared" si="40"/>
        <v>72812775</v>
      </c>
      <c r="K101" s="118">
        <f t="shared" si="41"/>
        <v>69345500</v>
      </c>
      <c r="L101" s="118">
        <f t="shared" si="42"/>
        <v>72812775</v>
      </c>
      <c r="M101" s="149" t="s">
        <v>291</v>
      </c>
      <c r="N101" s="152">
        <f>H101</f>
        <v>69345500</v>
      </c>
      <c r="O101" s="197">
        <f>N101*5%</f>
        <v>3467275</v>
      </c>
      <c r="P101" s="121">
        <f t="shared" si="43"/>
        <v>72812775</v>
      </c>
      <c r="Q101" s="122">
        <f t="shared" si="50"/>
        <v>69345500</v>
      </c>
      <c r="R101" s="122">
        <f t="shared" si="51"/>
        <v>72812775</v>
      </c>
      <c r="S101" s="149" t="s">
        <v>291</v>
      </c>
      <c r="T101" s="152">
        <f>H101</f>
        <v>69345500</v>
      </c>
      <c r="U101" s="197">
        <f>T101*5%</f>
        <v>3467275</v>
      </c>
      <c r="V101" s="125">
        <f t="shared" si="39"/>
        <v>72812775</v>
      </c>
      <c r="W101" s="126">
        <f t="shared" si="44"/>
        <v>69345500</v>
      </c>
      <c r="X101" s="126">
        <f t="shared" si="45"/>
        <v>72812775</v>
      </c>
      <c r="Y101" s="127">
        <f t="shared" si="46"/>
        <v>72812775</v>
      </c>
      <c r="Z101" s="127">
        <f t="shared" si="47"/>
        <v>72812775</v>
      </c>
      <c r="AA101" s="127">
        <f t="shared" si="48"/>
        <v>0</v>
      </c>
      <c r="AB101" s="128">
        <f t="shared" si="49"/>
        <v>0</v>
      </c>
      <c r="AC101" s="5"/>
      <c r="AD101" s="7" t="s">
        <v>368</v>
      </c>
      <c r="AO101" s="3"/>
      <c r="AP101" s="3"/>
      <c r="AQ101" s="3"/>
      <c r="AR101" s="3"/>
      <c r="BC101" s="245"/>
      <c r="BD101" s="245"/>
      <c r="BE101" s="245"/>
      <c r="BF101" s="245"/>
      <c r="BG101" s="245"/>
      <c r="BH101" s="245"/>
      <c r="BI101" s="245"/>
      <c r="BJ101" s="245"/>
      <c r="BK101" s="234"/>
      <c r="BL101" s="238"/>
      <c r="BM101" s="239"/>
      <c r="BR101" s="7">
        <v>68</v>
      </c>
    </row>
    <row r="102" spans="1:70" s="7" customFormat="1" ht="33" customHeight="1" x14ac:dyDescent="0.2">
      <c r="A102" s="112">
        <v>92</v>
      </c>
      <c r="B102" s="114" t="s">
        <v>324</v>
      </c>
      <c r="C102" s="205" t="s">
        <v>326</v>
      </c>
      <c r="D102" s="112" t="s">
        <v>325</v>
      </c>
      <c r="E102" s="114" t="s">
        <v>205</v>
      </c>
      <c r="F102" s="138">
        <v>1</v>
      </c>
      <c r="G102" s="149" t="s">
        <v>291</v>
      </c>
      <c r="H102" s="152">
        <v>10000000</v>
      </c>
      <c r="I102" s="197">
        <f>H102*5%</f>
        <v>500000</v>
      </c>
      <c r="J102" s="197">
        <f t="shared" si="40"/>
        <v>10500000</v>
      </c>
      <c r="K102" s="118">
        <f t="shared" si="41"/>
        <v>10000000</v>
      </c>
      <c r="L102" s="118">
        <f t="shared" si="42"/>
        <v>10500000</v>
      </c>
      <c r="M102" s="149" t="s">
        <v>291</v>
      </c>
      <c r="N102" s="152">
        <v>10000000</v>
      </c>
      <c r="O102" s="197">
        <f>N102*5%</f>
        <v>500000</v>
      </c>
      <c r="P102" s="121">
        <f t="shared" si="43"/>
        <v>10500000</v>
      </c>
      <c r="Q102" s="122">
        <f t="shared" si="50"/>
        <v>10000000</v>
      </c>
      <c r="R102" s="122">
        <f t="shared" si="51"/>
        <v>10500000</v>
      </c>
      <c r="S102" s="149" t="s">
        <v>291</v>
      </c>
      <c r="T102" s="152">
        <v>10000000</v>
      </c>
      <c r="U102" s="197">
        <f>T102*5%</f>
        <v>500000</v>
      </c>
      <c r="V102" s="125">
        <f t="shared" si="39"/>
        <v>10500000</v>
      </c>
      <c r="W102" s="126">
        <f t="shared" si="44"/>
        <v>10000000</v>
      </c>
      <c r="X102" s="126">
        <f t="shared" si="45"/>
        <v>10500000</v>
      </c>
      <c r="Y102" s="127">
        <f t="shared" si="46"/>
        <v>10500000</v>
      </c>
      <c r="Z102" s="127">
        <f t="shared" si="47"/>
        <v>10500000</v>
      </c>
      <c r="AA102" s="127">
        <f t="shared" si="48"/>
        <v>0</v>
      </c>
      <c r="AB102" s="128">
        <f t="shared" si="49"/>
        <v>0</v>
      </c>
      <c r="AC102" s="5"/>
      <c r="AD102" s="7" t="s">
        <v>368</v>
      </c>
      <c r="BC102" s="245"/>
      <c r="BD102" s="245"/>
      <c r="BE102" s="245"/>
      <c r="BF102" s="245"/>
      <c r="BG102" s="245"/>
      <c r="BH102" s="245"/>
      <c r="BI102" s="245"/>
      <c r="BJ102" s="245"/>
      <c r="BK102" s="234"/>
      <c r="BL102" s="238"/>
      <c r="BM102" s="239"/>
      <c r="BR102" s="7">
        <v>69</v>
      </c>
    </row>
    <row r="103" spans="1:70" s="7" customFormat="1" ht="46.25" customHeight="1" x14ac:dyDescent="0.2">
      <c r="A103" s="269" t="s">
        <v>52</v>
      </c>
      <c r="B103" s="269"/>
      <c r="C103" s="269"/>
      <c r="D103" s="269"/>
      <c r="E103" s="269"/>
      <c r="F103" s="269"/>
      <c r="G103" s="269"/>
      <c r="H103" s="269"/>
      <c r="I103" s="269"/>
      <c r="J103" s="269"/>
      <c r="K103" s="269"/>
      <c r="L103" s="269"/>
      <c r="M103" s="269"/>
      <c r="N103" s="269"/>
      <c r="O103" s="269"/>
      <c r="P103" s="269"/>
      <c r="Q103" s="269"/>
      <c r="R103" s="269"/>
      <c r="S103" s="269"/>
      <c r="T103" s="269"/>
      <c r="U103" s="269"/>
      <c r="V103" s="269"/>
      <c r="W103" s="269"/>
      <c r="X103" s="269"/>
      <c r="Y103" s="269"/>
      <c r="Z103" s="196">
        <f>SUM(Z11:Z102)</f>
        <v>752086796.7166667</v>
      </c>
      <c r="BR103" s="7">
        <v>88</v>
      </c>
    </row>
    <row r="104" spans="1:70" s="7" customFormat="1" x14ac:dyDescent="0.2">
      <c r="B104" s="9"/>
      <c r="C104" s="9"/>
      <c r="D104" s="9"/>
      <c r="E104" s="9"/>
      <c r="F104" s="9"/>
      <c r="G104" s="9"/>
      <c r="H104" s="9"/>
      <c r="I104" s="9"/>
      <c r="J104" s="9"/>
      <c r="K104" s="9"/>
      <c r="L104" s="9"/>
      <c r="M104" s="9"/>
      <c r="N104" s="9"/>
      <c r="O104" s="9"/>
      <c r="P104" s="9"/>
      <c r="Q104" s="9"/>
      <c r="R104" s="9"/>
      <c r="S104" s="9"/>
      <c r="T104" s="9"/>
      <c r="U104" s="9"/>
      <c r="V104" s="9"/>
      <c r="W104" s="9"/>
      <c r="X104" s="9"/>
      <c r="Y104" s="9"/>
      <c r="Z104" s="8"/>
      <c r="AA104" s="8"/>
      <c r="BR104" s="7">
        <v>89</v>
      </c>
    </row>
    <row r="105" spans="1:70" s="10" customFormat="1" ht="19" x14ac:dyDescent="0.2">
      <c r="A105" s="252"/>
      <c r="B105" s="252"/>
      <c r="C105" s="252"/>
      <c r="D105" s="252"/>
      <c r="E105" s="252"/>
      <c r="F105" s="252"/>
      <c r="G105" s="252"/>
      <c r="H105" s="252"/>
      <c r="I105" s="252"/>
      <c r="J105" s="252"/>
      <c r="K105" s="252"/>
      <c r="L105" s="252"/>
      <c r="M105" s="252"/>
      <c r="N105" s="252"/>
      <c r="O105" s="252"/>
      <c r="P105" s="252"/>
      <c r="Q105" s="252"/>
      <c r="R105" s="252"/>
      <c r="S105" s="252"/>
      <c r="T105" s="252"/>
      <c r="U105" s="252"/>
      <c r="V105" s="252"/>
      <c r="W105" s="252"/>
      <c r="X105" s="252"/>
      <c r="Y105" s="252"/>
      <c r="Z105" s="252"/>
      <c r="AA105" s="252"/>
      <c r="AB105" s="70"/>
      <c r="AC105" s="71"/>
      <c r="AD105" s="71"/>
      <c r="AE105" s="71"/>
      <c r="AF105" s="71"/>
      <c r="AG105" s="7"/>
      <c r="AH105" s="7"/>
      <c r="AI105" s="7"/>
      <c r="AJ105" s="7"/>
      <c r="AK105" s="7"/>
      <c r="AL105" s="7"/>
      <c r="AM105" s="7"/>
      <c r="AN105" s="7"/>
      <c r="AO105" s="7"/>
      <c r="AP105" s="7"/>
      <c r="AQ105" s="7"/>
      <c r="AR105" s="7"/>
      <c r="BR105" s="7">
        <v>90</v>
      </c>
    </row>
    <row r="106" spans="1:70" s="7" customFormat="1" x14ac:dyDescent="0.2">
      <c r="AC106" s="71"/>
      <c r="AD106" s="71"/>
      <c r="AE106" s="71"/>
      <c r="AF106" s="71"/>
      <c r="AG106" s="71"/>
      <c r="AH106" s="71"/>
      <c r="AI106" s="71"/>
      <c r="AJ106" s="71"/>
      <c r="AK106" s="10"/>
      <c r="AL106" s="10"/>
      <c r="AM106" s="10"/>
      <c r="AN106" s="10"/>
      <c r="AO106" s="10"/>
      <c r="AP106" s="10"/>
      <c r="AQ106" s="10"/>
      <c r="AR106" s="10"/>
      <c r="BR106" s="7">
        <v>91</v>
      </c>
    </row>
    <row r="107" spans="1:70" s="7" customFormat="1" ht="259.25" customHeight="1" x14ac:dyDescent="0.2">
      <c r="AC107" s="71"/>
      <c r="AD107" s="71"/>
      <c r="AE107" s="71"/>
      <c r="AF107" s="71"/>
      <c r="AG107" s="71"/>
      <c r="AH107" s="71"/>
      <c r="AI107" s="71"/>
      <c r="AJ107" s="71"/>
      <c r="BR107" s="7">
        <v>92</v>
      </c>
    </row>
    <row r="108" spans="1:70" s="7" customFormat="1" ht="30.5" customHeight="1" x14ac:dyDescent="0.2">
      <c r="Y108" s="8"/>
      <c r="AG108" s="71"/>
      <c r="AH108" s="71"/>
      <c r="AI108" s="71"/>
      <c r="AJ108" s="71"/>
      <c r="BR108" s="7">
        <v>92</v>
      </c>
    </row>
    <row r="109" spans="1:70" s="7" customFormat="1" ht="30.5" customHeight="1" x14ac:dyDescent="0.2">
      <c r="BR109" s="7">
        <v>92</v>
      </c>
    </row>
    <row r="110" spans="1:70" s="7" customFormat="1" ht="30.5" customHeight="1" x14ac:dyDescent="0.2"/>
    <row r="111" spans="1:70" s="7" customFormat="1" ht="30.5" customHeight="1" x14ac:dyDescent="0.2">
      <c r="A111" s="73"/>
      <c r="B111" s="73"/>
      <c r="C111" s="73"/>
      <c r="D111" s="73"/>
      <c r="E111" s="73"/>
      <c r="F111" s="73"/>
      <c r="G111" s="73"/>
    </row>
    <row r="112" spans="1:70" s="7" customFormat="1" ht="30.5" customHeight="1" x14ac:dyDescent="0.2">
      <c r="A112" s="73"/>
      <c r="B112" s="73"/>
      <c r="C112" s="73"/>
      <c r="D112" s="73"/>
      <c r="E112" s="73"/>
      <c r="F112" s="73"/>
      <c r="G112" s="73"/>
    </row>
    <row r="113" spans="1:70" s="7" customFormat="1" ht="30.5" customHeight="1" x14ac:dyDescent="0.2">
      <c r="A113" s="73"/>
      <c r="B113" s="73"/>
      <c r="C113" s="73"/>
      <c r="D113" s="73"/>
      <c r="E113" s="73"/>
      <c r="F113" s="73"/>
      <c r="G113" s="73"/>
    </row>
    <row r="114" spans="1:70" s="7" customFormat="1" ht="30.5" customHeight="1" x14ac:dyDescent="0.2">
      <c r="A114" s="73"/>
      <c r="B114" s="73"/>
      <c r="C114" s="73"/>
      <c r="D114" s="73"/>
      <c r="E114" s="73"/>
      <c r="F114" s="73"/>
      <c r="G114" s="73"/>
    </row>
    <row r="115" spans="1:70" s="7" customFormat="1" ht="30.5" customHeight="1" x14ac:dyDescent="0.2">
      <c r="A115" s="73"/>
      <c r="B115" s="73"/>
      <c r="C115" s="73"/>
      <c r="D115" s="73"/>
      <c r="E115" s="73"/>
      <c r="F115" s="73"/>
      <c r="G115" s="73"/>
    </row>
    <row r="116" spans="1:70" s="7" customFormat="1" ht="30.5" customHeight="1" x14ac:dyDescent="0.2">
      <c r="A116" s="73"/>
      <c r="B116" s="73"/>
      <c r="C116" s="73"/>
      <c r="D116" s="73"/>
      <c r="E116" s="73"/>
      <c r="F116" s="73"/>
      <c r="G116" s="73"/>
    </row>
    <row r="117" spans="1:70" s="7" customFormat="1" ht="30.5" customHeight="1" x14ac:dyDescent="0.2">
      <c r="A117" s="73"/>
      <c r="B117" s="73"/>
      <c r="C117" s="73"/>
      <c r="D117" s="73"/>
      <c r="E117" s="73"/>
      <c r="F117" s="73"/>
      <c r="G117" s="73"/>
    </row>
    <row r="118" spans="1:70" s="7" customFormat="1" ht="30.5" customHeight="1" x14ac:dyDescent="0.2">
      <c r="A118" s="73"/>
      <c r="B118" s="73"/>
      <c r="C118" s="73"/>
      <c r="D118" s="73"/>
      <c r="E118" s="73"/>
      <c r="F118" s="73"/>
      <c r="G118" s="73"/>
    </row>
    <row r="119" spans="1:70" s="7" customFormat="1" ht="30.5" customHeight="1" x14ac:dyDescent="0.2">
      <c r="A119" s="73"/>
      <c r="B119" s="73"/>
      <c r="C119" s="73"/>
      <c r="D119" s="73"/>
      <c r="E119" s="73"/>
      <c r="F119" s="73"/>
      <c r="G119" s="73"/>
    </row>
    <row r="120" spans="1:70" s="7" customFormat="1" ht="30.5" customHeight="1" x14ac:dyDescent="0.2">
      <c r="A120" s="73"/>
      <c r="B120" s="73"/>
      <c r="C120" s="73"/>
      <c r="D120" s="73"/>
      <c r="E120" s="73"/>
      <c r="F120" s="73"/>
      <c r="G120" s="73"/>
    </row>
    <row r="121" spans="1:70" s="7" customFormat="1" ht="30.5" customHeight="1" x14ac:dyDescent="0.2">
      <c r="A121" s="73"/>
      <c r="B121" s="73"/>
      <c r="C121" s="73"/>
      <c r="D121" s="73"/>
      <c r="E121" s="73"/>
      <c r="F121" s="73"/>
      <c r="G121" s="73"/>
    </row>
    <row r="122" spans="1:70" s="7" customFormat="1" ht="30.5" customHeight="1" x14ac:dyDescent="0.2">
      <c r="A122" s="73"/>
      <c r="B122" s="73"/>
      <c r="C122" s="73"/>
      <c r="D122" s="73"/>
      <c r="E122" s="73"/>
      <c r="F122" s="73"/>
      <c r="G122" s="73"/>
    </row>
    <row r="123" spans="1:70" s="7" customFormat="1" ht="30.5" customHeight="1" x14ac:dyDescent="0.2">
      <c r="A123" s="73"/>
      <c r="B123" s="73"/>
      <c r="C123" s="73"/>
      <c r="D123" s="73"/>
      <c r="E123" s="73"/>
      <c r="F123" s="73"/>
      <c r="G123" s="73"/>
    </row>
    <row r="124" spans="1:70" s="7" customFormat="1" ht="30.5" customHeight="1" x14ac:dyDescent="0.2">
      <c r="A124" s="73"/>
      <c r="B124" s="73"/>
      <c r="C124" s="73"/>
      <c r="D124" s="73"/>
      <c r="E124" s="73"/>
      <c r="F124" s="73"/>
      <c r="G124" s="73"/>
    </row>
    <row r="125" spans="1:70" s="7" customFormat="1" ht="30.5" customHeight="1" x14ac:dyDescent="0.2">
      <c r="A125" s="73"/>
      <c r="B125" s="73"/>
      <c r="C125" s="73"/>
      <c r="D125" s="73"/>
      <c r="E125" s="73"/>
      <c r="F125" s="73"/>
      <c r="G125" s="73"/>
    </row>
    <row r="126" spans="1:70" s="7" customFormat="1" ht="30.5" customHeight="1" x14ac:dyDescent="0.2">
      <c r="A126" s="73"/>
      <c r="B126" s="73"/>
      <c r="C126" s="73"/>
      <c r="D126" s="73"/>
      <c r="E126" s="73"/>
      <c r="F126" s="73"/>
      <c r="G126" s="73"/>
    </row>
    <row r="127" spans="1:70" s="7" customFormat="1" ht="30.5" customHeight="1" x14ac:dyDescent="0.2">
      <c r="A127" s="73"/>
      <c r="B127" s="73"/>
      <c r="C127" s="73"/>
      <c r="D127" s="73"/>
      <c r="E127" s="73"/>
      <c r="F127" s="73"/>
      <c r="G127" s="73"/>
    </row>
    <row r="128" spans="1:70" s="7" customFormat="1" ht="30.5" customHeight="1" x14ac:dyDescent="0.2">
      <c r="A128" s="73"/>
      <c r="B128" s="73"/>
      <c r="C128" s="73"/>
      <c r="D128" s="73"/>
      <c r="E128" s="73"/>
      <c r="F128" s="73"/>
      <c r="G128" s="73"/>
      <c r="BR128" s="7">
        <v>92</v>
      </c>
    </row>
    <row r="129" spans="1:70" s="7" customFormat="1" ht="30.5" customHeight="1" x14ac:dyDescent="0.2">
      <c r="A129" s="73"/>
      <c r="B129" s="73"/>
      <c r="C129" s="73"/>
      <c r="D129" s="73"/>
      <c r="E129" s="73"/>
      <c r="F129" s="73"/>
      <c r="G129" s="73"/>
      <c r="BR129" s="7">
        <v>93</v>
      </c>
    </row>
    <row r="130" spans="1:70" s="7" customFormat="1" ht="30.5" customHeight="1" x14ac:dyDescent="0.2">
      <c r="A130" s="73"/>
      <c r="B130" s="73"/>
      <c r="C130" s="73"/>
      <c r="D130" s="73"/>
      <c r="E130" s="73"/>
      <c r="F130" s="73"/>
      <c r="G130" s="73"/>
      <c r="BR130" s="7">
        <v>94</v>
      </c>
    </row>
    <row r="131" spans="1:70" s="7" customFormat="1" ht="30.5" customHeight="1" x14ac:dyDescent="0.2">
      <c r="A131" s="73"/>
      <c r="B131" s="73"/>
      <c r="C131" s="73"/>
      <c r="D131" s="73"/>
      <c r="E131" s="73"/>
      <c r="F131" s="73"/>
      <c r="G131" s="73"/>
      <c r="BR131" s="7">
        <v>95</v>
      </c>
    </row>
    <row r="132" spans="1:70" s="7" customFormat="1" ht="30.5" customHeight="1" x14ac:dyDescent="0.2">
      <c r="A132" s="73"/>
      <c r="B132" s="73"/>
      <c r="C132" s="73"/>
      <c r="D132" s="73"/>
      <c r="E132" s="73"/>
      <c r="F132" s="73"/>
      <c r="G132" s="73"/>
      <c r="BR132" s="7">
        <v>96</v>
      </c>
    </row>
    <row r="133" spans="1:70" s="7" customFormat="1" ht="30.5" customHeight="1" x14ac:dyDescent="0.2">
      <c r="A133" s="73"/>
      <c r="B133" s="73"/>
      <c r="C133" s="73"/>
      <c r="D133" s="73"/>
      <c r="E133" s="73"/>
      <c r="F133" s="73"/>
      <c r="G133" s="73"/>
      <c r="BR133" s="7">
        <v>97</v>
      </c>
    </row>
    <row r="134" spans="1:70" s="7" customFormat="1" ht="30.5" customHeight="1" x14ac:dyDescent="0.2">
      <c r="A134" s="73"/>
      <c r="B134" s="73"/>
      <c r="C134" s="73"/>
      <c r="D134" s="73"/>
      <c r="E134" s="73"/>
      <c r="F134" s="73"/>
      <c r="G134" s="73"/>
      <c r="BR134" s="7">
        <v>98</v>
      </c>
    </row>
    <row r="135" spans="1:70" x14ac:dyDescent="0.2">
      <c r="AG135" s="7"/>
      <c r="AH135" s="7"/>
      <c r="AI135" s="7"/>
      <c r="AJ135" s="7"/>
      <c r="AK135" s="7"/>
      <c r="AL135" s="7"/>
      <c r="AM135" s="7"/>
      <c r="AN135" s="7"/>
      <c r="AO135" s="7"/>
      <c r="AP135" s="7"/>
      <c r="AQ135" s="7"/>
      <c r="AR135" s="7"/>
      <c r="BR135" s="3">
        <v>101</v>
      </c>
    </row>
    <row r="136" spans="1:70" x14ac:dyDescent="0.2">
      <c r="BR136" s="3">
        <v>102</v>
      </c>
    </row>
    <row r="137" spans="1:70" ht="59.25" customHeight="1" x14ac:dyDescent="0.2">
      <c r="BR137" s="3">
        <v>103</v>
      </c>
    </row>
  </sheetData>
  <sheetProtection formatColumns="0" formatRows="0" insertColumns="0" insertRows="0" autoFilter="0"/>
  <protectedRanges>
    <protectedRange sqref="G81" name="Rango2"/>
  </protectedRanges>
  <autoFilter ref="A10:BR103" xr:uid="{871B65D8-F76B-4A61-8676-CDF451A72AE7}"/>
  <mergeCells count="28">
    <mergeCell ref="BK97:BK102"/>
    <mergeCell ref="BL97:BM102"/>
    <mergeCell ref="BC98:BJ102"/>
    <mergeCell ref="A103:Y103"/>
    <mergeCell ref="A105:AA105"/>
    <mergeCell ref="BC97:BJ97"/>
    <mergeCell ref="AJ23:AQ23"/>
    <mergeCell ref="AG52:AN52"/>
    <mergeCell ref="AO52:AO67"/>
    <mergeCell ref="AP52:AQ67"/>
    <mergeCell ref="AG54:AN67"/>
    <mergeCell ref="Y6:Z6"/>
    <mergeCell ref="AG6:AR6"/>
    <mergeCell ref="G9:L9"/>
    <mergeCell ref="M9:R9"/>
    <mergeCell ref="S9:X9"/>
    <mergeCell ref="Y9:AB9"/>
    <mergeCell ref="A3:L3"/>
    <mergeCell ref="M3:V6"/>
    <mergeCell ref="A4:B6"/>
    <mergeCell ref="E4:F4"/>
    <mergeCell ref="G4:L4"/>
    <mergeCell ref="D6:L6"/>
    <mergeCell ref="Y4:Z4"/>
    <mergeCell ref="D5:F5"/>
    <mergeCell ref="H5:I5"/>
    <mergeCell ref="K5:L5"/>
    <mergeCell ref="Y5:Z5"/>
  </mergeCells>
  <conditionalFormatting sqref="AB11:AB102">
    <cfRule type="cellIs" dxfId="9" priority="8" stopIfTrue="1" operator="greaterThan">
      <formula>0.2</formula>
    </cfRule>
  </conditionalFormatting>
  <conditionalFormatting sqref="C78:C83 C85:C94">
    <cfRule type="duplicateValues" dxfId="8" priority="7"/>
  </conditionalFormatting>
  <conditionalFormatting sqref="C95">
    <cfRule type="duplicateValues" dxfId="7" priority="6"/>
  </conditionalFormatting>
  <conditionalFormatting sqref="C22">
    <cfRule type="duplicateValues" dxfId="6" priority="3"/>
  </conditionalFormatting>
  <conditionalFormatting sqref="C52">
    <cfRule type="duplicateValues" dxfId="5" priority="1"/>
  </conditionalFormatting>
  <dataValidations count="1">
    <dataValidation type="list" allowBlank="1" showInputMessage="1" showErrorMessage="1" sqref="AK49:AK50 AK76 AK11:AK17 AK22" xr:uid="{371885E9-A144-4D82-9714-33213AB0266D}">
      <formula1>"Tabla,Cotizacion"</formula1>
    </dataValidation>
  </dataValidations>
  <pageMargins left="0.7" right="0.7" top="0.75" bottom="0.75" header="0.3" footer="0.3"/>
  <pageSetup paperSize="3" scale="31" orientation="portrait" r:id="rId1"/>
  <colBreaks count="3" manualBreakCount="3">
    <brk id="12" max="1048575" man="1"/>
    <brk id="24" max="103" man="1"/>
    <brk id="32" max="103"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98A349C-FA64-4742-86DC-CA91143258B3}">
          <x14:formula1>
            <xm:f>Lista!$L$8:$L$21</xm:f>
          </x14:formula1>
          <xm:sqref>D5:F5</xm:sqref>
        </x14:dataValidation>
        <x14:dataValidation type="list" allowBlank="1" showInputMessage="1" showErrorMessage="1" xr:uid="{89F795EA-6325-4ED7-89A7-0F5FCACADDE5}">
          <x14:formula1>
            <xm:f>Lista!$V$8:$V$14</xm:f>
          </x14:formula1>
          <xm:sqref>G4:L4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7EA3A-277E-5F4C-AB87-19BA08AF4AB0}">
  <sheetPr codeName="Hoja8"/>
  <dimension ref="A3:AG30"/>
  <sheetViews>
    <sheetView topLeftCell="A3" workbookViewId="0">
      <selection activeCell="C8" sqref="C8"/>
    </sheetView>
  </sheetViews>
  <sheetFormatPr baseColWidth="10" defaultRowHeight="15" x14ac:dyDescent="0.2"/>
  <cols>
    <col min="1" max="1" width="17.1640625" customWidth="1"/>
    <col min="2" max="2" width="24.33203125" customWidth="1"/>
    <col min="3" max="4" width="52.33203125" customWidth="1"/>
    <col min="5" max="6" width="28.33203125" customWidth="1"/>
    <col min="7" max="7" width="31.33203125" customWidth="1"/>
    <col min="8" max="13" width="25.33203125" customWidth="1"/>
    <col min="14" max="32" width="24.33203125" customWidth="1"/>
    <col min="33" max="33" width="56.33203125" customWidth="1"/>
  </cols>
  <sheetData>
    <row r="3" spans="1:33" ht="40" x14ac:dyDescent="0.2">
      <c r="A3" s="19" t="s">
        <v>16</v>
      </c>
      <c r="B3" s="19" t="s">
        <v>17</v>
      </c>
      <c r="C3" s="19" t="s">
        <v>18</v>
      </c>
      <c r="D3" s="19" t="s">
        <v>19</v>
      </c>
      <c r="E3" s="19" t="s">
        <v>20</v>
      </c>
      <c r="F3" s="19" t="s">
        <v>21</v>
      </c>
      <c r="G3" s="21" t="s">
        <v>22</v>
      </c>
      <c r="H3" s="21" t="s">
        <v>23</v>
      </c>
      <c r="I3" s="21" t="s">
        <v>24</v>
      </c>
      <c r="J3" s="21" t="s">
        <v>25</v>
      </c>
      <c r="K3" s="21" t="s">
        <v>26</v>
      </c>
      <c r="L3" s="21" t="s">
        <v>27</v>
      </c>
      <c r="M3" s="19" t="s">
        <v>28</v>
      </c>
      <c r="N3" s="19" t="s">
        <v>23</v>
      </c>
      <c r="O3" s="19" t="s">
        <v>24</v>
      </c>
      <c r="P3" s="19" t="s">
        <v>25</v>
      </c>
      <c r="Q3" s="19" t="s">
        <v>26</v>
      </c>
      <c r="R3" s="19" t="s">
        <v>27</v>
      </c>
      <c r="S3" s="28" t="s">
        <v>29</v>
      </c>
      <c r="T3" s="28" t="s">
        <v>23</v>
      </c>
      <c r="U3" s="28" t="s">
        <v>24</v>
      </c>
      <c r="V3" s="28" t="s">
        <v>25</v>
      </c>
      <c r="W3" s="28" t="s">
        <v>26</v>
      </c>
      <c r="X3" s="28" t="s">
        <v>27</v>
      </c>
      <c r="Y3" s="21" t="s">
        <v>30</v>
      </c>
      <c r="Z3" s="21" t="s">
        <v>31</v>
      </c>
      <c r="AA3" s="21" t="s">
        <v>32</v>
      </c>
      <c r="AB3" s="21" t="s">
        <v>33</v>
      </c>
      <c r="AC3" s="21" t="s">
        <v>34</v>
      </c>
      <c r="AD3" s="21" t="s">
        <v>35</v>
      </c>
      <c r="AE3" s="21" t="s">
        <v>36</v>
      </c>
      <c r="AF3" s="21" t="s">
        <v>37</v>
      </c>
      <c r="AG3" s="72" t="s">
        <v>38</v>
      </c>
    </row>
    <row r="4" spans="1:33" ht="32" x14ac:dyDescent="0.2">
      <c r="A4" s="6">
        <v>1</v>
      </c>
      <c r="B4" s="75" t="s">
        <v>398</v>
      </c>
      <c r="C4" s="75" t="s">
        <v>399</v>
      </c>
      <c r="D4" s="6" t="s">
        <v>400</v>
      </c>
      <c r="E4" s="43" t="s">
        <v>205</v>
      </c>
      <c r="F4" s="75">
        <v>1</v>
      </c>
      <c r="G4" s="22" t="s">
        <v>401</v>
      </c>
      <c r="H4" s="83">
        <v>3600</v>
      </c>
      <c r="I4" s="47">
        <f>H4*19%</f>
        <v>684</v>
      </c>
      <c r="J4" s="47">
        <f>H4+I4</f>
        <v>4284</v>
      </c>
      <c r="K4" s="59">
        <f>IF(B4="","",(H4*F4))</f>
        <v>3600</v>
      </c>
      <c r="L4" s="59">
        <f>IF(B4="","",(J4*F4))</f>
        <v>4284</v>
      </c>
      <c r="M4" s="24" t="s">
        <v>402</v>
      </c>
      <c r="N4" s="25">
        <v>3402</v>
      </c>
      <c r="O4" s="84">
        <f>N4*19%</f>
        <v>646.38</v>
      </c>
      <c r="P4" s="84">
        <f>N4+O4</f>
        <v>4048.38</v>
      </c>
      <c r="Q4" s="27">
        <f>IF(B4="","",(N4*F4))</f>
        <v>3402</v>
      </c>
      <c r="R4" s="27">
        <f>IF(B4="","",(P4*F4))</f>
        <v>4048.38</v>
      </c>
      <c r="S4" s="29" t="s">
        <v>403</v>
      </c>
      <c r="T4" s="30">
        <v>3600</v>
      </c>
      <c r="U4" s="85">
        <f>T4*19%</f>
        <v>684</v>
      </c>
      <c r="V4" s="85">
        <f>T4+U4</f>
        <v>4284</v>
      </c>
      <c r="W4" s="32">
        <f>IF(B4="","",(T4*F4))</f>
        <v>3600</v>
      </c>
      <c r="X4" s="32">
        <f>IF(B4="","",(V4*F4))</f>
        <v>4284</v>
      </c>
      <c r="Y4" s="86">
        <f t="shared" ref="Y4:Y22" si="0">IF(A4="","",AVERAGE(J4,P4,V4))</f>
        <v>4205.46</v>
      </c>
      <c r="Z4" s="86">
        <f t="shared" ref="Z4:Z22" si="1">IF(B4="","",AVERAGE(L4,R4,X4))</f>
        <v>4205.46</v>
      </c>
      <c r="AA4" s="87">
        <f t="shared" ref="AA4:AA22" si="2">IF(B4="","",STDEV(L4,R4,X4))</f>
        <v>136.03527042645956</v>
      </c>
      <c r="AB4" s="41">
        <f t="shared" ref="AB4:AB24" si="3">IF(B4="","",(AA4/Z4))</f>
        <v>3.2347298613340646E-2</v>
      </c>
      <c r="AC4" s="87">
        <f t="shared" ref="AC4:AC24" si="4">IF(B4="","",(Z4-AA4))</f>
        <v>4069.4247295735404</v>
      </c>
      <c r="AD4" s="87">
        <f t="shared" ref="AD4:AD24" si="5">IF(B4="","",(Z4+AA4))</f>
        <v>4341.4952704264597</v>
      </c>
      <c r="AE4" s="42">
        <f t="shared" ref="AE4:AE24" si="6">AVERAGE(L4,R4,X4)</f>
        <v>4205.46</v>
      </c>
      <c r="AF4" s="42">
        <f t="shared" ref="AF4:AF24" si="7">AE4*F4</f>
        <v>4205.46</v>
      </c>
      <c r="AG4" s="5"/>
    </row>
    <row r="5" spans="1:33" ht="16" x14ac:dyDescent="0.2">
      <c r="A5" s="6">
        <v>2</v>
      </c>
      <c r="B5" s="75" t="s">
        <v>398</v>
      </c>
      <c r="C5" s="75" t="s">
        <v>404</v>
      </c>
      <c r="D5" s="6" t="s">
        <v>405</v>
      </c>
      <c r="E5" s="43" t="s">
        <v>205</v>
      </c>
      <c r="F5" s="75">
        <v>1</v>
      </c>
      <c r="G5" s="22" t="s">
        <v>401</v>
      </c>
      <c r="H5" s="83">
        <v>5000</v>
      </c>
      <c r="I5" s="47">
        <f t="shared" ref="I5:I24" si="8">H5*19%</f>
        <v>950</v>
      </c>
      <c r="J5" s="47">
        <f t="shared" ref="J5:J24" si="9">H5+I5</f>
        <v>5950</v>
      </c>
      <c r="K5" s="59">
        <f t="shared" ref="K5:K24" si="10">IF(B5="","",(H5*F5))</f>
        <v>5000</v>
      </c>
      <c r="L5" s="59">
        <f t="shared" ref="L5:L24" si="11">IF(B5="","",(J5*F5))</f>
        <v>5950</v>
      </c>
      <c r="M5" s="24" t="s">
        <v>402</v>
      </c>
      <c r="N5" s="25">
        <v>6400</v>
      </c>
      <c r="O5" s="84">
        <f t="shared" ref="O5:O24" si="12">N5*19%</f>
        <v>1216</v>
      </c>
      <c r="P5" s="84">
        <f t="shared" ref="P5:P24" si="13">N5+O5</f>
        <v>7616</v>
      </c>
      <c r="Q5" s="27">
        <f t="shared" ref="Q5:Q24" si="14">IF(B5="","",(N5*F5))</f>
        <v>6400</v>
      </c>
      <c r="R5" s="27">
        <f t="shared" ref="R5:R24" si="15">IF(B5="","",(P5*F5))</f>
        <v>7616</v>
      </c>
      <c r="S5" s="29" t="s">
        <v>403</v>
      </c>
      <c r="T5" s="30">
        <v>5000</v>
      </c>
      <c r="U5" s="85">
        <f t="shared" ref="U5:U24" si="16">T5*19%</f>
        <v>950</v>
      </c>
      <c r="V5" s="85">
        <f t="shared" ref="V5:V24" si="17">T5+U5</f>
        <v>5950</v>
      </c>
      <c r="W5" s="32">
        <f t="shared" ref="W5:W24" si="18">IF(B5="","",(T5*F5))</f>
        <v>5000</v>
      </c>
      <c r="X5" s="32">
        <f t="shared" ref="X5:X24" si="19">IF(B5="","",(V5*F5))</f>
        <v>5950</v>
      </c>
      <c r="Y5" s="86">
        <f t="shared" si="0"/>
        <v>6505.333333333333</v>
      </c>
      <c r="Z5" s="86">
        <f t="shared" si="1"/>
        <v>6505.333333333333</v>
      </c>
      <c r="AA5" s="87">
        <f t="shared" si="2"/>
        <v>961.86554846991783</v>
      </c>
      <c r="AB5" s="41">
        <f t="shared" si="3"/>
        <v>0.1478579957680751</v>
      </c>
      <c r="AC5" s="87">
        <f t="shared" si="4"/>
        <v>5543.4677848634155</v>
      </c>
      <c r="AD5" s="87">
        <f t="shared" si="5"/>
        <v>7467.1988818032505</v>
      </c>
      <c r="AE5" s="42">
        <f t="shared" si="6"/>
        <v>6505.333333333333</v>
      </c>
      <c r="AF5" s="42">
        <f t="shared" si="7"/>
        <v>6505.333333333333</v>
      </c>
      <c r="AG5" s="5"/>
    </row>
    <row r="6" spans="1:33" ht="16" x14ac:dyDescent="0.2">
      <c r="A6" s="6">
        <v>3</v>
      </c>
      <c r="B6" s="75" t="s">
        <v>398</v>
      </c>
      <c r="C6" s="75" t="s">
        <v>406</v>
      </c>
      <c r="D6" s="6" t="s">
        <v>407</v>
      </c>
      <c r="E6" s="43" t="s">
        <v>205</v>
      </c>
      <c r="F6" s="75">
        <v>1</v>
      </c>
      <c r="G6" s="22" t="s">
        <v>401</v>
      </c>
      <c r="H6" s="83">
        <v>1092</v>
      </c>
      <c r="I6" s="47">
        <f t="shared" si="8"/>
        <v>207.48</v>
      </c>
      <c r="J6" s="47">
        <f t="shared" si="9"/>
        <v>1299.48</v>
      </c>
      <c r="K6" s="59">
        <f t="shared" si="10"/>
        <v>1092</v>
      </c>
      <c r="L6" s="59">
        <f t="shared" si="11"/>
        <v>1299.48</v>
      </c>
      <c r="M6" s="24"/>
      <c r="N6" s="25"/>
      <c r="O6" s="84">
        <f t="shared" si="12"/>
        <v>0</v>
      </c>
      <c r="P6" s="84">
        <f t="shared" si="13"/>
        <v>0</v>
      </c>
      <c r="Q6" s="27">
        <f t="shared" si="14"/>
        <v>0</v>
      </c>
      <c r="R6" s="27">
        <f t="shared" si="15"/>
        <v>0</v>
      </c>
      <c r="S6" s="29" t="s">
        <v>403</v>
      </c>
      <c r="T6" s="30">
        <v>1261</v>
      </c>
      <c r="U6" s="85">
        <f t="shared" si="16"/>
        <v>239.59</v>
      </c>
      <c r="V6" s="85">
        <f t="shared" si="17"/>
        <v>1500.59</v>
      </c>
      <c r="W6" s="32">
        <f t="shared" si="18"/>
        <v>1261</v>
      </c>
      <c r="X6" s="32">
        <f t="shared" si="19"/>
        <v>1500.59</v>
      </c>
      <c r="Y6" s="86">
        <f>IF(A6="","",AVERAGE(J6,V6))</f>
        <v>1400.0349999999999</v>
      </c>
      <c r="Z6" s="86">
        <f>IF(B6="","",AVERAGE(L6,X6))</f>
        <v>1400.0349999999999</v>
      </c>
      <c r="AA6" s="87">
        <f>IF(B6="","",STDEV(L6,X6))</f>
        <v>142.20624476442651</v>
      </c>
      <c r="AB6" s="41">
        <f>IF(B6="","",(AA6/Z6))</f>
        <v>0.10157334978370293</v>
      </c>
      <c r="AC6" s="87">
        <f t="shared" si="4"/>
        <v>1257.8287552355732</v>
      </c>
      <c r="AD6" s="87">
        <f t="shared" si="5"/>
        <v>1542.2412447644265</v>
      </c>
      <c r="AE6" s="42">
        <f t="shared" si="6"/>
        <v>933.35666666666657</v>
      </c>
      <c r="AF6" s="42">
        <f t="shared" si="7"/>
        <v>933.35666666666657</v>
      </c>
      <c r="AG6" s="5"/>
    </row>
    <row r="7" spans="1:33" ht="16" x14ac:dyDescent="0.2">
      <c r="A7" s="6">
        <v>4</v>
      </c>
      <c r="B7" s="75" t="s">
        <v>398</v>
      </c>
      <c r="C7" s="75" t="s">
        <v>408</v>
      </c>
      <c r="D7" s="6" t="s">
        <v>409</v>
      </c>
      <c r="E7" s="43" t="s">
        <v>205</v>
      </c>
      <c r="F7" s="75">
        <v>1</v>
      </c>
      <c r="G7" s="22" t="s">
        <v>401</v>
      </c>
      <c r="H7" s="83">
        <v>2000</v>
      </c>
      <c r="I7" s="47">
        <f t="shared" si="8"/>
        <v>380</v>
      </c>
      <c r="J7" s="47">
        <f t="shared" si="9"/>
        <v>2380</v>
      </c>
      <c r="K7" s="59">
        <f t="shared" si="10"/>
        <v>2000</v>
      </c>
      <c r="L7" s="59">
        <f t="shared" si="11"/>
        <v>2380</v>
      </c>
      <c r="M7" s="24" t="s">
        <v>402</v>
      </c>
      <c r="N7" s="25">
        <v>1539</v>
      </c>
      <c r="O7" s="84">
        <f t="shared" si="12"/>
        <v>292.41000000000003</v>
      </c>
      <c r="P7" s="84">
        <f t="shared" si="13"/>
        <v>1831.41</v>
      </c>
      <c r="Q7" s="27">
        <f t="shared" si="14"/>
        <v>1539</v>
      </c>
      <c r="R7" s="27">
        <f t="shared" si="15"/>
        <v>1831.41</v>
      </c>
      <c r="S7" s="29" t="s">
        <v>403</v>
      </c>
      <c r="T7" s="30">
        <v>2500</v>
      </c>
      <c r="U7" s="85">
        <f t="shared" si="16"/>
        <v>475</v>
      </c>
      <c r="V7" s="85">
        <f t="shared" si="17"/>
        <v>2975</v>
      </c>
      <c r="W7" s="32">
        <f t="shared" si="18"/>
        <v>2500</v>
      </c>
      <c r="X7" s="32">
        <f t="shared" si="19"/>
        <v>2975</v>
      </c>
      <c r="Y7" s="86">
        <f t="shared" si="0"/>
        <v>2395.4699999999998</v>
      </c>
      <c r="Z7" s="86">
        <f t="shared" si="1"/>
        <v>2395.4699999999998</v>
      </c>
      <c r="AA7" s="87">
        <f t="shared" si="2"/>
        <v>571.95193215863935</v>
      </c>
      <c r="AB7" s="41">
        <f t="shared" si="3"/>
        <v>0.23876397206336936</v>
      </c>
      <c r="AC7" s="87">
        <f t="shared" si="4"/>
        <v>1823.5180678413603</v>
      </c>
      <c r="AD7" s="87">
        <f t="shared" si="5"/>
        <v>2967.4219321586393</v>
      </c>
      <c r="AE7" s="42">
        <f t="shared" si="6"/>
        <v>2395.4699999999998</v>
      </c>
      <c r="AF7" s="42">
        <f t="shared" si="7"/>
        <v>2395.4699999999998</v>
      </c>
      <c r="AG7" s="5"/>
    </row>
    <row r="8" spans="1:33" ht="48" x14ac:dyDescent="0.2">
      <c r="A8" s="6">
        <v>5</v>
      </c>
      <c r="B8" s="75" t="s">
        <v>398</v>
      </c>
      <c r="C8" s="75" t="s">
        <v>410</v>
      </c>
      <c r="D8" s="6" t="s">
        <v>411</v>
      </c>
      <c r="E8" s="43" t="s">
        <v>205</v>
      </c>
      <c r="F8" s="75">
        <v>1</v>
      </c>
      <c r="G8" s="22" t="s">
        <v>412</v>
      </c>
      <c r="H8" s="83">
        <v>17500</v>
      </c>
      <c r="I8" s="47">
        <f t="shared" si="8"/>
        <v>3325</v>
      </c>
      <c r="J8" s="47">
        <f t="shared" si="9"/>
        <v>20825</v>
      </c>
      <c r="K8" s="59">
        <f t="shared" si="10"/>
        <v>17500</v>
      </c>
      <c r="L8" s="59">
        <f t="shared" si="11"/>
        <v>20825</v>
      </c>
      <c r="M8" s="24" t="s">
        <v>413</v>
      </c>
      <c r="N8" s="25">
        <v>19100</v>
      </c>
      <c r="O8" s="84">
        <f t="shared" si="12"/>
        <v>3629</v>
      </c>
      <c r="P8" s="84">
        <f t="shared" si="13"/>
        <v>22729</v>
      </c>
      <c r="Q8" s="27">
        <f t="shared" si="14"/>
        <v>19100</v>
      </c>
      <c r="R8" s="27">
        <f t="shared" si="15"/>
        <v>22729</v>
      </c>
      <c r="S8" s="29"/>
      <c r="T8" s="30"/>
      <c r="U8" s="85">
        <f t="shared" si="16"/>
        <v>0</v>
      </c>
      <c r="V8" s="85">
        <f t="shared" si="17"/>
        <v>0</v>
      </c>
      <c r="W8" s="32">
        <f t="shared" si="18"/>
        <v>0</v>
      </c>
      <c r="X8" s="32">
        <f t="shared" si="19"/>
        <v>0</v>
      </c>
      <c r="Y8" s="86">
        <f>IF(A8="","",AVERAGE(J8,P8))</f>
        <v>21777</v>
      </c>
      <c r="Z8" s="86">
        <f>IF(B8="","",AVERAGE(L8,R8))</f>
        <v>21777</v>
      </c>
      <c r="AA8" s="87">
        <f>IF(B8="","",STDEV(L8,R8))</f>
        <v>1346.3313113791864</v>
      </c>
      <c r="AB8" s="41">
        <f t="shared" si="3"/>
        <v>6.1823543710299238E-2</v>
      </c>
      <c r="AC8" s="87">
        <f t="shared" si="4"/>
        <v>20430.668688620812</v>
      </c>
      <c r="AD8" s="87">
        <f t="shared" si="5"/>
        <v>23123.331311379188</v>
      </c>
      <c r="AE8" s="42">
        <f t="shared" si="6"/>
        <v>14518</v>
      </c>
      <c r="AF8" s="42">
        <f t="shared" si="7"/>
        <v>14518</v>
      </c>
      <c r="AG8" s="5"/>
    </row>
    <row r="9" spans="1:33" ht="32" x14ac:dyDescent="0.2">
      <c r="A9" s="6">
        <v>6</v>
      </c>
      <c r="B9" s="75" t="s">
        <v>398</v>
      </c>
      <c r="C9" s="75" t="s">
        <v>414</v>
      </c>
      <c r="D9" s="6" t="s">
        <v>415</v>
      </c>
      <c r="E9" s="43" t="s">
        <v>205</v>
      </c>
      <c r="F9" s="75">
        <v>1</v>
      </c>
      <c r="G9" s="22" t="s">
        <v>416</v>
      </c>
      <c r="H9" s="83">
        <v>3780</v>
      </c>
      <c r="I9" s="47">
        <f t="shared" si="8"/>
        <v>718.2</v>
      </c>
      <c r="J9" s="47">
        <f t="shared" si="9"/>
        <v>4498.2</v>
      </c>
      <c r="K9" s="59">
        <f t="shared" si="10"/>
        <v>3780</v>
      </c>
      <c r="L9" s="59">
        <f t="shared" si="11"/>
        <v>4498.2</v>
      </c>
      <c r="M9" s="24" t="s">
        <v>417</v>
      </c>
      <c r="N9" s="25">
        <v>4200</v>
      </c>
      <c r="O9" s="84"/>
      <c r="P9" s="84">
        <f t="shared" si="13"/>
        <v>4200</v>
      </c>
      <c r="Q9" s="27">
        <f t="shared" si="14"/>
        <v>4200</v>
      </c>
      <c r="R9" s="27">
        <f t="shared" si="15"/>
        <v>4200</v>
      </c>
      <c r="S9" s="194"/>
      <c r="T9" s="30"/>
      <c r="U9" s="85">
        <f t="shared" si="16"/>
        <v>0</v>
      </c>
      <c r="V9" s="85">
        <f t="shared" si="17"/>
        <v>0</v>
      </c>
      <c r="W9" s="32">
        <f t="shared" si="18"/>
        <v>0</v>
      </c>
      <c r="X9" s="32">
        <f t="shared" si="19"/>
        <v>0</v>
      </c>
      <c r="Y9" s="86">
        <f>IF(A9="","",AVERAGE(J9,P9))</f>
        <v>4349.1000000000004</v>
      </c>
      <c r="Z9" s="86">
        <f>IF(B9="","",AVERAGE(L9,R9))</f>
        <v>4349.1000000000004</v>
      </c>
      <c r="AA9" s="87">
        <f>IF(B9="","",STDEV(L9,R9))</f>
        <v>210.85924214982833</v>
      </c>
      <c r="AB9" s="41">
        <f t="shared" si="3"/>
        <v>4.8483420052385165E-2</v>
      </c>
      <c r="AC9" s="87">
        <f t="shared" si="4"/>
        <v>4138.2407578501716</v>
      </c>
      <c r="AD9" s="87">
        <f t="shared" si="5"/>
        <v>4559.9592421498292</v>
      </c>
      <c r="AE9" s="42">
        <f t="shared" si="6"/>
        <v>2899.4</v>
      </c>
      <c r="AF9" s="42">
        <f t="shared" si="7"/>
        <v>2899.4</v>
      </c>
      <c r="AG9" s="5"/>
    </row>
    <row r="10" spans="1:33" ht="32" x14ac:dyDescent="0.2">
      <c r="A10" s="6">
        <v>7</v>
      </c>
      <c r="B10" s="75" t="s">
        <v>398</v>
      </c>
      <c r="C10" s="75" t="s">
        <v>419</v>
      </c>
      <c r="D10" s="6" t="s">
        <v>418</v>
      </c>
      <c r="E10" s="43" t="s">
        <v>205</v>
      </c>
      <c r="F10" s="75">
        <v>1</v>
      </c>
      <c r="G10" s="22" t="s">
        <v>420</v>
      </c>
      <c r="H10" s="83">
        <v>3606</v>
      </c>
      <c r="I10" s="47">
        <f t="shared" si="8"/>
        <v>685.14</v>
      </c>
      <c r="J10" s="47">
        <f t="shared" si="9"/>
        <v>4291.1400000000003</v>
      </c>
      <c r="K10" s="59">
        <f t="shared" si="10"/>
        <v>3606</v>
      </c>
      <c r="L10" s="59">
        <f t="shared" si="11"/>
        <v>4291.1400000000003</v>
      </c>
      <c r="M10" s="24" t="s">
        <v>421</v>
      </c>
      <c r="N10" s="25">
        <v>3750</v>
      </c>
      <c r="O10" s="84">
        <f t="shared" si="12"/>
        <v>712.5</v>
      </c>
      <c r="P10" s="84">
        <f t="shared" si="13"/>
        <v>4462.5</v>
      </c>
      <c r="Q10" s="27">
        <f t="shared" si="14"/>
        <v>3750</v>
      </c>
      <c r="R10" s="27">
        <f t="shared" si="15"/>
        <v>4462.5</v>
      </c>
      <c r="S10" s="29" t="s">
        <v>403</v>
      </c>
      <c r="T10" s="30">
        <v>3606</v>
      </c>
      <c r="U10" s="85">
        <f t="shared" si="16"/>
        <v>685.14</v>
      </c>
      <c r="V10" s="85">
        <f t="shared" si="17"/>
        <v>4291.1400000000003</v>
      </c>
      <c r="W10" s="32">
        <f t="shared" si="18"/>
        <v>3606</v>
      </c>
      <c r="X10" s="32">
        <f t="shared" si="19"/>
        <v>4291.1400000000003</v>
      </c>
      <c r="Y10" s="86">
        <f t="shared" si="0"/>
        <v>4348.2599999999993</v>
      </c>
      <c r="Z10" s="86">
        <f t="shared" si="1"/>
        <v>4348.2599999999993</v>
      </c>
      <c r="AA10" s="87">
        <f t="shared" si="2"/>
        <v>98.934742128334079</v>
      </c>
      <c r="AB10" s="41">
        <f t="shared" si="3"/>
        <v>2.2752719968064029E-2</v>
      </c>
      <c r="AC10" s="87">
        <f t="shared" si="4"/>
        <v>4249.3252578716656</v>
      </c>
      <c r="AD10" s="87">
        <f t="shared" si="5"/>
        <v>4447.194742128333</v>
      </c>
      <c r="AE10" s="42">
        <f t="shared" si="6"/>
        <v>4348.2599999999993</v>
      </c>
      <c r="AF10" s="42">
        <f t="shared" si="7"/>
        <v>4348.2599999999993</v>
      </c>
      <c r="AG10" s="5"/>
    </row>
    <row r="11" spans="1:33" ht="16" x14ac:dyDescent="0.2">
      <c r="A11" s="6">
        <v>8</v>
      </c>
      <c r="B11" s="75" t="s">
        <v>398</v>
      </c>
      <c r="C11" s="75" t="s">
        <v>422</v>
      </c>
      <c r="D11" s="6" t="s">
        <v>423</v>
      </c>
      <c r="E11" s="43" t="s">
        <v>205</v>
      </c>
      <c r="F11" s="75">
        <v>1</v>
      </c>
      <c r="G11" s="22" t="s">
        <v>401</v>
      </c>
      <c r="H11" s="83">
        <v>20000</v>
      </c>
      <c r="I11" s="47">
        <f t="shared" si="8"/>
        <v>3800</v>
      </c>
      <c r="J11" s="47">
        <f t="shared" si="9"/>
        <v>23800</v>
      </c>
      <c r="K11" s="59">
        <f t="shared" si="10"/>
        <v>20000</v>
      </c>
      <c r="L11" s="59">
        <f t="shared" si="11"/>
        <v>23800</v>
      </c>
      <c r="M11" s="24" t="s">
        <v>424</v>
      </c>
      <c r="N11" s="25">
        <v>18000</v>
      </c>
      <c r="O11" s="84">
        <f t="shared" si="12"/>
        <v>3420</v>
      </c>
      <c r="P11" s="84">
        <f t="shared" si="13"/>
        <v>21420</v>
      </c>
      <c r="Q11" s="27">
        <f t="shared" si="14"/>
        <v>18000</v>
      </c>
      <c r="R11" s="27">
        <f t="shared" si="15"/>
        <v>21420</v>
      </c>
      <c r="S11" s="29" t="s">
        <v>403</v>
      </c>
      <c r="T11" s="30">
        <v>18000</v>
      </c>
      <c r="U11" s="85">
        <f t="shared" si="16"/>
        <v>3420</v>
      </c>
      <c r="V11" s="85">
        <f t="shared" si="17"/>
        <v>21420</v>
      </c>
      <c r="W11" s="32">
        <f t="shared" si="18"/>
        <v>18000</v>
      </c>
      <c r="X11" s="32">
        <f t="shared" si="19"/>
        <v>21420</v>
      </c>
      <c r="Y11" s="86">
        <f t="shared" si="0"/>
        <v>22213.333333333332</v>
      </c>
      <c r="Z11" s="86">
        <f t="shared" si="1"/>
        <v>22213.333333333332</v>
      </c>
      <c r="AA11" s="87">
        <f t="shared" si="2"/>
        <v>1374.0936406713095</v>
      </c>
      <c r="AB11" s="41">
        <f t="shared" si="3"/>
        <v>6.1858957413174195E-2</v>
      </c>
      <c r="AC11" s="87">
        <f t="shared" si="4"/>
        <v>20839.239692662024</v>
      </c>
      <c r="AD11" s="87">
        <f t="shared" si="5"/>
        <v>23587.42697400464</v>
      </c>
      <c r="AE11" s="42">
        <f t="shared" si="6"/>
        <v>22213.333333333332</v>
      </c>
      <c r="AF11" s="42">
        <f t="shared" si="7"/>
        <v>22213.333333333332</v>
      </c>
      <c r="AG11" s="5"/>
    </row>
    <row r="12" spans="1:33" ht="16" x14ac:dyDescent="0.2">
      <c r="A12" s="6">
        <v>9</v>
      </c>
      <c r="B12" s="75" t="s">
        <v>398</v>
      </c>
      <c r="C12" s="75" t="s">
        <v>426</v>
      </c>
      <c r="D12" s="6" t="s">
        <v>425</v>
      </c>
      <c r="E12" s="43" t="s">
        <v>205</v>
      </c>
      <c r="F12" s="75">
        <v>1</v>
      </c>
      <c r="G12" s="22" t="s">
        <v>401</v>
      </c>
      <c r="H12" s="83">
        <v>22000</v>
      </c>
      <c r="I12" s="47">
        <f t="shared" si="8"/>
        <v>4180</v>
      </c>
      <c r="J12" s="47">
        <f t="shared" si="9"/>
        <v>26180</v>
      </c>
      <c r="K12" s="59">
        <f t="shared" si="10"/>
        <v>22000</v>
      </c>
      <c r="L12" s="59">
        <f t="shared" si="11"/>
        <v>26180</v>
      </c>
      <c r="M12" s="24" t="s">
        <v>424</v>
      </c>
      <c r="N12" s="25">
        <v>22000</v>
      </c>
      <c r="O12" s="84">
        <f t="shared" si="12"/>
        <v>4180</v>
      </c>
      <c r="P12" s="84">
        <f t="shared" si="13"/>
        <v>26180</v>
      </c>
      <c r="Q12" s="27">
        <f t="shared" si="14"/>
        <v>22000</v>
      </c>
      <c r="R12" s="27">
        <f t="shared" si="15"/>
        <v>26180</v>
      </c>
      <c r="S12" s="29" t="s">
        <v>403</v>
      </c>
      <c r="T12" s="30">
        <v>20000</v>
      </c>
      <c r="U12" s="85">
        <f t="shared" si="16"/>
        <v>3800</v>
      </c>
      <c r="V12" s="85">
        <f t="shared" si="17"/>
        <v>23800</v>
      </c>
      <c r="W12" s="32">
        <f t="shared" si="18"/>
        <v>20000</v>
      </c>
      <c r="X12" s="32">
        <f t="shared" si="19"/>
        <v>23800</v>
      </c>
      <c r="Y12" s="86">
        <f t="shared" si="0"/>
        <v>25386.666666666668</v>
      </c>
      <c r="Z12" s="86">
        <f t="shared" si="1"/>
        <v>25386.666666666668</v>
      </c>
      <c r="AA12" s="87">
        <f t="shared" si="2"/>
        <v>1374.0936406713092</v>
      </c>
      <c r="AB12" s="41">
        <f t="shared" si="3"/>
        <v>5.4126587736527412E-2</v>
      </c>
      <c r="AC12" s="87">
        <f t="shared" si="4"/>
        <v>24012.57302599536</v>
      </c>
      <c r="AD12" s="87">
        <f t="shared" si="5"/>
        <v>26760.760307337976</v>
      </c>
      <c r="AE12" s="42">
        <f t="shared" si="6"/>
        <v>25386.666666666668</v>
      </c>
      <c r="AF12" s="42">
        <f t="shared" si="7"/>
        <v>25386.666666666668</v>
      </c>
      <c r="AG12" s="5"/>
    </row>
    <row r="13" spans="1:33" ht="32" x14ac:dyDescent="0.2">
      <c r="A13" s="6">
        <v>9</v>
      </c>
      <c r="B13" s="75" t="s">
        <v>398</v>
      </c>
      <c r="C13" s="75" t="s">
        <v>427</v>
      </c>
      <c r="D13" s="6" t="s">
        <v>428</v>
      </c>
      <c r="E13" s="43" t="s">
        <v>205</v>
      </c>
      <c r="F13" s="75">
        <v>1</v>
      </c>
      <c r="G13" s="22" t="s">
        <v>401</v>
      </c>
      <c r="H13" s="83">
        <v>5500</v>
      </c>
      <c r="I13" s="47">
        <f t="shared" si="8"/>
        <v>1045</v>
      </c>
      <c r="J13" s="47">
        <f t="shared" si="9"/>
        <v>6545</v>
      </c>
      <c r="K13" s="59">
        <f t="shared" si="10"/>
        <v>5500</v>
      </c>
      <c r="L13" s="59">
        <f t="shared" si="11"/>
        <v>6545</v>
      </c>
      <c r="M13" s="24" t="s">
        <v>402</v>
      </c>
      <c r="N13" s="25">
        <v>4253</v>
      </c>
      <c r="O13" s="84">
        <f t="shared" si="12"/>
        <v>808.07</v>
      </c>
      <c r="P13" s="84">
        <f t="shared" si="13"/>
        <v>5061.07</v>
      </c>
      <c r="Q13" s="27">
        <f t="shared" si="14"/>
        <v>4253</v>
      </c>
      <c r="R13" s="27">
        <f t="shared" si="15"/>
        <v>5061.07</v>
      </c>
      <c r="S13" s="29" t="s">
        <v>403</v>
      </c>
      <c r="T13" s="30">
        <v>6000</v>
      </c>
      <c r="U13" s="85">
        <f t="shared" si="16"/>
        <v>1140</v>
      </c>
      <c r="V13" s="85">
        <f t="shared" si="17"/>
        <v>7140</v>
      </c>
      <c r="W13" s="32">
        <f t="shared" si="18"/>
        <v>6000</v>
      </c>
      <c r="X13" s="32">
        <f t="shared" si="19"/>
        <v>7140</v>
      </c>
      <c r="Y13" s="86">
        <f t="shared" si="0"/>
        <v>6248.69</v>
      </c>
      <c r="Z13" s="86">
        <f t="shared" si="1"/>
        <v>6248.69</v>
      </c>
      <c r="AA13" s="87">
        <f t="shared" si="2"/>
        <v>1070.6713773609547</v>
      </c>
      <c r="AB13" s="41">
        <f t="shared" si="3"/>
        <v>0.17134333394054671</v>
      </c>
      <c r="AC13" s="87">
        <f t="shared" si="4"/>
        <v>5178.0186226390451</v>
      </c>
      <c r="AD13" s="87">
        <f t="shared" si="5"/>
        <v>7319.3613773609541</v>
      </c>
      <c r="AE13" s="42">
        <f t="shared" si="6"/>
        <v>6248.69</v>
      </c>
      <c r="AF13" s="42">
        <f t="shared" si="7"/>
        <v>6248.69</v>
      </c>
      <c r="AG13" s="5"/>
    </row>
    <row r="14" spans="1:33" ht="16" x14ac:dyDescent="0.2">
      <c r="A14" s="6">
        <v>9</v>
      </c>
      <c r="B14" s="75" t="s">
        <v>398</v>
      </c>
      <c r="C14" s="75" t="s">
        <v>429</v>
      </c>
      <c r="D14" s="6" t="s">
        <v>430</v>
      </c>
      <c r="E14" s="43" t="s">
        <v>205</v>
      </c>
      <c r="F14" s="75">
        <v>1</v>
      </c>
      <c r="G14" s="22" t="s">
        <v>431</v>
      </c>
      <c r="H14" s="83">
        <v>9664</v>
      </c>
      <c r="I14" s="47">
        <f t="shared" si="8"/>
        <v>1836.16</v>
      </c>
      <c r="J14" s="47">
        <f t="shared" si="9"/>
        <v>11500.16</v>
      </c>
      <c r="K14" s="59">
        <f t="shared" si="10"/>
        <v>9664</v>
      </c>
      <c r="L14" s="59">
        <f t="shared" si="11"/>
        <v>11500.16</v>
      </c>
      <c r="M14" s="24" t="s">
        <v>432</v>
      </c>
      <c r="N14" s="25">
        <v>9096</v>
      </c>
      <c r="O14" s="84">
        <f t="shared" si="12"/>
        <v>1728.24</v>
      </c>
      <c r="P14" s="84">
        <f t="shared" si="13"/>
        <v>10824.24</v>
      </c>
      <c r="Q14" s="27">
        <f t="shared" si="14"/>
        <v>9096</v>
      </c>
      <c r="R14" s="27">
        <f t="shared" si="15"/>
        <v>10824.24</v>
      </c>
      <c r="S14" s="29" t="s">
        <v>424</v>
      </c>
      <c r="T14" s="30">
        <v>7000</v>
      </c>
      <c r="U14" s="85">
        <f t="shared" si="16"/>
        <v>1330</v>
      </c>
      <c r="V14" s="85">
        <f t="shared" si="17"/>
        <v>8330</v>
      </c>
      <c r="W14" s="32">
        <f t="shared" si="18"/>
        <v>7000</v>
      </c>
      <c r="X14" s="32">
        <f t="shared" si="19"/>
        <v>8330</v>
      </c>
      <c r="Y14" s="86">
        <f t="shared" si="0"/>
        <v>10218.133333333333</v>
      </c>
      <c r="Z14" s="86">
        <f t="shared" si="1"/>
        <v>10218.133333333333</v>
      </c>
      <c r="AA14" s="87">
        <f t="shared" si="2"/>
        <v>1669.73128824171</v>
      </c>
      <c r="AB14" s="41">
        <f t="shared" si="3"/>
        <v>0.16340864165422028</v>
      </c>
      <c r="AC14" s="87">
        <f t="shared" si="4"/>
        <v>8548.4020450916232</v>
      </c>
      <c r="AD14" s="87">
        <f t="shared" si="5"/>
        <v>11887.864621575043</v>
      </c>
      <c r="AE14" s="42">
        <f t="shared" si="6"/>
        <v>10218.133333333333</v>
      </c>
      <c r="AF14" s="42">
        <f t="shared" si="7"/>
        <v>10218.133333333333</v>
      </c>
      <c r="AG14" s="5"/>
    </row>
    <row r="15" spans="1:33" ht="16" x14ac:dyDescent="0.2">
      <c r="A15" s="6">
        <v>9</v>
      </c>
      <c r="B15" s="75" t="s">
        <v>398</v>
      </c>
      <c r="C15" s="195" t="s">
        <v>433</v>
      </c>
      <c r="D15" s="6" t="s">
        <v>434</v>
      </c>
      <c r="E15" s="43" t="s">
        <v>205</v>
      </c>
      <c r="F15" s="75">
        <v>1</v>
      </c>
      <c r="G15" s="22" t="s">
        <v>401</v>
      </c>
      <c r="H15" s="83">
        <v>25210</v>
      </c>
      <c r="I15" s="47">
        <f t="shared" si="8"/>
        <v>4789.8999999999996</v>
      </c>
      <c r="J15" s="47">
        <f t="shared" si="9"/>
        <v>29999.9</v>
      </c>
      <c r="K15" s="59">
        <f t="shared" si="10"/>
        <v>25210</v>
      </c>
      <c r="L15" s="59">
        <f t="shared" si="11"/>
        <v>29999.9</v>
      </c>
      <c r="M15" s="24" t="s">
        <v>435</v>
      </c>
      <c r="N15" s="25">
        <v>16500</v>
      </c>
      <c r="O15" s="84">
        <f t="shared" si="12"/>
        <v>3135</v>
      </c>
      <c r="P15" s="84">
        <f t="shared" si="13"/>
        <v>19635</v>
      </c>
      <c r="Q15" s="27">
        <f t="shared" si="14"/>
        <v>16500</v>
      </c>
      <c r="R15" s="27">
        <f t="shared" si="15"/>
        <v>19635</v>
      </c>
      <c r="S15" s="29" t="s">
        <v>403</v>
      </c>
      <c r="T15" s="30">
        <v>21008</v>
      </c>
      <c r="U15" s="85">
        <f t="shared" si="16"/>
        <v>3991.52</v>
      </c>
      <c r="V15" s="85">
        <f t="shared" si="17"/>
        <v>24999.52</v>
      </c>
      <c r="W15" s="32">
        <f t="shared" si="18"/>
        <v>21008</v>
      </c>
      <c r="X15" s="32">
        <f t="shared" si="19"/>
        <v>24999.52</v>
      </c>
      <c r="Y15" s="86">
        <f t="shared" si="0"/>
        <v>24878.14</v>
      </c>
      <c r="Z15" s="86">
        <f t="shared" si="1"/>
        <v>24878.14</v>
      </c>
      <c r="AA15" s="87">
        <f t="shared" si="2"/>
        <v>5183.5159718862806</v>
      </c>
      <c r="AB15" s="41">
        <f t="shared" si="3"/>
        <v>0.20835625058329443</v>
      </c>
      <c r="AC15" s="87">
        <f t="shared" si="4"/>
        <v>19694.624028113718</v>
      </c>
      <c r="AD15" s="87">
        <f t="shared" si="5"/>
        <v>30061.655971886281</v>
      </c>
      <c r="AE15" s="42">
        <f t="shared" si="6"/>
        <v>24878.14</v>
      </c>
      <c r="AF15" s="42">
        <f t="shared" si="7"/>
        <v>24878.14</v>
      </c>
      <c r="AG15" s="5"/>
    </row>
    <row r="16" spans="1:33" ht="32" x14ac:dyDescent="0.2">
      <c r="A16" s="6">
        <v>9</v>
      </c>
      <c r="B16" s="75" t="s">
        <v>398</v>
      </c>
      <c r="C16" s="75" t="s">
        <v>436</v>
      </c>
      <c r="D16" s="6" t="s">
        <v>437</v>
      </c>
      <c r="E16" s="43" t="s">
        <v>205</v>
      </c>
      <c r="F16" s="75">
        <v>1</v>
      </c>
      <c r="G16" s="22" t="s">
        <v>401</v>
      </c>
      <c r="H16" s="83">
        <v>35000</v>
      </c>
      <c r="I16" s="47">
        <f t="shared" si="8"/>
        <v>6650</v>
      </c>
      <c r="J16" s="47">
        <f t="shared" si="9"/>
        <v>41650</v>
      </c>
      <c r="K16" s="59">
        <f t="shared" si="10"/>
        <v>35000</v>
      </c>
      <c r="L16" s="59">
        <f t="shared" si="11"/>
        <v>41650</v>
      </c>
      <c r="M16" s="24" t="s">
        <v>402</v>
      </c>
      <c r="N16" s="25">
        <v>29160</v>
      </c>
      <c r="O16" s="84">
        <f t="shared" si="12"/>
        <v>5540.4</v>
      </c>
      <c r="P16" s="84">
        <f t="shared" si="13"/>
        <v>34700.400000000001</v>
      </c>
      <c r="Q16" s="27">
        <f t="shared" si="14"/>
        <v>29160</v>
      </c>
      <c r="R16" s="27">
        <f t="shared" si="15"/>
        <v>34700.400000000001</v>
      </c>
      <c r="S16" s="29" t="s">
        <v>403</v>
      </c>
      <c r="T16" s="30">
        <v>36000</v>
      </c>
      <c r="U16" s="85">
        <f t="shared" si="16"/>
        <v>6840</v>
      </c>
      <c r="V16" s="85">
        <f t="shared" si="17"/>
        <v>42840</v>
      </c>
      <c r="W16" s="32">
        <f t="shared" si="18"/>
        <v>36000</v>
      </c>
      <c r="X16" s="32">
        <f t="shared" si="19"/>
        <v>42840</v>
      </c>
      <c r="Y16" s="86">
        <f t="shared" si="0"/>
        <v>39730.133333333331</v>
      </c>
      <c r="Z16" s="86">
        <f t="shared" si="1"/>
        <v>39730.133333333331</v>
      </c>
      <c r="AA16" s="87">
        <f t="shared" si="2"/>
        <v>4396.3266545302713</v>
      </c>
      <c r="AB16" s="41">
        <f t="shared" si="3"/>
        <v>0.11065471685295808</v>
      </c>
      <c r="AC16" s="87">
        <f t="shared" si="4"/>
        <v>35333.806678803063</v>
      </c>
      <c r="AD16" s="87">
        <f t="shared" si="5"/>
        <v>44126.4599878636</v>
      </c>
      <c r="AE16" s="42">
        <f t="shared" si="6"/>
        <v>39730.133333333331</v>
      </c>
      <c r="AF16" s="42">
        <f t="shared" si="7"/>
        <v>39730.133333333331</v>
      </c>
      <c r="AG16" s="5"/>
    </row>
    <row r="17" spans="1:33" ht="32" x14ac:dyDescent="0.2">
      <c r="A17" s="6">
        <v>9</v>
      </c>
      <c r="B17" s="75" t="s">
        <v>398</v>
      </c>
      <c r="C17" s="75" t="s">
        <v>438</v>
      </c>
      <c r="D17" s="6" t="s">
        <v>439</v>
      </c>
      <c r="E17" s="43" t="s">
        <v>205</v>
      </c>
      <c r="F17" s="75">
        <v>1</v>
      </c>
      <c r="G17" s="22" t="s">
        <v>440</v>
      </c>
      <c r="H17" s="83">
        <v>205</v>
      </c>
      <c r="I17" s="47">
        <f t="shared" si="8"/>
        <v>38.950000000000003</v>
      </c>
      <c r="J17" s="47">
        <f t="shared" si="9"/>
        <v>243.95</v>
      </c>
      <c r="K17" s="59">
        <f t="shared" si="10"/>
        <v>205</v>
      </c>
      <c r="L17" s="59">
        <f t="shared" si="11"/>
        <v>243.95</v>
      </c>
      <c r="M17" s="24" t="s">
        <v>441</v>
      </c>
      <c r="N17" s="25">
        <v>172</v>
      </c>
      <c r="O17" s="84">
        <f t="shared" si="12"/>
        <v>32.68</v>
      </c>
      <c r="P17" s="84">
        <f t="shared" si="13"/>
        <v>204.68</v>
      </c>
      <c r="Q17" s="27">
        <f t="shared" si="14"/>
        <v>172</v>
      </c>
      <c r="R17" s="27">
        <f t="shared" si="15"/>
        <v>204.68</v>
      </c>
      <c r="S17" s="29"/>
      <c r="T17" s="30"/>
      <c r="U17" s="85">
        <f t="shared" si="16"/>
        <v>0</v>
      </c>
      <c r="V17" s="85">
        <f t="shared" si="17"/>
        <v>0</v>
      </c>
      <c r="W17" s="32">
        <f t="shared" si="18"/>
        <v>0</v>
      </c>
      <c r="X17" s="32">
        <f t="shared" si="19"/>
        <v>0</v>
      </c>
      <c r="Y17" s="86">
        <f>IF(A17="","",AVERAGE(J17,P17))</f>
        <v>224.315</v>
      </c>
      <c r="Z17" s="86">
        <f>IF(B17="","",AVERAGE(L17,R17))</f>
        <v>224.315</v>
      </c>
      <c r="AA17" s="87">
        <f>IF(B17="","",STDEV(L17,R17))</f>
        <v>27.768083297195709</v>
      </c>
      <c r="AB17" s="41">
        <f t="shared" si="3"/>
        <v>0.12379057707775097</v>
      </c>
      <c r="AC17" s="87">
        <f t="shared" si="4"/>
        <v>196.54691670280428</v>
      </c>
      <c r="AD17" s="87">
        <f t="shared" si="5"/>
        <v>252.08308329719571</v>
      </c>
      <c r="AE17" s="42">
        <f t="shared" si="6"/>
        <v>149.54333333333332</v>
      </c>
      <c r="AF17" s="42">
        <f t="shared" si="7"/>
        <v>149.54333333333332</v>
      </c>
      <c r="AG17" s="5"/>
    </row>
    <row r="18" spans="1:33" ht="32" x14ac:dyDescent="0.2">
      <c r="A18" s="6">
        <v>9</v>
      </c>
      <c r="B18" s="75" t="s">
        <v>398</v>
      </c>
      <c r="C18" s="75" t="s">
        <v>442</v>
      </c>
      <c r="D18" s="6" t="s">
        <v>443</v>
      </c>
      <c r="E18" s="43" t="s">
        <v>205</v>
      </c>
      <c r="F18" s="75">
        <v>1</v>
      </c>
      <c r="G18" s="22" t="s">
        <v>440</v>
      </c>
      <c r="H18" s="83">
        <v>250</v>
      </c>
      <c r="I18" s="47">
        <f t="shared" si="8"/>
        <v>47.5</v>
      </c>
      <c r="J18" s="47">
        <f t="shared" si="9"/>
        <v>297.5</v>
      </c>
      <c r="K18" s="59">
        <f t="shared" si="10"/>
        <v>250</v>
      </c>
      <c r="L18" s="59">
        <f t="shared" si="11"/>
        <v>297.5</v>
      </c>
      <c r="M18" s="24" t="s">
        <v>441</v>
      </c>
      <c r="N18" s="25">
        <v>172</v>
      </c>
      <c r="O18" s="84">
        <f t="shared" si="12"/>
        <v>32.68</v>
      </c>
      <c r="P18" s="84">
        <f t="shared" si="13"/>
        <v>204.68</v>
      </c>
      <c r="Q18" s="27">
        <f t="shared" si="14"/>
        <v>172</v>
      </c>
      <c r="R18" s="27">
        <f t="shared" si="15"/>
        <v>204.68</v>
      </c>
      <c r="S18" s="29" t="s">
        <v>444</v>
      </c>
      <c r="T18" s="30">
        <v>170</v>
      </c>
      <c r="U18" s="85">
        <f t="shared" si="16"/>
        <v>32.299999999999997</v>
      </c>
      <c r="V18" s="85">
        <f t="shared" si="17"/>
        <v>202.3</v>
      </c>
      <c r="W18" s="32">
        <f t="shared" si="18"/>
        <v>170</v>
      </c>
      <c r="X18" s="32">
        <f t="shared" si="19"/>
        <v>202.3</v>
      </c>
      <c r="Y18" s="86">
        <f t="shared" si="0"/>
        <v>234.82666666666668</v>
      </c>
      <c r="Z18" s="86">
        <f t="shared" si="1"/>
        <v>234.82666666666668</v>
      </c>
      <c r="AA18" s="87">
        <f t="shared" si="2"/>
        <v>54.289742432003891</v>
      </c>
      <c r="AB18" s="41">
        <f t="shared" si="3"/>
        <v>0.23119070420169724</v>
      </c>
      <c r="AC18" s="87">
        <f t="shared" si="4"/>
        <v>180.53692423466279</v>
      </c>
      <c r="AD18" s="87">
        <f t="shared" si="5"/>
        <v>289.1164090986706</v>
      </c>
      <c r="AE18" s="42">
        <f t="shared" si="6"/>
        <v>234.82666666666668</v>
      </c>
      <c r="AF18" s="42">
        <f t="shared" si="7"/>
        <v>234.82666666666668</v>
      </c>
      <c r="AG18" s="5"/>
    </row>
    <row r="19" spans="1:33" ht="32" x14ac:dyDescent="0.2">
      <c r="A19" s="6">
        <v>9</v>
      </c>
      <c r="B19" s="75" t="s">
        <v>398</v>
      </c>
      <c r="C19" s="75" t="s">
        <v>445</v>
      </c>
      <c r="D19" s="6" t="s">
        <v>446</v>
      </c>
      <c r="E19" s="43" t="s">
        <v>205</v>
      </c>
      <c r="F19" s="75">
        <v>1</v>
      </c>
      <c r="G19" s="22"/>
      <c r="H19" s="83"/>
      <c r="I19" s="47">
        <f t="shared" si="8"/>
        <v>0</v>
      </c>
      <c r="J19" s="47">
        <f t="shared" si="9"/>
        <v>0</v>
      </c>
      <c r="K19" s="59">
        <f t="shared" si="10"/>
        <v>0</v>
      </c>
      <c r="L19" s="59">
        <f t="shared" si="11"/>
        <v>0</v>
      </c>
      <c r="M19" s="24" t="s">
        <v>441</v>
      </c>
      <c r="N19" s="25">
        <v>690</v>
      </c>
      <c r="O19" s="84">
        <f t="shared" si="12"/>
        <v>131.1</v>
      </c>
      <c r="P19" s="84">
        <f t="shared" si="13"/>
        <v>821.1</v>
      </c>
      <c r="Q19" s="27">
        <f t="shared" si="14"/>
        <v>690</v>
      </c>
      <c r="R19" s="27">
        <f t="shared" si="15"/>
        <v>821.1</v>
      </c>
      <c r="S19" s="29" t="s">
        <v>444</v>
      </c>
      <c r="T19" s="30">
        <v>730</v>
      </c>
      <c r="U19" s="85">
        <f t="shared" si="16"/>
        <v>138.69999999999999</v>
      </c>
      <c r="V19" s="85">
        <f t="shared" si="17"/>
        <v>868.7</v>
      </c>
      <c r="W19" s="32">
        <f t="shared" si="18"/>
        <v>730</v>
      </c>
      <c r="X19" s="32">
        <f t="shared" si="19"/>
        <v>868.7</v>
      </c>
      <c r="Y19" s="86">
        <f>IF(A19="","",AVERAGE(P19,V19))</f>
        <v>844.90000000000009</v>
      </c>
      <c r="Z19" s="86">
        <f>IF(B19="","",AVERAGE(R19,X19))</f>
        <v>844.90000000000009</v>
      </c>
      <c r="AA19" s="87">
        <f>IF(B19="","",STDEV(R19,X19))</f>
        <v>33.658282784479674</v>
      </c>
      <c r="AB19" s="41">
        <f t="shared" si="3"/>
        <v>3.9837001756988601E-2</v>
      </c>
      <c r="AC19" s="87">
        <f t="shared" si="4"/>
        <v>811.24171721552045</v>
      </c>
      <c r="AD19" s="87">
        <f t="shared" si="5"/>
        <v>878.55828278447973</v>
      </c>
      <c r="AE19" s="42">
        <f t="shared" si="6"/>
        <v>563.26666666666677</v>
      </c>
      <c r="AF19" s="42">
        <f t="shared" si="7"/>
        <v>563.26666666666677</v>
      </c>
      <c r="AG19" s="5"/>
    </row>
    <row r="20" spans="1:33" ht="32" x14ac:dyDescent="0.2">
      <c r="A20" s="6">
        <v>9</v>
      </c>
      <c r="B20" s="75" t="s">
        <v>398</v>
      </c>
      <c r="C20" s="75" t="s">
        <v>447</v>
      </c>
      <c r="D20" s="6" t="s">
        <v>447</v>
      </c>
      <c r="E20" s="43" t="s">
        <v>205</v>
      </c>
      <c r="F20" s="75">
        <v>1</v>
      </c>
      <c r="G20" s="22" t="s">
        <v>401</v>
      </c>
      <c r="H20" s="83">
        <v>5000</v>
      </c>
      <c r="I20" s="47">
        <f t="shared" si="8"/>
        <v>950</v>
      </c>
      <c r="J20" s="47">
        <f t="shared" si="9"/>
        <v>5950</v>
      </c>
      <c r="K20" s="59">
        <f t="shared" si="10"/>
        <v>5000</v>
      </c>
      <c r="L20" s="59">
        <f t="shared" si="11"/>
        <v>5950</v>
      </c>
      <c r="M20" s="24" t="s">
        <v>402</v>
      </c>
      <c r="N20" s="25">
        <v>3078</v>
      </c>
      <c r="O20" s="84">
        <f t="shared" si="12"/>
        <v>584.82000000000005</v>
      </c>
      <c r="P20" s="84">
        <f t="shared" si="13"/>
        <v>3662.82</v>
      </c>
      <c r="Q20" s="27">
        <f t="shared" si="14"/>
        <v>3078</v>
      </c>
      <c r="R20" s="27">
        <f t="shared" si="15"/>
        <v>3662.82</v>
      </c>
      <c r="S20" s="29" t="s">
        <v>403</v>
      </c>
      <c r="T20" s="30">
        <v>4500</v>
      </c>
      <c r="U20" s="85">
        <f t="shared" si="16"/>
        <v>855</v>
      </c>
      <c r="V20" s="85">
        <f t="shared" si="17"/>
        <v>5355</v>
      </c>
      <c r="W20" s="32">
        <f t="shared" si="18"/>
        <v>4500</v>
      </c>
      <c r="X20" s="32">
        <f t="shared" si="19"/>
        <v>5355</v>
      </c>
      <c r="Y20" s="86">
        <f t="shared" si="0"/>
        <v>4989.2733333333335</v>
      </c>
      <c r="Z20" s="86">
        <f t="shared" si="1"/>
        <v>4989.2733333333335</v>
      </c>
      <c r="AA20" s="87">
        <f t="shared" si="2"/>
        <v>1186.6402505112214</v>
      </c>
      <c r="AB20" s="41">
        <f t="shared" si="3"/>
        <v>0.23783829251912864</v>
      </c>
      <c r="AC20" s="87">
        <f t="shared" si="4"/>
        <v>3802.6330828221121</v>
      </c>
      <c r="AD20" s="87">
        <f t="shared" si="5"/>
        <v>6175.9135838445545</v>
      </c>
      <c r="AE20" s="42">
        <f t="shared" si="6"/>
        <v>4989.2733333333335</v>
      </c>
      <c r="AF20" s="42">
        <f t="shared" si="7"/>
        <v>4989.2733333333335</v>
      </c>
      <c r="AG20" s="5"/>
    </row>
    <row r="21" spans="1:33" ht="16" x14ac:dyDescent="0.2">
      <c r="A21" s="6">
        <v>9</v>
      </c>
      <c r="B21" s="75" t="s">
        <v>398</v>
      </c>
      <c r="C21" s="75" t="s">
        <v>448</v>
      </c>
      <c r="D21" s="6" t="s">
        <v>449</v>
      </c>
      <c r="E21" s="43" t="s">
        <v>205</v>
      </c>
      <c r="F21" s="75">
        <v>1</v>
      </c>
      <c r="G21" s="22" t="s">
        <v>401</v>
      </c>
      <c r="H21" s="83">
        <v>3617</v>
      </c>
      <c r="I21" s="47">
        <f t="shared" si="8"/>
        <v>687.23</v>
      </c>
      <c r="J21" s="47">
        <f t="shared" si="9"/>
        <v>4304.2299999999996</v>
      </c>
      <c r="K21" s="59">
        <f t="shared" si="10"/>
        <v>3617</v>
      </c>
      <c r="L21" s="59">
        <f t="shared" si="11"/>
        <v>4304.2299999999996</v>
      </c>
      <c r="M21" s="24" t="s">
        <v>402</v>
      </c>
      <c r="N21" s="25">
        <v>3419</v>
      </c>
      <c r="O21" s="84">
        <f t="shared" si="12"/>
        <v>649.61</v>
      </c>
      <c r="P21" s="84">
        <f t="shared" si="13"/>
        <v>4068.61</v>
      </c>
      <c r="Q21" s="27">
        <f t="shared" si="14"/>
        <v>3419</v>
      </c>
      <c r="R21" s="27">
        <f t="shared" si="15"/>
        <v>4068.61</v>
      </c>
      <c r="S21" s="29" t="s">
        <v>403</v>
      </c>
      <c r="T21" s="30">
        <v>3617</v>
      </c>
      <c r="U21" s="85">
        <f t="shared" si="16"/>
        <v>687.23</v>
      </c>
      <c r="V21" s="85">
        <f t="shared" si="17"/>
        <v>4304.2299999999996</v>
      </c>
      <c r="W21" s="32">
        <f t="shared" si="18"/>
        <v>3617</v>
      </c>
      <c r="X21" s="32">
        <f t="shared" si="19"/>
        <v>4304.2299999999996</v>
      </c>
      <c r="Y21" s="86">
        <f t="shared" si="0"/>
        <v>4225.6899999999996</v>
      </c>
      <c r="Z21" s="86">
        <f t="shared" si="1"/>
        <v>4225.6899999999996</v>
      </c>
      <c r="AA21" s="87">
        <f t="shared" si="2"/>
        <v>136.03527042645931</v>
      </c>
      <c r="AB21" s="41">
        <f t="shared" si="3"/>
        <v>3.219243967883572E-2</v>
      </c>
      <c r="AC21" s="87">
        <f t="shared" si="4"/>
        <v>4089.6547295735404</v>
      </c>
      <c r="AD21" s="87">
        <f t="shared" si="5"/>
        <v>4361.7252704264592</v>
      </c>
      <c r="AE21" s="42">
        <f t="shared" si="6"/>
        <v>4225.6899999999996</v>
      </c>
      <c r="AF21" s="42">
        <f t="shared" si="7"/>
        <v>4225.6899999999996</v>
      </c>
      <c r="AG21" s="5"/>
    </row>
    <row r="22" spans="1:33" ht="32" x14ac:dyDescent="0.2">
      <c r="A22" s="6">
        <v>9</v>
      </c>
      <c r="B22" s="75" t="s">
        <v>398</v>
      </c>
      <c r="C22" s="75" t="s">
        <v>450</v>
      </c>
      <c r="D22" s="6" t="s">
        <v>451</v>
      </c>
      <c r="E22" s="43" t="s">
        <v>205</v>
      </c>
      <c r="F22" s="75">
        <v>1</v>
      </c>
      <c r="G22" s="22" t="s">
        <v>452</v>
      </c>
      <c r="H22" s="83">
        <v>5882</v>
      </c>
      <c r="I22" s="47">
        <f t="shared" si="8"/>
        <v>1117.58</v>
      </c>
      <c r="J22" s="47">
        <f t="shared" si="9"/>
        <v>6999.58</v>
      </c>
      <c r="K22" s="59">
        <f t="shared" si="10"/>
        <v>5882</v>
      </c>
      <c r="L22" s="59">
        <f t="shared" si="11"/>
        <v>6999.58</v>
      </c>
      <c r="M22" s="24" t="s">
        <v>453</v>
      </c>
      <c r="N22" s="25">
        <v>5886</v>
      </c>
      <c r="O22" s="84">
        <f t="shared" si="12"/>
        <v>1118.3399999999999</v>
      </c>
      <c r="P22" s="84">
        <f t="shared" si="13"/>
        <v>7004.34</v>
      </c>
      <c r="Q22" s="27">
        <f t="shared" si="14"/>
        <v>5886</v>
      </c>
      <c r="R22" s="27">
        <f t="shared" si="15"/>
        <v>7004.34</v>
      </c>
      <c r="S22" s="29" t="s">
        <v>432</v>
      </c>
      <c r="T22" s="30">
        <v>6486</v>
      </c>
      <c r="U22" s="85">
        <f t="shared" si="16"/>
        <v>1232.3399999999999</v>
      </c>
      <c r="V22" s="85">
        <f t="shared" si="17"/>
        <v>7718.34</v>
      </c>
      <c r="W22" s="32">
        <f t="shared" si="18"/>
        <v>6486</v>
      </c>
      <c r="X22" s="32">
        <f t="shared" si="19"/>
        <v>7718.34</v>
      </c>
      <c r="Y22" s="86">
        <f t="shared" si="0"/>
        <v>7240.753333333334</v>
      </c>
      <c r="Z22" s="86">
        <f t="shared" si="1"/>
        <v>7240.753333333334</v>
      </c>
      <c r="AA22" s="87">
        <f t="shared" si="2"/>
        <v>413.60903342810752</v>
      </c>
      <c r="AB22" s="41">
        <f t="shared" si="3"/>
        <v>5.7122375861642503E-2</v>
      </c>
      <c r="AC22" s="87">
        <f t="shared" si="4"/>
        <v>6827.1442999052269</v>
      </c>
      <c r="AD22" s="87">
        <f t="shared" si="5"/>
        <v>7654.3623667614411</v>
      </c>
      <c r="AE22" s="42">
        <f t="shared" si="6"/>
        <v>7240.753333333334</v>
      </c>
      <c r="AF22" s="42">
        <f t="shared" si="7"/>
        <v>7240.753333333334</v>
      </c>
      <c r="AG22" s="5"/>
    </row>
    <row r="23" spans="1:33" ht="16" x14ac:dyDescent="0.2">
      <c r="A23" s="6">
        <v>9</v>
      </c>
      <c r="B23" s="75" t="s">
        <v>398</v>
      </c>
      <c r="C23" s="75" t="s">
        <v>455</v>
      </c>
      <c r="D23" s="75" t="s">
        <v>454</v>
      </c>
      <c r="E23" s="43" t="s">
        <v>205</v>
      </c>
      <c r="F23" s="75">
        <v>1</v>
      </c>
      <c r="G23" s="22" t="s">
        <v>456</v>
      </c>
      <c r="H23" s="83">
        <v>9664</v>
      </c>
      <c r="I23" s="47">
        <f t="shared" si="8"/>
        <v>1836.16</v>
      </c>
      <c r="J23" s="47">
        <f t="shared" si="9"/>
        <v>11500.16</v>
      </c>
      <c r="K23" s="59">
        <f t="shared" si="10"/>
        <v>9664</v>
      </c>
      <c r="L23" s="59">
        <f t="shared" si="11"/>
        <v>11500.16</v>
      </c>
      <c r="M23" s="24" t="s">
        <v>457</v>
      </c>
      <c r="N23" s="25">
        <v>8824</v>
      </c>
      <c r="O23" s="84">
        <f t="shared" si="12"/>
        <v>1676.56</v>
      </c>
      <c r="P23" s="84">
        <f t="shared" si="13"/>
        <v>10500.56</v>
      </c>
      <c r="Q23" s="27">
        <f t="shared" si="14"/>
        <v>8824</v>
      </c>
      <c r="R23" s="27">
        <f t="shared" si="15"/>
        <v>10500.56</v>
      </c>
      <c r="S23" s="29"/>
      <c r="T23" s="30"/>
      <c r="U23" s="85">
        <f t="shared" si="16"/>
        <v>0</v>
      </c>
      <c r="V23" s="85">
        <f t="shared" si="17"/>
        <v>0</v>
      </c>
      <c r="W23" s="32">
        <f t="shared" si="18"/>
        <v>0</v>
      </c>
      <c r="X23" s="32">
        <f t="shared" si="19"/>
        <v>0</v>
      </c>
      <c r="Y23" s="86">
        <f>IF(A23="","",AVERAGE(J23,P23))</f>
        <v>11000.36</v>
      </c>
      <c r="Z23" s="86">
        <f>IF(B23="","",AVERAGE(L23,R23))</f>
        <v>11000.36</v>
      </c>
      <c r="AA23" s="87">
        <f>IF(B23="","",STDEV(L23,R23))</f>
        <v>706.8239384740732</v>
      </c>
      <c r="AB23" s="41">
        <f t="shared" si="3"/>
        <v>6.4254618801027702E-2</v>
      </c>
      <c r="AC23" s="87">
        <f t="shared" si="4"/>
        <v>10293.536061525927</v>
      </c>
      <c r="AD23" s="87">
        <f t="shared" si="5"/>
        <v>11707.183938474074</v>
      </c>
      <c r="AE23" s="42">
        <f t="shared" si="6"/>
        <v>7333.5733333333337</v>
      </c>
      <c r="AF23" s="42">
        <f t="shared" si="7"/>
        <v>7333.5733333333337</v>
      </c>
      <c r="AG23" s="5"/>
    </row>
    <row r="24" spans="1:33" ht="32" x14ac:dyDescent="0.2">
      <c r="A24" s="6">
        <v>9</v>
      </c>
      <c r="B24" s="75" t="s">
        <v>398</v>
      </c>
      <c r="C24" s="75" t="s">
        <v>458</v>
      </c>
      <c r="D24" s="6" t="s">
        <v>459</v>
      </c>
      <c r="E24" s="43" t="s">
        <v>205</v>
      </c>
      <c r="F24" s="75">
        <v>1</v>
      </c>
      <c r="G24" s="22" t="s">
        <v>431</v>
      </c>
      <c r="H24" s="83">
        <v>3782</v>
      </c>
      <c r="I24" s="47">
        <f t="shared" si="8"/>
        <v>718.58</v>
      </c>
      <c r="J24" s="47">
        <f t="shared" si="9"/>
        <v>4500.58</v>
      </c>
      <c r="K24" s="59">
        <f t="shared" si="10"/>
        <v>3782</v>
      </c>
      <c r="L24" s="59">
        <f t="shared" si="11"/>
        <v>4500.58</v>
      </c>
      <c r="M24" s="24" t="s">
        <v>453</v>
      </c>
      <c r="N24" s="25">
        <v>3369</v>
      </c>
      <c r="O24" s="84">
        <f t="shared" si="12"/>
        <v>640.11</v>
      </c>
      <c r="P24" s="84">
        <f t="shared" si="13"/>
        <v>4009.11</v>
      </c>
      <c r="Q24" s="27">
        <f t="shared" si="14"/>
        <v>3369</v>
      </c>
      <c r="R24" s="27">
        <f t="shared" si="15"/>
        <v>4009.11</v>
      </c>
      <c r="S24" s="29" t="s">
        <v>432</v>
      </c>
      <c r="T24" s="30">
        <v>2717</v>
      </c>
      <c r="U24" s="85">
        <f t="shared" si="16"/>
        <v>516.23</v>
      </c>
      <c r="V24" s="85">
        <f t="shared" si="17"/>
        <v>3233.23</v>
      </c>
      <c r="W24" s="32">
        <f t="shared" si="18"/>
        <v>2717</v>
      </c>
      <c r="X24" s="32">
        <f t="shared" si="19"/>
        <v>3233.23</v>
      </c>
      <c r="Y24" s="86">
        <f t="shared" ref="Y24" si="20">IF(A24="","",AVERAGE(J24,P24,V24))</f>
        <v>3914.3066666666668</v>
      </c>
      <c r="Z24" s="86">
        <f t="shared" ref="Z24" si="21">IF(B24="","",AVERAGE(L24,R24,X24))</f>
        <v>3914.3066666666668</v>
      </c>
      <c r="AA24" s="87">
        <f t="shared" ref="AA24" si="22">IF(B24="","",STDEV(L24,R24,X24))</f>
        <v>638.97164227635028</v>
      </c>
      <c r="AB24" s="41">
        <f t="shared" si="3"/>
        <v>0.16324005671749878</v>
      </c>
      <c r="AC24" s="87">
        <f t="shared" si="4"/>
        <v>3275.3350243903164</v>
      </c>
      <c r="AD24" s="87">
        <f t="shared" si="5"/>
        <v>4553.2783089430168</v>
      </c>
      <c r="AE24" s="42">
        <f t="shared" si="6"/>
        <v>3914.3066666666668</v>
      </c>
      <c r="AF24" s="42">
        <f t="shared" si="7"/>
        <v>3914.3066666666668</v>
      </c>
    </row>
    <row r="25" spans="1:33" x14ac:dyDescent="0.2">
      <c r="A25" s="6">
        <v>9</v>
      </c>
    </row>
    <row r="26" spans="1:33" x14ac:dyDescent="0.2">
      <c r="A26" s="6">
        <v>9</v>
      </c>
    </row>
    <row r="27" spans="1:33" x14ac:dyDescent="0.2">
      <c r="A27" s="6">
        <v>9</v>
      </c>
    </row>
    <row r="28" spans="1:33" x14ac:dyDescent="0.2">
      <c r="A28" s="6">
        <v>9</v>
      </c>
    </row>
    <row r="29" spans="1:33" x14ac:dyDescent="0.2">
      <c r="A29" s="6">
        <v>9</v>
      </c>
    </row>
    <row r="30" spans="1:33" x14ac:dyDescent="0.2">
      <c r="A30" s="6">
        <v>9</v>
      </c>
    </row>
  </sheetData>
  <conditionalFormatting sqref="AB4:AB24">
    <cfRule type="cellIs" dxfId="4" priority="1" stopIfTrue="1" operator="greaterThan">
      <formula>0.2</formula>
    </cfRule>
  </conditionalFormatting>
  <conditionalFormatting sqref="C4:C14 C16:C24 D23">
    <cfRule type="duplicateValues" dxfId="3" priority="2"/>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4365B-44C5-4854-A48A-A1793254AEC2}">
  <sheetPr codeName="Hoja9">
    <pageSetUpPr fitToPage="1"/>
  </sheetPr>
  <dimension ref="A1:BR138"/>
  <sheetViews>
    <sheetView tabSelected="1" topLeftCell="A98" zoomScale="60" zoomScaleNormal="60" zoomScaleSheetLayoutView="66" workbookViewId="0">
      <selection activeCell="A103" sqref="A103:H103"/>
    </sheetView>
  </sheetViews>
  <sheetFormatPr baseColWidth="10" defaultColWidth="11.33203125" defaultRowHeight="15" x14ac:dyDescent="0.2"/>
  <cols>
    <col min="1" max="1" width="17.1640625" style="3" customWidth="1"/>
    <col min="2" max="2" width="31.5" style="3" customWidth="1"/>
    <col min="3" max="3" width="52.33203125" style="3" customWidth="1"/>
    <col min="4" max="4" width="83" style="3" customWidth="1"/>
    <col min="5" max="6" width="28.33203125" style="3" customWidth="1"/>
    <col min="7" max="7" width="31.33203125" style="3" customWidth="1"/>
    <col min="8" max="8" width="32.83203125" style="3" bestFit="1" customWidth="1"/>
    <col min="9" max="13" width="25.33203125" style="3" customWidth="1"/>
    <col min="14" max="14" width="35.5" style="3" bestFit="1" customWidth="1"/>
    <col min="15" max="15" width="24.33203125" style="3" customWidth="1"/>
    <col min="16" max="16" width="35.5" style="3" bestFit="1" customWidth="1"/>
    <col min="17" max="17" width="30.6640625" style="3" customWidth="1"/>
    <col min="18" max="18" width="34.6640625" style="3" customWidth="1"/>
    <col min="19" max="19" width="24.33203125" style="3" customWidth="1"/>
    <col min="20" max="20" width="32.83203125" style="3" bestFit="1" customWidth="1"/>
    <col min="21" max="21" width="24.33203125" style="3" customWidth="1"/>
    <col min="22" max="22" width="32.83203125" style="3" bestFit="1" customWidth="1"/>
    <col min="23" max="24" width="30.6640625" style="3" customWidth="1"/>
    <col min="25" max="25" width="35.1640625" style="3" bestFit="1" customWidth="1"/>
    <col min="26" max="26" width="30.5" style="3" bestFit="1" customWidth="1"/>
    <col min="27" max="27" width="47.5" style="3" customWidth="1"/>
    <col min="28" max="28" width="52.33203125" style="3" customWidth="1"/>
    <col min="29" max="29" width="56.33203125" style="3" customWidth="1"/>
    <col min="30" max="30" width="21.1640625" style="3" bestFit="1" customWidth="1"/>
    <col min="31" max="32" width="11.33203125" style="3"/>
    <col min="33" max="34" width="31.1640625" style="3" customWidth="1"/>
    <col min="35" max="35" width="29.1640625" style="3" customWidth="1"/>
    <col min="36" max="36" width="66.6640625" style="3" customWidth="1"/>
    <col min="37" max="39" width="22.6640625" style="3" customWidth="1"/>
    <col min="40" max="41" width="32.1640625" style="3" customWidth="1"/>
    <col min="42" max="43" width="22.6640625" style="3" customWidth="1"/>
    <col min="44" max="44" width="31.1640625" style="3" customWidth="1"/>
    <col min="45" max="45" width="13.1640625" style="3" bestFit="1" customWidth="1"/>
    <col min="46" max="66" width="11.33203125" style="3"/>
    <col min="67" max="67" width="5.33203125" style="3" bestFit="1" customWidth="1"/>
    <col min="68" max="16384" width="11.33203125" style="3"/>
  </cols>
  <sheetData>
    <row r="1" spans="1:70" ht="16" x14ac:dyDescent="0.2">
      <c r="K1" s="3" t="s">
        <v>372</v>
      </c>
      <c r="L1" s="3" t="s">
        <v>373</v>
      </c>
    </row>
    <row r="3" spans="1:70" s="1" customFormat="1" ht="93" x14ac:dyDescent="0.2">
      <c r="A3" s="226" t="s">
        <v>0</v>
      </c>
      <c r="B3" s="226"/>
      <c r="C3" s="226"/>
      <c r="D3" s="226"/>
      <c r="E3" s="226"/>
      <c r="F3" s="226"/>
      <c r="G3" s="226"/>
      <c r="H3" s="226"/>
      <c r="I3" s="226"/>
      <c r="J3" s="226"/>
      <c r="K3" s="226"/>
      <c r="L3" s="226"/>
      <c r="M3" s="263" t="s">
        <v>1</v>
      </c>
      <c r="N3" s="264"/>
      <c r="O3" s="264"/>
      <c r="P3" s="264"/>
      <c r="Q3" s="264"/>
      <c r="R3" s="264"/>
      <c r="S3" s="264"/>
      <c r="T3" s="264"/>
      <c r="U3" s="264"/>
      <c r="V3" s="264"/>
      <c r="W3" s="33"/>
      <c r="X3" s="33"/>
      <c r="Y3" s="33"/>
      <c r="Z3" s="33"/>
      <c r="AA3" s="33"/>
      <c r="AB3" s="33"/>
    </row>
    <row r="4" spans="1:70" s="2" customFormat="1" ht="93" x14ac:dyDescent="0.2">
      <c r="A4" s="227"/>
      <c r="B4" s="227"/>
      <c r="C4" s="45" t="s">
        <v>2</v>
      </c>
      <c r="D4" s="17" t="s">
        <v>292</v>
      </c>
      <c r="E4" s="228" t="s">
        <v>3</v>
      </c>
      <c r="F4" s="228"/>
      <c r="G4" s="229" t="s">
        <v>110</v>
      </c>
      <c r="H4" s="229"/>
      <c r="I4" s="229"/>
      <c r="J4" s="229"/>
      <c r="K4" s="229"/>
      <c r="L4" s="229"/>
      <c r="M4" s="265"/>
      <c r="N4" s="266"/>
      <c r="O4" s="266"/>
      <c r="P4" s="266"/>
      <c r="Q4" s="266"/>
      <c r="R4" s="266"/>
      <c r="S4" s="266"/>
      <c r="T4" s="266"/>
      <c r="U4" s="266"/>
      <c r="V4" s="266"/>
      <c r="Y4" s="256" t="s">
        <v>4</v>
      </c>
      <c r="Z4" s="256"/>
      <c r="AA4" s="74">
        <f>IF(B11="","",Z104)</f>
        <v>781081021.7166667</v>
      </c>
      <c r="AB4" s="38"/>
    </row>
    <row r="5" spans="1:70" s="2" customFormat="1" ht="93" x14ac:dyDescent="0.2">
      <c r="A5" s="227"/>
      <c r="B5" s="227"/>
      <c r="C5" s="20" t="s">
        <v>5</v>
      </c>
      <c r="D5" s="230" t="s">
        <v>130</v>
      </c>
      <c r="E5" s="231"/>
      <c r="F5" s="232"/>
      <c r="G5" s="20" t="s">
        <v>6</v>
      </c>
      <c r="H5" s="230" t="s">
        <v>464</v>
      </c>
      <c r="I5" s="232"/>
      <c r="J5" s="20" t="s">
        <v>7</v>
      </c>
      <c r="K5" s="230"/>
      <c r="L5" s="232"/>
      <c r="M5" s="265"/>
      <c r="N5" s="266"/>
      <c r="O5" s="266"/>
      <c r="P5" s="266"/>
      <c r="Q5" s="266"/>
      <c r="R5" s="266"/>
      <c r="S5" s="266"/>
      <c r="T5" s="266"/>
      <c r="U5" s="266"/>
      <c r="V5" s="266"/>
      <c r="Y5" s="256" t="s">
        <v>8</v>
      </c>
      <c r="Z5" s="256"/>
      <c r="AA5" s="74">
        <f>IF(B11="","",AR23)</f>
        <v>784000000</v>
      </c>
      <c r="AB5" s="38"/>
    </row>
    <row r="6" spans="1:70" s="2" customFormat="1" ht="50" x14ac:dyDescent="0.2">
      <c r="A6" s="227"/>
      <c r="B6" s="227"/>
      <c r="C6" s="46" t="s">
        <v>9</v>
      </c>
      <c r="D6" s="228"/>
      <c r="E6" s="228"/>
      <c r="F6" s="228"/>
      <c r="G6" s="228"/>
      <c r="H6" s="228"/>
      <c r="I6" s="228"/>
      <c r="J6" s="228"/>
      <c r="K6" s="228"/>
      <c r="L6" s="228"/>
      <c r="M6" s="267"/>
      <c r="N6" s="268"/>
      <c r="O6" s="268"/>
      <c r="P6" s="268"/>
      <c r="Q6" s="268"/>
      <c r="R6" s="268"/>
      <c r="S6" s="268"/>
      <c r="T6" s="268"/>
      <c r="U6" s="268"/>
      <c r="V6" s="268"/>
      <c r="Y6" s="256" t="s">
        <v>10</v>
      </c>
      <c r="Z6" s="256"/>
      <c r="AA6" s="94">
        <f>SUM(AA4:AA5)</f>
        <v>1565081021.7166667</v>
      </c>
      <c r="AB6" s="74">
        <v>1565084000</v>
      </c>
      <c r="AC6" s="74">
        <f>+AB6-AA6</f>
        <v>2978.2833333015442</v>
      </c>
      <c r="AG6" s="244" t="s">
        <v>11</v>
      </c>
      <c r="AH6" s="244"/>
      <c r="AI6" s="244"/>
      <c r="AJ6" s="244"/>
      <c r="AK6" s="244"/>
      <c r="AL6" s="244"/>
      <c r="AM6" s="244"/>
      <c r="AN6" s="244"/>
      <c r="AO6" s="244"/>
      <c r="AP6" s="244"/>
      <c r="AQ6" s="244"/>
      <c r="AR6" s="244"/>
    </row>
    <row r="7" spans="1:70" ht="16" x14ac:dyDescent="0.2">
      <c r="AB7" s="3" t="s">
        <v>462</v>
      </c>
      <c r="AC7" s="3" t="s">
        <v>463</v>
      </c>
    </row>
    <row r="8" spans="1:70" x14ac:dyDescent="0.2">
      <c r="A8" s="4"/>
      <c r="I8" s="16"/>
      <c r="J8" s="16"/>
      <c r="K8" s="16"/>
      <c r="L8" s="16"/>
      <c r="O8" s="16"/>
      <c r="P8" s="16"/>
      <c r="Q8" s="16"/>
      <c r="R8" s="16"/>
      <c r="U8" s="16"/>
      <c r="V8" s="16"/>
      <c r="W8" s="16"/>
      <c r="X8" s="16"/>
      <c r="Y8" s="16"/>
    </row>
    <row r="9" spans="1:70" s="18" customFormat="1" ht="19" x14ac:dyDescent="0.25">
      <c r="G9" s="249" t="s">
        <v>12</v>
      </c>
      <c r="H9" s="250"/>
      <c r="I9" s="250"/>
      <c r="J9" s="250"/>
      <c r="K9" s="250"/>
      <c r="L9" s="251"/>
      <c r="M9" s="257" t="s">
        <v>13</v>
      </c>
      <c r="N9" s="258"/>
      <c r="O9" s="258"/>
      <c r="P9" s="258"/>
      <c r="Q9" s="258"/>
      <c r="R9" s="259"/>
      <c r="S9" s="260" t="s">
        <v>14</v>
      </c>
      <c r="T9" s="261"/>
      <c r="U9" s="261"/>
      <c r="V9" s="261"/>
      <c r="W9" s="261"/>
      <c r="X9" s="262"/>
      <c r="Y9" s="253" t="s">
        <v>15</v>
      </c>
      <c r="Z9" s="254"/>
      <c r="AA9" s="254"/>
      <c r="AB9" s="254"/>
    </row>
    <row r="10" spans="1:70" s="18" customFormat="1" ht="140" x14ac:dyDescent="0.25">
      <c r="A10" s="19" t="s">
        <v>16</v>
      </c>
      <c r="B10" s="19" t="s">
        <v>17</v>
      </c>
      <c r="C10" s="19" t="s">
        <v>18</v>
      </c>
      <c r="D10" s="19" t="s">
        <v>19</v>
      </c>
      <c r="E10" s="19" t="s">
        <v>20</v>
      </c>
      <c r="F10" s="19" t="s">
        <v>21</v>
      </c>
      <c r="G10" s="21" t="s">
        <v>22</v>
      </c>
      <c r="H10" s="21" t="s">
        <v>23</v>
      </c>
      <c r="I10" s="21" t="s">
        <v>370</v>
      </c>
      <c r="J10" s="21" t="s">
        <v>25</v>
      </c>
      <c r="K10" s="21" t="s">
        <v>26</v>
      </c>
      <c r="L10" s="21" t="s">
        <v>27</v>
      </c>
      <c r="M10" s="19" t="s">
        <v>28</v>
      </c>
      <c r="N10" s="19" t="s">
        <v>23</v>
      </c>
      <c r="O10" s="19" t="s">
        <v>370</v>
      </c>
      <c r="P10" s="19" t="s">
        <v>25</v>
      </c>
      <c r="Q10" s="19" t="s">
        <v>26</v>
      </c>
      <c r="R10" s="19" t="s">
        <v>27</v>
      </c>
      <c r="S10" s="28" t="s">
        <v>29</v>
      </c>
      <c r="T10" s="28" t="s">
        <v>23</v>
      </c>
      <c r="U10" s="28" t="s">
        <v>370</v>
      </c>
      <c r="V10" s="28" t="s">
        <v>25</v>
      </c>
      <c r="W10" s="28" t="s">
        <v>26</v>
      </c>
      <c r="X10" s="28" t="s">
        <v>27</v>
      </c>
      <c r="Y10" s="21" t="s">
        <v>30</v>
      </c>
      <c r="Z10" s="21" t="s">
        <v>31</v>
      </c>
      <c r="AA10" s="21" t="s">
        <v>32</v>
      </c>
      <c r="AB10" s="21" t="s">
        <v>33</v>
      </c>
      <c r="AC10" s="72" t="s">
        <v>38</v>
      </c>
      <c r="AG10" s="49" t="s">
        <v>17</v>
      </c>
      <c r="AH10" s="49" t="s">
        <v>39</v>
      </c>
      <c r="AI10" s="49" t="s">
        <v>40</v>
      </c>
      <c r="AJ10" s="49" t="s">
        <v>41</v>
      </c>
      <c r="AK10" s="49" t="s">
        <v>42</v>
      </c>
      <c r="AL10" s="49" t="s">
        <v>43</v>
      </c>
      <c r="AM10" s="49" t="s">
        <v>44</v>
      </c>
      <c r="AN10" s="49" t="s">
        <v>45</v>
      </c>
      <c r="AO10" s="49" t="s">
        <v>46</v>
      </c>
      <c r="AP10" s="49" t="s">
        <v>13</v>
      </c>
      <c r="AQ10" s="49" t="s">
        <v>14</v>
      </c>
      <c r="AR10" s="49" t="s">
        <v>47</v>
      </c>
    </row>
    <row r="11" spans="1:70" s="7" customFormat="1" ht="208" x14ac:dyDescent="0.2">
      <c r="A11" s="112">
        <f t="shared" ref="A11:A12" si="0">IF(B11&lt;&gt;"",BR11,"")</f>
        <v>1</v>
      </c>
      <c r="B11" s="113" t="s">
        <v>195</v>
      </c>
      <c r="C11" s="113" t="s">
        <v>196</v>
      </c>
      <c r="D11" s="209" t="s">
        <v>204</v>
      </c>
      <c r="E11" s="114" t="s">
        <v>205</v>
      </c>
      <c r="F11" s="113">
        <v>2000</v>
      </c>
      <c r="G11" s="115" t="s">
        <v>206</v>
      </c>
      <c r="H11" s="116">
        <v>924</v>
      </c>
      <c r="I11" s="117">
        <f>H11*19%</f>
        <v>175.56</v>
      </c>
      <c r="J11" s="117">
        <f>H11+I11</f>
        <v>1099.56</v>
      </c>
      <c r="K11" s="118">
        <f>IF(B11="","",(H11*F11))</f>
        <v>1848000</v>
      </c>
      <c r="L11" s="118">
        <f>IF(B11="","",(J11*F11))</f>
        <v>2199120</v>
      </c>
      <c r="M11" s="119" t="s">
        <v>207</v>
      </c>
      <c r="N11" s="120">
        <v>1020</v>
      </c>
      <c r="O11" s="121">
        <f>N11*19%</f>
        <v>193.8</v>
      </c>
      <c r="P11" s="121">
        <f>N11+O11</f>
        <v>1213.8</v>
      </c>
      <c r="Q11" s="122">
        <f>IF(B11="","",(N11*F11))</f>
        <v>2040000</v>
      </c>
      <c r="R11" s="122">
        <f>IF(B11="","",(P11*F11))</f>
        <v>2427600</v>
      </c>
      <c r="S11" s="123" t="s">
        <v>208</v>
      </c>
      <c r="T11" s="124">
        <v>845</v>
      </c>
      <c r="U11" s="125">
        <f>T11*19%</f>
        <v>160.55000000000001</v>
      </c>
      <c r="V11" s="125">
        <f>T11+U11</f>
        <v>1005.55</v>
      </c>
      <c r="W11" s="126">
        <f>IF(B11="","",(T11*F11))</f>
        <v>1690000</v>
      </c>
      <c r="X11" s="126">
        <f>IF(B11="","",(V11*F11))</f>
        <v>2011100</v>
      </c>
      <c r="Y11" s="127">
        <f t="shared" ref="Y11:Y76" si="1">IF(A11="","",AVERAGE(J11,P11,V11))</f>
        <v>1106.3033333333333</v>
      </c>
      <c r="Z11" s="127">
        <f t="shared" ref="Z11:Z76" si="2">IF(B11="","",AVERAGE(L11,R11,X11))</f>
        <v>2212606.6666666665</v>
      </c>
      <c r="AA11" s="127">
        <f t="shared" ref="AA11:AA76" si="3">IF(B11="","",STDEV(L11,R11,X11))</f>
        <v>208577.27616721176</v>
      </c>
      <c r="AB11" s="128">
        <f t="shared" ref="AB11:AB76" si="4">IF(B11="","",(AA11/Z11))</f>
        <v>9.4267670485435787E-2</v>
      </c>
      <c r="AC11" s="127"/>
      <c r="AG11" s="64" t="s">
        <v>198</v>
      </c>
      <c r="AH11" s="75">
        <v>1</v>
      </c>
      <c r="AI11" s="64" t="s">
        <v>199</v>
      </c>
      <c r="AJ11" s="95" t="s">
        <v>197</v>
      </c>
      <c r="AK11" s="5" t="s">
        <v>200</v>
      </c>
      <c r="AL11" s="65">
        <v>1</v>
      </c>
      <c r="AM11" s="75">
        <v>7</v>
      </c>
      <c r="AN11" s="98">
        <v>7000000</v>
      </c>
      <c r="AO11" s="67">
        <f>IF(AK11="Tabla",(AN11*AH11*AL11*AM11)," ")</f>
        <v>49000000</v>
      </c>
      <c r="AP11" s="64"/>
      <c r="AQ11" s="64"/>
      <c r="AR11" s="68">
        <f>IF(AK11="Tabla",AO11,(AVERAGE(AN11,AP11,AQ11)*AM11*AH11))</f>
        <v>49000000</v>
      </c>
      <c r="BR11" s="7">
        <v>1</v>
      </c>
    </row>
    <row r="12" spans="1:70" s="7" customFormat="1" ht="176" x14ac:dyDescent="0.2">
      <c r="A12" s="112">
        <f t="shared" si="0"/>
        <v>2</v>
      </c>
      <c r="B12" s="113" t="s">
        <v>161</v>
      </c>
      <c r="C12" s="113" t="s">
        <v>162</v>
      </c>
      <c r="D12" s="209" t="s">
        <v>209</v>
      </c>
      <c r="E12" s="114" t="s">
        <v>205</v>
      </c>
      <c r="F12" s="113">
        <v>600</v>
      </c>
      <c r="G12" s="115" t="s">
        <v>210</v>
      </c>
      <c r="H12" s="116">
        <v>20000</v>
      </c>
      <c r="I12" s="117">
        <f t="shared" ref="I12:I99" si="5">H12*19%</f>
        <v>3800</v>
      </c>
      <c r="J12" s="117">
        <f t="shared" ref="J12:J75" si="6">H12+I12</f>
        <v>23800</v>
      </c>
      <c r="K12" s="118">
        <f t="shared" ref="K12:K75" si="7">IF(B12="","",(H12*F12))</f>
        <v>12000000</v>
      </c>
      <c r="L12" s="118">
        <f t="shared" ref="L12:L75" si="8">IF(B12="","",(J12*F12))</f>
        <v>14280000</v>
      </c>
      <c r="M12" s="119" t="s">
        <v>211</v>
      </c>
      <c r="N12" s="120">
        <v>20600</v>
      </c>
      <c r="O12" s="121">
        <f t="shared" ref="O12:O99" si="9">N12*19%</f>
        <v>3914</v>
      </c>
      <c r="P12" s="121">
        <f t="shared" ref="P12:P75" si="10">N12+O12</f>
        <v>24514</v>
      </c>
      <c r="Q12" s="122">
        <f t="shared" ref="Q12:Q75" si="11">IF(B12="","",(N12*F12))</f>
        <v>12360000</v>
      </c>
      <c r="R12" s="122">
        <f t="shared" ref="R12:R75" si="12">IF(B12="","",(P12*F12))</f>
        <v>14708400</v>
      </c>
      <c r="S12" s="123" t="s">
        <v>213</v>
      </c>
      <c r="T12" s="124">
        <v>20000</v>
      </c>
      <c r="U12" s="125">
        <f t="shared" ref="U12:U97" si="13">T12*19%</f>
        <v>3800</v>
      </c>
      <c r="V12" s="125">
        <f t="shared" ref="V12:V70" si="14">T12+U12</f>
        <v>23800</v>
      </c>
      <c r="W12" s="126">
        <f t="shared" ref="W12:W75" si="15">IF(B12="","",(T12*F12))</f>
        <v>12000000</v>
      </c>
      <c r="X12" s="126">
        <f t="shared" ref="X12:X75" si="16">IF(B12="","",(V12*F12))</f>
        <v>14280000</v>
      </c>
      <c r="Y12" s="127">
        <f t="shared" si="1"/>
        <v>24038</v>
      </c>
      <c r="Z12" s="127">
        <f t="shared" si="2"/>
        <v>14422800</v>
      </c>
      <c r="AA12" s="127">
        <f t="shared" si="3"/>
        <v>247336.85532083569</v>
      </c>
      <c r="AB12" s="128">
        <f t="shared" si="4"/>
        <v>1.7149017896721557E-2</v>
      </c>
      <c r="AC12" s="127"/>
      <c r="AG12" s="64" t="s">
        <v>198</v>
      </c>
      <c r="AH12" s="75">
        <v>2</v>
      </c>
      <c r="AI12" s="64" t="s">
        <v>201</v>
      </c>
      <c r="AJ12" s="95" t="s">
        <v>202</v>
      </c>
      <c r="AK12" s="5" t="s">
        <v>200</v>
      </c>
      <c r="AL12" s="65">
        <v>1</v>
      </c>
      <c r="AM12" s="75">
        <v>7</v>
      </c>
      <c r="AN12" s="98">
        <v>5000000</v>
      </c>
      <c r="AO12" s="67">
        <f>IF(AK12="Tabla",(AN12*AH12*AL12*AM12)," ")</f>
        <v>70000000</v>
      </c>
      <c r="AP12" s="64"/>
      <c r="AQ12" s="64"/>
      <c r="AR12" s="68">
        <f t="shared" ref="AR12:AR19" si="17">IF(AK12="Tabla",AO12,(AVERAGE(AN12,AP12,AQ12)*AM12*AH12))</f>
        <v>70000000</v>
      </c>
      <c r="BR12" s="7">
        <v>2</v>
      </c>
    </row>
    <row r="13" spans="1:70" s="7" customFormat="1" ht="176" x14ac:dyDescent="0.2">
      <c r="A13" s="112">
        <v>3</v>
      </c>
      <c r="B13" s="113" t="s">
        <v>161</v>
      </c>
      <c r="C13" s="113" t="s">
        <v>164</v>
      </c>
      <c r="D13" s="209" t="s">
        <v>214</v>
      </c>
      <c r="E13" s="114" t="s">
        <v>205</v>
      </c>
      <c r="F13" s="113">
        <v>600</v>
      </c>
      <c r="G13" s="115" t="s">
        <v>215</v>
      </c>
      <c r="H13" s="116">
        <v>21758</v>
      </c>
      <c r="I13" s="117">
        <f t="shared" si="5"/>
        <v>4134.0200000000004</v>
      </c>
      <c r="J13" s="117">
        <f t="shared" si="6"/>
        <v>25892.02</v>
      </c>
      <c r="K13" s="118">
        <f t="shared" si="7"/>
        <v>13054800</v>
      </c>
      <c r="L13" s="118">
        <f t="shared" si="8"/>
        <v>15535212</v>
      </c>
      <c r="M13" s="119" t="s">
        <v>216</v>
      </c>
      <c r="N13" s="120">
        <v>21500</v>
      </c>
      <c r="O13" s="121">
        <f t="shared" si="9"/>
        <v>4085</v>
      </c>
      <c r="P13" s="121">
        <f t="shared" si="10"/>
        <v>25585</v>
      </c>
      <c r="Q13" s="122">
        <f t="shared" si="11"/>
        <v>12900000</v>
      </c>
      <c r="R13" s="122">
        <f t="shared" si="12"/>
        <v>15351000</v>
      </c>
      <c r="S13" s="123" t="s">
        <v>217</v>
      </c>
      <c r="T13" s="124">
        <v>17000</v>
      </c>
      <c r="U13" s="125">
        <f t="shared" si="13"/>
        <v>3230</v>
      </c>
      <c r="V13" s="125">
        <f t="shared" si="14"/>
        <v>20230</v>
      </c>
      <c r="W13" s="126">
        <f t="shared" si="15"/>
        <v>10200000</v>
      </c>
      <c r="X13" s="126">
        <f t="shared" si="16"/>
        <v>12138000</v>
      </c>
      <c r="Y13" s="127">
        <f t="shared" si="1"/>
        <v>23902.34</v>
      </c>
      <c r="Z13" s="127">
        <f t="shared" si="2"/>
        <v>14341404</v>
      </c>
      <c r="AA13" s="127">
        <f t="shared" si="3"/>
        <v>1910425.4514761888</v>
      </c>
      <c r="AB13" s="128">
        <f t="shared" si="4"/>
        <v>0.13321048981509681</v>
      </c>
      <c r="AC13" s="127"/>
      <c r="AG13" s="64" t="s">
        <v>313</v>
      </c>
      <c r="AH13" s="75">
        <v>6</v>
      </c>
      <c r="AI13" s="64" t="s">
        <v>312</v>
      </c>
      <c r="AJ13" s="95" t="s">
        <v>300</v>
      </c>
      <c r="AK13" s="5" t="s">
        <v>200</v>
      </c>
      <c r="AL13" s="65">
        <v>1</v>
      </c>
      <c r="AM13" s="75">
        <v>6</v>
      </c>
      <c r="AN13" s="98">
        <v>5000000</v>
      </c>
      <c r="AO13" s="67">
        <f t="shared" ref="AO13:AO19" si="18">IF(AK13="Tabla",(AN13*AH13*AL13*AM13)," ")</f>
        <v>180000000</v>
      </c>
      <c r="AP13" s="64"/>
      <c r="AQ13" s="64"/>
      <c r="AR13" s="68">
        <f t="shared" si="17"/>
        <v>180000000</v>
      </c>
      <c r="BR13" s="7">
        <v>4</v>
      </c>
    </row>
    <row r="14" spans="1:70" s="7" customFormat="1" ht="160" x14ac:dyDescent="0.2">
      <c r="A14" s="112">
        <v>4</v>
      </c>
      <c r="B14" s="113" t="s">
        <v>161</v>
      </c>
      <c r="C14" s="113" t="s">
        <v>165</v>
      </c>
      <c r="D14" s="209" t="s">
        <v>218</v>
      </c>
      <c r="E14" s="114" t="s">
        <v>205</v>
      </c>
      <c r="F14" s="113">
        <v>600</v>
      </c>
      <c r="G14" s="115" t="s">
        <v>219</v>
      </c>
      <c r="H14" s="116">
        <v>510</v>
      </c>
      <c r="I14" s="117">
        <f t="shared" si="5"/>
        <v>96.9</v>
      </c>
      <c r="J14" s="117">
        <f t="shared" si="6"/>
        <v>606.9</v>
      </c>
      <c r="K14" s="118">
        <f t="shared" si="7"/>
        <v>306000</v>
      </c>
      <c r="L14" s="118">
        <f t="shared" si="8"/>
        <v>364140</v>
      </c>
      <c r="M14" s="119" t="s">
        <v>220</v>
      </c>
      <c r="N14" s="120">
        <v>437</v>
      </c>
      <c r="O14" s="121">
        <f t="shared" si="9"/>
        <v>83.03</v>
      </c>
      <c r="P14" s="121">
        <f t="shared" si="10"/>
        <v>520.03</v>
      </c>
      <c r="Q14" s="122">
        <f t="shared" si="11"/>
        <v>262200</v>
      </c>
      <c r="R14" s="122">
        <f t="shared" si="12"/>
        <v>312018</v>
      </c>
      <c r="S14" s="123" t="s">
        <v>208</v>
      </c>
      <c r="T14" s="124">
        <v>490</v>
      </c>
      <c r="U14" s="125">
        <f t="shared" si="13"/>
        <v>93.1</v>
      </c>
      <c r="V14" s="125">
        <f t="shared" si="14"/>
        <v>583.1</v>
      </c>
      <c r="W14" s="126">
        <f t="shared" si="15"/>
        <v>294000</v>
      </c>
      <c r="X14" s="126">
        <f t="shared" si="16"/>
        <v>349860</v>
      </c>
      <c r="Y14" s="127">
        <f t="shared" si="1"/>
        <v>570.00999999999988</v>
      </c>
      <c r="Z14" s="127">
        <f t="shared" si="2"/>
        <v>342006</v>
      </c>
      <c r="AA14" s="127">
        <f t="shared" si="3"/>
        <v>26933.987970592101</v>
      </c>
      <c r="AB14" s="128">
        <f t="shared" si="4"/>
        <v>7.875296916016708E-2</v>
      </c>
      <c r="AC14" s="127"/>
      <c r="AG14" s="64" t="s">
        <v>313</v>
      </c>
      <c r="AH14" s="75">
        <v>6</v>
      </c>
      <c r="AI14" s="64" t="s">
        <v>314</v>
      </c>
      <c r="AJ14" s="95" t="s">
        <v>301</v>
      </c>
      <c r="AK14" s="5" t="s">
        <v>200</v>
      </c>
      <c r="AL14" s="65">
        <v>1</v>
      </c>
      <c r="AM14" s="75">
        <v>6</v>
      </c>
      <c r="AN14" s="98">
        <v>5000000</v>
      </c>
      <c r="AO14" s="67">
        <f t="shared" si="18"/>
        <v>180000000</v>
      </c>
      <c r="AP14" s="64"/>
      <c r="AQ14" s="64"/>
      <c r="AR14" s="68">
        <f t="shared" si="17"/>
        <v>180000000</v>
      </c>
      <c r="BR14" s="7">
        <v>5</v>
      </c>
    </row>
    <row r="15" spans="1:70" s="7" customFormat="1" ht="160" x14ac:dyDescent="0.2">
      <c r="A15" s="112">
        <v>5</v>
      </c>
      <c r="B15" s="113" t="s">
        <v>161</v>
      </c>
      <c r="C15" s="113" t="s">
        <v>166</v>
      </c>
      <c r="D15" s="209" t="s">
        <v>225</v>
      </c>
      <c r="E15" s="114" t="s">
        <v>205</v>
      </c>
      <c r="F15" s="113">
        <v>600</v>
      </c>
      <c r="G15" s="115" t="s">
        <v>222</v>
      </c>
      <c r="H15" s="116">
        <v>74789.915966386558</v>
      </c>
      <c r="I15" s="117">
        <f t="shared" si="5"/>
        <v>14210.084033613446</v>
      </c>
      <c r="J15" s="117">
        <f t="shared" si="6"/>
        <v>89000</v>
      </c>
      <c r="K15" s="118">
        <f t="shared" si="7"/>
        <v>44873949.579831935</v>
      </c>
      <c r="L15" s="118">
        <f t="shared" si="8"/>
        <v>53400000</v>
      </c>
      <c r="M15" s="119" t="s">
        <v>223</v>
      </c>
      <c r="N15" s="120">
        <v>68907.563025210082</v>
      </c>
      <c r="O15" s="121">
        <f t="shared" si="9"/>
        <v>13092.436974789916</v>
      </c>
      <c r="P15" s="121">
        <f t="shared" si="10"/>
        <v>82000</v>
      </c>
      <c r="Q15" s="122">
        <f t="shared" si="11"/>
        <v>41344537.815126047</v>
      </c>
      <c r="R15" s="122">
        <f t="shared" si="12"/>
        <v>49200000</v>
      </c>
      <c r="S15" s="123" t="s">
        <v>224</v>
      </c>
      <c r="T15" s="124">
        <v>74790</v>
      </c>
      <c r="U15" s="125">
        <f t="shared" si="13"/>
        <v>14210.1</v>
      </c>
      <c r="V15" s="125">
        <f t="shared" si="14"/>
        <v>89000.1</v>
      </c>
      <c r="W15" s="126">
        <f t="shared" si="15"/>
        <v>44874000</v>
      </c>
      <c r="X15" s="126">
        <f t="shared" si="16"/>
        <v>53400060</v>
      </c>
      <c r="Y15" s="127">
        <f t="shared" si="1"/>
        <v>86666.7</v>
      </c>
      <c r="Z15" s="127">
        <f t="shared" si="2"/>
        <v>52000020</v>
      </c>
      <c r="AA15" s="127">
        <f t="shared" si="3"/>
        <v>2424888.4512900794</v>
      </c>
      <c r="AB15" s="128">
        <f t="shared" si="4"/>
        <v>4.6632452281558344E-2</v>
      </c>
      <c r="AC15" s="127"/>
      <c r="AG15" s="64" t="s">
        <v>315</v>
      </c>
      <c r="AH15" s="75">
        <v>2</v>
      </c>
      <c r="AI15" s="64" t="s">
        <v>314</v>
      </c>
      <c r="AJ15" s="95" t="s">
        <v>302</v>
      </c>
      <c r="AK15" s="5" t="s">
        <v>200</v>
      </c>
      <c r="AL15" s="65">
        <v>1</v>
      </c>
      <c r="AM15" s="75">
        <v>4</v>
      </c>
      <c r="AN15" s="98">
        <v>5000000</v>
      </c>
      <c r="AO15" s="67">
        <f t="shared" si="18"/>
        <v>40000000</v>
      </c>
      <c r="AP15" s="64"/>
      <c r="AQ15" s="64"/>
      <c r="AR15" s="68">
        <f t="shared" si="17"/>
        <v>40000000</v>
      </c>
      <c r="BR15" s="7">
        <v>6</v>
      </c>
    </row>
    <row r="16" spans="1:70" s="7" customFormat="1" ht="160" x14ac:dyDescent="0.2">
      <c r="A16" s="112">
        <v>6</v>
      </c>
      <c r="B16" s="113" t="s">
        <v>161</v>
      </c>
      <c r="C16" s="113" t="s">
        <v>166</v>
      </c>
      <c r="D16" s="209" t="s">
        <v>221</v>
      </c>
      <c r="E16" s="114" t="s">
        <v>205</v>
      </c>
      <c r="F16" s="113">
        <v>600</v>
      </c>
      <c r="G16" s="115" t="s">
        <v>226</v>
      </c>
      <c r="H16" s="116">
        <f>55000/1.19</f>
        <v>46218.487394957985</v>
      </c>
      <c r="I16" s="117">
        <f t="shared" si="5"/>
        <v>8781.5126050420167</v>
      </c>
      <c r="J16" s="117">
        <f t="shared" si="6"/>
        <v>55000</v>
      </c>
      <c r="K16" s="118">
        <f t="shared" si="7"/>
        <v>27731092.43697479</v>
      </c>
      <c r="L16" s="118">
        <f t="shared" si="8"/>
        <v>33000000</v>
      </c>
      <c r="M16" s="119" t="s">
        <v>227</v>
      </c>
      <c r="N16" s="120">
        <v>46218</v>
      </c>
      <c r="O16" s="121">
        <f t="shared" si="9"/>
        <v>8781.42</v>
      </c>
      <c r="P16" s="121">
        <f t="shared" si="10"/>
        <v>54999.42</v>
      </c>
      <c r="Q16" s="122">
        <f t="shared" si="11"/>
        <v>27730800</v>
      </c>
      <c r="R16" s="122">
        <f t="shared" si="12"/>
        <v>32999652</v>
      </c>
      <c r="S16" s="123" t="s">
        <v>228</v>
      </c>
      <c r="T16" s="124">
        <v>46218</v>
      </c>
      <c r="U16" s="125">
        <f t="shared" si="13"/>
        <v>8781.42</v>
      </c>
      <c r="V16" s="125">
        <f t="shared" si="14"/>
        <v>54999.42</v>
      </c>
      <c r="W16" s="126">
        <f t="shared" si="15"/>
        <v>27730800</v>
      </c>
      <c r="X16" s="126">
        <f t="shared" si="16"/>
        <v>32999652</v>
      </c>
      <c r="Y16" s="127">
        <f t="shared" si="1"/>
        <v>54999.613333333335</v>
      </c>
      <c r="Z16" s="127">
        <f t="shared" si="2"/>
        <v>32999768</v>
      </c>
      <c r="AA16" s="127">
        <f t="shared" si="3"/>
        <v>200.91789367798975</v>
      </c>
      <c r="AB16" s="128">
        <f t="shared" si="4"/>
        <v>6.088463824290818E-6</v>
      </c>
      <c r="AC16" s="127"/>
      <c r="AG16" s="64" t="s">
        <v>315</v>
      </c>
      <c r="AH16" s="75">
        <v>2</v>
      </c>
      <c r="AI16" s="64" t="s">
        <v>312</v>
      </c>
      <c r="AJ16" s="95" t="s">
        <v>301</v>
      </c>
      <c r="AK16" s="5" t="s">
        <v>200</v>
      </c>
      <c r="AL16" s="65">
        <v>1</v>
      </c>
      <c r="AM16" s="75">
        <v>4</v>
      </c>
      <c r="AN16" s="98">
        <v>5000000</v>
      </c>
      <c r="AO16" s="67">
        <f t="shared" si="18"/>
        <v>40000000</v>
      </c>
      <c r="AP16" s="64"/>
      <c r="AQ16" s="64"/>
      <c r="AR16" s="68">
        <f t="shared" si="17"/>
        <v>40000000</v>
      </c>
      <c r="BR16" s="7">
        <v>7</v>
      </c>
    </row>
    <row r="17" spans="1:70" s="7" customFormat="1" ht="144" x14ac:dyDescent="0.2">
      <c r="A17" s="112">
        <v>7</v>
      </c>
      <c r="B17" s="113" t="s">
        <v>161</v>
      </c>
      <c r="C17" s="113" t="s">
        <v>365</v>
      </c>
      <c r="D17" s="209" t="s">
        <v>367</v>
      </c>
      <c r="E17" s="114" t="s">
        <v>342</v>
      </c>
      <c r="F17" s="113">
        <v>600</v>
      </c>
      <c r="G17" s="115" t="s">
        <v>222</v>
      </c>
      <c r="H17" s="116">
        <v>54622</v>
      </c>
      <c r="I17" s="117">
        <f t="shared" si="5"/>
        <v>10378.18</v>
      </c>
      <c r="J17" s="117">
        <f t="shared" si="6"/>
        <v>65000.18</v>
      </c>
      <c r="K17" s="118">
        <f t="shared" si="7"/>
        <v>32773200</v>
      </c>
      <c r="L17" s="118">
        <f t="shared" si="8"/>
        <v>39000108</v>
      </c>
      <c r="M17" s="119" t="s">
        <v>223</v>
      </c>
      <c r="N17" s="120">
        <v>54622</v>
      </c>
      <c r="O17" s="121">
        <f t="shared" si="9"/>
        <v>10378.18</v>
      </c>
      <c r="P17" s="121">
        <f t="shared" si="10"/>
        <v>65000.18</v>
      </c>
      <c r="Q17" s="122">
        <f t="shared" si="11"/>
        <v>32773200</v>
      </c>
      <c r="R17" s="122">
        <f t="shared" si="12"/>
        <v>39000108</v>
      </c>
      <c r="S17" s="123" t="s">
        <v>366</v>
      </c>
      <c r="T17" s="124">
        <v>54622</v>
      </c>
      <c r="U17" s="125">
        <f t="shared" si="13"/>
        <v>10378.18</v>
      </c>
      <c r="V17" s="125">
        <f t="shared" si="14"/>
        <v>65000.18</v>
      </c>
      <c r="W17" s="126">
        <f t="shared" si="15"/>
        <v>32773200</v>
      </c>
      <c r="X17" s="126">
        <f t="shared" si="16"/>
        <v>39000108</v>
      </c>
      <c r="Y17" s="127">
        <f t="shared" si="1"/>
        <v>65000.18</v>
      </c>
      <c r="Z17" s="127">
        <f t="shared" si="2"/>
        <v>39000108</v>
      </c>
      <c r="AA17" s="127">
        <f t="shared" si="3"/>
        <v>0</v>
      </c>
      <c r="AB17" s="128">
        <f t="shared" si="4"/>
        <v>0</v>
      </c>
      <c r="AC17" s="127"/>
      <c r="AG17" s="64" t="s">
        <v>198</v>
      </c>
      <c r="AH17" s="75">
        <v>1</v>
      </c>
      <c r="AI17" s="64" t="s">
        <v>308</v>
      </c>
      <c r="AJ17" s="95" t="s">
        <v>303</v>
      </c>
      <c r="AK17" s="5" t="s">
        <v>200</v>
      </c>
      <c r="AL17" s="65">
        <v>1</v>
      </c>
      <c r="AM17" s="75">
        <v>2</v>
      </c>
      <c r="AN17" s="98">
        <v>5000000</v>
      </c>
      <c r="AO17" s="67">
        <f t="shared" si="18"/>
        <v>10000000</v>
      </c>
      <c r="AP17" s="64"/>
      <c r="AQ17" s="64"/>
      <c r="AR17" s="68">
        <f t="shared" si="17"/>
        <v>10000000</v>
      </c>
    </row>
    <row r="18" spans="1:70" s="7" customFormat="1" ht="160" x14ac:dyDescent="0.2">
      <c r="A18" s="112">
        <v>8</v>
      </c>
      <c r="B18" s="113" t="s">
        <v>161</v>
      </c>
      <c r="C18" s="113" t="s">
        <v>362</v>
      </c>
      <c r="D18" s="209" t="s">
        <v>361</v>
      </c>
      <c r="E18" s="114" t="s">
        <v>205</v>
      </c>
      <c r="F18" s="113">
        <v>600</v>
      </c>
      <c r="G18" s="115" t="s">
        <v>363</v>
      </c>
      <c r="H18" s="116">
        <v>20150</v>
      </c>
      <c r="I18" s="117">
        <f t="shared" si="5"/>
        <v>3828.5</v>
      </c>
      <c r="J18" s="117">
        <f t="shared" si="6"/>
        <v>23978.5</v>
      </c>
      <c r="K18" s="118">
        <f t="shared" si="7"/>
        <v>12090000</v>
      </c>
      <c r="L18" s="118">
        <f t="shared" si="8"/>
        <v>14387100</v>
      </c>
      <c r="M18" s="119" t="s">
        <v>364</v>
      </c>
      <c r="N18" s="120">
        <v>18540</v>
      </c>
      <c r="O18" s="121">
        <f t="shared" si="9"/>
        <v>3522.6</v>
      </c>
      <c r="P18" s="121">
        <f t="shared" si="10"/>
        <v>22062.6</v>
      </c>
      <c r="Q18" s="122">
        <f t="shared" si="11"/>
        <v>11124000</v>
      </c>
      <c r="R18" s="122">
        <f t="shared" si="12"/>
        <v>13237560</v>
      </c>
      <c r="S18" s="123" t="s">
        <v>259</v>
      </c>
      <c r="T18" s="124">
        <v>18000</v>
      </c>
      <c r="U18" s="125">
        <f t="shared" si="13"/>
        <v>3420</v>
      </c>
      <c r="V18" s="125">
        <f t="shared" si="14"/>
        <v>21420</v>
      </c>
      <c r="W18" s="126">
        <f t="shared" si="15"/>
        <v>10800000</v>
      </c>
      <c r="X18" s="126">
        <f t="shared" si="16"/>
        <v>12852000</v>
      </c>
      <c r="Y18" s="127">
        <f t="shared" si="1"/>
        <v>22487.033333333336</v>
      </c>
      <c r="Z18" s="127">
        <f t="shared" si="2"/>
        <v>13492220</v>
      </c>
      <c r="AA18" s="127">
        <f t="shared" si="3"/>
        <v>798606.15399582288</v>
      </c>
      <c r="AB18" s="128">
        <f t="shared" si="4"/>
        <v>5.9190122455446387E-2</v>
      </c>
      <c r="AC18" s="127"/>
      <c r="AG18" s="64" t="s">
        <v>198</v>
      </c>
      <c r="AH18" s="75">
        <v>1</v>
      </c>
      <c r="AI18" s="64" t="s">
        <v>203</v>
      </c>
      <c r="AJ18" s="95" t="s">
        <v>304</v>
      </c>
      <c r="AK18" s="5" t="s">
        <v>200</v>
      </c>
      <c r="AL18" s="65">
        <v>1</v>
      </c>
      <c r="AM18" s="75">
        <v>5</v>
      </c>
      <c r="AN18" s="98">
        <v>5000000</v>
      </c>
      <c r="AO18" s="67">
        <f t="shared" si="18"/>
        <v>25000000</v>
      </c>
      <c r="AP18" s="64"/>
      <c r="AQ18" s="64"/>
      <c r="AR18" s="68">
        <f t="shared" si="17"/>
        <v>25000000</v>
      </c>
    </row>
    <row r="19" spans="1:70" s="7" customFormat="1" ht="160" x14ac:dyDescent="0.2">
      <c r="A19" s="112">
        <v>9</v>
      </c>
      <c r="B19" s="113" t="s">
        <v>161</v>
      </c>
      <c r="C19" s="113" t="s">
        <v>167</v>
      </c>
      <c r="D19" s="209" t="s">
        <v>229</v>
      </c>
      <c r="E19" s="114" t="s">
        <v>205</v>
      </c>
      <c r="F19" s="113">
        <v>1800</v>
      </c>
      <c r="G19" s="115" t="s">
        <v>230</v>
      </c>
      <c r="H19" s="116">
        <v>8319</v>
      </c>
      <c r="I19" s="117">
        <f t="shared" si="5"/>
        <v>1580.6100000000001</v>
      </c>
      <c r="J19" s="117">
        <f t="shared" si="6"/>
        <v>9899.61</v>
      </c>
      <c r="K19" s="118">
        <f t="shared" si="7"/>
        <v>14974200</v>
      </c>
      <c r="L19" s="118">
        <f t="shared" si="8"/>
        <v>17819298</v>
      </c>
      <c r="M19" s="119" t="s">
        <v>231</v>
      </c>
      <c r="N19" s="120">
        <v>8319</v>
      </c>
      <c r="O19" s="121">
        <f>N19*19%</f>
        <v>1580.6100000000001</v>
      </c>
      <c r="P19" s="121">
        <f t="shared" si="10"/>
        <v>9899.61</v>
      </c>
      <c r="Q19" s="122">
        <f t="shared" si="11"/>
        <v>14974200</v>
      </c>
      <c r="R19" s="122">
        <f t="shared" si="12"/>
        <v>17819298</v>
      </c>
      <c r="S19" s="123"/>
      <c r="T19" s="124"/>
      <c r="U19" s="125"/>
      <c r="V19" s="125"/>
      <c r="W19" s="126"/>
      <c r="X19" s="126"/>
      <c r="Y19" s="127">
        <f t="shared" si="1"/>
        <v>9899.61</v>
      </c>
      <c r="Z19" s="127">
        <f t="shared" si="2"/>
        <v>17819298</v>
      </c>
      <c r="AA19" s="127">
        <f t="shared" si="3"/>
        <v>0</v>
      </c>
      <c r="AB19" s="128">
        <f t="shared" si="4"/>
        <v>0</v>
      </c>
      <c r="AC19" s="127"/>
      <c r="AG19" s="64" t="s">
        <v>198</v>
      </c>
      <c r="AH19" s="75">
        <v>2</v>
      </c>
      <c r="AI19" s="64" t="s">
        <v>309</v>
      </c>
      <c r="AJ19" s="95" t="s">
        <v>305</v>
      </c>
      <c r="AK19" s="5" t="s">
        <v>200</v>
      </c>
      <c r="AL19" s="65">
        <v>1</v>
      </c>
      <c r="AM19" s="75">
        <v>7</v>
      </c>
      <c r="AN19" s="98">
        <v>3500000</v>
      </c>
      <c r="AO19" s="67">
        <f t="shared" si="18"/>
        <v>49000000</v>
      </c>
      <c r="AP19" s="64"/>
      <c r="AQ19" s="64"/>
      <c r="AR19" s="68">
        <f t="shared" si="17"/>
        <v>49000000</v>
      </c>
      <c r="BR19" s="7">
        <v>9</v>
      </c>
    </row>
    <row r="20" spans="1:70" s="7" customFormat="1" ht="208" x14ac:dyDescent="0.2">
      <c r="A20" s="112">
        <v>10</v>
      </c>
      <c r="B20" s="113" t="s">
        <v>161</v>
      </c>
      <c r="C20" s="113" t="s">
        <v>186</v>
      </c>
      <c r="D20" s="209" t="s">
        <v>275</v>
      </c>
      <c r="E20" s="114" t="s">
        <v>205</v>
      </c>
      <c r="F20" s="113">
        <v>600</v>
      </c>
      <c r="G20" s="115" t="s">
        <v>220</v>
      </c>
      <c r="H20" s="116">
        <v>3300</v>
      </c>
      <c r="I20" s="117">
        <f t="shared" si="5"/>
        <v>627</v>
      </c>
      <c r="J20" s="117">
        <f t="shared" si="6"/>
        <v>3927</v>
      </c>
      <c r="K20" s="118">
        <f t="shared" si="7"/>
        <v>1980000</v>
      </c>
      <c r="L20" s="118">
        <f t="shared" si="8"/>
        <v>2356200</v>
      </c>
      <c r="M20" s="119" t="s">
        <v>216</v>
      </c>
      <c r="N20" s="120">
        <v>3100</v>
      </c>
      <c r="O20" s="121">
        <f t="shared" ref="O20" si="19">N20*19%</f>
        <v>589</v>
      </c>
      <c r="P20" s="121">
        <f t="shared" si="10"/>
        <v>3689</v>
      </c>
      <c r="Q20" s="122">
        <f t="shared" si="11"/>
        <v>1860000</v>
      </c>
      <c r="R20" s="122">
        <f t="shared" si="12"/>
        <v>2213400</v>
      </c>
      <c r="S20" s="123"/>
      <c r="T20" s="124"/>
      <c r="U20" s="125"/>
      <c r="V20" s="125"/>
      <c r="W20" s="126"/>
      <c r="X20" s="126"/>
      <c r="Y20" s="127">
        <f t="shared" si="1"/>
        <v>3808</v>
      </c>
      <c r="Z20" s="127">
        <f t="shared" si="2"/>
        <v>2284800</v>
      </c>
      <c r="AA20" s="127">
        <f t="shared" si="3"/>
        <v>100974.84835343898</v>
      </c>
      <c r="AB20" s="128">
        <f t="shared" si="4"/>
        <v>4.4194173824159216E-2</v>
      </c>
      <c r="AC20" s="127"/>
      <c r="AG20" s="64" t="s">
        <v>198</v>
      </c>
      <c r="AH20" s="75">
        <v>2</v>
      </c>
      <c r="AI20" s="64" t="s">
        <v>310</v>
      </c>
      <c r="AJ20" s="95" t="s">
        <v>306</v>
      </c>
      <c r="AK20" s="5" t="s">
        <v>200</v>
      </c>
      <c r="AL20" s="65">
        <v>1</v>
      </c>
      <c r="AM20" s="75">
        <v>7</v>
      </c>
      <c r="AN20" s="98">
        <v>3500000</v>
      </c>
      <c r="AO20" s="67">
        <f>IF(AK19="Tabla",(AN19*AH19*AL19*AM19)," ")</f>
        <v>49000000</v>
      </c>
      <c r="AP20" s="64"/>
      <c r="AQ20" s="64"/>
      <c r="AR20" s="68">
        <f>IF(AK19="Tabla",AO20,(AVERAGE(AN19,AP20,AQ20)*AM19*AH19))</f>
        <v>49000000</v>
      </c>
      <c r="BR20" s="7">
        <v>30</v>
      </c>
    </row>
    <row r="21" spans="1:70" s="7" customFormat="1" ht="144" x14ac:dyDescent="0.2">
      <c r="A21" s="112">
        <v>11</v>
      </c>
      <c r="B21" s="113" t="s">
        <v>161</v>
      </c>
      <c r="C21" s="113" t="s">
        <v>168</v>
      </c>
      <c r="D21" s="209" t="s">
        <v>232</v>
      </c>
      <c r="E21" s="114" t="s">
        <v>205</v>
      </c>
      <c r="F21" s="113">
        <v>600</v>
      </c>
      <c r="G21" s="115" t="s">
        <v>215</v>
      </c>
      <c r="H21" s="116">
        <v>7953</v>
      </c>
      <c r="I21" s="117">
        <f t="shared" si="5"/>
        <v>1511.07</v>
      </c>
      <c r="J21" s="117">
        <f t="shared" si="6"/>
        <v>9464.07</v>
      </c>
      <c r="K21" s="118">
        <f t="shared" si="7"/>
        <v>4771800</v>
      </c>
      <c r="L21" s="118">
        <f t="shared" si="8"/>
        <v>5678442</v>
      </c>
      <c r="M21" s="119" t="s">
        <v>216</v>
      </c>
      <c r="N21" s="120">
        <v>8900</v>
      </c>
      <c r="O21" s="121">
        <f t="shared" si="9"/>
        <v>1691</v>
      </c>
      <c r="P21" s="121">
        <f t="shared" si="10"/>
        <v>10591</v>
      </c>
      <c r="Q21" s="122">
        <f t="shared" si="11"/>
        <v>5340000</v>
      </c>
      <c r="R21" s="122">
        <f t="shared" si="12"/>
        <v>6354600</v>
      </c>
      <c r="S21" s="123" t="s">
        <v>234</v>
      </c>
      <c r="T21" s="124">
        <v>7500</v>
      </c>
      <c r="U21" s="125">
        <f t="shared" si="13"/>
        <v>1425</v>
      </c>
      <c r="V21" s="125">
        <f t="shared" si="14"/>
        <v>8925</v>
      </c>
      <c r="W21" s="126">
        <f t="shared" si="15"/>
        <v>4500000</v>
      </c>
      <c r="X21" s="126">
        <f t="shared" si="16"/>
        <v>5355000</v>
      </c>
      <c r="Y21" s="127">
        <f t="shared" si="1"/>
        <v>9660.0233333333326</v>
      </c>
      <c r="Z21" s="127">
        <f t="shared" si="2"/>
        <v>5796014</v>
      </c>
      <c r="AA21" s="127">
        <f t="shared" si="3"/>
        <v>510066.09511709365</v>
      </c>
      <c r="AB21" s="128">
        <f t="shared" si="4"/>
        <v>8.8002909433464727E-2</v>
      </c>
      <c r="AC21" s="127"/>
      <c r="AG21" s="64" t="s">
        <v>198</v>
      </c>
      <c r="AH21" s="75">
        <v>2</v>
      </c>
      <c r="AI21" s="64" t="s">
        <v>311</v>
      </c>
      <c r="AJ21" s="95" t="s">
        <v>307</v>
      </c>
      <c r="AK21" s="5" t="s">
        <v>200</v>
      </c>
      <c r="AL21" s="65">
        <v>1</v>
      </c>
      <c r="AM21" s="75">
        <v>2</v>
      </c>
      <c r="AN21" s="98">
        <v>5000000</v>
      </c>
      <c r="AO21" s="67">
        <f>IF(AK21="Tabla",(AN21*AH21*AL21*AM21)," ")</f>
        <v>20000000</v>
      </c>
      <c r="AP21" s="64"/>
      <c r="AQ21" s="64"/>
      <c r="AR21" s="68">
        <f>IF(AK21="Tabla",AO21,(AVERAGE(AN21,AP21,AQ21)*AM21*AH21))</f>
        <v>20000000</v>
      </c>
      <c r="AS21" s="217">
        <f>AH21*AM21*AN21</f>
        <v>20000000</v>
      </c>
      <c r="BR21" s="7">
        <v>10</v>
      </c>
    </row>
    <row r="22" spans="1:70" s="7" customFormat="1" ht="160" x14ac:dyDescent="0.2">
      <c r="A22" s="112">
        <v>12</v>
      </c>
      <c r="B22" s="113" t="s">
        <v>161</v>
      </c>
      <c r="C22" s="113" t="s">
        <v>163</v>
      </c>
      <c r="D22" s="209" t="s">
        <v>212</v>
      </c>
      <c r="E22" s="114" t="s">
        <v>342</v>
      </c>
      <c r="F22" s="113">
        <v>600</v>
      </c>
      <c r="G22" s="115" t="s">
        <v>210</v>
      </c>
      <c r="H22" s="116">
        <v>43500</v>
      </c>
      <c r="I22" s="117">
        <f t="shared" si="5"/>
        <v>8265</v>
      </c>
      <c r="J22" s="117">
        <f t="shared" si="6"/>
        <v>51765</v>
      </c>
      <c r="K22" s="118">
        <f t="shared" si="7"/>
        <v>26100000</v>
      </c>
      <c r="L22" s="118">
        <f t="shared" si="8"/>
        <v>31059000</v>
      </c>
      <c r="M22" s="119" t="s">
        <v>211</v>
      </c>
      <c r="N22" s="120">
        <v>47740</v>
      </c>
      <c r="O22" s="121">
        <f t="shared" si="9"/>
        <v>9070.6</v>
      </c>
      <c r="P22" s="121">
        <f t="shared" si="10"/>
        <v>56810.6</v>
      </c>
      <c r="Q22" s="122">
        <f t="shared" si="11"/>
        <v>28644000</v>
      </c>
      <c r="R22" s="122">
        <f t="shared" si="12"/>
        <v>34086360</v>
      </c>
      <c r="S22" s="123" t="s">
        <v>356</v>
      </c>
      <c r="T22" s="124">
        <v>45000</v>
      </c>
      <c r="U22" s="125">
        <f t="shared" si="13"/>
        <v>8550</v>
      </c>
      <c r="V22" s="125">
        <f t="shared" si="14"/>
        <v>53550</v>
      </c>
      <c r="W22" s="126">
        <f t="shared" si="15"/>
        <v>27000000</v>
      </c>
      <c r="X22" s="126">
        <f t="shared" si="16"/>
        <v>32130000</v>
      </c>
      <c r="Y22" s="127">
        <f t="shared" si="1"/>
        <v>54041.866666666669</v>
      </c>
      <c r="Z22" s="127">
        <f t="shared" si="2"/>
        <v>32425120</v>
      </c>
      <c r="AA22" s="127">
        <f t="shared" si="3"/>
        <v>1535105.5348737428</v>
      </c>
      <c r="AB22" s="128">
        <f t="shared" si="4"/>
        <v>4.7343094948414773E-2</v>
      </c>
      <c r="AC22" s="127"/>
      <c r="AG22" s="64" t="s">
        <v>198</v>
      </c>
      <c r="AH22" s="75">
        <v>3</v>
      </c>
      <c r="AI22" s="64" t="s">
        <v>388</v>
      </c>
      <c r="AJ22" s="95" t="s">
        <v>389</v>
      </c>
      <c r="AK22" s="5" t="s">
        <v>200</v>
      </c>
      <c r="AL22" s="65">
        <v>1</v>
      </c>
      <c r="AM22" s="75">
        <v>6</v>
      </c>
      <c r="AN22" s="98">
        <v>4000000</v>
      </c>
      <c r="AO22" s="67">
        <f>IF(AK22="Tabla",(AN22*AH22*AL22*AM22)," ")</f>
        <v>72000000</v>
      </c>
      <c r="AP22" s="64"/>
      <c r="AQ22" s="64"/>
      <c r="AR22" s="68">
        <f>IF(AK22="Tabla",AO22,(AVERAGE(AN22,AP22,AQ22)*AM22*AH22))</f>
        <v>72000000</v>
      </c>
    </row>
    <row r="23" spans="1:70" s="7" customFormat="1" ht="67" thickBot="1" x14ac:dyDescent="0.25">
      <c r="A23" s="112">
        <v>13</v>
      </c>
      <c r="B23" s="113" t="s">
        <v>169</v>
      </c>
      <c r="C23" s="113" t="s">
        <v>170</v>
      </c>
      <c r="D23" s="209" t="s">
        <v>235</v>
      </c>
      <c r="E23" s="114" t="s">
        <v>205</v>
      </c>
      <c r="F23" s="113">
        <v>5</v>
      </c>
      <c r="G23" s="115" t="s">
        <v>210</v>
      </c>
      <c r="H23" s="116">
        <v>260000</v>
      </c>
      <c r="I23" s="117">
        <f t="shared" si="5"/>
        <v>49400</v>
      </c>
      <c r="J23" s="117">
        <f t="shared" si="6"/>
        <v>309400</v>
      </c>
      <c r="K23" s="118">
        <f t="shared" si="7"/>
        <v>1300000</v>
      </c>
      <c r="L23" s="118">
        <f t="shared" si="8"/>
        <v>1547000</v>
      </c>
      <c r="M23" s="119" t="s">
        <v>236</v>
      </c>
      <c r="N23" s="120">
        <v>294117</v>
      </c>
      <c r="O23" s="121">
        <f>N23*19%</f>
        <v>55882.23</v>
      </c>
      <c r="P23" s="121">
        <f t="shared" si="10"/>
        <v>349999.23</v>
      </c>
      <c r="Q23" s="122">
        <f t="shared" si="11"/>
        <v>1470585</v>
      </c>
      <c r="R23" s="122">
        <f t="shared" si="12"/>
        <v>1749996.15</v>
      </c>
      <c r="S23" s="123" t="s">
        <v>237</v>
      </c>
      <c r="T23" s="124">
        <v>319327</v>
      </c>
      <c r="U23" s="125">
        <f>T23*19%</f>
        <v>60672.13</v>
      </c>
      <c r="V23" s="125">
        <f t="shared" si="14"/>
        <v>379999.13</v>
      </c>
      <c r="W23" s="126">
        <f t="shared" si="15"/>
        <v>1596635</v>
      </c>
      <c r="X23" s="126">
        <f t="shared" si="16"/>
        <v>1899995.65</v>
      </c>
      <c r="Y23" s="127">
        <f t="shared" si="1"/>
        <v>346466.12</v>
      </c>
      <c r="Z23" s="127">
        <f t="shared" si="2"/>
        <v>1732330.5999999999</v>
      </c>
      <c r="AA23" s="127">
        <f t="shared" si="3"/>
        <v>177159.63415048158</v>
      </c>
      <c r="AB23" s="128">
        <f t="shared" si="4"/>
        <v>0.10226664249334486</v>
      </c>
      <c r="AC23" s="127"/>
      <c r="AJ23" s="242" t="s">
        <v>48</v>
      </c>
      <c r="AK23" s="242"/>
      <c r="AL23" s="242"/>
      <c r="AM23" s="242"/>
      <c r="AN23" s="242"/>
      <c r="AO23" s="242"/>
      <c r="AP23" s="242"/>
      <c r="AQ23" s="243"/>
      <c r="AR23" s="210">
        <f>SUM(AR11:AR22)</f>
        <v>784000000</v>
      </c>
      <c r="BR23" s="7">
        <v>11</v>
      </c>
    </row>
    <row r="24" spans="1:70" s="7" customFormat="1" ht="68" x14ac:dyDescent="0.2">
      <c r="A24" s="112">
        <v>14</v>
      </c>
      <c r="B24" s="113" t="s">
        <v>169</v>
      </c>
      <c r="C24" s="113" t="s">
        <v>171</v>
      </c>
      <c r="D24" s="209" t="s">
        <v>238</v>
      </c>
      <c r="E24" s="114" t="s">
        <v>205</v>
      </c>
      <c r="F24" s="113">
        <v>1</v>
      </c>
      <c r="G24" s="115" t="s">
        <v>379</v>
      </c>
      <c r="H24" s="116">
        <v>2300000</v>
      </c>
      <c r="I24" s="117">
        <v>0</v>
      </c>
      <c r="J24" s="117">
        <f t="shared" si="6"/>
        <v>2300000</v>
      </c>
      <c r="K24" s="118">
        <f t="shared" si="7"/>
        <v>2300000</v>
      </c>
      <c r="L24" s="118">
        <f t="shared" si="8"/>
        <v>2300000</v>
      </c>
      <c r="M24" s="119" t="s">
        <v>240</v>
      </c>
      <c r="N24" s="120">
        <f>1600000+400000</f>
        <v>2000000</v>
      </c>
      <c r="O24" s="121">
        <f>304000-64000-4000-19320</f>
        <v>216680</v>
      </c>
      <c r="P24" s="121">
        <f t="shared" si="10"/>
        <v>2216680</v>
      </c>
      <c r="Q24" s="122">
        <f t="shared" si="11"/>
        <v>2000000</v>
      </c>
      <c r="R24" s="122">
        <f t="shared" si="12"/>
        <v>2216680</v>
      </c>
      <c r="S24" s="123" t="s">
        <v>241</v>
      </c>
      <c r="T24" s="124">
        <f>1390000+198235</f>
        <v>1588235</v>
      </c>
      <c r="U24" s="125">
        <f t="shared" ref="U24" si="20">+T24*19%</f>
        <v>301764.65000000002</v>
      </c>
      <c r="V24" s="125">
        <f t="shared" si="14"/>
        <v>1889999.65</v>
      </c>
      <c r="W24" s="126">
        <f t="shared" si="15"/>
        <v>1588235</v>
      </c>
      <c r="X24" s="126">
        <f t="shared" si="16"/>
        <v>1889999.65</v>
      </c>
      <c r="Y24" s="127">
        <f t="shared" si="1"/>
        <v>2135559.8833333333</v>
      </c>
      <c r="Z24" s="127">
        <f t="shared" si="2"/>
        <v>2135559.8833333333</v>
      </c>
      <c r="AA24" s="127">
        <f t="shared" si="3"/>
        <v>216703.54576250212</v>
      </c>
      <c r="AB24" s="128">
        <f t="shared" si="4"/>
        <v>0.1014738792640438</v>
      </c>
      <c r="AC24" s="127"/>
      <c r="BR24" s="7">
        <v>12</v>
      </c>
    </row>
    <row r="25" spans="1:70" s="7" customFormat="1" ht="63" customHeight="1" x14ac:dyDescent="0.2">
      <c r="A25" s="112">
        <v>15</v>
      </c>
      <c r="B25" s="113" t="s">
        <v>169</v>
      </c>
      <c r="C25" s="113" t="s">
        <v>172</v>
      </c>
      <c r="D25" s="209" t="s">
        <v>242</v>
      </c>
      <c r="E25" s="114" t="s">
        <v>205</v>
      </c>
      <c r="F25" s="113">
        <v>2</v>
      </c>
      <c r="G25" s="115" t="s">
        <v>243</v>
      </c>
      <c r="H25" s="116">
        <v>1600000</v>
      </c>
      <c r="I25" s="117">
        <f t="shared" ref="I25" si="21">H25*19%</f>
        <v>304000</v>
      </c>
      <c r="J25" s="117">
        <f t="shared" si="6"/>
        <v>1904000</v>
      </c>
      <c r="K25" s="118">
        <f t="shared" si="7"/>
        <v>3200000</v>
      </c>
      <c r="L25" s="118">
        <f t="shared" si="8"/>
        <v>3808000</v>
      </c>
      <c r="M25" s="119" t="s">
        <v>237</v>
      </c>
      <c r="N25" s="120">
        <v>1400000</v>
      </c>
      <c r="O25" s="121">
        <f t="shared" ref="O25" si="22">N25*19%</f>
        <v>266000</v>
      </c>
      <c r="P25" s="121">
        <f t="shared" si="10"/>
        <v>1666000</v>
      </c>
      <c r="Q25" s="122">
        <f t="shared" si="11"/>
        <v>2800000</v>
      </c>
      <c r="R25" s="122">
        <f t="shared" si="12"/>
        <v>3332000</v>
      </c>
      <c r="S25" s="123"/>
      <c r="T25" s="124"/>
      <c r="U25" s="125"/>
      <c r="V25" s="125"/>
      <c r="W25" s="126"/>
      <c r="X25" s="126"/>
      <c r="Y25" s="127">
        <f t="shared" si="1"/>
        <v>1785000</v>
      </c>
      <c r="Z25" s="127">
        <f t="shared" si="2"/>
        <v>3570000</v>
      </c>
      <c r="AA25" s="127">
        <f t="shared" si="3"/>
        <v>336582.82784479664</v>
      </c>
      <c r="AB25" s="128">
        <f t="shared" si="4"/>
        <v>9.428090415820635E-2</v>
      </c>
      <c r="AC25" s="127"/>
      <c r="AG25" s="211" t="s">
        <v>49</v>
      </c>
      <c r="AH25" s="212"/>
      <c r="AI25" s="212"/>
      <c r="AJ25" s="212"/>
      <c r="AK25" s="212"/>
      <c r="AL25" s="212"/>
      <c r="AM25" s="212"/>
      <c r="AN25" s="213"/>
      <c r="AO25" s="214" t="s">
        <v>50</v>
      </c>
      <c r="AP25" s="276">
        <f>SUM(Z104,AR23)</f>
        <v>1565081021.7166667</v>
      </c>
      <c r="AQ25" s="277"/>
      <c r="AR25" s="277"/>
      <c r="BR25" s="7">
        <v>13</v>
      </c>
    </row>
    <row r="26" spans="1:70" s="7" customFormat="1" ht="66" x14ac:dyDescent="0.2">
      <c r="A26" s="112">
        <v>16</v>
      </c>
      <c r="B26" s="113" t="s">
        <v>169</v>
      </c>
      <c r="C26" s="113" t="s">
        <v>173</v>
      </c>
      <c r="D26" s="209" t="s">
        <v>245</v>
      </c>
      <c r="E26" s="114" t="s">
        <v>205</v>
      </c>
      <c r="F26" s="113">
        <v>1</v>
      </c>
      <c r="G26" s="115" t="s">
        <v>246</v>
      </c>
      <c r="H26" s="116">
        <v>1450000</v>
      </c>
      <c r="I26" s="117">
        <f t="shared" si="5"/>
        <v>275500</v>
      </c>
      <c r="J26" s="117">
        <f t="shared" si="6"/>
        <v>1725500</v>
      </c>
      <c r="K26" s="118">
        <f t="shared" si="7"/>
        <v>1450000</v>
      </c>
      <c r="L26" s="118">
        <f t="shared" si="8"/>
        <v>1725500</v>
      </c>
      <c r="M26" s="119" t="s">
        <v>247</v>
      </c>
      <c r="N26" s="120">
        <v>1500000</v>
      </c>
      <c r="O26" s="121">
        <f t="shared" si="9"/>
        <v>285000</v>
      </c>
      <c r="P26" s="121">
        <f t="shared" si="10"/>
        <v>1785000</v>
      </c>
      <c r="Q26" s="122">
        <f t="shared" si="11"/>
        <v>1500000</v>
      </c>
      <c r="R26" s="122">
        <f t="shared" si="12"/>
        <v>1785000</v>
      </c>
      <c r="S26" s="123" t="s">
        <v>248</v>
      </c>
      <c r="T26" s="124">
        <v>1520000</v>
      </c>
      <c r="U26" s="125">
        <f t="shared" si="13"/>
        <v>288800</v>
      </c>
      <c r="V26" s="125">
        <f t="shared" si="14"/>
        <v>1808800</v>
      </c>
      <c r="W26" s="126">
        <f t="shared" si="15"/>
        <v>1520000</v>
      </c>
      <c r="X26" s="126">
        <f t="shared" si="16"/>
        <v>1808800</v>
      </c>
      <c r="Y26" s="127">
        <f t="shared" si="1"/>
        <v>1773100</v>
      </c>
      <c r="Z26" s="127">
        <f t="shared" si="2"/>
        <v>1773100</v>
      </c>
      <c r="AA26" s="127">
        <f t="shared" si="3"/>
        <v>42906.060178021471</v>
      </c>
      <c r="AB26" s="128">
        <f t="shared" si="4"/>
        <v>2.4198330707812007E-2</v>
      </c>
      <c r="AC26" s="127"/>
      <c r="AG26" s="270" t="s">
        <v>51</v>
      </c>
      <c r="AH26" s="270"/>
      <c r="AI26" s="270"/>
      <c r="AJ26" s="270"/>
      <c r="AK26" s="270"/>
      <c r="AL26" s="270"/>
      <c r="AM26" s="270"/>
      <c r="AN26" s="271"/>
      <c r="AO26" s="215"/>
      <c r="AP26" s="276"/>
      <c r="AQ26" s="277"/>
      <c r="AR26" s="277"/>
      <c r="BR26" s="7">
        <v>14</v>
      </c>
    </row>
    <row r="27" spans="1:70" s="7" customFormat="1" ht="63" customHeight="1" x14ac:dyDescent="0.2">
      <c r="A27" s="112">
        <v>17</v>
      </c>
      <c r="B27" s="113" t="s">
        <v>169</v>
      </c>
      <c r="C27" s="113" t="s">
        <v>174</v>
      </c>
      <c r="D27" s="209" t="s">
        <v>249</v>
      </c>
      <c r="E27" s="114" t="s">
        <v>205</v>
      </c>
      <c r="F27" s="113">
        <v>150</v>
      </c>
      <c r="G27" s="115" t="s">
        <v>210</v>
      </c>
      <c r="H27" s="116">
        <v>1665</v>
      </c>
      <c r="I27" s="117">
        <f t="shared" si="5"/>
        <v>316.35000000000002</v>
      </c>
      <c r="J27" s="117">
        <f t="shared" si="6"/>
        <v>1981.35</v>
      </c>
      <c r="K27" s="118">
        <f t="shared" si="7"/>
        <v>249750</v>
      </c>
      <c r="L27" s="118">
        <f t="shared" si="8"/>
        <v>297202.5</v>
      </c>
      <c r="M27" s="119" t="s">
        <v>250</v>
      </c>
      <c r="N27" s="120">
        <v>1300</v>
      </c>
      <c r="O27" s="121">
        <f t="shared" si="9"/>
        <v>247</v>
      </c>
      <c r="P27" s="121">
        <f t="shared" si="10"/>
        <v>1547</v>
      </c>
      <c r="Q27" s="122">
        <f t="shared" si="11"/>
        <v>195000</v>
      </c>
      <c r="R27" s="122">
        <f t="shared" si="12"/>
        <v>232050</v>
      </c>
      <c r="S27" s="123" t="s">
        <v>251</v>
      </c>
      <c r="T27" s="124">
        <v>2000</v>
      </c>
      <c r="U27" s="125">
        <f t="shared" si="13"/>
        <v>380</v>
      </c>
      <c r="V27" s="125">
        <f t="shared" si="14"/>
        <v>2380</v>
      </c>
      <c r="W27" s="126">
        <f t="shared" si="15"/>
        <v>300000</v>
      </c>
      <c r="X27" s="126">
        <f t="shared" si="16"/>
        <v>357000</v>
      </c>
      <c r="Y27" s="127">
        <f t="shared" si="1"/>
        <v>1969.45</v>
      </c>
      <c r="Z27" s="127">
        <f t="shared" si="2"/>
        <v>295417.5</v>
      </c>
      <c r="AA27" s="127">
        <f t="shared" si="3"/>
        <v>62494.12207359985</v>
      </c>
      <c r="AB27" s="128">
        <f t="shared" si="4"/>
        <v>0.21154509151827447</v>
      </c>
      <c r="AC27" s="127"/>
      <c r="AG27" s="272"/>
      <c r="AH27" s="272"/>
      <c r="AI27" s="272"/>
      <c r="AJ27" s="272"/>
      <c r="AK27" s="272"/>
      <c r="AL27" s="272"/>
      <c r="AM27" s="272"/>
      <c r="AN27" s="273"/>
      <c r="AO27" s="215"/>
      <c r="AP27" s="276"/>
      <c r="AQ27" s="277"/>
      <c r="AR27" s="277"/>
      <c r="BR27" s="7">
        <v>15</v>
      </c>
    </row>
    <row r="28" spans="1:70" s="7" customFormat="1" ht="66" x14ac:dyDescent="0.2">
      <c r="A28" s="112">
        <v>18</v>
      </c>
      <c r="B28" s="113" t="s">
        <v>169</v>
      </c>
      <c r="C28" s="113" t="s">
        <v>175</v>
      </c>
      <c r="D28" s="209" t="s">
        <v>252</v>
      </c>
      <c r="E28" s="114" t="s">
        <v>205</v>
      </c>
      <c r="F28" s="113">
        <v>1</v>
      </c>
      <c r="G28" s="115" t="s">
        <v>253</v>
      </c>
      <c r="H28" s="116">
        <v>380000</v>
      </c>
      <c r="I28" s="117"/>
      <c r="J28" s="117">
        <f t="shared" si="6"/>
        <v>380000</v>
      </c>
      <c r="K28" s="118">
        <f t="shared" si="7"/>
        <v>380000</v>
      </c>
      <c r="L28" s="118">
        <f t="shared" si="8"/>
        <v>380000</v>
      </c>
      <c r="M28" s="119" t="s">
        <v>254</v>
      </c>
      <c r="N28" s="120">
        <v>320000</v>
      </c>
      <c r="O28" s="121">
        <f t="shared" si="9"/>
        <v>60800</v>
      </c>
      <c r="P28" s="121">
        <f t="shared" si="10"/>
        <v>380800</v>
      </c>
      <c r="Q28" s="122">
        <f t="shared" si="11"/>
        <v>320000</v>
      </c>
      <c r="R28" s="122">
        <f t="shared" si="12"/>
        <v>380800</v>
      </c>
      <c r="S28" s="123" t="s">
        <v>287</v>
      </c>
      <c r="T28" s="124">
        <v>390000</v>
      </c>
      <c r="U28" s="125"/>
      <c r="V28" s="125">
        <f t="shared" si="14"/>
        <v>390000</v>
      </c>
      <c r="W28" s="126">
        <f t="shared" si="15"/>
        <v>390000</v>
      </c>
      <c r="X28" s="126">
        <f t="shared" si="16"/>
        <v>390000</v>
      </c>
      <c r="Y28" s="127">
        <f t="shared" si="1"/>
        <v>383600</v>
      </c>
      <c r="Z28" s="127">
        <f t="shared" si="2"/>
        <v>383600</v>
      </c>
      <c r="AA28" s="127">
        <f t="shared" si="3"/>
        <v>5556.977595779922</v>
      </c>
      <c r="AB28" s="128">
        <f t="shared" si="4"/>
        <v>1.4486385807559754E-2</v>
      </c>
      <c r="AC28" s="127"/>
      <c r="AG28" s="272"/>
      <c r="AH28" s="272"/>
      <c r="AI28" s="272"/>
      <c r="AJ28" s="272"/>
      <c r="AK28" s="272"/>
      <c r="AL28" s="272"/>
      <c r="AM28" s="272"/>
      <c r="AN28" s="273"/>
      <c r="AO28" s="215"/>
      <c r="AP28" s="276"/>
      <c r="AQ28" s="277"/>
      <c r="AR28" s="277"/>
      <c r="BR28" s="7">
        <v>16</v>
      </c>
    </row>
    <row r="29" spans="1:70" s="7" customFormat="1" ht="66" x14ac:dyDescent="0.2">
      <c r="A29" s="112">
        <v>19</v>
      </c>
      <c r="B29" s="113" t="s">
        <v>169</v>
      </c>
      <c r="C29" s="113" t="s">
        <v>176</v>
      </c>
      <c r="D29" s="209" t="s">
        <v>256</v>
      </c>
      <c r="E29" s="114" t="s">
        <v>205</v>
      </c>
      <c r="F29" s="113">
        <v>150</v>
      </c>
      <c r="G29" s="115" t="s">
        <v>257</v>
      </c>
      <c r="H29" s="116">
        <v>10500</v>
      </c>
      <c r="I29" s="117">
        <f t="shared" si="5"/>
        <v>1995</v>
      </c>
      <c r="J29" s="117">
        <f t="shared" si="6"/>
        <v>12495</v>
      </c>
      <c r="K29" s="118">
        <f t="shared" si="7"/>
        <v>1575000</v>
      </c>
      <c r="L29" s="118">
        <f t="shared" si="8"/>
        <v>1874250</v>
      </c>
      <c r="M29" s="119" t="s">
        <v>258</v>
      </c>
      <c r="N29" s="120">
        <v>12328</v>
      </c>
      <c r="O29" s="121">
        <f t="shared" si="9"/>
        <v>2342.3200000000002</v>
      </c>
      <c r="P29" s="121">
        <f t="shared" si="10"/>
        <v>14670.32</v>
      </c>
      <c r="Q29" s="122">
        <f t="shared" si="11"/>
        <v>1849200</v>
      </c>
      <c r="R29" s="122">
        <f t="shared" si="12"/>
        <v>2200548</v>
      </c>
      <c r="S29" s="123" t="s">
        <v>259</v>
      </c>
      <c r="T29" s="124">
        <v>12000</v>
      </c>
      <c r="U29" s="125">
        <f t="shared" si="13"/>
        <v>2280</v>
      </c>
      <c r="V29" s="125">
        <f t="shared" si="14"/>
        <v>14280</v>
      </c>
      <c r="W29" s="126">
        <f t="shared" si="15"/>
        <v>1800000</v>
      </c>
      <c r="X29" s="126">
        <f t="shared" si="16"/>
        <v>2142000</v>
      </c>
      <c r="Y29" s="127">
        <f t="shared" si="1"/>
        <v>13815.106666666667</v>
      </c>
      <c r="Z29" s="127">
        <f t="shared" si="2"/>
        <v>2072266</v>
      </c>
      <c r="AA29" s="127">
        <f t="shared" si="3"/>
        <v>173967.58108337311</v>
      </c>
      <c r="AB29" s="128">
        <f t="shared" si="4"/>
        <v>8.3950410364003997E-2</v>
      </c>
      <c r="AC29" s="127"/>
      <c r="AG29" s="274"/>
      <c r="AH29" s="274"/>
      <c r="AI29" s="274"/>
      <c r="AJ29" s="274"/>
      <c r="AK29" s="274"/>
      <c r="AL29" s="274"/>
      <c r="AM29" s="274"/>
      <c r="AN29" s="275"/>
      <c r="AO29" s="215"/>
      <c r="AP29" s="276"/>
      <c r="AQ29" s="277"/>
      <c r="AR29" s="277"/>
      <c r="BR29" s="7">
        <v>17</v>
      </c>
    </row>
    <row r="30" spans="1:70" s="7" customFormat="1" ht="66" x14ac:dyDescent="0.2">
      <c r="A30" s="112">
        <v>20</v>
      </c>
      <c r="B30" s="113" t="s">
        <v>169</v>
      </c>
      <c r="C30" s="113" t="s">
        <v>186</v>
      </c>
      <c r="D30" s="209" t="s">
        <v>275</v>
      </c>
      <c r="E30" s="114" t="s">
        <v>205</v>
      </c>
      <c r="F30" s="113">
        <v>150</v>
      </c>
      <c r="G30" s="115" t="s">
        <v>220</v>
      </c>
      <c r="H30" s="116">
        <v>3300</v>
      </c>
      <c r="I30" s="117">
        <f t="shared" si="5"/>
        <v>627</v>
      </c>
      <c r="J30" s="117">
        <f t="shared" si="6"/>
        <v>3927</v>
      </c>
      <c r="K30" s="118">
        <f t="shared" si="7"/>
        <v>495000</v>
      </c>
      <c r="L30" s="118">
        <f t="shared" si="8"/>
        <v>589050</v>
      </c>
      <c r="M30" s="119" t="s">
        <v>216</v>
      </c>
      <c r="N30" s="120">
        <v>3100</v>
      </c>
      <c r="O30" s="121">
        <f t="shared" si="9"/>
        <v>589</v>
      </c>
      <c r="P30" s="121">
        <f t="shared" si="10"/>
        <v>3689</v>
      </c>
      <c r="Q30" s="122">
        <f t="shared" si="11"/>
        <v>465000</v>
      </c>
      <c r="R30" s="122">
        <f t="shared" si="12"/>
        <v>553350</v>
      </c>
      <c r="S30" s="123"/>
      <c r="T30" s="124"/>
      <c r="U30" s="125"/>
      <c r="V30" s="125"/>
      <c r="W30" s="126"/>
      <c r="X30" s="126"/>
      <c r="Y30" s="127">
        <f t="shared" si="1"/>
        <v>3808</v>
      </c>
      <c r="Z30" s="127">
        <f t="shared" si="2"/>
        <v>571200</v>
      </c>
      <c r="AA30" s="127">
        <f t="shared" si="3"/>
        <v>25243.712088359745</v>
      </c>
      <c r="AB30" s="128">
        <f t="shared" si="4"/>
        <v>4.4194173824159216E-2</v>
      </c>
      <c r="AC30" s="127"/>
      <c r="BR30" s="7">
        <v>30</v>
      </c>
    </row>
    <row r="31" spans="1:70" s="7" customFormat="1" ht="66" x14ac:dyDescent="0.2">
      <c r="A31" s="112">
        <v>21</v>
      </c>
      <c r="B31" s="113" t="s">
        <v>169</v>
      </c>
      <c r="C31" s="113" t="s">
        <v>177</v>
      </c>
      <c r="D31" s="209" t="s">
        <v>260</v>
      </c>
      <c r="E31" s="114" t="s">
        <v>205</v>
      </c>
      <c r="F31" s="113">
        <v>150</v>
      </c>
      <c r="G31" s="115" t="s">
        <v>230</v>
      </c>
      <c r="H31" s="116">
        <v>12521</v>
      </c>
      <c r="I31" s="117">
        <f t="shared" si="5"/>
        <v>2378.9900000000002</v>
      </c>
      <c r="J31" s="117">
        <f t="shared" si="6"/>
        <v>14899.99</v>
      </c>
      <c r="K31" s="118">
        <f t="shared" si="7"/>
        <v>1878150</v>
      </c>
      <c r="L31" s="118">
        <f t="shared" si="8"/>
        <v>2234998.5</v>
      </c>
      <c r="M31" s="119" t="s">
        <v>261</v>
      </c>
      <c r="N31" s="120">
        <v>15630</v>
      </c>
      <c r="O31" s="121">
        <f t="shared" si="9"/>
        <v>2969.7</v>
      </c>
      <c r="P31" s="121">
        <f t="shared" si="10"/>
        <v>18599.7</v>
      </c>
      <c r="Q31" s="122">
        <f t="shared" si="11"/>
        <v>2344500</v>
      </c>
      <c r="R31" s="122">
        <f t="shared" si="12"/>
        <v>2789955</v>
      </c>
      <c r="S31" s="123" t="s">
        <v>231</v>
      </c>
      <c r="T31" s="124">
        <v>12521</v>
      </c>
      <c r="U31" s="125">
        <f t="shared" si="13"/>
        <v>2378.9900000000002</v>
      </c>
      <c r="V31" s="125">
        <f t="shared" si="14"/>
        <v>14899.99</v>
      </c>
      <c r="W31" s="126">
        <f t="shared" si="15"/>
        <v>1878150</v>
      </c>
      <c r="X31" s="126">
        <f t="shared" si="16"/>
        <v>2234998.5</v>
      </c>
      <c r="Y31" s="127">
        <f t="shared" si="1"/>
        <v>16133.226666666667</v>
      </c>
      <c r="Z31" s="127">
        <f t="shared" si="2"/>
        <v>2419984</v>
      </c>
      <c r="AA31" s="127">
        <f t="shared" si="3"/>
        <v>320404.28466353257</v>
      </c>
      <c r="AB31" s="128">
        <f t="shared" si="4"/>
        <v>0.1323993401045348</v>
      </c>
      <c r="AC31" s="127"/>
      <c r="BR31" s="7">
        <v>18</v>
      </c>
    </row>
    <row r="32" spans="1:70" s="7" customFormat="1" ht="115" x14ac:dyDescent="0.2">
      <c r="A32" s="112">
        <v>22</v>
      </c>
      <c r="B32" s="113" t="s">
        <v>169</v>
      </c>
      <c r="C32" s="113" t="s">
        <v>178</v>
      </c>
      <c r="D32" s="209" t="s">
        <v>262</v>
      </c>
      <c r="E32" s="114" t="s">
        <v>205</v>
      </c>
      <c r="F32" s="113">
        <v>3</v>
      </c>
      <c r="G32" s="115" t="s">
        <v>237</v>
      </c>
      <c r="H32" s="116">
        <v>1344538</v>
      </c>
      <c r="I32" s="117">
        <f>H32*19%</f>
        <v>255462.22</v>
      </c>
      <c r="J32" s="117">
        <f t="shared" si="6"/>
        <v>1600000.22</v>
      </c>
      <c r="K32" s="118">
        <f t="shared" si="7"/>
        <v>4033614</v>
      </c>
      <c r="L32" s="118">
        <f t="shared" si="8"/>
        <v>4800000.66</v>
      </c>
      <c r="M32" s="119" t="s">
        <v>244</v>
      </c>
      <c r="N32" s="120">
        <v>1200000</v>
      </c>
      <c r="O32" s="121">
        <f t="shared" si="9"/>
        <v>228000</v>
      </c>
      <c r="P32" s="121">
        <f t="shared" si="10"/>
        <v>1428000</v>
      </c>
      <c r="Q32" s="122">
        <f t="shared" si="11"/>
        <v>3600000</v>
      </c>
      <c r="R32" s="122">
        <f t="shared" si="12"/>
        <v>4284000</v>
      </c>
      <c r="S32" s="123"/>
      <c r="T32" s="124"/>
      <c r="U32" s="125"/>
      <c r="V32" s="125"/>
      <c r="W32" s="126"/>
      <c r="X32" s="126"/>
      <c r="Y32" s="127">
        <f t="shared" si="1"/>
        <v>1514000.1099999999</v>
      </c>
      <c r="Z32" s="127">
        <f t="shared" si="2"/>
        <v>4542000.33</v>
      </c>
      <c r="AA32" s="127">
        <f t="shared" si="3"/>
        <v>364867.56578273419</v>
      </c>
      <c r="AB32" s="128">
        <f t="shared" si="4"/>
        <v>8.0331910892383007E-2</v>
      </c>
      <c r="AC32" s="127" t="s">
        <v>359</v>
      </c>
      <c r="BR32" s="7">
        <v>19</v>
      </c>
    </row>
    <row r="33" spans="1:70" s="7" customFormat="1" ht="255" x14ac:dyDescent="0.2">
      <c r="A33" s="112">
        <v>23</v>
      </c>
      <c r="B33" s="113" t="s">
        <v>169</v>
      </c>
      <c r="C33" s="113" t="s">
        <v>460</v>
      </c>
      <c r="D33" s="209" t="s">
        <v>263</v>
      </c>
      <c r="E33" s="114" t="s">
        <v>205</v>
      </c>
      <c r="F33" s="113">
        <v>150</v>
      </c>
      <c r="G33" s="115" t="s">
        <v>264</v>
      </c>
      <c r="H33" s="116">
        <v>12500</v>
      </c>
      <c r="I33" s="117">
        <f>H33*8%</f>
        <v>1000</v>
      </c>
      <c r="J33" s="117">
        <f t="shared" si="6"/>
        <v>13500</v>
      </c>
      <c r="K33" s="118">
        <f t="shared" si="7"/>
        <v>1875000</v>
      </c>
      <c r="L33" s="118">
        <f t="shared" si="8"/>
        <v>2025000</v>
      </c>
      <c r="M33" s="119" t="s">
        <v>265</v>
      </c>
      <c r="N33" s="120">
        <v>9814.8148148148139</v>
      </c>
      <c r="O33" s="121">
        <f>N33*8%</f>
        <v>785.18518518518511</v>
      </c>
      <c r="P33" s="121">
        <f t="shared" si="10"/>
        <v>10599.999999999998</v>
      </c>
      <c r="Q33" s="122">
        <f t="shared" si="11"/>
        <v>1472222.222222222</v>
      </c>
      <c r="R33" s="122">
        <f t="shared" si="12"/>
        <v>1589999.9999999998</v>
      </c>
      <c r="S33" s="123" t="s">
        <v>266</v>
      </c>
      <c r="T33" s="124">
        <v>11500</v>
      </c>
      <c r="U33" s="125">
        <f>T33*8%</f>
        <v>920</v>
      </c>
      <c r="V33" s="125">
        <f t="shared" si="14"/>
        <v>12420</v>
      </c>
      <c r="W33" s="126">
        <f t="shared" si="15"/>
        <v>1725000</v>
      </c>
      <c r="X33" s="126">
        <f t="shared" si="16"/>
        <v>1863000</v>
      </c>
      <c r="Y33" s="127">
        <f t="shared" si="1"/>
        <v>12173.333333333334</v>
      </c>
      <c r="Z33" s="127">
        <f t="shared" si="2"/>
        <v>1826000</v>
      </c>
      <c r="AA33" s="127">
        <f t="shared" si="3"/>
        <v>219847.67453853146</v>
      </c>
      <c r="AB33" s="128">
        <f t="shared" si="4"/>
        <v>0.12039850741431077</v>
      </c>
      <c r="AC33" s="127"/>
      <c r="BR33" s="7">
        <v>20</v>
      </c>
    </row>
    <row r="34" spans="1:70" s="173" customFormat="1" ht="51" x14ac:dyDescent="0.2">
      <c r="A34" s="112">
        <v>24</v>
      </c>
      <c r="B34" s="113" t="s">
        <v>180</v>
      </c>
      <c r="C34" s="113" t="s">
        <v>181</v>
      </c>
      <c r="D34" s="209" t="s">
        <v>267</v>
      </c>
      <c r="E34" s="114" t="s">
        <v>205</v>
      </c>
      <c r="F34" s="113">
        <v>5</v>
      </c>
      <c r="G34" s="115" t="s">
        <v>268</v>
      </c>
      <c r="H34" s="116">
        <v>7500000</v>
      </c>
      <c r="I34" s="117">
        <f t="shared" si="5"/>
        <v>1425000</v>
      </c>
      <c r="J34" s="117">
        <f t="shared" si="6"/>
        <v>8925000</v>
      </c>
      <c r="K34" s="118">
        <f t="shared" si="7"/>
        <v>37500000</v>
      </c>
      <c r="L34" s="118">
        <f t="shared" si="8"/>
        <v>44625000</v>
      </c>
      <c r="M34" s="119" t="s">
        <v>216</v>
      </c>
      <c r="N34" s="120">
        <v>5870000</v>
      </c>
      <c r="O34" s="121">
        <f t="shared" ref="O34" si="23">N34*19%</f>
        <v>1115300</v>
      </c>
      <c r="P34" s="121">
        <f t="shared" si="10"/>
        <v>6985300</v>
      </c>
      <c r="Q34" s="122">
        <f t="shared" si="11"/>
        <v>29350000</v>
      </c>
      <c r="R34" s="122">
        <f t="shared" si="12"/>
        <v>34926500</v>
      </c>
      <c r="S34" s="123"/>
      <c r="T34" s="124"/>
      <c r="U34" s="125"/>
      <c r="V34" s="125"/>
      <c r="W34" s="126"/>
      <c r="X34" s="126"/>
      <c r="Y34" s="127">
        <f t="shared" si="1"/>
        <v>7955150</v>
      </c>
      <c r="Z34" s="127">
        <f t="shared" si="2"/>
        <v>39775750</v>
      </c>
      <c r="AA34" s="127">
        <f t="shared" si="3"/>
        <v>6857875.1173377307</v>
      </c>
      <c r="AB34" s="128">
        <f t="shared" si="4"/>
        <v>0.17241347095498466</v>
      </c>
      <c r="AC34" s="127"/>
      <c r="AG34" s="7"/>
      <c r="AH34" s="7"/>
      <c r="AI34" s="7"/>
      <c r="AJ34" s="7"/>
      <c r="AK34" s="7"/>
      <c r="AL34" s="7"/>
      <c r="AM34" s="7"/>
      <c r="AN34" s="7"/>
      <c r="AO34" s="7"/>
      <c r="AP34" s="7"/>
      <c r="AQ34" s="7"/>
      <c r="AR34" s="7"/>
      <c r="BR34" s="173">
        <v>21</v>
      </c>
    </row>
    <row r="35" spans="1:70" s="7" customFormat="1" ht="115" x14ac:dyDescent="0.2">
      <c r="A35" s="112">
        <v>25</v>
      </c>
      <c r="B35" s="113" t="s">
        <v>180</v>
      </c>
      <c r="C35" s="113" t="s">
        <v>178</v>
      </c>
      <c r="D35" s="209" t="s">
        <v>262</v>
      </c>
      <c r="E35" s="114" t="s">
        <v>205</v>
      </c>
      <c r="F35" s="113">
        <v>5</v>
      </c>
      <c r="G35" s="115" t="s">
        <v>237</v>
      </c>
      <c r="H35" s="116">
        <v>1344538</v>
      </c>
      <c r="I35" s="117">
        <f>H35*19%</f>
        <v>255462.22</v>
      </c>
      <c r="J35" s="117">
        <f t="shared" si="6"/>
        <v>1600000.22</v>
      </c>
      <c r="K35" s="118">
        <f t="shared" si="7"/>
        <v>6722690</v>
      </c>
      <c r="L35" s="118">
        <f t="shared" si="8"/>
        <v>8000001.0999999996</v>
      </c>
      <c r="M35" s="119" t="s">
        <v>244</v>
      </c>
      <c r="N35" s="120">
        <v>1200000</v>
      </c>
      <c r="O35" s="121">
        <f t="shared" si="9"/>
        <v>228000</v>
      </c>
      <c r="P35" s="121">
        <f t="shared" si="10"/>
        <v>1428000</v>
      </c>
      <c r="Q35" s="122">
        <f t="shared" si="11"/>
        <v>6000000</v>
      </c>
      <c r="R35" s="122">
        <f t="shared" si="12"/>
        <v>7140000</v>
      </c>
      <c r="S35" s="123"/>
      <c r="T35" s="124"/>
      <c r="U35" s="125"/>
      <c r="V35" s="125"/>
      <c r="W35" s="126"/>
      <c r="X35" s="126"/>
      <c r="Y35" s="127">
        <f t="shared" si="1"/>
        <v>1514000.1099999999</v>
      </c>
      <c r="Z35" s="127">
        <f t="shared" si="2"/>
        <v>7570000.5499999998</v>
      </c>
      <c r="AA35" s="127">
        <f t="shared" si="3"/>
        <v>608112.60963788989</v>
      </c>
      <c r="AB35" s="128">
        <f t="shared" si="4"/>
        <v>8.0331910892382952E-2</v>
      </c>
      <c r="AC35" s="127" t="s">
        <v>359</v>
      </c>
      <c r="BR35" s="7">
        <v>22</v>
      </c>
    </row>
    <row r="36" spans="1:70" s="7" customFormat="1" ht="187" x14ac:dyDescent="0.2">
      <c r="A36" s="112">
        <v>26</v>
      </c>
      <c r="B36" s="113" t="s">
        <v>180</v>
      </c>
      <c r="C36" s="113" t="s">
        <v>460</v>
      </c>
      <c r="D36" s="209" t="s">
        <v>270</v>
      </c>
      <c r="E36" s="114" t="s">
        <v>205</v>
      </c>
      <c r="F36" s="113">
        <v>300</v>
      </c>
      <c r="G36" s="115" t="s">
        <v>264</v>
      </c>
      <c r="H36" s="116">
        <v>12500</v>
      </c>
      <c r="I36" s="117">
        <f>H36*8%</f>
        <v>1000</v>
      </c>
      <c r="J36" s="117">
        <f t="shared" si="6"/>
        <v>13500</v>
      </c>
      <c r="K36" s="118">
        <f t="shared" si="7"/>
        <v>3750000</v>
      </c>
      <c r="L36" s="118">
        <f t="shared" si="8"/>
        <v>4050000</v>
      </c>
      <c r="M36" s="119" t="s">
        <v>265</v>
      </c>
      <c r="N36" s="120">
        <v>9814.8148148148139</v>
      </c>
      <c r="O36" s="121">
        <f>N36*8%</f>
        <v>785.18518518518511</v>
      </c>
      <c r="P36" s="121">
        <f t="shared" si="10"/>
        <v>10599.999999999998</v>
      </c>
      <c r="Q36" s="122">
        <f t="shared" si="11"/>
        <v>2944444.444444444</v>
      </c>
      <c r="R36" s="122">
        <f t="shared" si="12"/>
        <v>3179999.9999999995</v>
      </c>
      <c r="S36" s="123" t="s">
        <v>266</v>
      </c>
      <c r="T36" s="124">
        <v>11500</v>
      </c>
      <c r="U36" s="125">
        <f>T36*8%</f>
        <v>920</v>
      </c>
      <c r="V36" s="125">
        <f t="shared" si="14"/>
        <v>12420</v>
      </c>
      <c r="W36" s="126">
        <f t="shared" si="15"/>
        <v>3450000</v>
      </c>
      <c r="X36" s="126">
        <f t="shared" si="16"/>
        <v>3726000</v>
      </c>
      <c r="Y36" s="127">
        <f t="shared" si="1"/>
        <v>12173.333333333334</v>
      </c>
      <c r="Z36" s="127">
        <f t="shared" si="2"/>
        <v>3652000</v>
      </c>
      <c r="AA36" s="127">
        <f t="shared" si="3"/>
        <v>439695.34907706291</v>
      </c>
      <c r="AB36" s="128">
        <f t="shared" si="4"/>
        <v>0.12039850741431077</v>
      </c>
      <c r="AC36" s="127"/>
      <c r="BR36" s="7">
        <v>23</v>
      </c>
    </row>
    <row r="37" spans="1:70" s="7" customFormat="1" ht="51" x14ac:dyDescent="0.2">
      <c r="A37" s="112">
        <v>27</v>
      </c>
      <c r="B37" s="113" t="s">
        <v>180</v>
      </c>
      <c r="C37" s="113" t="s">
        <v>186</v>
      </c>
      <c r="D37" s="209" t="s">
        <v>275</v>
      </c>
      <c r="E37" s="114" t="s">
        <v>205</v>
      </c>
      <c r="F37" s="113">
        <v>300</v>
      </c>
      <c r="G37" s="115" t="s">
        <v>220</v>
      </c>
      <c r="H37" s="116">
        <v>3300</v>
      </c>
      <c r="I37" s="117">
        <f t="shared" ref="I37" si="24">H37*19%</f>
        <v>627</v>
      </c>
      <c r="J37" s="117">
        <f t="shared" si="6"/>
        <v>3927</v>
      </c>
      <c r="K37" s="118">
        <f t="shared" si="7"/>
        <v>990000</v>
      </c>
      <c r="L37" s="118">
        <f t="shared" si="8"/>
        <v>1178100</v>
      </c>
      <c r="M37" s="119" t="s">
        <v>216</v>
      </c>
      <c r="N37" s="120">
        <v>3100</v>
      </c>
      <c r="O37" s="121">
        <f t="shared" ref="O37" si="25">N37*19%</f>
        <v>589</v>
      </c>
      <c r="P37" s="121">
        <f t="shared" si="10"/>
        <v>3689</v>
      </c>
      <c r="Q37" s="122">
        <f t="shared" si="11"/>
        <v>930000</v>
      </c>
      <c r="R37" s="122">
        <f t="shared" si="12"/>
        <v>1106700</v>
      </c>
      <c r="S37" s="123"/>
      <c r="T37" s="124"/>
      <c r="U37" s="125"/>
      <c r="V37" s="125"/>
      <c r="W37" s="126"/>
      <c r="X37" s="126"/>
      <c r="Y37" s="127">
        <f t="shared" si="1"/>
        <v>3808</v>
      </c>
      <c r="Z37" s="127">
        <f t="shared" si="2"/>
        <v>1142400</v>
      </c>
      <c r="AA37" s="127">
        <f t="shared" si="3"/>
        <v>50487.424176719491</v>
      </c>
      <c r="AB37" s="128">
        <f t="shared" si="4"/>
        <v>4.4194173824159216E-2</v>
      </c>
      <c r="AC37" s="127"/>
      <c r="BR37" s="7">
        <v>30</v>
      </c>
    </row>
    <row r="38" spans="1:70" s="7" customFormat="1" ht="68" x14ac:dyDescent="0.2">
      <c r="A38" s="112">
        <v>28</v>
      </c>
      <c r="B38" s="113" t="s">
        <v>180</v>
      </c>
      <c r="C38" s="113" t="s">
        <v>182</v>
      </c>
      <c r="D38" s="209" t="s">
        <v>271</v>
      </c>
      <c r="E38" s="114" t="s">
        <v>205</v>
      </c>
      <c r="F38" s="113">
        <v>300</v>
      </c>
      <c r="G38" s="115" t="s">
        <v>220</v>
      </c>
      <c r="H38" s="116">
        <f>5900+2400</f>
        <v>8300</v>
      </c>
      <c r="I38" s="117">
        <f t="shared" si="5"/>
        <v>1577</v>
      </c>
      <c r="J38" s="117">
        <f t="shared" si="6"/>
        <v>9877</v>
      </c>
      <c r="K38" s="118">
        <f t="shared" si="7"/>
        <v>2490000</v>
      </c>
      <c r="L38" s="118">
        <f t="shared" si="8"/>
        <v>2963100</v>
      </c>
      <c r="M38" s="119" t="s">
        <v>216</v>
      </c>
      <c r="N38" s="120">
        <v>5220</v>
      </c>
      <c r="O38" s="121">
        <f>N38*19%</f>
        <v>991.80000000000007</v>
      </c>
      <c r="P38" s="121">
        <f t="shared" si="10"/>
        <v>6211.8</v>
      </c>
      <c r="Q38" s="122">
        <f t="shared" si="11"/>
        <v>1566000</v>
      </c>
      <c r="R38" s="122">
        <f t="shared" si="12"/>
        <v>1863540</v>
      </c>
      <c r="S38" s="123" t="s">
        <v>272</v>
      </c>
      <c r="T38" s="124">
        <f>6500+1800</f>
        <v>8300</v>
      </c>
      <c r="U38" s="125"/>
      <c r="V38" s="125">
        <f t="shared" si="14"/>
        <v>8300</v>
      </c>
      <c r="W38" s="126">
        <f t="shared" si="15"/>
        <v>2490000</v>
      </c>
      <c r="X38" s="126">
        <f t="shared" si="16"/>
        <v>2490000</v>
      </c>
      <c r="Y38" s="127">
        <f t="shared" si="1"/>
        <v>8129.5999999999995</v>
      </c>
      <c r="Z38" s="127">
        <f t="shared" si="2"/>
        <v>2438880</v>
      </c>
      <c r="AA38" s="127">
        <f t="shared" si="3"/>
        <v>551559.59714250278</v>
      </c>
      <c r="AB38" s="128">
        <f t="shared" si="4"/>
        <v>0.22615282307555221</v>
      </c>
      <c r="AC38" s="127"/>
      <c r="BR38" s="7">
        <v>24</v>
      </c>
    </row>
    <row r="39" spans="1:70" s="7" customFormat="1" ht="92" x14ac:dyDescent="0.2">
      <c r="A39" s="112">
        <v>29</v>
      </c>
      <c r="B39" s="113" t="s">
        <v>183</v>
      </c>
      <c r="C39" s="113" t="s">
        <v>387</v>
      </c>
      <c r="D39" s="209" t="s">
        <v>385</v>
      </c>
      <c r="E39" s="114" t="s">
        <v>205</v>
      </c>
      <c r="F39" s="113">
        <v>1</v>
      </c>
      <c r="G39" s="115" t="s">
        <v>386</v>
      </c>
      <c r="H39" s="116">
        <f>200000*150</f>
        <v>30000000</v>
      </c>
      <c r="I39" s="117">
        <f>H39*5%</f>
        <v>1500000</v>
      </c>
      <c r="J39" s="117">
        <f t="shared" si="6"/>
        <v>31500000</v>
      </c>
      <c r="K39" s="118">
        <f t="shared" si="7"/>
        <v>30000000</v>
      </c>
      <c r="L39" s="118">
        <f t="shared" si="8"/>
        <v>31500000</v>
      </c>
      <c r="M39" s="119" t="s">
        <v>386</v>
      </c>
      <c r="N39" s="120">
        <f>200000*150</f>
        <v>30000000</v>
      </c>
      <c r="O39" s="121">
        <f>N39*5%</f>
        <v>1500000</v>
      </c>
      <c r="P39" s="121">
        <f t="shared" si="10"/>
        <v>31500000</v>
      </c>
      <c r="Q39" s="122">
        <f t="shared" si="11"/>
        <v>30000000</v>
      </c>
      <c r="R39" s="122">
        <f t="shared" si="12"/>
        <v>31500000</v>
      </c>
      <c r="S39" s="123" t="s">
        <v>386</v>
      </c>
      <c r="T39" s="124">
        <f>200000*150</f>
        <v>30000000</v>
      </c>
      <c r="U39" s="125">
        <f>T39*5%</f>
        <v>1500000</v>
      </c>
      <c r="V39" s="125">
        <f t="shared" si="14"/>
        <v>31500000</v>
      </c>
      <c r="W39" s="126">
        <f t="shared" si="15"/>
        <v>30000000</v>
      </c>
      <c r="X39" s="126">
        <f t="shared" si="16"/>
        <v>31500000</v>
      </c>
      <c r="Y39" s="127">
        <f t="shared" si="1"/>
        <v>31500000</v>
      </c>
      <c r="Z39" s="127">
        <f t="shared" si="2"/>
        <v>31500000</v>
      </c>
      <c r="AA39" s="127">
        <f t="shared" si="3"/>
        <v>0</v>
      </c>
      <c r="AB39" s="128">
        <f t="shared" si="4"/>
        <v>0</v>
      </c>
      <c r="AC39" s="127"/>
    </row>
    <row r="40" spans="1:70" s="7" customFormat="1" ht="69" x14ac:dyDescent="0.2">
      <c r="A40" s="112">
        <v>30</v>
      </c>
      <c r="B40" s="113" t="s">
        <v>183</v>
      </c>
      <c r="C40" s="113" t="s">
        <v>461</v>
      </c>
      <c r="D40" s="209" t="s">
        <v>273</v>
      </c>
      <c r="E40" s="114" t="s">
        <v>290</v>
      </c>
      <c r="F40" s="113">
        <v>4</v>
      </c>
      <c r="G40" s="115" t="s">
        <v>291</v>
      </c>
      <c r="H40" s="116">
        <v>4000000</v>
      </c>
      <c r="I40" s="117">
        <f>H40*5%</f>
        <v>200000</v>
      </c>
      <c r="J40" s="117">
        <f t="shared" si="6"/>
        <v>4200000</v>
      </c>
      <c r="K40" s="118">
        <f t="shared" si="7"/>
        <v>16000000</v>
      </c>
      <c r="L40" s="118">
        <f t="shared" si="8"/>
        <v>16800000</v>
      </c>
      <c r="M40" s="119" t="s">
        <v>291</v>
      </c>
      <c r="N40" s="120">
        <v>4000000</v>
      </c>
      <c r="O40" s="121">
        <f>N40*5%</f>
        <v>200000</v>
      </c>
      <c r="P40" s="121">
        <f t="shared" si="10"/>
        <v>4200000</v>
      </c>
      <c r="Q40" s="122">
        <f t="shared" si="11"/>
        <v>16000000</v>
      </c>
      <c r="R40" s="122">
        <f t="shared" si="12"/>
        <v>16800000</v>
      </c>
      <c r="S40" s="123" t="s">
        <v>291</v>
      </c>
      <c r="T40" s="124">
        <v>4000000</v>
      </c>
      <c r="U40" s="125">
        <f>T40*5%</f>
        <v>200000</v>
      </c>
      <c r="V40" s="125">
        <f t="shared" si="14"/>
        <v>4200000</v>
      </c>
      <c r="W40" s="126">
        <f t="shared" si="15"/>
        <v>16000000</v>
      </c>
      <c r="X40" s="126">
        <f t="shared" si="16"/>
        <v>16800000</v>
      </c>
      <c r="Y40" s="127">
        <f t="shared" si="1"/>
        <v>4200000</v>
      </c>
      <c r="Z40" s="127">
        <f t="shared" si="2"/>
        <v>16800000</v>
      </c>
      <c r="AA40" s="127">
        <f t="shared" si="3"/>
        <v>0</v>
      </c>
      <c r="AB40" s="128">
        <f t="shared" si="4"/>
        <v>0</v>
      </c>
      <c r="AC40" s="127"/>
      <c r="BR40" s="7">
        <v>25</v>
      </c>
    </row>
    <row r="41" spans="1:70" s="7" customFormat="1" ht="187" x14ac:dyDescent="0.2">
      <c r="A41" s="112">
        <v>31</v>
      </c>
      <c r="B41" s="113" t="s">
        <v>183</v>
      </c>
      <c r="C41" s="113" t="s">
        <v>460</v>
      </c>
      <c r="D41" s="209" t="s">
        <v>270</v>
      </c>
      <c r="E41" s="114" t="s">
        <v>205</v>
      </c>
      <c r="F41" s="113">
        <v>450</v>
      </c>
      <c r="G41" s="115" t="s">
        <v>264</v>
      </c>
      <c r="H41" s="116">
        <v>12500</v>
      </c>
      <c r="I41" s="117">
        <f>H41*8%</f>
        <v>1000</v>
      </c>
      <c r="J41" s="117">
        <f t="shared" si="6"/>
        <v>13500</v>
      </c>
      <c r="K41" s="118">
        <f t="shared" si="7"/>
        <v>5625000</v>
      </c>
      <c r="L41" s="118">
        <f t="shared" si="8"/>
        <v>6075000</v>
      </c>
      <c r="M41" s="119" t="s">
        <v>265</v>
      </c>
      <c r="N41" s="120">
        <v>9814.8148148148139</v>
      </c>
      <c r="O41" s="121">
        <f>N41*8%</f>
        <v>785.18518518518511</v>
      </c>
      <c r="P41" s="121">
        <f t="shared" si="10"/>
        <v>10599.999999999998</v>
      </c>
      <c r="Q41" s="122">
        <f t="shared" si="11"/>
        <v>4416666.666666666</v>
      </c>
      <c r="R41" s="122">
        <f t="shared" si="12"/>
        <v>4769999.9999999991</v>
      </c>
      <c r="S41" s="123" t="s">
        <v>266</v>
      </c>
      <c r="T41" s="124">
        <v>11500</v>
      </c>
      <c r="U41" s="125">
        <f>T41*8%</f>
        <v>920</v>
      </c>
      <c r="V41" s="125">
        <f t="shared" si="14"/>
        <v>12420</v>
      </c>
      <c r="W41" s="126">
        <f t="shared" si="15"/>
        <v>5175000</v>
      </c>
      <c r="X41" s="126">
        <f t="shared" si="16"/>
        <v>5589000</v>
      </c>
      <c r="Y41" s="127">
        <f t="shared" si="1"/>
        <v>12173.333333333334</v>
      </c>
      <c r="Z41" s="127">
        <f t="shared" si="2"/>
        <v>5478000</v>
      </c>
      <c r="AA41" s="127">
        <f t="shared" si="3"/>
        <v>659543.02361559449</v>
      </c>
      <c r="AB41" s="128">
        <f t="shared" si="4"/>
        <v>0.12039850741431078</v>
      </c>
      <c r="AC41" s="127"/>
      <c r="BR41" s="7">
        <v>26</v>
      </c>
    </row>
    <row r="42" spans="1:70" s="7" customFormat="1" ht="119" x14ac:dyDescent="0.2">
      <c r="A42" s="112">
        <v>32</v>
      </c>
      <c r="B42" s="113" t="s">
        <v>185</v>
      </c>
      <c r="C42" s="113" t="s">
        <v>162</v>
      </c>
      <c r="D42" s="209" t="s">
        <v>209</v>
      </c>
      <c r="E42" s="114" t="s">
        <v>205</v>
      </c>
      <c r="F42" s="113">
        <v>240</v>
      </c>
      <c r="G42" s="115" t="s">
        <v>210</v>
      </c>
      <c r="H42" s="116">
        <v>20000</v>
      </c>
      <c r="I42" s="117">
        <f t="shared" si="5"/>
        <v>3800</v>
      </c>
      <c r="J42" s="117">
        <f t="shared" si="6"/>
        <v>23800</v>
      </c>
      <c r="K42" s="118">
        <f t="shared" si="7"/>
        <v>4800000</v>
      </c>
      <c r="L42" s="118">
        <f t="shared" si="8"/>
        <v>5712000</v>
      </c>
      <c r="M42" s="119" t="s">
        <v>211</v>
      </c>
      <c r="N42" s="120">
        <v>20600</v>
      </c>
      <c r="O42" s="121">
        <f t="shared" si="9"/>
        <v>3914</v>
      </c>
      <c r="P42" s="121">
        <f t="shared" si="10"/>
        <v>24514</v>
      </c>
      <c r="Q42" s="122">
        <f t="shared" si="11"/>
        <v>4944000</v>
      </c>
      <c r="R42" s="122">
        <f t="shared" si="12"/>
        <v>5883360</v>
      </c>
      <c r="S42" s="123" t="s">
        <v>213</v>
      </c>
      <c r="T42" s="124">
        <v>20000</v>
      </c>
      <c r="U42" s="125">
        <f t="shared" si="13"/>
        <v>3800</v>
      </c>
      <c r="V42" s="125">
        <f t="shared" si="14"/>
        <v>23800</v>
      </c>
      <c r="W42" s="126">
        <f t="shared" si="15"/>
        <v>4800000</v>
      </c>
      <c r="X42" s="126">
        <f t="shared" si="16"/>
        <v>5712000</v>
      </c>
      <c r="Y42" s="127">
        <f t="shared" si="1"/>
        <v>24038</v>
      </c>
      <c r="Z42" s="127">
        <f t="shared" si="2"/>
        <v>5769120</v>
      </c>
      <c r="AA42" s="127">
        <f t="shared" si="3"/>
        <v>98934.74212833427</v>
      </c>
      <c r="AB42" s="128">
        <f t="shared" si="4"/>
        <v>1.7149017896721557E-2</v>
      </c>
      <c r="AC42" s="127"/>
      <c r="BR42" s="7">
        <v>27</v>
      </c>
    </row>
    <row r="43" spans="1:70" s="7" customFormat="1" ht="110" x14ac:dyDescent="0.2">
      <c r="A43" s="112">
        <v>33</v>
      </c>
      <c r="B43" s="113" t="s">
        <v>185</v>
      </c>
      <c r="C43" s="113" t="s">
        <v>164</v>
      </c>
      <c r="D43" s="209" t="s">
        <v>214</v>
      </c>
      <c r="E43" s="114" t="s">
        <v>205</v>
      </c>
      <c r="F43" s="113">
        <v>240</v>
      </c>
      <c r="G43" s="115" t="s">
        <v>215</v>
      </c>
      <c r="H43" s="116">
        <v>21758</v>
      </c>
      <c r="I43" s="117">
        <f t="shared" si="5"/>
        <v>4134.0200000000004</v>
      </c>
      <c r="J43" s="117">
        <f t="shared" si="6"/>
        <v>25892.02</v>
      </c>
      <c r="K43" s="118">
        <f t="shared" si="7"/>
        <v>5221920</v>
      </c>
      <c r="L43" s="118">
        <f t="shared" si="8"/>
        <v>6214084.7999999998</v>
      </c>
      <c r="M43" s="119" t="s">
        <v>217</v>
      </c>
      <c r="N43" s="120">
        <v>17000</v>
      </c>
      <c r="O43" s="121">
        <f t="shared" si="9"/>
        <v>3230</v>
      </c>
      <c r="P43" s="121">
        <f t="shared" si="10"/>
        <v>20230</v>
      </c>
      <c r="Q43" s="122">
        <f t="shared" si="11"/>
        <v>4080000</v>
      </c>
      <c r="R43" s="122">
        <f t="shared" si="12"/>
        <v>4855200</v>
      </c>
      <c r="S43" s="123" t="s">
        <v>216</v>
      </c>
      <c r="T43" s="124">
        <v>21500</v>
      </c>
      <c r="U43" s="125">
        <f t="shared" si="13"/>
        <v>4085</v>
      </c>
      <c r="V43" s="125">
        <f t="shared" si="14"/>
        <v>25585</v>
      </c>
      <c r="W43" s="126">
        <f t="shared" si="15"/>
        <v>5160000</v>
      </c>
      <c r="X43" s="126">
        <f t="shared" si="16"/>
        <v>6140400</v>
      </c>
      <c r="Y43" s="127">
        <f t="shared" si="1"/>
        <v>23902.34</v>
      </c>
      <c r="Z43" s="127">
        <f t="shared" si="2"/>
        <v>5736561.6000000006</v>
      </c>
      <c r="AA43" s="127">
        <f t="shared" si="3"/>
        <v>764170.18059047021</v>
      </c>
      <c r="AB43" s="128">
        <f t="shared" si="4"/>
        <v>0.13321048981509587</v>
      </c>
      <c r="AC43" s="127"/>
      <c r="BR43" s="7">
        <v>29</v>
      </c>
    </row>
    <row r="44" spans="1:70" s="7" customFormat="1" ht="110" x14ac:dyDescent="0.2">
      <c r="A44" s="112">
        <v>34</v>
      </c>
      <c r="B44" s="113" t="s">
        <v>185</v>
      </c>
      <c r="C44" s="113" t="s">
        <v>186</v>
      </c>
      <c r="D44" s="209" t="s">
        <v>275</v>
      </c>
      <c r="E44" s="114" t="s">
        <v>205</v>
      </c>
      <c r="F44" s="113">
        <v>240</v>
      </c>
      <c r="G44" s="115" t="s">
        <v>220</v>
      </c>
      <c r="H44" s="116">
        <v>3300</v>
      </c>
      <c r="I44" s="117">
        <f t="shared" si="5"/>
        <v>627</v>
      </c>
      <c r="J44" s="117">
        <f t="shared" si="6"/>
        <v>3927</v>
      </c>
      <c r="K44" s="118">
        <f t="shared" si="7"/>
        <v>792000</v>
      </c>
      <c r="L44" s="118">
        <f t="shared" si="8"/>
        <v>942480</v>
      </c>
      <c r="M44" s="119" t="s">
        <v>216</v>
      </c>
      <c r="N44" s="120">
        <v>3100</v>
      </c>
      <c r="O44" s="121">
        <f t="shared" si="9"/>
        <v>589</v>
      </c>
      <c r="P44" s="121">
        <f t="shared" si="10"/>
        <v>3689</v>
      </c>
      <c r="Q44" s="122">
        <f t="shared" si="11"/>
        <v>744000</v>
      </c>
      <c r="R44" s="122">
        <f t="shared" si="12"/>
        <v>885360</v>
      </c>
      <c r="S44" s="123"/>
      <c r="T44" s="124"/>
      <c r="U44" s="125"/>
      <c r="V44" s="125"/>
      <c r="W44" s="126"/>
      <c r="X44" s="126"/>
      <c r="Y44" s="127">
        <f t="shared" si="1"/>
        <v>3808</v>
      </c>
      <c r="Z44" s="127">
        <f t="shared" si="2"/>
        <v>913920</v>
      </c>
      <c r="AA44" s="127">
        <f t="shared" si="3"/>
        <v>40389.939341375597</v>
      </c>
      <c r="AB44" s="128">
        <f t="shared" si="4"/>
        <v>4.4194173824159223E-2</v>
      </c>
      <c r="AC44" s="127"/>
      <c r="AR44" s="3"/>
      <c r="BR44" s="7">
        <v>30</v>
      </c>
    </row>
    <row r="45" spans="1:70" s="7" customFormat="1" ht="110" x14ac:dyDescent="0.2">
      <c r="A45" s="112">
        <v>35</v>
      </c>
      <c r="B45" s="113" t="s">
        <v>185</v>
      </c>
      <c r="C45" s="113" t="s">
        <v>165</v>
      </c>
      <c r="D45" s="209" t="s">
        <v>276</v>
      </c>
      <c r="E45" s="114" t="s">
        <v>205</v>
      </c>
      <c r="F45" s="113">
        <v>240</v>
      </c>
      <c r="G45" s="115" t="s">
        <v>219</v>
      </c>
      <c r="H45" s="116">
        <v>510</v>
      </c>
      <c r="I45" s="117">
        <f t="shared" si="5"/>
        <v>96.9</v>
      </c>
      <c r="J45" s="117">
        <f t="shared" si="6"/>
        <v>606.9</v>
      </c>
      <c r="K45" s="118">
        <f t="shared" si="7"/>
        <v>122400</v>
      </c>
      <c r="L45" s="118">
        <f t="shared" si="8"/>
        <v>145656</v>
      </c>
      <c r="M45" s="119" t="s">
        <v>220</v>
      </c>
      <c r="N45" s="120">
        <v>437</v>
      </c>
      <c r="O45" s="121">
        <f t="shared" si="9"/>
        <v>83.03</v>
      </c>
      <c r="P45" s="121">
        <f t="shared" si="10"/>
        <v>520.03</v>
      </c>
      <c r="Q45" s="122">
        <f t="shared" si="11"/>
        <v>104880</v>
      </c>
      <c r="R45" s="122">
        <f t="shared" si="12"/>
        <v>124807.2</v>
      </c>
      <c r="S45" s="123" t="s">
        <v>208</v>
      </c>
      <c r="T45" s="124">
        <v>490</v>
      </c>
      <c r="U45" s="125">
        <f t="shared" si="13"/>
        <v>93.1</v>
      </c>
      <c r="V45" s="125">
        <f t="shared" si="14"/>
        <v>583.1</v>
      </c>
      <c r="W45" s="126">
        <f t="shared" si="15"/>
        <v>117600</v>
      </c>
      <c r="X45" s="126">
        <f t="shared" si="16"/>
        <v>139944</v>
      </c>
      <c r="Y45" s="127">
        <f t="shared" si="1"/>
        <v>570.00999999999988</v>
      </c>
      <c r="Z45" s="127">
        <f t="shared" si="2"/>
        <v>136802.4</v>
      </c>
      <c r="AA45" s="127">
        <f t="shared" si="3"/>
        <v>10773.595188236843</v>
      </c>
      <c r="AB45" s="128">
        <f t="shared" si="4"/>
        <v>7.8752969160167094E-2</v>
      </c>
      <c r="AC45" s="127"/>
      <c r="AR45" s="3"/>
      <c r="BR45" s="7">
        <v>31</v>
      </c>
    </row>
    <row r="46" spans="1:70" s="7" customFormat="1" ht="110" x14ac:dyDescent="0.2">
      <c r="A46" s="112">
        <v>36</v>
      </c>
      <c r="B46" s="113" t="s">
        <v>185</v>
      </c>
      <c r="C46" s="113" t="s">
        <v>166</v>
      </c>
      <c r="D46" s="209" t="s">
        <v>277</v>
      </c>
      <c r="E46" s="114" t="s">
        <v>205</v>
      </c>
      <c r="F46" s="113">
        <v>240</v>
      </c>
      <c r="G46" s="115" t="s">
        <v>222</v>
      </c>
      <c r="H46" s="116">
        <v>74789.915966386558</v>
      </c>
      <c r="I46" s="117">
        <f t="shared" si="5"/>
        <v>14210.084033613446</v>
      </c>
      <c r="J46" s="117">
        <f t="shared" si="6"/>
        <v>89000</v>
      </c>
      <c r="K46" s="118">
        <f t="shared" si="7"/>
        <v>17949579.831932776</v>
      </c>
      <c r="L46" s="118">
        <f t="shared" si="8"/>
        <v>21360000</v>
      </c>
      <c r="M46" s="119" t="s">
        <v>223</v>
      </c>
      <c r="N46" s="120">
        <v>68907.563025210082</v>
      </c>
      <c r="O46" s="121">
        <f t="shared" si="9"/>
        <v>13092.436974789916</v>
      </c>
      <c r="P46" s="121">
        <f t="shared" si="10"/>
        <v>82000</v>
      </c>
      <c r="Q46" s="122">
        <f t="shared" si="11"/>
        <v>16537815.12605042</v>
      </c>
      <c r="R46" s="122">
        <f t="shared" si="12"/>
        <v>19680000</v>
      </c>
      <c r="S46" s="123" t="s">
        <v>224</v>
      </c>
      <c r="T46" s="124">
        <v>74790</v>
      </c>
      <c r="U46" s="125">
        <f t="shared" si="13"/>
        <v>14210.1</v>
      </c>
      <c r="V46" s="125">
        <f t="shared" si="14"/>
        <v>89000.1</v>
      </c>
      <c r="W46" s="126">
        <f t="shared" si="15"/>
        <v>17949600</v>
      </c>
      <c r="X46" s="126">
        <f t="shared" si="16"/>
        <v>21360024</v>
      </c>
      <c r="Y46" s="127">
        <f t="shared" si="1"/>
        <v>86666.7</v>
      </c>
      <c r="Z46" s="127">
        <f t="shared" si="2"/>
        <v>20800008</v>
      </c>
      <c r="AA46" s="127">
        <f t="shared" si="3"/>
        <v>969955.38051603176</v>
      </c>
      <c r="AB46" s="128">
        <f t="shared" si="4"/>
        <v>4.6632452281558344E-2</v>
      </c>
      <c r="AC46" s="127"/>
      <c r="BR46" s="7">
        <v>32</v>
      </c>
    </row>
    <row r="47" spans="1:70" s="7" customFormat="1" ht="110" x14ac:dyDescent="0.2">
      <c r="A47" s="112">
        <v>37</v>
      </c>
      <c r="B47" s="113" t="s">
        <v>185</v>
      </c>
      <c r="C47" s="113" t="s">
        <v>166</v>
      </c>
      <c r="D47" s="209" t="s">
        <v>221</v>
      </c>
      <c r="E47" s="114" t="s">
        <v>205</v>
      </c>
      <c r="F47" s="113">
        <v>240</v>
      </c>
      <c r="G47" s="115" t="s">
        <v>226</v>
      </c>
      <c r="H47" s="116">
        <f>55000/1.19</f>
        <v>46218.487394957985</v>
      </c>
      <c r="I47" s="117">
        <f t="shared" si="5"/>
        <v>8781.5126050420167</v>
      </c>
      <c r="J47" s="117">
        <f t="shared" si="6"/>
        <v>55000</v>
      </c>
      <c r="K47" s="118">
        <f t="shared" si="7"/>
        <v>11092436.974789916</v>
      </c>
      <c r="L47" s="118">
        <f t="shared" si="8"/>
        <v>13200000</v>
      </c>
      <c r="M47" s="119" t="s">
        <v>227</v>
      </c>
      <c r="N47" s="120">
        <v>46218</v>
      </c>
      <c r="O47" s="121">
        <f t="shared" si="9"/>
        <v>8781.42</v>
      </c>
      <c r="P47" s="121">
        <f t="shared" si="10"/>
        <v>54999.42</v>
      </c>
      <c r="Q47" s="122">
        <f t="shared" si="11"/>
        <v>11092320</v>
      </c>
      <c r="R47" s="122">
        <f t="shared" si="12"/>
        <v>13199860.799999999</v>
      </c>
      <c r="S47" s="123" t="s">
        <v>228</v>
      </c>
      <c r="T47" s="124">
        <v>46218</v>
      </c>
      <c r="U47" s="125">
        <f t="shared" si="13"/>
        <v>8781.42</v>
      </c>
      <c r="V47" s="125">
        <f t="shared" si="14"/>
        <v>54999.42</v>
      </c>
      <c r="W47" s="126">
        <f t="shared" si="15"/>
        <v>11092320</v>
      </c>
      <c r="X47" s="126">
        <f t="shared" si="16"/>
        <v>13199860.799999999</v>
      </c>
      <c r="Y47" s="127">
        <f t="shared" si="1"/>
        <v>54999.613333333335</v>
      </c>
      <c r="Z47" s="127">
        <f t="shared" si="2"/>
        <v>13199907.199999997</v>
      </c>
      <c r="AA47" s="127">
        <f t="shared" si="3"/>
        <v>80.367157471841153</v>
      </c>
      <c r="AB47" s="128">
        <f t="shared" si="4"/>
        <v>6.088463824339702E-6</v>
      </c>
      <c r="AC47" s="127"/>
      <c r="BR47" s="7">
        <v>33</v>
      </c>
    </row>
    <row r="48" spans="1:70" s="7" customFormat="1" ht="88" x14ac:dyDescent="0.2">
      <c r="A48" s="112">
        <v>38</v>
      </c>
      <c r="B48" s="113" t="s">
        <v>161</v>
      </c>
      <c r="C48" s="113" t="s">
        <v>365</v>
      </c>
      <c r="D48" s="209" t="s">
        <v>367</v>
      </c>
      <c r="E48" s="114" t="s">
        <v>342</v>
      </c>
      <c r="F48" s="113">
        <v>240</v>
      </c>
      <c r="G48" s="115" t="s">
        <v>222</v>
      </c>
      <c r="H48" s="116">
        <v>54622</v>
      </c>
      <c r="I48" s="117">
        <f t="shared" si="5"/>
        <v>10378.18</v>
      </c>
      <c r="J48" s="117">
        <f t="shared" si="6"/>
        <v>65000.18</v>
      </c>
      <c r="K48" s="118">
        <f t="shared" si="7"/>
        <v>13109280</v>
      </c>
      <c r="L48" s="118">
        <f t="shared" si="8"/>
        <v>15600043.199999999</v>
      </c>
      <c r="M48" s="119" t="s">
        <v>223</v>
      </c>
      <c r="N48" s="120">
        <v>54622</v>
      </c>
      <c r="O48" s="121">
        <f t="shared" si="9"/>
        <v>10378.18</v>
      </c>
      <c r="P48" s="121">
        <f t="shared" si="10"/>
        <v>65000.18</v>
      </c>
      <c r="Q48" s="122">
        <f t="shared" si="11"/>
        <v>13109280</v>
      </c>
      <c r="R48" s="122">
        <f t="shared" si="12"/>
        <v>15600043.199999999</v>
      </c>
      <c r="S48" s="123" t="s">
        <v>366</v>
      </c>
      <c r="T48" s="124">
        <v>54622</v>
      </c>
      <c r="U48" s="125">
        <f t="shared" si="13"/>
        <v>10378.18</v>
      </c>
      <c r="V48" s="125">
        <f t="shared" si="14"/>
        <v>65000.18</v>
      </c>
      <c r="W48" s="126">
        <f t="shared" si="15"/>
        <v>13109280</v>
      </c>
      <c r="X48" s="126">
        <f t="shared" si="16"/>
        <v>15600043.199999999</v>
      </c>
      <c r="Y48" s="127">
        <f t="shared" si="1"/>
        <v>65000.18</v>
      </c>
      <c r="Z48" s="127">
        <f t="shared" si="2"/>
        <v>15600043.199999997</v>
      </c>
      <c r="AA48" s="127">
        <f t="shared" si="3"/>
        <v>2.2812650937430355E-9</v>
      </c>
      <c r="AB48" s="128">
        <f t="shared" si="4"/>
        <v>1.4623453694942561E-16</v>
      </c>
      <c r="AC48" s="127"/>
    </row>
    <row r="49" spans="1:70" s="7" customFormat="1" ht="153" x14ac:dyDescent="0.2">
      <c r="A49" s="112">
        <v>39</v>
      </c>
      <c r="B49" s="113" t="s">
        <v>185</v>
      </c>
      <c r="C49" s="113" t="s">
        <v>362</v>
      </c>
      <c r="D49" s="209" t="s">
        <v>361</v>
      </c>
      <c r="E49" s="114" t="s">
        <v>205</v>
      </c>
      <c r="F49" s="113">
        <v>240</v>
      </c>
      <c r="G49" s="115" t="s">
        <v>363</v>
      </c>
      <c r="H49" s="116">
        <v>20150</v>
      </c>
      <c r="I49" s="117">
        <f t="shared" si="5"/>
        <v>3828.5</v>
      </c>
      <c r="J49" s="117">
        <f t="shared" si="6"/>
        <v>23978.5</v>
      </c>
      <c r="K49" s="118">
        <f t="shared" si="7"/>
        <v>4836000</v>
      </c>
      <c r="L49" s="118">
        <f t="shared" si="8"/>
        <v>5754840</v>
      </c>
      <c r="M49" s="119" t="s">
        <v>364</v>
      </c>
      <c r="N49" s="120">
        <v>18540</v>
      </c>
      <c r="O49" s="121">
        <f t="shared" si="9"/>
        <v>3522.6</v>
      </c>
      <c r="P49" s="121">
        <f t="shared" si="10"/>
        <v>22062.6</v>
      </c>
      <c r="Q49" s="122">
        <f t="shared" si="11"/>
        <v>4449600</v>
      </c>
      <c r="R49" s="122">
        <f t="shared" si="12"/>
        <v>5295024</v>
      </c>
      <c r="S49" s="123" t="s">
        <v>259</v>
      </c>
      <c r="T49" s="124">
        <v>18000</v>
      </c>
      <c r="U49" s="125">
        <f t="shared" si="13"/>
        <v>3420</v>
      </c>
      <c r="V49" s="125">
        <f t="shared" si="14"/>
        <v>21420</v>
      </c>
      <c r="W49" s="126">
        <f t="shared" si="15"/>
        <v>4320000</v>
      </c>
      <c r="X49" s="126">
        <f t="shared" si="16"/>
        <v>5140800</v>
      </c>
      <c r="Y49" s="127">
        <f t="shared" si="1"/>
        <v>22487.033333333336</v>
      </c>
      <c r="Z49" s="127">
        <f t="shared" si="2"/>
        <v>5396888</v>
      </c>
      <c r="AA49" s="127">
        <f t="shared" si="3"/>
        <v>319442.46159832919</v>
      </c>
      <c r="AB49" s="128">
        <f t="shared" si="4"/>
        <v>5.9190122455446394E-2</v>
      </c>
      <c r="AC49" s="127"/>
      <c r="AG49" s="64"/>
      <c r="AH49" s="75"/>
      <c r="AI49" s="64"/>
      <c r="AJ49" s="95"/>
      <c r="AK49" s="5"/>
      <c r="AL49" s="65"/>
      <c r="AM49" s="75"/>
      <c r="AN49" s="97"/>
      <c r="AO49" s="67"/>
      <c r="AP49" s="5"/>
      <c r="AQ49" s="5"/>
      <c r="AR49" s="68"/>
    </row>
    <row r="50" spans="1:70" s="7" customFormat="1" ht="110" x14ac:dyDescent="0.2">
      <c r="A50" s="112">
        <v>40</v>
      </c>
      <c r="B50" s="113" t="s">
        <v>185</v>
      </c>
      <c r="C50" s="113" t="s">
        <v>167</v>
      </c>
      <c r="D50" s="209" t="s">
        <v>229</v>
      </c>
      <c r="E50" s="114" t="s">
        <v>205</v>
      </c>
      <c r="F50" s="113">
        <v>240</v>
      </c>
      <c r="G50" s="115" t="s">
        <v>230</v>
      </c>
      <c r="H50" s="116">
        <v>8319</v>
      </c>
      <c r="I50" s="117">
        <f t="shared" si="5"/>
        <v>1580.6100000000001</v>
      </c>
      <c r="J50" s="117">
        <f t="shared" si="6"/>
        <v>9899.61</v>
      </c>
      <c r="K50" s="118">
        <f t="shared" si="7"/>
        <v>1996560</v>
      </c>
      <c r="L50" s="118">
        <f t="shared" si="8"/>
        <v>2375906.4000000004</v>
      </c>
      <c r="M50" s="119" t="s">
        <v>231</v>
      </c>
      <c r="N50" s="120">
        <v>8319</v>
      </c>
      <c r="O50" s="121">
        <f t="shared" si="9"/>
        <v>1580.6100000000001</v>
      </c>
      <c r="P50" s="121">
        <f t="shared" si="10"/>
        <v>9899.61</v>
      </c>
      <c r="Q50" s="122">
        <f t="shared" si="11"/>
        <v>1996560</v>
      </c>
      <c r="R50" s="122">
        <f t="shared" si="12"/>
        <v>2375906.4000000004</v>
      </c>
      <c r="S50" s="123"/>
      <c r="T50" s="124"/>
      <c r="U50" s="125"/>
      <c r="V50" s="125"/>
      <c r="W50" s="126"/>
      <c r="X50" s="126"/>
      <c r="Y50" s="127">
        <f t="shared" si="1"/>
        <v>9899.61</v>
      </c>
      <c r="Z50" s="127">
        <f t="shared" si="2"/>
        <v>2375906.4000000004</v>
      </c>
      <c r="AA50" s="127">
        <f t="shared" si="3"/>
        <v>0</v>
      </c>
      <c r="AB50" s="128">
        <f t="shared" si="4"/>
        <v>0</v>
      </c>
      <c r="AC50" s="127"/>
      <c r="AG50" s="64"/>
      <c r="AH50" s="75"/>
      <c r="AI50" s="64"/>
      <c r="AJ50" s="95"/>
      <c r="AK50" s="5"/>
      <c r="AL50" s="65"/>
      <c r="AM50" s="75"/>
      <c r="AN50" s="97"/>
      <c r="AO50" s="67"/>
      <c r="AP50" s="5"/>
      <c r="AQ50" s="5"/>
      <c r="AR50" s="68"/>
      <c r="BR50" s="7">
        <v>35</v>
      </c>
    </row>
    <row r="51" spans="1:70" s="7" customFormat="1" ht="119" x14ac:dyDescent="0.2">
      <c r="A51" s="112">
        <v>41</v>
      </c>
      <c r="B51" s="113" t="s">
        <v>185</v>
      </c>
      <c r="C51" s="113" t="s">
        <v>168</v>
      </c>
      <c r="D51" s="209" t="s">
        <v>232</v>
      </c>
      <c r="E51" s="114" t="s">
        <v>205</v>
      </c>
      <c r="F51" s="113">
        <v>240</v>
      </c>
      <c r="G51" s="115" t="s">
        <v>215</v>
      </c>
      <c r="H51" s="116">
        <v>7953</v>
      </c>
      <c r="I51" s="117">
        <f t="shared" si="5"/>
        <v>1511.07</v>
      </c>
      <c r="J51" s="117">
        <f t="shared" si="6"/>
        <v>9464.07</v>
      </c>
      <c r="K51" s="118">
        <f t="shared" si="7"/>
        <v>1908720</v>
      </c>
      <c r="L51" s="118">
        <f t="shared" si="8"/>
        <v>2271376.7999999998</v>
      </c>
      <c r="M51" s="119" t="s">
        <v>216</v>
      </c>
      <c r="N51" s="120">
        <v>8900</v>
      </c>
      <c r="O51" s="121">
        <f t="shared" si="9"/>
        <v>1691</v>
      </c>
      <c r="P51" s="121">
        <f t="shared" si="10"/>
        <v>10591</v>
      </c>
      <c r="Q51" s="122">
        <f t="shared" si="11"/>
        <v>2136000</v>
      </c>
      <c r="R51" s="122">
        <f t="shared" si="12"/>
        <v>2541840</v>
      </c>
      <c r="S51" s="123" t="s">
        <v>234</v>
      </c>
      <c r="T51" s="124">
        <v>7500</v>
      </c>
      <c r="U51" s="125">
        <f t="shared" si="13"/>
        <v>1425</v>
      </c>
      <c r="V51" s="125">
        <f t="shared" si="14"/>
        <v>8925</v>
      </c>
      <c r="W51" s="126">
        <f t="shared" si="15"/>
        <v>1800000</v>
      </c>
      <c r="X51" s="126">
        <f t="shared" si="16"/>
        <v>2142000</v>
      </c>
      <c r="Y51" s="127">
        <f t="shared" si="1"/>
        <v>9660.0233333333326</v>
      </c>
      <c r="Z51" s="127">
        <f t="shared" si="2"/>
        <v>2318405.6</v>
      </c>
      <c r="AA51" s="127">
        <f t="shared" si="3"/>
        <v>204026.43804683746</v>
      </c>
      <c r="AB51" s="128">
        <f t="shared" si="4"/>
        <v>8.8002909433464727E-2</v>
      </c>
      <c r="AC51" s="127"/>
      <c r="BR51" s="7">
        <v>36</v>
      </c>
    </row>
    <row r="52" spans="1:70" s="7" customFormat="1" ht="105" customHeight="1" x14ac:dyDescent="0.2">
      <c r="A52" s="112">
        <v>42</v>
      </c>
      <c r="B52" s="113" t="s">
        <v>185</v>
      </c>
      <c r="C52" s="113" t="s">
        <v>163</v>
      </c>
      <c r="D52" s="209" t="s">
        <v>212</v>
      </c>
      <c r="E52" s="114" t="s">
        <v>342</v>
      </c>
      <c r="F52" s="113">
        <v>240</v>
      </c>
      <c r="G52" s="115" t="s">
        <v>210</v>
      </c>
      <c r="H52" s="116">
        <v>43500</v>
      </c>
      <c r="I52" s="117">
        <f t="shared" si="5"/>
        <v>8265</v>
      </c>
      <c r="J52" s="117">
        <f t="shared" si="6"/>
        <v>51765</v>
      </c>
      <c r="K52" s="118">
        <f t="shared" si="7"/>
        <v>10440000</v>
      </c>
      <c r="L52" s="118">
        <f t="shared" si="8"/>
        <v>12423600</v>
      </c>
      <c r="M52" s="119" t="s">
        <v>211</v>
      </c>
      <c r="N52" s="120">
        <v>47740</v>
      </c>
      <c r="O52" s="121">
        <f t="shared" si="9"/>
        <v>9070.6</v>
      </c>
      <c r="P52" s="121">
        <f t="shared" si="10"/>
        <v>56810.6</v>
      </c>
      <c r="Q52" s="122">
        <f t="shared" si="11"/>
        <v>11457600</v>
      </c>
      <c r="R52" s="122">
        <f t="shared" si="12"/>
        <v>13634544</v>
      </c>
      <c r="S52" s="123" t="s">
        <v>356</v>
      </c>
      <c r="T52" s="124">
        <v>45000</v>
      </c>
      <c r="U52" s="125">
        <f t="shared" si="13"/>
        <v>8550</v>
      </c>
      <c r="V52" s="125">
        <f t="shared" si="14"/>
        <v>53550</v>
      </c>
      <c r="W52" s="126">
        <f t="shared" si="15"/>
        <v>10800000</v>
      </c>
      <c r="X52" s="126">
        <f t="shared" si="16"/>
        <v>12852000</v>
      </c>
      <c r="Y52" s="127">
        <f t="shared" si="1"/>
        <v>54041.866666666669</v>
      </c>
      <c r="Z52" s="127">
        <f t="shared" si="2"/>
        <v>12970048</v>
      </c>
      <c r="AA52" s="127">
        <f t="shared" si="3"/>
        <v>614042.21394949709</v>
      </c>
      <c r="AB52" s="128">
        <f t="shared" si="4"/>
        <v>4.7343094948414773E-2</v>
      </c>
      <c r="AC52" s="127"/>
    </row>
    <row r="53" spans="1:70" s="7" customFormat="1" ht="110" x14ac:dyDescent="0.2">
      <c r="A53" s="112">
        <v>43</v>
      </c>
      <c r="B53" s="113" t="s">
        <v>187</v>
      </c>
      <c r="C53" s="113" t="s">
        <v>170</v>
      </c>
      <c r="D53" s="209" t="s">
        <v>235</v>
      </c>
      <c r="E53" s="114" t="s">
        <v>205</v>
      </c>
      <c r="F53" s="113">
        <v>5</v>
      </c>
      <c r="G53" s="115" t="s">
        <v>279</v>
      </c>
      <c r="H53" s="116">
        <v>260000</v>
      </c>
      <c r="I53" s="117">
        <f t="shared" si="5"/>
        <v>49400</v>
      </c>
      <c r="J53" s="117">
        <f t="shared" si="6"/>
        <v>309400</v>
      </c>
      <c r="K53" s="118">
        <f t="shared" si="7"/>
        <v>1300000</v>
      </c>
      <c r="L53" s="118">
        <f t="shared" si="8"/>
        <v>1547000</v>
      </c>
      <c r="M53" s="119" t="s">
        <v>280</v>
      </c>
      <c r="N53" s="120">
        <v>294117</v>
      </c>
      <c r="O53" s="121">
        <f t="shared" si="9"/>
        <v>55882.23</v>
      </c>
      <c r="P53" s="121">
        <f t="shared" si="10"/>
        <v>349999.23</v>
      </c>
      <c r="Q53" s="122">
        <f t="shared" si="11"/>
        <v>1470585</v>
      </c>
      <c r="R53" s="122">
        <f t="shared" si="12"/>
        <v>1749996.15</v>
      </c>
      <c r="S53" s="123" t="s">
        <v>237</v>
      </c>
      <c r="T53" s="124">
        <v>319327</v>
      </c>
      <c r="U53" s="125">
        <f t="shared" si="13"/>
        <v>60672.13</v>
      </c>
      <c r="V53" s="125">
        <f t="shared" si="14"/>
        <v>379999.13</v>
      </c>
      <c r="W53" s="126">
        <f t="shared" si="15"/>
        <v>1596635</v>
      </c>
      <c r="X53" s="126">
        <f t="shared" si="16"/>
        <v>1899995.65</v>
      </c>
      <c r="Y53" s="127">
        <f t="shared" si="1"/>
        <v>346466.12</v>
      </c>
      <c r="Z53" s="127">
        <f t="shared" si="2"/>
        <v>1732330.5999999999</v>
      </c>
      <c r="AA53" s="127">
        <f t="shared" si="3"/>
        <v>177159.63415048158</v>
      </c>
      <c r="AB53" s="128">
        <f t="shared" si="4"/>
        <v>0.10226664249334486</v>
      </c>
      <c r="AC53" s="127"/>
      <c r="BR53" s="7">
        <v>37</v>
      </c>
    </row>
    <row r="54" spans="1:70" s="7" customFormat="1" ht="105" customHeight="1" x14ac:dyDescent="0.2">
      <c r="A54" s="112">
        <v>44</v>
      </c>
      <c r="B54" s="113" t="s">
        <v>187</v>
      </c>
      <c r="C54" s="113" t="s">
        <v>171</v>
      </c>
      <c r="D54" s="209" t="s">
        <v>238</v>
      </c>
      <c r="E54" s="114" t="s">
        <v>205</v>
      </c>
      <c r="F54" s="113">
        <v>1</v>
      </c>
      <c r="G54" s="115" t="s">
        <v>379</v>
      </c>
      <c r="H54" s="116">
        <v>2300000</v>
      </c>
      <c r="I54" s="117">
        <v>0</v>
      </c>
      <c r="J54" s="117">
        <f t="shared" si="6"/>
        <v>2300000</v>
      </c>
      <c r="K54" s="118">
        <f t="shared" si="7"/>
        <v>2300000</v>
      </c>
      <c r="L54" s="118">
        <f t="shared" si="8"/>
        <v>2300000</v>
      </c>
      <c r="M54" s="119" t="s">
        <v>240</v>
      </c>
      <c r="N54" s="120">
        <f>1600000+400000</f>
        <v>2000000</v>
      </c>
      <c r="O54" s="121">
        <f>304000-64000-4000-19320</f>
        <v>216680</v>
      </c>
      <c r="P54" s="121">
        <f t="shared" si="10"/>
        <v>2216680</v>
      </c>
      <c r="Q54" s="122">
        <f t="shared" si="11"/>
        <v>2000000</v>
      </c>
      <c r="R54" s="122">
        <f t="shared" si="12"/>
        <v>2216680</v>
      </c>
      <c r="S54" s="123" t="s">
        <v>281</v>
      </c>
      <c r="T54" s="124">
        <f>1390000+198235</f>
        <v>1588235</v>
      </c>
      <c r="U54" s="125">
        <f t="shared" ref="U54" si="26">+T54*19%</f>
        <v>301764.65000000002</v>
      </c>
      <c r="V54" s="125">
        <f t="shared" si="14"/>
        <v>1889999.65</v>
      </c>
      <c r="W54" s="126">
        <f t="shared" si="15"/>
        <v>1588235</v>
      </c>
      <c r="X54" s="126">
        <f t="shared" si="16"/>
        <v>1889999.65</v>
      </c>
      <c r="Y54" s="127">
        <f t="shared" si="1"/>
        <v>2135559.8833333333</v>
      </c>
      <c r="Z54" s="127">
        <f t="shared" si="2"/>
        <v>2135559.8833333333</v>
      </c>
      <c r="AA54" s="127">
        <f t="shared" si="3"/>
        <v>216703.54576250212</v>
      </c>
      <c r="AB54" s="128">
        <f t="shared" si="4"/>
        <v>0.1014738792640438</v>
      </c>
      <c r="AC54" s="127"/>
      <c r="BR54" s="7">
        <v>38</v>
      </c>
    </row>
    <row r="55" spans="1:70" s="7" customFormat="1" ht="110" x14ac:dyDescent="0.2">
      <c r="A55" s="112">
        <v>45</v>
      </c>
      <c r="B55" s="113" t="s">
        <v>187</v>
      </c>
      <c r="C55" s="113" t="s">
        <v>172</v>
      </c>
      <c r="D55" s="209" t="s">
        <v>242</v>
      </c>
      <c r="E55" s="114" t="s">
        <v>205</v>
      </c>
      <c r="F55" s="113">
        <v>2</v>
      </c>
      <c r="G55" s="115" t="s">
        <v>243</v>
      </c>
      <c r="H55" s="116">
        <v>1600000</v>
      </c>
      <c r="I55" s="117">
        <f t="shared" ref="I55" si="27">H55*19%</f>
        <v>304000</v>
      </c>
      <c r="J55" s="117">
        <f t="shared" si="6"/>
        <v>1904000</v>
      </c>
      <c r="K55" s="118">
        <f t="shared" si="7"/>
        <v>3200000</v>
      </c>
      <c r="L55" s="118">
        <f t="shared" si="8"/>
        <v>3808000</v>
      </c>
      <c r="M55" s="119" t="s">
        <v>237</v>
      </c>
      <c r="N55" s="120">
        <v>1400000</v>
      </c>
      <c r="O55" s="121">
        <f t="shared" ref="O55" si="28">N55*19%</f>
        <v>266000</v>
      </c>
      <c r="P55" s="121">
        <f t="shared" si="10"/>
        <v>1666000</v>
      </c>
      <c r="Q55" s="122">
        <f t="shared" si="11"/>
        <v>2800000</v>
      </c>
      <c r="R55" s="122">
        <f t="shared" si="12"/>
        <v>3332000</v>
      </c>
      <c r="S55" s="123"/>
      <c r="T55" s="124"/>
      <c r="U55" s="125"/>
      <c r="V55" s="125"/>
      <c r="W55" s="126"/>
      <c r="X55" s="126"/>
      <c r="Y55" s="127">
        <f t="shared" si="1"/>
        <v>1785000</v>
      </c>
      <c r="Z55" s="127">
        <f t="shared" si="2"/>
        <v>3570000</v>
      </c>
      <c r="AA55" s="127">
        <f t="shared" si="3"/>
        <v>336582.82784479664</v>
      </c>
      <c r="AB55" s="128">
        <f t="shared" si="4"/>
        <v>9.428090415820635E-2</v>
      </c>
      <c r="AC55" s="127"/>
      <c r="BR55" s="7">
        <v>39</v>
      </c>
    </row>
    <row r="56" spans="1:70" s="7" customFormat="1" ht="110" x14ac:dyDescent="0.2">
      <c r="A56" s="112">
        <v>46</v>
      </c>
      <c r="B56" s="113" t="s">
        <v>187</v>
      </c>
      <c r="C56" s="113" t="s">
        <v>173</v>
      </c>
      <c r="D56" s="209" t="s">
        <v>245</v>
      </c>
      <c r="E56" s="114" t="s">
        <v>205</v>
      </c>
      <c r="F56" s="113">
        <v>1</v>
      </c>
      <c r="G56" s="115" t="s">
        <v>246</v>
      </c>
      <c r="H56" s="116">
        <v>1450000</v>
      </c>
      <c r="I56" s="117">
        <f t="shared" si="5"/>
        <v>275500</v>
      </c>
      <c r="J56" s="117">
        <f t="shared" si="6"/>
        <v>1725500</v>
      </c>
      <c r="K56" s="118">
        <f t="shared" si="7"/>
        <v>1450000</v>
      </c>
      <c r="L56" s="118">
        <f t="shared" si="8"/>
        <v>1725500</v>
      </c>
      <c r="M56" s="119" t="s">
        <v>247</v>
      </c>
      <c r="N56" s="120">
        <v>1500000</v>
      </c>
      <c r="O56" s="121">
        <f t="shared" si="9"/>
        <v>285000</v>
      </c>
      <c r="P56" s="121">
        <f t="shared" si="10"/>
        <v>1785000</v>
      </c>
      <c r="Q56" s="122">
        <f t="shared" si="11"/>
        <v>1500000</v>
      </c>
      <c r="R56" s="122">
        <f t="shared" si="12"/>
        <v>1785000</v>
      </c>
      <c r="S56" s="123" t="s">
        <v>248</v>
      </c>
      <c r="T56" s="124">
        <v>1520000</v>
      </c>
      <c r="U56" s="125">
        <f t="shared" si="13"/>
        <v>288800</v>
      </c>
      <c r="V56" s="125">
        <f t="shared" si="14"/>
        <v>1808800</v>
      </c>
      <c r="W56" s="126">
        <f t="shared" si="15"/>
        <v>1520000</v>
      </c>
      <c r="X56" s="126">
        <f t="shared" si="16"/>
        <v>1808800</v>
      </c>
      <c r="Y56" s="127">
        <f t="shared" si="1"/>
        <v>1773100</v>
      </c>
      <c r="Z56" s="127">
        <f t="shared" si="2"/>
        <v>1773100</v>
      </c>
      <c r="AA56" s="127">
        <f t="shared" si="3"/>
        <v>42906.060178021471</v>
      </c>
      <c r="AB56" s="128">
        <f t="shared" si="4"/>
        <v>2.4198330707812007E-2</v>
      </c>
      <c r="AC56" s="127"/>
      <c r="BR56" s="7">
        <v>40</v>
      </c>
    </row>
    <row r="57" spans="1:70" s="7" customFormat="1" ht="110" x14ac:dyDescent="0.2">
      <c r="A57" s="112">
        <v>47</v>
      </c>
      <c r="B57" s="113" t="s">
        <v>187</v>
      </c>
      <c r="C57" s="113" t="s">
        <v>174</v>
      </c>
      <c r="D57" s="209" t="s">
        <v>249</v>
      </c>
      <c r="E57" s="114" t="s">
        <v>205</v>
      </c>
      <c r="F57" s="113">
        <v>60</v>
      </c>
      <c r="G57" s="115" t="s">
        <v>210</v>
      </c>
      <c r="H57" s="116">
        <v>1665</v>
      </c>
      <c r="I57" s="117">
        <f t="shared" si="5"/>
        <v>316.35000000000002</v>
      </c>
      <c r="J57" s="117">
        <f t="shared" si="6"/>
        <v>1981.35</v>
      </c>
      <c r="K57" s="118">
        <f t="shared" si="7"/>
        <v>99900</v>
      </c>
      <c r="L57" s="118">
        <f t="shared" si="8"/>
        <v>118881</v>
      </c>
      <c r="M57" s="119" t="s">
        <v>250</v>
      </c>
      <c r="N57" s="120">
        <v>1300</v>
      </c>
      <c r="O57" s="121">
        <f t="shared" si="9"/>
        <v>247</v>
      </c>
      <c r="P57" s="121">
        <f t="shared" si="10"/>
        <v>1547</v>
      </c>
      <c r="Q57" s="122">
        <f t="shared" si="11"/>
        <v>78000</v>
      </c>
      <c r="R57" s="122">
        <f t="shared" si="12"/>
        <v>92820</v>
      </c>
      <c r="S57" s="123" t="s">
        <v>251</v>
      </c>
      <c r="T57" s="124">
        <v>2000</v>
      </c>
      <c r="U57" s="125">
        <f t="shared" si="13"/>
        <v>380</v>
      </c>
      <c r="V57" s="125">
        <f t="shared" si="14"/>
        <v>2380</v>
      </c>
      <c r="W57" s="126">
        <f t="shared" si="15"/>
        <v>120000</v>
      </c>
      <c r="X57" s="126">
        <f t="shared" si="16"/>
        <v>142800</v>
      </c>
      <c r="Y57" s="127">
        <f t="shared" si="1"/>
        <v>1969.45</v>
      </c>
      <c r="Z57" s="127">
        <f t="shared" si="2"/>
        <v>118167</v>
      </c>
      <c r="AA57" s="127">
        <f t="shared" si="3"/>
        <v>24997.648829439939</v>
      </c>
      <c r="AB57" s="128">
        <f t="shared" si="4"/>
        <v>0.21154509151827447</v>
      </c>
      <c r="AC57" s="127"/>
      <c r="BR57" s="7">
        <v>41</v>
      </c>
    </row>
    <row r="58" spans="1:70" s="7" customFormat="1" ht="110" x14ac:dyDescent="0.2">
      <c r="A58" s="112">
        <v>48</v>
      </c>
      <c r="B58" s="113" t="s">
        <v>187</v>
      </c>
      <c r="C58" s="113" t="s">
        <v>175</v>
      </c>
      <c r="D58" s="209" t="s">
        <v>252</v>
      </c>
      <c r="E58" s="114" t="s">
        <v>205</v>
      </c>
      <c r="F58" s="113">
        <v>4</v>
      </c>
      <c r="G58" s="115" t="s">
        <v>253</v>
      </c>
      <c r="H58" s="116">
        <v>380000</v>
      </c>
      <c r="I58" s="117"/>
      <c r="J58" s="117">
        <f t="shared" si="6"/>
        <v>380000</v>
      </c>
      <c r="K58" s="118">
        <f t="shared" si="7"/>
        <v>1520000</v>
      </c>
      <c r="L58" s="118">
        <f t="shared" si="8"/>
        <v>1520000</v>
      </c>
      <c r="M58" s="119" t="s">
        <v>254</v>
      </c>
      <c r="N58" s="120">
        <v>320000</v>
      </c>
      <c r="O58" s="121">
        <f t="shared" si="9"/>
        <v>60800</v>
      </c>
      <c r="P58" s="121">
        <f t="shared" si="10"/>
        <v>380800</v>
      </c>
      <c r="Q58" s="122">
        <f t="shared" si="11"/>
        <v>1280000</v>
      </c>
      <c r="R58" s="122">
        <f t="shared" si="12"/>
        <v>1523200</v>
      </c>
      <c r="S58" s="123" t="s">
        <v>287</v>
      </c>
      <c r="T58" s="124">
        <v>390000</v>
      </c>
      <c r="U58" s="125"/>
      <c r="V58" s="125">
        <f t="shared" si="14"/>
        <v>390000</v>
      </c>
      <c r="W58" s="126">
        <f t="shared" si="15"/>
        <v>1560000</v>
      </c>
      <c r="X58" s="126">
        <f t="shared" si="16"/>
        <v>1560000</v>
      </c>
      <c r="Y58" s="127">
        <f t="shared" si="1"/>
        <v>383600</v>
      </c>
      <c r="Z58" s="127">
        <f t="shared" si="2"/>
        <v>1534400</v>
      </c>
      <c r="AA58" s="127">
        <f t="shared" si="3"/>
        <v>22227.910383119688</v>
      </c>
      <c r="AB58" s="128">
        <f t="shared" si="4"/>
        <v>1.4486385807559754E-2</v>
      </c>
      <c r="AC58" s="127"/>
      <c r="BR58" s="7">
        <v>42</v>
      </c>
    </row>
    <row r="59" spans="1:70" s="7" customFormat="1" ht="110" x14ac:dyDescent="0.2">
      <c r="A59" s="112">
        <v>49</v>
      </c>
      <c r="B59" s="113" t="s">
        <v>187</v>
      </c>
      <c r="C59" s="113" t="s">
        <v>176</v>
      </c>
      <c r="D59" s="209" t="s">
        <v>282</v>
      </c>
      <c r="E59" s="114" t="s">
        <v>205</v>
      </c>
      <c r="F59" s="113">
        <v>60</v>
      </c>
      <c r="G59" s="115" t="s">
        <v>257</v>
      </c>
      <c r="H59" s="116">
        <v>10500</v>
      </c>
      <c r="I59" s="117">
        <f t="shared" si="5"/>
        <v>1995</v>
      </c>
      <c r="J59" s="117">
        <f t="shared" si="6"/>
        <v>12495</v>
      </c>
      <c r="K59" s="118">
        <f t="shared" si="7"/>
        <v>630000</v>
      </c>
      <c r="L59" s="118">
        <f t="shared" si="8"/>
        <v>749700</v>
      </c>
      <c r="M59" s="119" t="s">
        <v>258</v>
      </c>
      <c r="N59" s="120">
        <v>12328</v>
      </c>
      <c r="O59" s="121">
        <f t="shared" si="9"/>
        <v>2342.3200000000002</v>
      </c>
      <c r="P59" s="121">
        <f t="shared" si="10"/>
        <v>14670.32</v>
      </c>
      <c r="Q59" s="122">
        <f t="shared" si="11"/>
        <v>739680</v>
      </c>
      <c r="R59" s="122">
        <f t="shared" si="12"/>
        <v>880219.2</v>
      </c>
      <c r="S59" s="123" t="s">
        <v>259</v>
      </c>
      <c r="T59" s="124">
        <v>12000</v>
      </c>
      <c r="U59" s="125">
        <f t="shared" si="13"/>
        <v>2280</v>
      </c>
      <c r="V59" s="125">
        <f t="shared" si="14"/>
        <v>14280</v>
      </c>
      <c r="W59" s="126">
        <f t="shared" si="15"/>
        <v>720000</v>
      </c>
      <c r="X59" s="126">
        <f t="shared" si="16"/>
        <v>856800</v>
      </c>
      <c r="Y59" s="127">
        <f t="shared" si="1"/>
        <v>13815.106666666667</v>
      </c>
      <c r="Z59" s="127">
        <f t="shared" si="2"/>
        <v>828906.4</v>
      </c>
      <c r="AA59" s="127">
        <f t="shared" si="3"/>
        <v>69587.032433349232</v>
      </c>
      <c r="AB59" s="128">
        <f t="shared" si="4"/>
        <v>8.3950410364003983E-2</v>
      </c>
      <c r="AC59" s="127"/>
      <c r="BR59" s="7">
        <v>43</v>
      </c>
    </row>
    <row r="60" spans="1:70" s="7" customFormat="1" ht="110" x14ac:dyDescent="0.2">
      <c r="A60" s="112">
        <v>50</v>
      </c>
      <c r="B60" s="113" t="s">
        <v>187</v>
      </c>
      <c r="C60" s="113" t="s">
        <v>177</v>
      </c>
      <c r="D60" s="209" t="s">
        <v>260</v>
      </c>
      <c r="E60" s="114" t="s">
        <v>205</v>
      </c>
      <c r="F60" s="113">
        <v>60</v>
      </c>
      <c r="G60" s="115" t="s">
        <v>230</v>
      </c>
      <c r="H60" s="116">
        <v>12521</v>
      </c>
      <c r="I60" s="117">
        <f t="shared" si="5"/>
        <v>2378.9900000000002</v>
      </c>
      <c r="J60" s="117">
        <f t="shared" si="6"/>
        <v>14899.99</v>
      </c>
      <c r="K60" s="118">
        <f t="shared" si="7"/>
        <v>751260</v>
      </c>
      <c r="L60" s="118">
        <f t="shared" si="8"/>
        <v>893999.4</v>
      </c>
      <c r="M60" s="119" t="s">
        <v>261</v>
      </c>
      <c r="N60" s="120">
        <v>15630</v>
      </c>
      <c r="O60" s="121">
        <f t="shared" si="9"/>
        <v>2969.7</v>
      </c>
      <c r="P60" s="121">
        <f t="shared" si="10"/>
        <v>18599.7</v>
      </c>
      <c r="Q60" s="122">
        <f t="shared" si="11"/>
        <v>937800</v>
      </c>
      <c r="R60" s="122">
        <f t="shared" si="12"/>
        <v>1115982</v>
      </c>
      <c r="S60" s="123" t="s">
        <v>231</v>
      </c>
      <c r="T60" s="124">
        <v>12521</v>
      </c>
      <c r="U60" s="125">
        <f t="shared" si="13"/>
        <v>2378.9900000000002</v>
      </c>
      <c r="V60" s="125">
        <f t="shared" si="14"/>
        <v>14899.99</v>
      </c>
      <c r="W60" s="126">
        <f t="shared" si="15"/>
        <v>751260</v>
      </c>
      <c r="X60" s="126">
        <f t="shared" si="16"/>
        <v>893999.4</v>
      </c>
      <c r="Y60" s="127">
        <f t="shared" si="1"/>
        <v>16133.226666666667</v>
      </c>
      <c r="Z60" s="127">
        <f t="shared" si="2"/>
        <v>967993.6</v>
      </c>
      <c r="AA60" s="127">
        <f t="shared" si="3"/>
        <v>128161.71386541367</v>
      </c>
      <c r="AB60" s="128">
        <f t="shared" si="4"/>
        <v>0.13239934010453547</v>
      </c>
      <c r="AC60" s="127"/>
      <c r="BR60" s="7">
        <v>44</v>
      </c>
    </row>
    <row r="61" spans="1:70" s="7" customFormat="1" ht="115" x14ac:dyDescent="0.2">
      <c r="A61" s="112">
        <v>51</v>
      </c>
      <c r="B61" s="113" t="s">
        <v>187</v>
      </c>
      <c r="C61" s="113" t="s">
        <v>178</v>
      </c>
      <c r="D61" s="209" t="s">
        <v>262</v>
      </c>
      <c r="E61" s="114" t="s">
        <v>205</v>
      </c>
      <c r="F61" s="113">
        <v>3</v>
      </c>
      <c r="G61" s="115" t="s">
        <v>237</v>
      </c>
      <c r="H61" s="116">
        <v>1344538</v>
      </c>
      <c r="I61" s="117">
        <f>H61*19%</f>
        <v>255462.22</v>
      </c>
      <c r="J61" s="117">
        <f t="shared" si="6"/>
        <v>1600000.22</v>
      </c>
      <c r="K61" s="118">
        <f t="shared" si="7"/>
        <v>4033614</v>
      </c>
      <c r="L61" s="118">
        <f t="shared" si="8"/>
        <v>4800000.66</v>
      </c>
      <c r="M61" s="119" t="s">
        <v>244</v>
      </c>
      <c r="N61" s="120">
        <v>1200000</v>
      </c>
      <c r="O61" s="121">
        <f t="shared" si="9"/>
        <v>228000</v>
      </c>
      <c r="P61" s="121">
        <f t="shared" si="10"/>
        <v>1428000</v>
      </c>
      <c r="Q61" s="122">
        <f t="shared" si="11"/>
        <v>3600000</v>
      </c>
      <c r="R61" s="122">
        <f t="shared" si="12"/>
        <v>4284000</v>
      </c>
      <c r="S61" s="123"/>
      <c r="T61" s="124"/>
      <c r="U61" s="125"/>
      <c r="V61" s="125"/>
      <c r="W61" s="126"/>
      <c r="X61" s="126"/>
      <c r="Y61" s="127">
        <f t="shared" si="1"/>
        <v>1514000.1099999999</v>
      </c>
      <c r="Z61" s="127">
        <f t="shared" si="2"/>
        <v>4542000.33</v>
      </c>
      <c r="AA61" s="127">
        <f t="shared" si="3"/>
        <v>364867.56578273419</v>
      </c>
      <c r="AB61" s="128">
        <f t="shared" si="4"/>
        <v>8.0331910892383007E-2</v>
      </c>
      <c r="AC61" s="127" t="s">
        <v>359</v>
      </c>
      <c r="BR61" s="7">
        <v>45</v>
      </c>
    </row>
    <row r="62" spans="1:70" s="7" customFormat="1" ht="187" x14ac:dyDescent="0.2">
      <c r="A62" s="112">
        <v>52</v>
      </c>
      <c r="B62" s="113" t="s">
        <v>187</v>
      </c>
      <c r="C62" s="113" t="s">
        <v>460</v>
      </c>
      <c r="D62" s="209" t="s">
        <v>283</v>
      </c>
      <c r="E62" s="114" t="s">
        <v>205</v>
      </c>
      <c r="F62" s="113">
        <v>60</v>
      </c>
      <c r="G62" s="115" t="s">
        <v>264</v>
      </c>
      <c r="H62" s="116">
        <v>12500</v>
      </c>
      <c r="I62" s="117">
        <f>H62*8%</f>
        <v>1000</v>
      </c>
      <c r="J62" s="117">
        <f t="shared" si="6"/>
        <v>13500</v>
      </c>
      <c r="K62" s="118">
        <f t="shared" si="7"/>
        <v>750000</v>
      </c>
      <c r="L62" s="118">
        <f t="shared" si="8"/>
        <v>810000</v>
      </c>
      <c r="M62" s="119" t="s">
        <v>265</v>
      </c>
      <c r="N62" s="120">
        <v>9814.8148148148139</v>
      </c>
      <c r="O62" s="121">
        <f>N62*8%</f>
        <v>785.18518518518511</v>
      </c>
      <c r="P62" s="121">
        <f t="shared" si="10"/>
        <v>10599.999999999998</v>
      </c>
      <c r="Q62" s="122">
        <f t="shared" si="11"/>
        <v>588888.88888888888</v>
      </c>
      <c r="R62" s="122">
        <f t="shared" si="12"/>
        <v>635999.99999999988</v>
      </c>
      <c r="S62" s="123" t="s">
        <v>266</v>
      </c>
      <c r="T62" s="124">
        <v>11500</v>
      </c>
      <c r="U62" s="125">
        <f>T62*8%</f>
        <v>920</v>
      </c>
      <c r="V62" s="125">
        <f t="shared" si="14"/>
        <v>12420</v>
      </c>
      <c r="W62" s="126">
        <f t="shared" si="15"/>
        <v>690000</v>
      </c>
      <c r="X62" s="126">
        <f t="shared" si="16"/>
        <v>745200</v>
      </c>
      <c r="Y62" s="127">
        <f t="shared" si="1"/>
        <v>12173.333333333334</v>
      </c>
      <c r="Z62" s="127">
        <f t="shared" si="2"/>
        <v>730400</v>
      </c>
      <c r="AA62" s="127">
        <f t="shared" si="3"/>
        <v>87939.0698154126</v>
      </c>
      <c r="AB62" s="128">
        <f t="shared" si="4"/>
        <v>0.1203985074143108</v>
      </c>
      <c r="AC62" s="127"/>
    </row>
    <row r="63" spans="1:70" s="173" customFormat="1" ht="132" x14ac:dyDescent="0.2">
      <c r="A63" s="112">
        <v>53</v>
      </c>
      <c r="B63" s="113" t="s">
        <v>188</v>
      </c>
      <c r="C63" s="113" t="s">
        <v>181</v>
      </c>
      <c r="D63" s="209" t="s">
        <v>267</v>
      </c>
      <c r="E63" s="114" t="s">
        <v>205</v>
      </c>
      <c r="F63" s="113">
        <v>5</v>
      </c>
      <c r="G63" s="115" t="s">
        <v>268</v>
      </c>
      <c r="H63" s="116">
        <v>7500000</v>
      </c>
      <c r="I63" s="117">
        <f t="shared" si="5"/>
        <v>1425000</v>
      </c>
      <c r="J63" s="117">
        <f t="shared" si="6"/>
        <v>8925000</v>
      </c>
      <c r="K63" s="118">
        <f t="shared" si="7"/>
        <v>37500000</v>
      </c>
      <c r="L63" s="118">
        <f t="shared" si="8"/>
        <v>44625000</v>
      </c>
      <c r="M63" s="119" t="s">
        <v>216</v>
      </c>
      <c r="N63" s="120">
        <v>5870000</v>
      </c>
      <c r="O63" s="121">
        <f t="shared" ref="O63" si="29">N63*19%</f>
        <v>1115300</v>
      </c>
      <c r="P63" s="121">
        <f t="shared" si="10"/>
        <v>6985300</v>
      </c>
      <c r="Q63" s="122">
        <f t="shared" si="11"/>
        <v>29350000</v>
      </c>
      <c r="R63" s="122">
        <f t="shared" si="12"/>
        <v>34926500</v>
      </c>
      <c r="S63" s="123"/>
      <c r="T63" s="124"/>
      <c r="U63" s="125"/>
      <c r="V63" s="125"/>
      <c r="W63" s="126"/>
      <c r="X63" s="126"/>
      <c r="Y63" s="127">
        <f t="shared" si="1"/>
        <v>7955150</v>
      </c>
      <c r="Z63" s="127">
        <f t="shared" si="2"/>
        <v>39775750</v>
      </c>
      <c r="AA63" s="127">
        <f t="shared" si="3"/>
        <v>6857875.1173377307</v>
      </c>
      <c r="AB63" s="128">
        <f t="shared" si="4"/>
        <v>0.17241347095498466</v>
      </c>
      <c r="AC63" s="127"/>
      <c r="AR63" s="7"/>
      <c r="BR63" s="173">
        <v>46</v>
      </c>
    </row>
    <row r="64" spans="1:70" s="7" customFormat="1" ht="132" x14ac:dyDescent="0.2">
      <c r="A64" s="112">
        <v>54</v>
      </c>
      <c r="B64" s="113" t="s">
        <v>188</v>
      </c>
      <c r="C64" s="113" t="s">
        <v>178</v>
      </c>
      <c r="D64" s="209" t="s">
        <v>262</v>
      </c>
      <c r="E64" s="114" t="s">
        <v>205</v>
      </c>
      <c r="F64" s="113">
        <v>5</v>
      </c>
      <c r="G64" s="115" t="s">
        <v>237</v>
      </c>
      <c r="H64" s="116">
        <v>1344538</v>
      </c>
      <c r="I64" s="117">
        <f>H64*19%</f>
        <v>255462.22</v>
      </c>
      <c r="J64" s="117">
        <f t="shared" si="6"/>
        <v>1600000.22</v>
      </c>
      <c r="K64" s="118">
        <f t="shared" si="7"/>
        <v>6722690</v>
      </c>
      <c r="L64" s="118">
        <f t="shared" si="8"/>
        <v>8000001.0999999996</v>
      </c>
      <c r="M64" s="119" t="s">
        <v>244</v>
      </c>
      <c r="N64" s="120">
        <v>1200000</v>
      </c>
      <c r="O64" s="121">
        <f t="shared" si="9"/>
        <v>228000</v>
      </c>
      <c r="P64" s="121">
        <f t="shared" si="10"/>
        <v>1428000</v>
      </c>
      <c r="Q64" s="122">
        <f t="shared" si="11"/>
        <v>6000000</v>
      </c>
      <c r="R64" s="122">
        <f t="shared" si="12"/>
        <v>7140000</v>
      </c>
      <c r="S64" s="123"/>
      <c r="T64" s="124"/>
      <c r="U64" s="125"/>
      <c r="V64" s="125"/>
      <c r="W64" s="126"/>
      <c r="X64" s="126"/>
      <c r="Y64" s="127">
        <f t="shared" si="1"/>
        <v>1514000.1099999999</v>
      </c>
      <c r="Z64" s="127">
        <f t="shared" si="2"/>
        <v>7570000.5499999998</v>
      </c>
      <c r="AA64" s="127">
        <f t="shared" si="3"/>
        <v>608112.60963788989</v>
      </c>
      <c r="AB64" s="128">
        <f t="shared" si="4"/>
        <v>8.0331910892382952E-2</v>
      </c>
      <c r="AC64" s="127" t="s">
        <v>359</v>
      </c>
      <c r="AR64" s="173"/>
      <c r="BR64" s="7">
        <v>47</v>
      </c>
    </row>
    <row r="65" spans="1:70" s="7" customFormat="1" ht="187" x14ac:dyDescent="0.2">
      <c r="A65" s="112">
        <v>55</v>
      </c>
      <c r="B65" s="113" t="s">
        <v>188</v>
      </c>
      <c r="C65" s="113" t="s">
        <v>460</v>
      </c>
      <c r="D65" s="209" t="s">
        <v>283</v>
      </c>
      <c r="E65" s="114" t="s">
        <v>205</v>
      </c>
      <c r="F65" s="113">
        <v>60</v>
      </c>
      <c r="G65" s="115" t="s">
        <v>264</v>
      </c>
      <c r="H65" s="116">
        <v>12500</v>
      </c>
      <c r="I65" s="117">
        <f>H65*8%</f>
        <v>1000</v>
      </c>
      <c r="J65" s="117">
        <f t="shared" si="6"/>
        <v>13500</v>
      </c>
      <c r="K65" s="118">
        <f t="shared" si="7"/>
        <v>750000</v>
      </c>
      <c r="L65" s="118">
        <f t="shared" si="8"/>
        <v>810000</v>
      </c>
      <c r="M65" s="119" t="s">
        <v>265</v>
      </c>
      <c r="N65" s="120">
        <v>9814.8148148148139</v>
      </c>
      <c r="O65" s="121">
        <f>N65*8%</f>
        <v>785.18518518518511</v>
      </c>
      <c r="P65" s="121">
        <f t="shared" si="10"/>
        <v>10599.999999999998</v>
      </c>
      <c r="Q65" s="122">
        <f t="shared" si="11"/>
        <v>588888.88888888888</v>
      </c>
      <c r="R65" s="122">
        <f t="shared" si="12"/>
        <v>635999.99999999988</v>
      </c>
      <c r="S65" s="123" t="s">
        <v>266</v>
      </c>
      <c r="T65" s="124">
        <v>11500</v>
      </c>
      <c r="U65" s="125">
        <f>T65*8%</f>
        <v>920</v>
      </c>
      <c r="V65" s="125">
        <f t="shared" si="14"/>
        <v>12420</v>
      </c>
      <c r="W65" s="126">
        <f t="shared" si="15"/>
        <v>690000</v>
      </c>
      <c r="X65" s="126">
        <f t="shared" si="16"/>
        <v>745200</v>
      </c>
      <c r="Y65" s="127">
        <f t="shared" si="1"/>
        <v>12173.333333333334</v>
      </c>
      <c r="Z65" s="127">
        <f t="shared" si="2"/>
        <v>730400</v>
      </c>
      <c r="AA65" s="127">
        <f t="shared" si="3"/>
        <v>87939.0698154126</v>
      </c>
      <c r="AB65" s="128">
        <f t="shared" si="4"/>
        <v>0.1203985074143108</v>
      </c>
      <c r="AC65" s="127"/>
      <c r="BR65" s="7">
        <v>48</v>
      </c>
    </row>
    <row r="66" spans="1:70" s="7" customFormat="1" ht="132" x14ac:dyDescent="0.2">
      <c r="A66" s="112">
        <v>56</v>
      </c>
      <c r="B66" s="113" t="s">
        <v>188</v>
      </c>
      <c r="C66" s="113" t="s">
        <v>182</v>
      </c>
      <c r="D66" s="209" t="s">
        <v>271</v>
      </c>
      <c r="E66" s="114" t="s">
        <v>205</v>
      </c>
      <c r="F66" s="113">
        <v>60</v>
      </c>
      <c r="G66" s="115" t="s">
        <v>220</v>
      </c>
      <c r="H66" s="116">
        <f>5900+2400</f>
        <v>8300</v>
      </c>
      <c r="I66" s="117">
        <f t="shared" si="5"/>
        <v>1577</v>
      </c>
      <c r="J66" s="117">
        <f t="shared" si="6"/>
        <v>9877</v>
      </c>
      <c r="K66" s="118">
        <f t="shared" si="7"/>
        <v>498000</v>
      </c>
      <c r="L66" s="118">
        <f t="shared" si="8"/>
        <v>592620</v>
      </c>
      <c r="M66" s="119" t="s">
        <v>216</v>
      </c>
      <c r="N66" s="120">
        <v>5220</v>
      </c>
      <c r="O66" s="121">
        <f>N66*19%</f>
        <v>991.80000000000007</v>
      </c>
      <c r="P66" s="121">
        <f t="shared" si="10"/>
        <v>6211.8</v>
      </c>
      <c r="Q66" s="122">
        <f t="shared" si="11"/>
        <v>313200</v>
      </c>
      <c r="R66" s="122">
        <f t="shared" si="12"/>
        <v>372708</v>
      </c>
      <c r="S66" s="123" t="s">
        <v>272</v>
      </c>
      <c r="T66" s="124">
        <f>6500+1800</f>
        <v>8300</v>
      </c>
      <c r="U66" s="125"/>
      <c r="V66" s="125">
        <f t="shared" si="14"/>
        <v>8300</v>
      </c>
      <c r="W66" s="126">
        <f t="shared" si="15"/>
        <v>498000</v>
      </c>
      <c r="X66" s="126">
        <f t="shared" si="16"/>
        <v>498000</v>
      </c>
      <c r="Y66" s="127">
        <f t="shared" si="1"/>
        <v>8129.5999999999995</v>
      </c>
      <c r="Z66" s="127">
        <f t="shared" si="2"/>
        <v>487776</v>
      </c>
      <c r="AA66" s="127">
        <f t="shared" si="3"/>
        <v>110311.91942850057</v>
      </c>
      <c r="AB66" s="128">
        <f t="shared" si="4"/>
        <v>0.22615282307555223</v>
      </c>
      <c r="AC66" s="127"/>
      <c r="BR66" s="7">
        <v>49</v>
      </c>
    </row>
    <row r="67" spans="1:70" s="7" customFormat="1" ht="132" x14ac:dyDescent="0.2">
      <c r="A67" s="112">
        <v>57</v>
      </c>
      <c r="B67" s="113" t="s">
        <v>188</v>
      </c>
      <c r="C67" s="113" t="s">
        <v>186</v>
      </c>
      <c r="D67" s="209" t="s">
        <v>275</v>
      </c>
      <c r="E67" s="114" t="s">
        <v>205</v>
      </c>
      <c r="F67" s="113">
        <v>60</v>
      </c>
      <c r="G67" s="115" t="s">
        <v>220</v>
      </c>
      <c r="H67" s="116">
        <v>3300</v>
      </c>
      <c r="I67" s="117">
        <f t="shared" si="5"/>
        <v>627</v>
      </c>
      <c r="J67" s="117">
        <f t="shared" si="6"/>
        <v>3927</v>
      </c>
      <c r="K67" s="118">
        <f t="shared" si="7"/>
        <v>198000</v>
      </c>
      <c r="L67" s="118">
        <f t="shared" si="8"/>
        <v>235620</v>
      </c>
      <c r="M67" s="119" t="s">
        <v>216</v>
      </c>
      <c r="N67" s="120">
        <v>3100</v>
      </c>
      <c r="O67" s="121">
        <f t="shared" ref="O67:O68" si="30">N67*19%</f>
        <v>589</v>
      </c>
      <c r="P67" s="121">
        <f t="shared" si="10"/>
        <v>3689</v>
      </c>
      <c r="Q67" s="122">
        <f t="shared" si="11"/>
        <v>186000</v>
      </c>
      <c r="R67" s="122">
        <f t="shared" si="12"/>
        <v>221340</v>
      </c>
      <c r="S67" s="123"/>
      <c r="T67" s="124"/>
      <c r="U67" s="125"/>
      <c r="V67" s="125"/>
      <c r="W67" s="126"/>
      <c r="X67" s="126"/>
      <c r="Y67" s="127">
        <f t="shared" si="1"/>
        <v>3808</v>
      </c>
      <c r="Z67" s="127">
        <f t="shared" si="2"/>
        <v>228480</v>
      </c>
      <c r="AA67" s="127">
        <f t="shared" si="3"/>
        <v>10097.484835343899</v>
      </c>
      <c r="AB67" s="128">
        <f t="shared" si="4"/>
        <v>4.4194173824159223E-2</v>
      </c>
      <c r="AC67" s="127"/>
      <c r="BR67" s="7">
        <v>30</v>
      </c>
    </row>
    <row r="68" spans="1:70" s="7" customFormat="1" ht="69" x14ac:dyDescent="0.2">
      <c r="A68" s="112">
        <v>58</v>
      </c>
      <c r="B68" s="113" t="s">
        <v>189</v>
      </c>
      <c r="C68" s="113" t="s">
        <v>190</v>
      </c>
      <c r="D68" s="209" t="s">
        <v>284</v>
      </c>
      <c r="E68" s="114" t="s">
        <v>205</v>
      </c>
      <c r="F68" s="113">
        <v>1</v>
      </c>
      <c r="G68" s="115" t="s">
        <v>210</v>
      </c>
      <c r="H68" s="116">
        <v>1200000</v>
      </c>
      <c r="I68" s="117">
        <f t="shared" si="5"/>
        <v>228000</v>
      </c>
      <c r="J68" s="117">
        <f t="shared" si="6"/>
        <v>1428000</v>
      </c>
      <c r="K68" s="118">
        <f t="shared" si="7"/>
        <v>1200000</v>
      </c>
      <c r="L68" s="118">
        <f t="shared" si="8"/>
        <v>1428000</v>
      </c>
      <c r="M68" s="119" t="s">
        <v>211</v>
      </c>
      <c r="N68" s="120">
        <v>1236000</v>
      </c>
      <c r="O68" s="121">
        <f t="shared" si="30"/>
        <v>234840</v>
      </c>
      <c r="P68" s="121">
        <f t="shared" si="10"/>
        <v>1470840</v>
      </c>
      <c r="Q68" s="122">
        <f t="shared" si="11"/>
        <v>1236000</v>
      </c>
      <c r="R68" s="122">
        <f t="shared" si="12"/>
        <v>1470840</v>
      </c>
      <c r="S68" s="123" t="s">
        <v>381</v>
      </c>
      <c r="T68" s="124">
        <v>1273080</v>
      </c>
      <c r="U68" s="125">
        <f t="shared" ref="U68" si="31">T68*19%</f>
        <v>241885.2</v>
      </c>
      <c r="V68" s="125">
        <f t="shared" si="14"/>
        <v>1514965.2</v>
      </c>
      <c r="W68" s="126">
        <f t="shared" si="15"/>
        <v>1273080</v>
      </c>
      <c r="X68" s="126">
        <f t="shared" si="16"/>
        <v>1514965.2</v>
      </c>
      <c r="Y68" s="127">
        <f t="shared" si="1"/>
        <v>1471268.4000000001</v>
      </c>
      <c r="Z68" s="127">
        <f t="shared" si="2"/>
        <v>1471268.4000000001</v>
      </c>
      <c r="AA68" s="127">
        <f t="shared" si="3"/>
        <v>43484.182729815657</v>
      </c>
      <c r="AB68" s="128">
        <f t="shared" si="4"/>
        <v>2.9555574448425354E-2</v>
      </c>
      <c r="AC68" s="127"/>
      <c r="AO68" s="3"/>
      <c r="AP68" s="3"/>
      <c r="AQ68" s="3"/>
      <c r="AR68" s="3"/>
      <c r="BR68" s="7">
        <v>50</v>
      </c>
    </row>
    <row r="69" spans="1:70" s="7" customFormat="1" ht="46" x14ac:dyDescent="0.2">
      <c r="A69" s="112">
        <v>59</v>
      </c>
      <c r="B69" s="113" t="s">
        <v>189</v>
      </c>
      <c r="C69" s="113" t="s">
        <v>172</v>
      </c>
      <c r="D69" s="209" t="s">
        <v>242</v>
      </c>
      <c r="E69" s="114" t="s">
        <v>205</v>
      </c>
      <c r="F69" s="113">
        <v>2</v>
      </c>
      <c r="G69" s="115" t="s">
        <v>243</v>
      </c>
      <c r="H69" s="116">
        <v>1600000</v>
      </c>
      <c r="I69" s="117">
        <f t="shared" si="5"/>
        <v>304000</v>
      </c>
      <c r="J69" s="117">
        <f t="shared" si="6"/>
        <v>1904000</v>
      </c>
      <c r="K69" s="118">
        <f t="shared" si="7"/>
        <v>3200000</v>
      </c>
      <c r="L69" s="118">
        <f t="shared" si="8"/>
        <v>3808000</v>
      </c>
      <c r="M69" s="119" t="s">
        <v>237</v>
      </c>
      <c r="N69" s="120">
        <v>1400000</v>
      </c>
      <c r="O69" s="121">
        <f t="shared" si="9"/>
        <v>266000</v>
      </c>
      <c r="P69" s="121">
        <f t="shared" si="10"/>
        <v>1666000</v>
      </c>
      <c r="Q69" s="122">
        <f t="shared" si="11"/>
        <v>2800000</v>
      </c>
      <c r="R69" s="122">
        <f t="shared" si="12"/>
        <v>3332000</v>
      </c>
      <c r="S69" s="123"/>
      <c r="T69" s="124"/>
      <c r="U69" s="125"/>
      <c r="V69" s="125"/>
      <c r="W69" s="126"/>
      <c r="X69" s="126"/>
      <c r="Y69" s="127">
        <f t="shared" si="1"/>
        <v>1785000</v>
      </c>
      <c r="Z69" s="127">
        <f t="shared" si="2"/>
        <v>3570000</v>
      </c>
      <c r="AA69" s="127">
        <f t="shared" si="3"/>
        <v>336582.82784479664</v>
      </c>
      <c r="AB69" s="128">
        <f t="shared" si="4"/>
        <v>9.428090415820635E-2</v>
      </c>
      <c r="AC69" s="127"/>
      <c r="BR69" s="7">
        <v>51</v>
      </c>
    </row>
    <row r="70" spans="1:70" s="7" customFormat="1" ht="34" x14ac:dyDescent="0.2">
      <c r="A70" s="112">
        <v>60</v>
      </c>
      <c r="B70" s="113" t="s">
        <v>189</v>
      </c>
      <c r="C70" s="113" t="s">
        <v>175</v>
      </c>
      <c r="D70" s="209" t="s">
        <v>252</v>
      </c>
      <c r="E70" s="114" t="s">
        <v>205</v>
      </c>
      <c r="F70" s="113">
        <v>2</v>
      </c>
      <c r="G70" s="115" t="s">
        <v>253</v>
      </c>
      <c r="H70" s="116">
        <v>380000</v>
      </c>
      <c r="I70" s="117"/>
      <c r="J70" s="117">
        <f t="shared" si="6"/>
        <v>380000</v>
      </c>
      <c r="K70" s="118">
        <f t="shared" si="7"/>
        <v>760000</v>
      </c>
      <c r="L70" s="118">
        <f t="shared" si="8"/>
        <v>760000</v>
      </c>
      <c r="M70" s="119" t="s">
        <v>254</v>
      </c>
      <c r="N70" s="120">
        <v>320000</v>
      </c>
      <c r="O70" s="121">
        <f t="shared" si="9"/>
        <v>60800</v>
      </c>
      <c r="P70" s="121">
        <f t="shared" si="10"/>
        <v>380800</v>
      </c>
      <c r="Q70" s="122">
        <f t="shared" si="11"/>
        <v>640000</v>
      </c>
      <c r="R70" s="122">
        <f t="shared" si="12"/>
        <v>761600</v>
      </c>
      <c r="S70" s="123" t="s">
        <v>287</v>
      </c>
      <c r="T70" s="124">
        <v>390000</v>
      </c>
      <c r="U70" s="125"/>
      <c r="V70" s="125">
        <f t="shared" si="14"/>
        <v>390000</v>
      </c>
      <c r="W70" s="126">
        <f t="shared" si="15"/>
        <v>780000</v>
      </c>
      <c r="X70" s="126">
        <f t="shared" si="16"/>
        <v>780000</v>
      </c>
      <c r="Y70" s="127">
        <f t="shared" si="1"/>
        <v>383600</v>
      </c>
      <c r="Z70" s="127">
        <f t="shared" si="2"/>
        <v>767200</v>
      </c>
      <c r="AA70" s="127">
        <f t="shared" si="3"/>
        <v>11113.955191559844</v>
      </c>
      <c r="AB70" s="128">
        <f t="shared" si="4"/>
        <v>1.4486385807559754E-2</v>
      </c>
      <c r="AC70" s="127"/>
      <c r="AP70" s="192">
        <f>1565084000-AP25</f>
        <v>2978.2833333015442</v>
      </c>
      <c r="BR70" s="7">
        <v>52</v>
      </c>
    </row>
    <row r="71" spans="1:70" s="7" customFormat="1" ht="85" x14ac:dyDescent="0.2">
      <c r="A71" s="112">
        <v>61</v>
      </c>
      <c r="B71" s="113" t="s">
        <v>189</v>
      </c>
      <c r="C71" s="113" t="s">
        <v>191</v>
      </c>
      <c r="D71" s="209" t="s">
        <v>378</v>
      </c>
      <c r="E71" s="114" t="s">
        <v>205</v>
      </c>
      <c r="F71" s="113">
        <v>10</v>
      </c>
      <c r="G71" s="115" t="s">
        <v>220</v>
      </c>
      <c r="H71" s="116">
        <v>207000</v>
      </c>
      <c r="I71" s="117">
        <f t="shared" si="5"/>
        <v>39330</v>
      </c>
      <c r="J71" s="117">
        <f t="shared" si="6"/>
        <v>246330</v>
      </c>
      <c r="K71" s="118">
        <f t="shared" si="7"/>
        <v>2070000</v>
      </c>
      <c r="L71" s="118">
        <f t="shared" si="8"/>
        <v>2463300</v>
      </c>
      <c r="M71" s="119" t="s">
        <v>216</v>
      </c>
      <c r="N71" s="120">
        <v>144000</v>
      </c>
      <c r="O71" s="121">
        <f t="shared" si="9"/>
        <v>27360</v>
      </c>
      <c r="P71" s="121">
        <f t="shared" si="10"/>
        <v>171360</v>
      </c>
      <c r="Q71" s="122">
        <f t="shared" si="11"/>
        <v>1440000</v>
      </c>
      <c r="R71" s="122">
        <f t="shared" si="12"/>
        <v>1713600</v>
      </c>
      <c r="S71" s="123"/>
      <c r="T71" s="124"/>
      <c r="U71" s="125"/>
      <c r="V71" s="125"/>
      <c r="W71" s="126"/>
      <c r="X71" s="126"/>
      <c r="Y71" s="127">
        <f t="shared" si="1"/>
        <v>208845</v>
      </c>
      <c r="Z71" s="127">
        <f t="shared" si="2"/>
        <v>2088450</v>
      </c>
      <c r="AA71" s="127">
        <f t="shared" si="3"/>
        <v>530117.95385555469</v>
      </c>
      <c r="AB71" s="128">
        <f t="shared" si="4"/>
        <v>0.2538332035028632</v>
      </c>
      <c r="AC71" s="127"/>
      <c r="BR71" s="7">
        <v>53</v>
      </c>
    </row>
    <row r="72" spans="1:70" s="7" customFormat="1" ht="115" x14ac:dyDescent="0.2">
      <c r="A72" s="112">
        <v>62</v>
      </c>
      <c r="B72" s="113" t="s">
        <v>189</v>
      </c>
      <c r="C72" s="113" t="s">
        <v>178</v>
      </c>
      <c r="D72" s="209" t="s">
        <v>262</v>
      </c>
      <c r="E72" s="114" t="s">
        <v>205</v>
      </c>
      <c r="F72" s="113">
        <v>5</v>
      </c>
      <c r="G72" s="115" t="s">
        <v>237</v>
      </c>
      <c r="H72" s="116">
        <v>1344538</v>
      </c>
      <c r="I72" s="117">
        <f>H72*19%</f>
        <v>255462.22</v>
      </c>
      <c r="J72" s="117">
        <f t="shared" si="6"/>
        <v>1600000.22</v>
      </c>
      <c r="K72" s="118">
        <f t="shared" si="7"/>
        <v>6722690</v>
      </c>
      <c r="L72" s="118">
        <f t="shared" si="8"/>
        <v>8000001.0999999996</v>
      </c>
      <c r="M72" s="119" t="s">
        <v>244</v>
      </c>
      <c r="N72" s="120">
        <v>1200000</v>
      </c>
      <c r="O72" s="121">
        <f t="shared" si="9"/>
        <v>228000</v>
      </c>
      <c r="P72" s="121">
        <f t="shared" si="10"/>
        <v>1428000</v>
      </c>
      <c r="Q72" s="122">
        <f t="shared" si="11"/>
        <v>6000000</v>
      </c>
      <c r="R72" s="122">
        <f t="shared" si="12"/>
        <v>7140000</v>
      </c>
      <c r="S72" s="123"/>
      <c r="T72" s="124"/>
      <c r="U72" s="125"/>
      <c r="V72" s="125"/>
      <c r="W72" s="126"/>
      <c r="X72" s="126"/>
      <c r="Y72" s="127">
        <f t="shared" si="1"/>
        <v>1514000.1099999999</v>
      </c>
      <c r="Z72" s="127">
        <f t="shared" si="2"/>
        <v>7570000.5499999998</v>
      </c>
      <c r="AA72" s="127">
        <f t="shared" si="3"/>
        <v>608112.60963788989</v>
      </c>
      <c r="AB72" s="128">
        <f t="shared" si="4"/>
        <v>8.0331910892382952E-2</v>
      </c>
      <c r="AC72" s="127" t="s">
        <v>359</v>
      </c>
      <c r="BR72" s="7">
        <v>54</v>
      </c>
    </row>
    <row r="73" spans="1:70" s="7" customFormat="1" ht="238" x14ac:dyDescent="0.2">
      <c r="A73" s="112">
        <v>63</v>
      </c>
      <c r="B73" s="113" t="s">
        <v>189</v>
      </c>
      <c r="C73" s="113" t="s">
        <v>192</v>
      </c>
      <c r="D73" s="209" t="s">
        <v>286</v>
      </c>
      <c r="E73" s="114" t="s">
        <v>205</v>
      </c>
      <c r="F73" s="113">
        <v>130</v>
      </c>
      <c r="G73" s="115" t="s">
        <v>279</v>
      </c>
      <c r="H73" s="116">
        <v>45360</v>
      </c>
      <c r="I73" s="117">
        <f>H73*8%</f>
        <v>3628.8</v>
      </c>
      <c r="J73" s="117">
        <f t="shared" si="6"/>
        <v>48988.800000000003</v>
      </c>
      <c r="K73" s="118">
        <f t="shared" si="7"/>
        <v>5896800</v>
      </c>
      <c r="L73" s="118">
        <f t="shared" si="8"/>
        <v>6368544</v>
      </c>
      <c r="M73" s="119" t="s">
        <v>211</v>
      </c>
      <c r="N73" s="120">
        <v>45000</v>
      </c>
      <c r="O73" s="121">
        <f>N73*8%</f>
        <v>3600</v>
      </c>
      <c r="P73" s="121">
        <f t="shared" si="10"/>
        <v>48600</v>
      </c>
      <c r="Q73" s="122">
        <f t="shared" si="11"/>
        <v>5850000</v>
      </c>
      <c r="R73" s="122">
        <f t="shared" si="12"/>
        <v>6318000</v>
      </c>
      <c r="S73" s="123" t="s">
        <v>213</v>
      </c>
      <c r="T73" s="124">
        <v>46360</v>
      </c>
      <c r="U73" s="125">
        <f>T73*8%</f>
        <v>3708.8</v>
      </c>
      <c r="V73" s="125">
        <f t="shared" ref="V73:V102" si="32">T73+U73</f>
        <v>50068.800000000003</v>
      </c>
      <c r="W73" s="126">
        <f t="shared" si="15"/>
        <v>6026800</v>
      </c>
      <c r="X73" s="126">
        <f t="shared" si="16"/>
        <v>6508944</v>
      </c>
      <c r="Y73" s="127">
        <f t="shared" si="1"/>
        <v>49219.200000000004</v>
      </c>
      <c r="Z73" s="127">
        <f t="shared" si="2"/>
        <v>6398496</v>
      </c>
      <c r="AA73" s="127">
        <f t="shared" si="3"/>
        <v>98933.030439787908</v>
      </c>
      <c r="AB73" s="128">
        <f t="shared" si="4"/>
        <v>1.5461919557312829E-2</v>
      </c>
      <c r="AC73" s="127"/>
      <c r="BR73" s="7">
        <v>55</v>
      </c>
    </row>
    <row r="74" spans="1:70" s="7" customFormat="1" ht="51" x14ac:dyDescent="0.2">
      <c r="A74" s="112">
        <v>64</v>
      </c>
      <c r="B74" s="113" t="s">
        <v>189</v>
      </c>
      <c r="C74" s="113" t="s">
        <v>193</v>
      </c>
      <c r="D74" s="209" t="s">
        <v>371</v>
      </c>
      <c r="E74" s="114" t="s">
        <v>205</v>
      </c>
      <c r="F74" s="113">
        <v>1</v>
      </c>
      <c r="G74" s="115" t="s">
        <v>382</v>
      </c>
      <c r="H74" s="116">
        <f>520000*2</f>
        <v>1040000</v>
      </c>
      <c r="I74" s="117">
        <f>H74*19%</f>
        <v>197600</v>
      </c>
      <c r="J74" s="117">
        <f t="shared" si="6"/>
        <v>1237600</v>
      </c>
      <c r="K74" s="118">
        <f t="shared" si="7"/>
        <v>1040000</v>
      </c>
      <c r="L74" s="118">
        <f t="shared" si="8"/>
        <v>1237600</v>
      </c>
      <c r="M74" s="119" t="s">
        <v>383</v>
      </c>
      <c r="N74" s="120">
        <f>655900*2</f>
        <v>1311800</v>
      </c>
      <c r="O74" s="121">
        <f>N74*19%</f>
        <v>249242</v>
      </c>
      <c r="P74" s="121">
        <f t="shared" si="10"/>
        <v>1561042</v>
      </c>
      <c r="Q74" s="122">
        <f t="shared" si="11"/>
        <v>1311800</v>
      </c>
      <c r="R74" s="122">
        <f t="shared" si="12"/>
        <v>1561042</v>
      </c>
      <c r="S74" s="123" t="s">
        <v>384</v>
      </c>
      <c r="T74" s="124">
        <f>(495000*2)+80000</f>
        <v>1070000</v>
      </c>
      <c r="U74" s="125">
        <f>T74*19%</f>
        <v>203300</v>
      </c>
      <c r="V74" s="125">
        <f t="shared" si="32"/>
        <v>1273300</v>
      </c>
      <c r="W74" s="126">
        <f t="shared" si="15"/>
        <v>1070000</v>
      </c>
      <c r="X74" s="126">
        <f t="shared" si="16"/>
        <v>1273300</v>
      </c>
      <c r="Y74" s="127">
        <f t="shared" si="1"/>
        <v>1357314</v>
      </c>
      <c r="Z74" s="127">
        <f t="shared" si="2"/>
        <v>1357314</v>
      </c>
      <c r="AA74" s="127">
        <f t="shared" si="3"/>
        <v>177334.27753257405</v>
      </c>
      <c r="AB74" s="128">
        <f t="shared" si="4"/>
        <v>0.13065088662798294</v>
      </c>
      <c r="AC74" s="127" t="s">
        <v>369</v>
      </c>
      <c r="BR74" s="7">
        <v>56</v>
      </c>
    </row>
    <row r="75" spans="1:70" s="7" customFormat="1" ht="92" x14ac:dyDescent="0.2">
      <c r="A75" s="112">
        <v>65</v>
      </c>
      <c r="B75" s="113" t="s">
        <v>183</v>
      </c>
      <c r="C75" s="113" t="s">
        <v>387</v>
      </c>
      <c r="D75" s="209" t="s">
        <v>385</v>
      </c>
      <c r="E75" s="114" t="s">
        <v>205</v>
      </c>
      <c r="F75" s="113">
        <v>1</v>
      </c>
      <c r="G75" s="115" t="s">
        <v>386</v>
      </c>
      <c r="H75" s="116">
        <f>200000*40</f>
        <v>8000000</v>
      </c>
      <c r="I75" s="117">
        <f>H75*5%</f>
        <v>400000</v>
      </c>
      <c r="J75" s="117">
        <f t="shared" si="6"/>
        <v>8400000</v>
      </c>
      <c r="K75" s="118">
        <f t="shared" si="7"/>
        <v>8000000</v>
      </c>
      <c r="L75" s="118">
        <f t="shared" si="8"/>
        <v>8400000</v>
      </c>
      <c r="M75" s="119" t="s">
        <v>386</v>
      </c>
      <c r="N75" s="120">
        <f>200000*40</f>
        <v>8000000</v>
      </c>
      <c r="O75" s="121">
        <f>N75*5%</f>
        <v>400000</v>
      </c>
      <c r="P75" s="121">
        <f t="shared" si="10"/>
        <v>8400000</v>
      </c>
      <c r="Q75" s="122">
        <f t="shared" si="11"/>
        <v>8000000</v>
      </c>
      <c r="R75" s="122">
        <f t="shared" si="12"/>
        <v>8400000</v>
      </c>
      <c r="S75" s="123" t="s">
        <v>386</v>
      </c>
      <c r="T75" s="124">
        <f>200000*40</f>
        <v>8000000</v>
      </c>
      <c r="U75" s="125">
        <f>T75*5%</f>
        <v>400000</v>
      </c>
      <c r="V75" s="125">
        <f t="shared" si="32"/>
        <v>8400000</v>
      </c>
      <c r="W75" s="126">
        <f t="shared" si="15"/>
        <v>8000000</v>
      </c>
      <c r="X75" s="126">
        <f t="shared" si="16"/>
        <v>8400000</v>
      </c>
      <c r="Y75" s="127">
        <f t="shared" si="1"/>
        <v>8400000</v>
      </c>
      <c r="Z75" s="127">
        <f t="shared" si="2"/>
        <v>8400000</v>
      </c>
      <c r="AA75" s="127">
        <f t="shared" si="3"/>
        <v>0</v>
      </c>
      <c r="AB75" s="128">
        <f t="shared" si="4"/>
        <v>0</v>
      </c>
      <c r="AC75" s="127"/>
    </row>
    <row r="76" spans="1:70" s="7" customFormat="1" ht="69" x14ac:dyDescent="0.2">
      <c r="A76" s="112">
        <v>66</v>
      </c>
      <c r="B76" s="113" t="s">
        <v>194</v>
      </c>
      <c r="C76" s="113" t="s">
        <v>461</v>
      </c>
      <c r="D76" s="209" t="s">
        <v>273</v>
      </c>
      <c r="E76" s="114" t="s">
        <v>290</v>
      </c>
      <c r="F76" s="113">
        <v>4</v>
      </c>
      <c r="G76" s="115" t="s">
        <v>291</v>
      </c>
      <c r="H76" s="116">
        <v>4000000</v>
      </c>
      <c r="I76" s="117">
        <f>H76*5%</f>
        <v>200000</v>
      </c>
      <c r="J76" s="117">
        <f t="shared" ref="J76:J103" si="33">H76+I76</f>
        <v>4200000</v>
      </c>
      <c r="K76" s="118">
        <f t="shared" ref="K76:K103" si="34">IF(B76="","",(H76*F76))</f>
        <v>16000000</v>
      </c>
      <c r="L76" s="118">
        <f t="shared" ref="L76:L103" si="35">IF(B76="","",(J76*F76))</f>
        <v>16800000</v>
      </c>
      <c r="M76" s="119" t="s">
        <v>291</v>
      </c>
      <c r="N76" s="120">
        <v>4000000</v>
      </c>
      <c r="O76" s="121">
        <f>N76*5%</f>
        <v>200000</v>
      </c>
      <c r="P76" s="121">
        <f t="shared" ref="P76:P102" si="36">N76+O76</f>
        <v>4200000</v>
      </c>
      <c r="Q76" s="122">
        <f t="shared" ref="Q76:Q103" si="37">IF(B76="","",(N76*F76))</f>
        <v>16000000</v>
      </c>
      <c r="R76" s="122">
        <f t="shared" ref="R76:R103" si="38">IF(B76="","",(P76*F76))</f>
        <v>16800000</v>
      </c>
      <c r="S76" s="123" t="s">
        <v>291</v>
      </c>
      <c r="T76" s="124">
        <v>4000000</v>
      </c>
      <c r="U76" s="125">
        <f>T76*5%</f>
        <v>200000</v>
      </c>
      <c r="V76" s="125">
        <f t="shared" si="32"/>
        <v>4200000</v>
      </c>
      <c r="W76" s="126">
        <f t="shared" ref="W76:W102" si="39">IF(B76="","",(T76*F76))</f>
        <v>16000000</v>
      </c>
      <c r="X76" s="126">
        <f t="shared" ref="X76:X102" si="40">IF(B76="","",(V76*F76))</f>
        <v>16800000</v>
      </c>
      <c r="Y76" s="127">
        <f t="shared" si="1"/>
        <v>4200000</v>
      </c>
      <c r="Z76" s="127">
        <f t="shared" si="2"/>
        <v>16800000</v>
      </c>
      <c r="AA76" s="127">
        <f t="shared" si="3"/>
        <v>0</v>
      </c>
      <c r="AB76" s="128">
        <f t="shared" si="4"/>
        <v>0</v>
      </c>
      <c r="AC76" s="127"/>
      <c r="AG76" s="110"/>
      <c r="AH76" s="64"/>
      <c r="AI76" s="5"/>
      <c r="AJ76" s="5"/>
      <c r="AK76" s="5"/>
      <c r="AL76" s="65"/>
      <c r="AM76" s="66"/>
      <c r="AN76" s="67"/>
      <c r="AO76" s="67"/>
      <c r="AP76" s="5"/>
      <c r="AQ76" s="5"/>
      <c r="AR76" s="111"/>
      <c r="BR76" s="7">
        <v>57</v>
      </c>
    </row>
    <row r="77" spans="1:70" s="7" customFormat="1" ht="187" x14ac:dyDescent="0.2">
      <c r="A77" s="112">
        <v>67</v>
      </c>
      <c r="B77" s="113" t="s">
        <v>194</v>
      </c>
      <c r="C77" s="113" t="s">
        <v>460</v>
      </c>
      <c r="D77" s="209" t="s">
        <v>270</v>
      </c>
      <c r="E77" s="114" t="s">
        <v>205</v>
      </c>
      <c r="F77" s="113">
        <v>120</v>
      </c>
      <c r="G77" s="115" t="s">
        <v>264</v>
      </c>
      <c r="H77" s="116">
        <v>12500</v>
      </c>
      <c r="I77" s="117">
        <f>H77*8%</f>
        <v>1000</v>
      </c>
      <c r="J77" s="117">
        <f t="shared" si="33"/>
        <v>13500</v>
      </c>
      <c r="K77" s="118">
        <f t="shared" si="34"/>
        <v>1500000</v>
      </c>
      <c r="L77" s="118">
        <f t="shared" si="35"/>
        <v>1620000</v>
      </c>
      <c r="M77" s="119" t="s">
        <v>265</v>
      </c>
      <c r="N77" s="120">
        <v>9814.8148148148139</v>
      </c>
      <c r="O77" s="121">
        <f>N77*8%</f>
        <v>785.18518518518511</v>
      </c>
      <c r="P77" s="121">
        <f t="shared" si="36"/>
        <v>10599.999999999998</v>
      </c>
      <c r="Q77" s="122">
        <f t="shared" si="37"/>
        <v>1177777.7777777778</v>
      </c>
      <c r="R77" s="122">
        <f t="shared" si="38"/>
        <v>1271999.9999999998</v>
      </c>
      <c r="S77" s="123" t="s">
        <v>266</v>
      </c>
      <c r="T77" s="124">
        <v>11500</v>
      </c>
      <c r="U77" s="125">
        <f>T77*8%</f>
        <v>920</v>
      </c>
      <c r="V77" s="125">
        <f t="shared" si="32"/>
        <v>12420</v>
      </c>
      <c r="W77" s="126">
        <f t="shared" si="39"/>
        <v>1380000</v>
      </c>
      <c r="X77" s="126">
        <f t="shared" si="40"/>
        <v>1490400</v>
      </c>
      <c r="Y77" s="127">
        <f t="shared" ref="Y77:Y101" si="41">IF(A77="","",AVERAGE(J77,P77,V77))</f>
        <v>12173.333333333334</v>
      </c>
      <c r="Z77" s="127">
        <f t="shared" ref="Z77:Z102" si="42">IF(B77="","",AVERAGE(L77,R77,X77))</f>
        <v>1460800</v>
      </c>
      <c r="AA77" s="127">
        <f t="shared" ref="AA77:AA102" si="43">IF(B77="","",STDEV(L77,R77,X77))</f>
        <v>175878.1396308252</v>
      </c>
      <c r="AB77" s="128">
        <f t="shared" ref="AB77:AB102" si="44">IF(B77="","",(AA77/Z77))</f>
        <v>0.1203985074143108</v>
      </c>
      <c r="AC77" s="127"/>
      <c r="BR77" s="7">
        <v>58</v>
      </c>
    </row>
    <row r="78" spans="1:70" s="7" customFormat="1" ht="66" x14ac:dyDescent="0.2">
      <c r="A78" s="112">
        <v>68</v>
      </c>
      <c r="B78" s="113" t="s">
        <v>327</v>
      </c>
      <c r="C78" s="113" t="s">
        <v>170</v>
      </c>
      <c r="D78" s="209" t="s">
        <v>358</v>
      </c>
      <c r="E78" s="114" t="s">
        <v>205</v>
      </c>
      <c r="F78" s="113">
        <v>12</v>
      </c>
      <c r="G78" s="115" t="s">
        <v>279</v>
      </c>
      <c r="H78" s="116">
        <v>260000</v>
      </c>
      <c r="I78" s="117">
        <f>H78*19%</f>
        <v>49400</v>
      </c>
      <c r="J78" s="117">
        <f t="shared" si="33"/>
        <v>309400</v>
      </c>
      <c r="K78" s="118">
        <f t="shared" si="34"/>
        <v>3120000</v>
      </c>
      <c r="L78" s="118">
        <f t="shared" si="35"/>
        <v>3712800</v>
      </c>
      <c r="M78" s="119" t="s">
        <v>280</v>
      </c>
      <c r="N78" s="120">
        <v>294117</v>
      </c>
      <c r="O78" s="121">
        <f>N78*19%</f>
        <v>55882.23</v>
      </c>
      <c r="P78" s="121">
        <f t="shared" si="36"/>
        <v>349999.23</v>
      </c>
      <c r="Q78" s="122">
        <f t="shared" si="37"/>
        <v>3529404</v>
      </c>
      <c r="R78" s="122">
        <f t="shared" si="38"/>
        <v>4199990.76</v>
      </c>
      <c r="S78" s="123" t="s">
        <v>237</v>
      </c>
      <c r="T78" s="124">
        <v>319327</v>
      </c>
      <c r="U78" s="125">
        <f>T78*19%</f>
        <v>60672.13</v>
      </c>
      <c r="V78" s="125">
        <f t="shared" si="32"/>
        <v>379999.13</v>
      </c>
      <c r="W78" s="126">
        <f t="shared" si="39"/>
        <v>3831924</v>
      </c>
      <c r="X78" s="126">
        <f t="shared" si="40"/>
        <v>4559989.5600000005</v>
      </c>
      <c r="Y78" s="127">
        <f t="shared" si="41"/>
        <v>346466.12</v>
      </c>
      <c r="Z78" s="127">
        <f t="shared" si="42"/>
        <v>4157593.44</v>
      </c>
      <c r="AA78" s="127">
        <f t="shared" si="43"/>
        <v>425183.12196115614</v>
      </c>
      <c r="AB78" s="128">
        <f t="shared" si="44"/>
        <v>0.10226664249334494</v>
      </c>
      <c r="AC78" s="127"/>
    </row>
    <row r="79" spans="1:70" s="7" customFormat="1" ht="68" x14ac:dyDescent="0.2">
      <c r="A79" s="112">
        <v>69</v>
      </c>
      <c r="B79" s="113" t="s">
        <v>327</v>
      </c>
      <c r="C79" s="113" t="s">
        <v>171</v>
      </c>
      <c r="D79" s="209" t="s">
        <v>238</v>
      </c>
      <c r="E79" s="114" t="s">
        <v>205</v>
      </c>
      <c r="F79" s="113">
        <v>4</v>
      </c>
      <c r="G79" s="115" t="s">
        <v>379</v>
      </c>
      <c r="H79" s="116">
        <v>2300000</v>
      </c>
      <c r="I79" s="117">
        <v>0</v>
      </c>
      <c r="J79" s="117">
        <f t="shared" si="33"/>
        <v>2300000</v>
      </c>
      <c r="K79" s="118">
        <f t="shared" si="34"/>
        <v>9200000</v>
      </c>
      <c r="L79" s="118">
        <f t="shared" si="35"/>
        <v>9200000</v>
      </c>
      <c r="M79" s="119" t="s">
        <v>346</v>
      </c>
      <c r="N79" s="120">
        <f>1600000+400000</f>
        <v>2000000</v>
      </c>
      <c r="O79" s="121">
        <f>304000-64000-4000-19320</f>
        <v>216680</v>
      </c>
      <c r="P79" s="121">
        <f t="shared" si="36"/>
        <v>2216680</v>
      </c>
      <c r="Q79" s="122">
        <f t="shared" si="37"/>
        <v>8000000</v>
      </c>
      <c r="R79" s="122">
        <f t="shared" si="38"/>
        <v>8866720</v>
      </c>
      <c r="S79" s="123" t="s">
        <v>351</v>
      </c>
      <c r="T79" s="124">
        <f>1390000+198235</f>
        <v>1588235</v>
      </c>
      <c r="U79" s="125">
        <f t="shared" ref="U79" si="45">+T79*19%</f>
        <v>301764.65000000002</v>
      </c>
      <c r="V79" s="125">
        <f t="shared" si="32"/>
        <v>1889999.65</v>
      </c>
      <c r="W79" s="126">
        <f t="shared" si="39"/>
        <v>6352940</v>
      </c>
      <c r="X79" s="126">
        <f t="shared" si="40"/>
        <v>7559998.5999999996</v>
      </c>
      <c r="Y79" s="127">
        <f t="shared" si="41"/>
        <v>2135559.8833333333</v>
      </c>
      <c r="Z79" s="127">
        <f t="shared" si="42"/>
        <v>8542239.5333333332</v>
      </c>
      <c r="AA79" s="127">
        <f t="shared" si="43"/>
        <v>866814.18305000849</v>
      </c>
      <c r="AB79" s="128">
        <f t="shared" si="44"/>
        <v>0.1014738792640438</v>
      </c>
      <c r="AC79" s="127"/>
    </row>
    <row r="80" spans="1:70" s="7" customFormat="1" ht="66" x14ac:dyDescent="0.2">
      <c r="A80" s="112">
        <v>70</v>
      </c>
      <c r="B80" s="113" t="s">
        <v>327</v>
      </c>
      <c r="C80" s="113" t="s">
        <v>172</v>
      </c>
      <c r="D80" s="209" t="s">
        <v>242</v>
      </c>
      <c r="E80" s="114" t="s">
        <v>205</v>
      </c>
      <c r="F80" s="113">
        <v>4</v>
      </c>
      <c r="G80" s="115" t="s">
        <v>243</v>
      </c>
      <c r="H80" s="116">
        <v>1600000</v>
      </c>
      <c r="I80" s="117">
        <f t="shared" ref="I80:I96" si="46">H80*19%</f>
        <v>304000</v>
      </c>
      <c r="J80" s="117">
        <f t="shared" si="33"/>
        <v>1904000</v>
      </c>
      <c r="K80" s="118">
        <f t="shared" si="34"/>
        <v>6400000</v>
      </c>
      <c r="L80" s="118">
        <f t="shared" si="35"/>
        <v>7616000</v>
      </c>
      <c r="M80" s="119" t="s">
        <v>237</v>
      </c>
      <c r="N80" s="120">
        <v>1400000</v>
      </c>
      <c r="O80" s="121">
        <f t="shared" ref="O80:O96" si="47">N80*19%</f>
        <v>266000</v>
      </c>
      <c r="P80" s="121">
        <f t="shared" si="36"/>
        <v>1666000</v>
      </c>
      <c r="Q80" s="122">
        <f t="shared" si="37"/>
        <v>5600000</v>
      </c>
      <c r="R80" s="122">
        <f t="shared" si="38"/>
        <v>6664000</v>
      </c>
      <c r="S80" s="123"/>
      <c r="T80" s="124"/>
      <c r="U80" s="125"/>
      <c r="V80" s="125"/>
      <c r="W80" s="126"/>
      <c r="X80" s="126"/>
      <c r="Y80" s="127">
        <f t="shared" si="41"/>
        <v>1785000</v>
      </c>
      <c r="Z80" s="127">
        <f t="shared" si="42"/>
        <v>7140000</v>
      </c>
      <c r="AA80" s="127">
        <f t="shared" si="43"/>
        <v>673165.65568959329</v>
      </c>
      <c r="AB80" s="128">
        <f t="shared" si="44"/>
        <v>9.428090415820635E-2</v>
      </c>
      <c r="AC80" s="127"/>
    </row>
    <row r="81" spans="1:70" s="7" customFormat="1" ht="66" x14ac:dyDescent="0.2">
      <c r="A81" s="112">
        <v>71</v>
      </c>
      <c r="B81" s="113" t="s">
        <v>327</v>
      </c>
      <c r="C81" s="113" t="s">
        <v>173</v>
      </c>
      <c r="D81" s="209" t="s">
        <v>245</v>
      </c>
      <c r="E81" s="114" t="s">
        <v>205</v>
      </c>
      <c r="F81" s="113">
        <v>4</v>
      </c>
      <c r="G81" s="115" t="s">
        <v>246</v>
      </c>
      <c r="H81" s="116">
        <v>1450000</v>
      </c>
      <c r="I81" s="117">
        <f t="shared" si="46"/>
        <v>275500</v>
      </c>
      <c r="J81" s="117">
        <f t="shared" si="33"/>
        <v>1725500</v>
      </c>
      <c r="K81" s="118">
        <f t="shared" si="34"/>
        <v>5800000</v>
      </c>
      <c r="L81" s="118">
        <f t="shared" si="35"/>
        <v>6902000</v>
      </c>
      <c r="M81" s="119" t="s">
        <v>247</v>
      </c>
      <c r="N81" s="120">
        <v>1500000</v>
      </c>
      <c r="O81" s="121">
        <f t="shared" si="47"/>
        <v>285000</v>
      </c>
      <c r="P81" s="121">
        <f t="shared" si="36"/>
        <v>1785000</v>
      </c>
      <c r="Q81" s="122">
        <f t="shared" si="37"/>
        <v>6000000</v>
      </c>
      <c r="R81" s="122">
        <f t="shared" si="38"/>
        <v>7140000</v>
      </c>
      <c r="S81" s="123" t="s">
        <v>352</v>
      </c>
      <c r="T81" s="124">
        <v>1520000</v>
      </c>
      <c r="U81" s="125">
        <f t="shared" ref="U81:U95" si="48">T81*19%</f>
        <v>288800</v>
      </c>
      <c r="V81" s="125">
        <f t="shared" si="32"/>
        <v>1808800</v>
      </c>
      <c r="W81" s="126">
        <f t="shared" si="39"/>
        <v>6080000</v>
      </c>
      <c r="X81" s="126">
        <f t="shared" si="40"/>
        <v>7235200</v>
      </c>
      <c r="Y81" s="127">
        <f t="shared" si="41"/>
        <v>1773100</v>
      </c>
      <c r="Z81" s="127">
        <f t="shared" si="42"/>
        <v>7092400</v>
      </c>
      <c r="AA81" s="127">
        <f t="shared" si="43"/>
        <v>171624.24071208588</v>
      </c>
      <c r="AB81" s="128">
        <f t="shared" si="44"/>
        <v>2.4198330707812007E-2</v>
      </c>
      <c r="AC81" s="127"/>
    </row>
    <row r="82" spans="1:70" s="7" customFormat="1" ht="66" x14ac:dyDescent="0.2">
      <c r="A82" s="112">
        <v>72</v>
      </c>
      <c r="B82" s="113" t="s">
        <v>327</v>
      </c>
      <c r="C82" s="113" t="s">
        <v>174</v>
      </c>
      <c r="D82" s="209" t="s">
        <v>249</v>
      </c>
      <c r="E82" s="114" t="s">
        <v>205</v>
      </c>
      <c r="F82" s="113">
        <v>300</v>
      </c>
      <c r="G82" s="115" t="s">
        <v>344</v>
      </c>
      <c r="H82" s="116">
        <v>2000</v>
      </c>
      <c r="I82" s="117">
        <f t="shared" si="46"/>
        <v>380</v>
      </c>
      <c r="J82" s="117">
        <f t="shared" si="33"/>
        <v>2380</v>
      </c>
      <c r="K82" s="118">
        <f t="shared" si="34"/>
        <v>600000</v>
      </c>
      <c r="L82" s="118">
        <f t="shared" si="35"/>
        <v>714000</v>
      </c>
      <c r="M82" s="119" t="s">
        <v>347</v>
      </c>
      <c r="N82" s="120">
        <v>1300</v>
      </c>
      <c r="O82" s="121">
        <f t="shared" si="47"/>
        <v>247</v>
      </c>
      <c r="P82" s="121">
        <f t="shared" si="36"/>
        <v>1547</v>
      </c>
      <c r="Q82" s="122">
        <f t="shared" si="37"/>
        <v>390000</v>
      </c>
      <c r="R82" s="122">
        <f t="shared" si="38"/>
        <v>464100</v>
      </c>
      <c r="S82" s="123" t="s">
        <v>210</v>
      </c>
      <c r="T82" s="124">
        <v>1665</v>
      </c>
      <c r="U82" s="125">
        <f t="shared" si="48"/>
        <v>316.35000000000002</v>
      </c>
      <c r="V82" s="125">
        <f t="shared" si="32"/>
        <v>1981.35</v>
      </c>
      <c r="W82" s="126">
        <f t="shared" si="39"/>
        <v>499500</v>
      </c>
      <c r="X82" s="126">
        <f t="shared" si="40"/>
        <v>594405</v>
      </c>
      <c r="Y82" s="127">
        <f t="shared" si="41"/>
        <v>1969.45</v>
      </c>
      <c r="Z82" s="127">
        <f t="shared" si="42"/>
        <v>590835</v>
      </c>
      <c r="AA82" s="127">
        <f t="shared" si="43"/>
        <v>124988.2441471997</v>
      </c>
      <c r="AB82" s="128">
        <f t="shared" si="44"/>
        <v>0.21154509151827447</v>
      </c>
      <c r="AC82" s="127"/>
    </row>
    <row r="83" spans="1:70" s="7" customFormat="1" ht="66" x14ac:dyDescent="0.2">
      <c r="A83" s="112">
        <v>73</v>
      </c>
      <c r="B83" s="113" t="s">
        <v>327</v>
      </c>
      <c r="C83" s="113" t="s">
        <v>175</v>
      </c>
      <c r="D83" s="209" t="s">
        <v>252</v>
      </c>
      <c r="E83" s="114" t="s">
        <v>205</v>
      </c>
      <c r="F83" s="113">
        <v>8</v>
      </c>
      <c r="G83" s="115" t="s">
        <v>253</v>
      </c>
      <c r="H83" s="116">
        <v>380000</v>
      </c>
      <c r="I83" s="117"/>
      <c r="J83" s="117">
        <f t="shared" si="33"/>
        <v>380000</v>
      </c>
      <c r="K83" s="118">
        <f t="shared" si="34"/>
        <v>3040000</v>
      </c>
      <c r="L83" s="118">
        <f t="shared" si="35"/>
        <v>3040000</v>
      </c>
      <c r="M83" s="119" t="s">
        <v>348</v>
      </c>
      <c r="N83" s="120">
        <v>320000</v>
      </c>
      <c r="O83" s="121">
        <f t="shared" si="47"/>
        <v>60800</v>
      </c>
      <c r="P83" s="121">
        <f t="shared" si="36"/>
        <v>380800</v>
      </c>
      <c r="Q83" s="122">
        <f t="shared" si="37"/>
        <v>2560000</v>
      </c>
      <c r="R83" s="122">
        <f t="shared" si="38"/>
        <v>3046400</v>
      </c>
      <c r="S83" s="123" t="s">
        <v>287</v>
      </c>
      <c r="T83" s="124">
        <v>390000</v>
      </c>
      <c r="U83" s="125"/>
      <c r="V83" s="125">
        <f t="shared" si="32"/>
        <v>390000</v>
      </c>
      <c r="W83" s="126">
        <f t="shared" si="39"/>
        <v>3120000</v>
      </c>
      <c r="X83" s="126">
        <f t="shared" si="40"/>
        <v>3120000</v>
      </c>
      <c r="Y83" s="127">
        <f t="shared" si="41"/>
        <v>383600</v>
      </c>
      <c r="Z83" s="127">
        <f t="shared" si="42"/>
        <v>3068800</v>
      </c>
      <c r="AA83" s="127">
        <f t="shared" si="43"/>
        <v>44455.820766239376</v>
      </c>
      <c r="AB83" s="128">
        <f t="shared" si="44"/>
        <v>1.4486385807559754E-2</v>
      </c>
      <c r="AC83" s="127"/>
    </row>
    <row r="84" spans="1:70" s="7" customFormat="1" ht="255" x14ac:dyDescent="0.2">
      <c r="A84" s="112">
        <v>74</v>
      </c>
      <c r="B84" s="113" t="s">
        <v>327</v>
      </c>
      <c r="C84" s="113" t="s">
        <v>460</v>
      </c>
      <c r="D84" s="209" t="s">
        <v>263</v>
      </c>
      <c r="E84" s="114" t="s">
        <v>342</v>
      </c>
      <c r="F84" s="113">
        <v>300</v>
      </c>
      <c r="G84" s="115" t="s">
        <v>264</v>
      </c>
      <c r="H84" s="116">
        <v>12500</v>
      </c>
      <c r="I84" s="117">
        <f>H84*8%</f>
        <v>1000</v>
      </c>
      <c r="J84" s="117">
        <f t="shared" si="33"/>
        <v>13500</v>
      </c>
      <c r="K84" s="118">
        <f t="shared" si="34"/>
        <v>3750000</v>
      </c>
      <c r="L84" s="118">
        <f t="shared" si="35"/>
        <v>4050000</v>
      </c>
      <c r="M84" s="119" t="s">
        <v>265</v>
      </c>
      <c r="N84" s="120">
        <v>9814.8148148148139</v>
      </c>
      <c r="O84" s="121">
        <f>N84*8%</f>
        <v>785.18518518518511</v>
      </c>
      <c r="P84" s="121">
        <f t="shared" si="36"/>
        <v>10599.999999999998</v>
      </c>
      <c r="Q84" s="122">
        <f t="shared" si="37"/>
        <v>2944444.444444444</v>
      </c>
      <c r="R84" s="122">
        <f t="shared" si="38"/>
        <v>3179999.9999999995</v>
      </c>
      <c r="S84" s="123" t="s">
        <v>266</v>
      </c>
      <c r="T84" s="124">
        <v>11500</v>
      </c>
      <c r="U84" s="125">
        <f>T84*8%</f>
        <v>920</v>
      </c>
      <c r="V84" s="125">
        <f t="shared" si="32"/>
        <v>12420</v>
      </c>
      <c r="W84" s="126">
        <f t="shared" si="39"/>
        <v>3450000</v>
      </c>
      <c r="X84" s="126">
        <f t="shared" si="40"/>
        <v>3726000</v>
      </c>
      <c r="Y84" s="127">
        <f t="shared" si="41"/>
        <v>12173.333333333334</v>
      </c>
      <c r="Z84" s="127">
        <f t="shared" si="42"/>
        <v>3652000</v>
      </c>
      <c r="AA84" s="127">
        <f t="shared" si="43"/>
        <v>439695.34907706291</v>
      </c>
      <c r="AB84" s="128">
        <f t="shared" si="44"/>
        <v>0.12039850741431077</v>
      </c>
      <c r="AC84" s="127"/>
    </row>
    <row r="85" spans="1:70" s="7" customFormat="1" ht="66" x14ac:dyDescent="0.2">
      <c r="A85" s="112">
        <v>75</v>
      </c>
      <c r="B85" s="113" t="s">
        <v>327</v>
      </c>
      <c r="C85" s="113" t="s">
        <v>328</v>
      </c>
      <c r="D85" s="209" t="s">
        <v>335</v>
      </c>
      <c r="E85" s="114" t="s">
        <v>342</v>
      </c>
      <c r="F85" s="113">
        <v>900</v>
      </c>
      <c r="G85" s="115" t="s">
        <v>391</v>
      </c>
      <c r="H85" s="116">
        <v>15882</v>
      </c>
      <c r="I85" s="117">
        <f t="shared" si="46"/>
        <v>3017.58</v>
      </c>
      <c r="J85" s="117">
        <f t="shared" si="33"/>
        <v>18899.580000000002</v>
      </c>
      <c r="K85" s="118">
        <f t="shared" si="34"/>
        <v>14293800</v>
      </c>
      <c r="L85" s="118">
        <f t="shared" si="35"/>
        <v>17009622</v>
      </c>
      <c r="M85" s="119" t="s">
        <v>391</v>
      </c>
      <c r="N85" s="120">
        <v>15084</v>
      </c>
      <c r="O85" s="121">
        <f t="shared" si="47"/>
        <v>2865.96</v>
      </c>
      <c r="P85" s="121">
        <f t="shared" si="36"/>
        <v>17949.96</v>
      </c>
      <c r="Q85" s="122">
        <f t="shared" si="37"/>
        <v>13575600</v>
      </c>
      <c r="R85" s="122">
        <f t="shared" si="38"/>
        <v>16154964</v>
      </c>
      <c r="S85" s="123" t="s">
        <v>353</v>
      </c>
      <c r="T85" s="124">
        <v>15924</v>
      </c>
      <c r="U85" s="125">
        <f t="shared" si="48"/>
        <v>3025.56</v>
      </c>
      <c r="V85" s="125">
        <f t="shared" si="32"/>
        <v>18949.560000000001</v>
      </c>
      <c r="W85" s="126">
        <f t="shared" si="39"/>
        <v>14331600</v>
      </c>
      <c r="X85" s="126">
        <f t="shared" si="40"/>
        <v>17054604</v>
      </c>
      <c r="Y85" s="127">
        <f t="shared" si="41"/>
        <v>18599.7</v>
      </c>
      <c r="Z85" s="127">
        <f t="shared" si="42"/>
        <v>16739730</v>
      </c>
      <c r="AA85" s="127">
        <f t="shared" si="43"/>
        <v>506921.39543325652</v>
      </c>
      <c r="AB85" s="128">
        <f t="shared" si="44"/>
        <v>3.0282531165870447E-2</v>
      </c>
      <c r="AC85" s="127"/>
    </row>
    <row r="86" spans="1:70" s="7" customFormat="1" ht="66" x14ac:dyDescent="0.2">
      <c r="A86" s="112">
        <v>76</v>
      </c>
      <c r="B86" s="113" t="s">
        <v>327</v>
      </c>
      <c r="C86" s="113" t="s">
        <v>329</v>
      </c>
      <c r="D86" s="209" t="s">
        <v>336</v>
      </c>
      <c r="E86" s="114" t="s">
        <v>342</v>
      </c>
      <c r="F86" s="113">
        <v>300</v>
      </c>
      <c r="G86" s="115" t="s">
        <v>391</v>
      </c>
      <c r="H86" s="116">
        <v>13824</v>
      </c>
      <c r="I86" s="117">
        <f t="shared" si="46"/>
        <v>2626.56</v>
      </c>
      <c r="J86" s="117">
        <f t="shared" si="33"/>
        <v>16450.560000000001</v>
      </c>
      <c r="K86" s="118">
        <f t="shared" si="34"/>
        <v>4147200</v>
      </c>
      <c r="L86" s="118">
        <f t="shared" si="35"/>
        <v>4935168</v>
      </c>
      <c r="M86" s="119" t="s">
        <v>392</v>
      </c>
      <c r="N86" s="120">
        <v>16008</v>
      </c>
      <c r="O86" s="121">
        <f t="shared" si="47"/>
        <v>3041.52</v>
      </c>
      <c r="P86" s="121">
        <f t="shared" si="36"/>
        <v>19049.52</v>
      </c>
      <c r="Q86" s="122">
        <f t="shared" si="37"/>
        <v>4802400</v>
      </c>
      <c r="R86" s="122">
        <f t="shared" si="38"/>
        <v>5714856</v>
      </c>
      <c r="S86" s="123" t="s">
        <v>353</v>
      </c>
      <c r="T86" s="124">
        <v>14244</v>
      </c>
      <c r="U86" s="125">
        <f t="shared" si="48"/>
        <v>2706.36</v>
      </c>
      <c r="V86" s="125">
        <f t="shared" si="32"/>
        <v>16950.36</v>
      </c>
      <c r="W86" s="126">
        <f t="shared" si="39"/>
        <v>4273200</v>
      </c>
      <c r="X86" s="126">
        <f t="shared" si="40"/>
        <v>5085108</v>
      </c>
      <c r="Y86" s="127">
        <f t="shared" si="41"/>
        <v>17483.48</v>
      </c>
      <c r="Z86" s="127">
        <f t="shared" si="42"/>
        <v>5245044</v>
      </c>
      <c r="AA86" s="127">
        <f t="shared" si="43"/>
        <v>413718.48811480496</v>
      </c>
      <c r="AB86" s="128">
        <f t="shared" si="44"/>
        <v>7.8877982361025945E-2</v>
      </c>
      <c r="AC86" s="127"/>
    </row>
    <row r="87" spans="1:70" s="7" customFormat="1" ht="66" x14ac:dyDescent="0.2">
      <c r="A87" s="112">
        <v>77</v>
      </c>
      <c r="B87" s="113" t="s">
        <v>327</v>
      </c>
      <c r="C87" s="113" t="s">
        <v>390</v>
      </c>
      <c r="D87" s="209" t="s">
        <v>337</v>
      </c>
      <c r="E87" s="114" t="s">
        <v>342</v>
      </c>
      <c r="F87" s="113">
        <v>600</v>
      </c>
      <c r="G87" s="115" t="s">
        <v>391</v>
      </c>
      <c r="H87" s="116">
        <v>8908</v>
      </c>
      <c r="I87" s="117">
        <f t="shared" si="46"/>
        <v>1692.52</v>
      </c>
      <c r="J87" s="117">
        <f t="shared" si="33"/>
        <v>10600.52</v>
      </c>
      <c r="K87" s="118">
        <f t="shared" si="34"/>
        <v>5344800</v>
      </c>
      <c r="L87" s="118">
        <f t="shared" si="35"/>
        <v>6360312</v>
      </c>
      <c r="M87" s="119" t="s">
        <v>394</v>
      </c>
      <c r="N87" s="120">
        <v>8193</v>
      </c>
      <c r="O87" s="121">
        <f t="shared" si="47"/>
        <v>1556.67</v>
      </c>
      <c r="P87" s="121">
        <f t="shared" si="36"/>
        <v>9749.67</v>
      </c>
      <c r="Q87" s="122">
        <f t="shared" si="37"/>
        <v>4915800</v>
      </c>
      <c r="R87" s="122">
        <f t="shared" si="38"/>
        <v>5849802</v>
      </c>
      <c r="S87" s="123" t="s">
        <v>395</v>
      </c>
      <c r="T87" s="124">
        <v>9067</v>
      </c>
      <c r="U87" s="125">
        <f t="shared" si="48"/>
        <v>1722.73</v>
      </c>
      <c r="V87" s="125">
        <f t="shared" si="32"/>
        <v>10789.73</v>
      </c>
      <c r="W87" s="126">
        <f t="shared" si="39"/>
        <v>5440200</v>
      </c>
      <c r="X87" s="126">
        <f t="shared" si="40"/>
        <v>6473838</v>
      </c>
      <c r="Y87" s="127">
        <f t="shared" si="41"/>
        <v>10379.973333333333</v>
      </c>
      <c r="Z87" s="127">
        <f t="shared" si="42"/>
        <v>6227984</v>
      </c>
      <c r="AA87" s="127">
        <f t="shared" si="43"/>
        <v>332397.73918003717</v>
      </c>
      <c r="AB87" s="128">
        <f t="shared" si="44"/>
        <v>5.3371643083867458E-2</v>
      </c>
      <c r="AC87" s="127"/>
    </row>
    <row r="88" spans="1:70" s="7" customFormat="1" ht="66" x14ac:dyDescent="0.2">
      <c r="A88" s="112">
        <v>78</v>
      </c>
      <c r="B88" s="113" t="s">
        <v>327</v>
      </c>
      <c r="C88" s="113" t="s">
        <v>331</v>
      </c>
      <c r="D88" s="209" t="s">
        <v>338</v>
      </c>
      <c r="E88" s="114" t="s">
        <v>342</v>
      </c>
      <c r="F88" s="113">
        <v>600</v>
      </c>
      <c r="G88" s="115" t="s">
        <v>391</v>
      </c>
      <c r="H88" s="116">
        <v>2941</v>
      </c>
      <c r="I88" s="117">
        <f t="shared" si="46"/>
        <v>558.79</v>
      </c>
      <c r="J88" s="117">
        <f t="shared" si="33"/>
        <v>3499.79</v>
      </c>
      <c r="K88" s="118">
        <f t="shared" si="34"/>
        <v>1764600</v>
      </c>
      <c r="L88" s="118">
        <f t="shared" si="35"/>
        <v>2099874</v>
      </c>
      <c r="M88" s="119" t="s">
        <v>394</v>
      </c>
      <c r="N88" s="120">
        <v>3445</v>
      </c>
      <c r="O88" s="121">
        <f t="shared" si="47"/>
        <v>654.54999999999995</v>
      </c>
      <c r="P88" s="121">
        <f t="shared" si="36"/>
        <v>4099.55</v>
      </c>
      <c r="Q88" s="122">
        <f t="shared" si="37"/>
        <v>2067000</v>
      </c>
      <c r="R88" s="122">
        <f t="shared" si="38"/>
        <v>2459730</v>
      </c>
      <c r="S88" s="123" t="s">
        <v>360</v>
      </c>
      <c r="T88" s="124">
        <v>2815</v>
      </c>
      <c r="U88" s="125">
        <f t="shared" si="48"/>
        <v>534.85</v>
      </c>
      <c r="V88" s="125">
        <f t="shared" si="32"/>
        <v>3349.85</v>
      </c>
      <c r="W88" s="126">
        <f t="shared" si="39"/>
        <v>1689000</v>
      </c>
      <c r="X88" s="126">
        <f t="shared" si="40"/>
        <v>2009910</v>
      </c>
      <c r="Y88" s="127">
        <f t="shared" si="41"/>
        <v>3649.73</v>
      </c>
      <c r="Z88" s="127">
        <f t="shared" si="42"/>
        <v>2189838</v>
      </c>
      <c r="AA88" s="127">
        <f t="shared" si="43"/>
        <v>238022.37094861481</v>
      </c>
      <c r="AB88" s="128">
        <f t="shared" si="44"/>
        <v>0.10869405451390231</v>
      </c>
      <c r="AC88" s="127"/>
    </row>
    <row r="89" spans="1:70" s="7" customFormat="1" ht="66" x14ac:dyDescent="0.2">
      <c r="A89" s="112">
        <v>79</v>
      </c>
      <c r="B89" s="113" t="s">
        <v>327</v>
      </c>
      <c r="C89" s="113" t="s">
        <v>332</v>
      </c>
      <c r="D89" s="209" t="s">
        <v>339</v>
      </c>
      <c r="E89" s="114" t="s">
        <v>342</v>
      </c>
      <c r="F89" s="113">
        <v>600</v>
      </c>
      <c r="G89" s="115" t="s">
        <v>391</v>
      </c>
      <c r="H89" s="116">
        <v>3950</v>
      </c>
      <c r="I89" s="117">
        <f t="shared" si="46"/>
        <v>750.5</v>
      </c>
      <c r="J89" s="117">
        <f t="shared" si="33"/>
        <v>4700.5</v>
      </c>
      <c r="K89" s="118">
        <f t="shared" si="34"/>
        <v>2370000</v>
      </c>
      <c r="L89" s="118">
        <f t="shared" si="35"/>
        <v>2820300</v>
      </c>
      <c r="M89" s="119" t="s">
        <v>394</v>
      </c>
      <c r="N89" s="120">
        <v>5756</v>
      </c>
      <c r="O89" s="121">
        <f t="shared" si="47"/>
        <v>1093.6400000000001</v>
      </c>
      <c r="P89" s="121">
        <f t="shared" si="36"/>
        <v>6849.64</v>
      </c>
      <c r="Q89" s="122">
        <f t="shared" si="37"/>
        <v>3453600</v>
      </c>
      <c r="R89" s="122">
        <f t="shared" si="38"/>
        <v>4109784</v>
      </c>
      <c r="S89" s="123" t="s">
        <v>397</v>
      </c>
      <c r="T89" s="124">
        <v>3950</v>
      </c>
      <c r="U89" s="125">
        <f t="shared" si="48"/>
        <v>750.5</v>
      </c>
      <c r="V89" s="125">
        <f t="shared" si="32"/>
        <v>4700.5</v>
      </c>
      <c r="W89" s="126">
        <f t="shared" si="39"/>
        <v>2370000</v>
      </c>
      <c r="X89" s="126">
        <f t="shared" si="40"/>
        <v>2820300</v>
      </c>
      <c r="Y89" s="127">
        <f t="shared" si="41"/>
        <v>5416.88</v>
      </c>
      <c r="Z89" s="127">
        <f t="shared" si="42"/>
        <v>3250128</v>
      </c>
      <c r="AA89" s="127">
        <f t="shared" si="43"/>
        <v>744483.93451571534</v>
      </c>
      <c r="AB89" s="128">
        <f t="shared" si="44"/>
        <v>0.22906295829447804</v>
      </c>
      <c r="AC89" s="127"/>
    </row>
    <row r="90" spans="1:70" s="7" customFormat="1" ht="66" x14ac:dyDescent="0.2">
      <c r="A90" s="112">
        <v>80</v>
      </c>
      <c r="B90" s="113" t="s">
        <v>327</v>
      </c>
      <c r="C90" s="113" t="s">
        <v>333</v>
      </c>
      <c r="D90" s="209" t="s">
        <v>340</v>
      </c>
      <c r="E90" s="114" t="s">
        <v>342</v>
      </c>
      <c r="F90" s="113">
        <v>600</v>
      </c>
      <c r="G90" s="115" t="s">
        <v>391</v>
      </c>
      <c r="H90" s="116">
        <v>2370</v>
      </c>
      <c r="I90" s="117">
        <f>H90*19%</f>
        <v>450.3</v>
      </c>
      <c r="J90" s="117">
        <f t="shared" si="33"/>
        <v>2820.3</v>
      </c>
      <c r="K90" s="118">
        <f t="shared" si="34"/>
        <v>1422000</v>
      </c>
      <c r="L90" s="118">
        <f t="shared" si="35"/>
        <v>1692180</v>
      </c>
      <c r="M90" s="119" t="s">
        <v>396</v>
      </c>
      <c r="N90" s="120">
        <v>2986</v>
      </c>
      <c r="O90" s="121">
        <f t="shared" si="47"/>
        <v>567.34</v>
      </c>
      <c r="P90" s="121">
        <f t="shared" si="36"/>
        <v>3553.34</v>
      </c>
      <c r="Q90" s="122">
        <f t="shared" si="37"/>
        <v>1791600</v>
      </c>
      <c r="R90" s="122">
        <f t="shared" si="38"/>
        <v>2132004</v>
      </c>
      <c r="S90" s="123" t="s">
        <v>393</v>
      </c>
      <c r="T90" s="124">
        <v>2941</v>
      </c>
      <c r="U90" s="125">
        <f t="shared" si="48"/>
        <v>558.79</v>
      </c>
      <c r="V90" s="125">
        <f t="shared" si="32"/>
        <v>3499.79</v>
      </c>
      <c r="W90" s="126">
        <f t="shared" si="39"/>
        <v>1764600</v>
      </c>
      <c r="X90" s="126">
        <f t="shared" si="40"/>
        <v>2099874</v>
      </c>
      <c r="Y90" s="127">
        <f t="shared" si="41"/>
        <v>3291.1433333333334</v>
      </c>
      <c r="Z90" s="127">
        <f t="shared" si="42"/>
        <v>1974686</v>
      </c>
      <c r="AA90" s="127">
        <f t="shared" si="43"/>
        <v>245184.24552160769</v>
      </c>
      <c r="AB90" s="128">
        <f t="shared" si="44"/>
        <v>0.12416366223369574</v>
      </c>
      <c r="AC90" s="127"/>
    </row>
    <row r="91" spans="1:70" s="7" customFormat="1" ht="66" x14ac:dyDescent="0.2">
      <c r="A91" s="112">
        <v>81</v>
      </c>
      <c r="B91" s="113" t="s">
        <v>327</v>
      </c>
      <c r="C91" s="113" t="s">
        <v>334</v>
      </c>
      <c r="D91" s="209" t="s">
        <v>341</v>
      </c>
      <c r="E91" s="114" t="s">
        <v>342</v>
      </c>
      <c r="F91" s="113">
        <v>600</v>
      </c>
      <c r="G91" s="115" t="s">
        <v>391</v>
      </c>
      <c r="H91" s="116">
        <v>9916</v>
      </c>
      <c r="I91" s="117">
        <f t="shared" si="46"/>
        <v>1884.04</v>
      </c>
      <c r="J91" s="117">
        <f t="shared" si="33"/>
        <v>11800.04</v>
      </c>
      <c r="K91" s="118">
        <f t="shared" si="34"/>
        <v>5949600</v>
      </c>
      <c r="L91" s="118">
        <f t="shared" si="35"/>
        <v>7080024.0000000009</v>
      </c>
      <c r="M91" s="119" t="s">
        <v>392</v>
      </c>
      <c r="N91" s="120">
        <v>13866</v>
      </c>
      <c r="O91" s="121">
        <f t="shared" si="47"/>
        <v>2634.54</v>
      </c>
      <c r="P91" s="121">
        <f t="shared" si="36"/>
        <v>16500.54</v>
      </c>
      <c r="Q91" s="122">
        <f t="shared" si="37"/>
        <v>8319600</v>
      </c>
      <c r="R91" s="122">
        <f t="shared" si="38"/>
        <v>9900324</v>
      </c>
      <c r="S91" s="123" t="s">
        <v>395</v>
      </c>
      <c r="T91" s="124">
        <v>13353</v>
      </c>
      <c r="U91" s="125">
        <f t="shared" si="48"/>
        <v>2537.0700000000002</v>
      </c>
      <c r="V91" s="125">
        <f t="shared" si="32"/>
        <v>15890.07</v>
      </c>
      <c r="W91" s="126">
        <f t="shared" si="39"/>
        <v>8011800</v>
      </c>
      <c r="X91" s="126">
        <f t="shared" si="40"/>
        <v>9534042</v>
      </c>
      <c r="Y91" s="127">
        <f t="shared" si="41"/>
        <v>14730.216666666667</v>
      </c>
      <c r="Z91" s="127">
        <f t="shared" si="42"/>
        <v>8838130</v>
      </c>
      <c r="AA91" s="127">
        <f t="shared" si="43"/>
        <v>1533539.4211783407</v>
      </c>
      <c r="AB91" s="128">
        <f t="shared" si="44"/>
        <v>0.17351401497583094</v>
      </c>
      <c r="AC91" s="127"/>
    </row>
    <row r="92" spans="1:70" s="7" customFormat="1" ht="69" x14ac:dyDescent="0.2">
      <c r="A92" s="112">
        <v>82</v>
      </c>
      <c r="B92" s="113" t="s">
        <v>327</v>
      </c>
      <c r="C92" s="113" t="s">
        <v>165</v>
      </c>
      <c r="D92" s="209" t="s">
        <v>276</v>
      </c>
      <c r="E92" s="114" t="s">
        <v>342</v>
      </c>
      <c r="F92" s="113">
        <v>300</v>
      </c>
      <c r="G92" s="115" t="s">
        <v>219</v>
      </c>
      <c r="H92" s="116">
        <v>510</v>
      </c>
      <c r="I92" s="117">
        <f t="shared" si="46"/>
        <v>96.9</v>
      </c>
      <c r="J92" s="117">
        <f t="shared" si="33"/>
        <v>606.9</v>
      </c>
      <c r="K92" s="118">
        <f t="shared" si="34"/>
        <v>153000</v>
      </c>
      <c r="L92" s="118">
        <f t="shared" si="35"/>
        <v>182070</v>
      </c>
      <c r="M92" s="119" t="s">
        <v>350</v>
      </c>
      <c r="N92" s="120">
        <v>437</v>
      </c>
      <c r="O92" s="121">
        <f t="shared" si="47"/>
        <v>83.03</v>
      </c>
      <c r="P92" s="121">
        <f t="shared" si="36"/>
        <v>520.03</v>
      </c>
      <c r="Q92" s="122">
        <f t="shared" si="37"/>
        <v>131100</v>
      </c>
      <c r="R92" s="122">
        <f t="shared" si="38"/>
        <v>156009</v>
      </c>
      <c r="S92" s="123" t="s">
        <v>355</v>
      </c>
      <c r="T92" s="124">
        <v>490</v>
      </c>
      <c r="U92" s="125">
        <f t="shared" si="48"/>
        <v>93.1</v>
      </c>
      <c r="V92" s="125">
        <f t="shared" si="32"/>
        <v>583.1</v>
      </c>
      <c r="W92" s="126">
        <f t="shared" si="39"/>
        <v>147000</v>
      </c>
      <c r="X92" s="126">
        <f t="shared" si="40"/>
        <v>174930</v>
      </c>
      <c r="Y92" s="127">
        <f t="shared" si="41"/>
        <v>570.00999999999988</v>
      </c>
      <c r="Z92" s="127">
        <f t="shared" si="42"/>
        <v>171003</v>
      </c>
      <c r="AA92" s="127">
        <f t="shared" si="43"/>
        <v>13466.993985296051</v>
      </c>
      <c r="AB92" s="128">
        <f t="shared" si="44"/>
        <v>7.875296916016708E-2</v>
      </c>
      <c r="AC92" s="127"/>
    </row>
    <row r="93" spans="1:70" s="7" customFormat="1" ht="69" x14ac:dyDescent="0.2">
      <c r="A93" s="112">
        <v>83</v>
      </c>
      <c r="B93" s="113" t="s">
        <v>327</v>
      </c>
      <c r="C93" s="113" t="s">
        <v>163</v>
      </c>
      <c r="D93" s="209" t="s">
        <v>212</v>
      </c>
      <c r="E93" s="114" t="s">
        <v>342</v>
      </c>
      <c r="F93" s="113">
        <v>300</v>
      </c>
      <c r="G93" s="115" t="s">
        <v>210</v>
      </c>
      <c r="H93" s="116">
        <v>43500</v>
      </c>
      <c r="I93" s="117">
        <f t="shared" si="46"/>
        <v>8265</v>
      </c>
      <c r="J93" s="117">
        <f t="shared" si="33"/>
        <v>51765</v>
      </c>
      <c r="K93" s="118">
        <f t="shared" si="34"/>
        <v>13050000</v>
      </c>
      <c r="L93" s="118">
        <f t="shared" si="35"/>
        <v>15529500</v>
      </c>
      <c r="M93" s="119" t="s">
        <v>211</v>
      </c>
      <c r="N93" s="120">
        <v>47740</v>
      </c>
      <c r="O93" s="121">
        <f t="shared" si="47"/>
        <v>9070.6</v>
      </c>
      <c r="P93" s="121">
        <f t="shared" si="36"/>
        <v>56810.6</v>
      </c>
      <c r="Q93" s="122">
        <f t="shared" si="37"/>
        <v>14322000</v>
      </c>
      <c r="R93" s="122">
        <f t="shared" si="38"/>
        <v>17043180</v>
      </c>
      <c r="S93" s="123" t="s">
        <v>356</v>
      </c>
      <c r="T93" s="124">
        <v>45000</v>
      </c>
      <c r="U93" s="125">
        <f t="shared" si="48"/>
        <v>8550</v>
      </c>
      <c r="V93" s="125">
        <f t="shared" si="32"/>
        <v>53550</v>
      </c>
      <c r="W93" s="126">
        <f t="shared" si="39"/>
        <v>13500000</v>
      </c>
      <c r="X93" s="126">
        <f t="shared" si="40"/>
        <v>16065000</v>
      </c>
      <c r="Y93" s="127">
        <f t="shared" si="41"/>
        <v>54041.866666666669</v>
      </c>
      <c r="Z93" s="127">
        <f t="shared" si="42"/>
        <v>16212560</v>
      </c>
      <c r="AA93" s="127">
        <f t="shared" si="43"/>
        <v>767552.76743687142</v>
      </c>
      <c r="AB93" s="128">
        <f t="shared" si="44"/>
        <v>4.7343094948414773E-2</v>
      </c>
      <c r="AC93" s="127"/>
    </row>
    <row r="94" spans="1:70" s="7" customFormat="1" ht="68" x14ac:dyDescent="0.2">
      <c r="A94" s="112">
        <v>84</v>
      </c>
      <c r="B94" s="113" t="s">
        <v>327</v>
      </c>
      <c r="C94" s="113" t="s">
        <v>164</v>
      </c>
      <c r="D94" s="209" t="s">
        <v>214</v>
      </c>
      <c r="E94" s="114" t="s">
        <v>342</v>
      </c>
      <c r="F94" s="113">
        <v>300</v>
      </c>
      <c r="G94" s="115" t="s">
        <v>215</v>
      </c>
      <c r="H94" s="116">
        <v>21758</v>
      </c>
      <c r="I94" s="117">
        <f t="shared" si="46"/>
        <v>4134.0200000000004</v>
      </c>
      <c r="J94" s="117">
        <f t="shared" si="33"/>
        <v>25892.02</v>
      </c>
      <c r="K94" s="118">
        <f t="shared" si="34"/>
        <v>6527400</v>
      </c>
      <c r="L94" s="118">
        <f t="shared" si="35"/>
        <v>7767606</v>
      </c>
      <c r="M94" s="119" t="s">
        <v>217</v>
      </c>
      <c r="N94" s="120">
        <v>17000</v>
      </c>
      <c r="O94" s="121">
        <f t="shared" si="47"/>
        <v>3230</v>
      </c>
      <c r="P94" s="121">
        <f t="shared" si="36"/>
        <v>20230</v>
      </c>
      <c r="Q94" s="122">
        <f t="shared" si="37"/>
        <v>5100000</v>
      </c>
      <c r="R94" s="122">
        <f t="shared" si="38"/>
        <v>6069000</v>
      </c>
      <c r="S94" s="123" t="s">
        <v>216</v>
      </c>
      <c r="T94" s="124">
        <v>21500</v>
      </c>
      <c r="U94" s="125">
        <f t="shared" si="48"/>
        <v>4085</v>
      </c>
      <c r="V94" s="125">
        <f t="shared" si="32"/>
        <v>25585</v>
      </c>
      <c r="W94" s="126">
        <f t="shared" si="39"/>
        <v>6450000</v>
      </c>
      <c r="X94" s="126">
        <f t="shared" si="40"/>
        <v>7675500</v>
      </c>
      <c r="Y94" s="127">
        <f t="shared" si="41"/>
        <v>23902.34</v>
      </c>
      <c r="Z94" s="127">
        <f t="shared" si="42"/>
        <v>7170702</v>
      </c>
      <c r="AA94" s="127">
        <f t="shared" si="43"/>
        <v>955212.72573809442</v>
      </c>
      <c r="AB94" s="128">
        <f t="shared" si="44"/>
        <v>0.13321048981509681</v>
      </c>
      <c r="AC94" s="127"/>
    </row>
    <row r="95" spans="1:70" s="7" customFormat="1" ht="119" x14ac:dyDescent="0.2">
      <c r="A95" s="112">
        <v>85</v>
      </c>
      <c r="B95" s="113" t="s">
        <v>327</v>
      </c>
      <c r="C95" s="113" t="s">
        <v>168</v>
      </c>
      <c r="D95" s="209" t="s">
        <v>232</v>
      </c>
      <c r="E95" s="114" t="s">
        <v>342</v>
      </c>
      <c r="F95" s="113">
        <v>300</v>
      </c>
      <c r="G95" s="115" t="s">
        <v>215</v>
      </c>
      <c r="H95" s="116">
        <v>7953</v>
      </c>
      <c r="I95" s="117">
        <f t="shared" si="46"/>
        <v>1511.07</v>
      </c>
      <c r="J95" s="117">
        <f t="shared" si="33"/>
        <v>9464.07</v>
      </c>
      <c r="K95" s="118">
        <f t="shared" si="34"/>
        <v>2385900</v>
      </c>
      <c r="L95" s="118">
        <f t="shared" si="35"/>
        <v>2839221</v>
      </c>
      <c r="M95" s="119" t="s">
        <v>216</v>
      </c>
      <c r="N95" s="120">
        <v>8900</v>
      </c>
      <c r="O95" s="121">
        <f t="shared" si="47"/>
        <v>1691</v>
      </c>
      <c r="P95" s="121">
        <f t="shared" si="36"/>
        <v>10591</v>
      </c>
      <c r="Q95" s="122">
        <f t="shared" si="37"/>
        <v>2670000</v>
      </c>
      <c r="R95" s="122">
        <f t="shared" si="38"/>
        <v>3177300</v>
      </c>
      <c r="S95" s="123" t="s">
        <v>357</v>
      </c>
      <c r="T95" s="124">
        <v>7500</v>
      </c>
      <c r="U95" s="125">
        <f t="shared" si="48"/>
        <v>1425</v>
      </c>
      <c r="V95" s="125">
        <f t="shared" si="32"/>
        <v>8925</v>
      </c>
      <c r="W95" s="126">
        <f t="shared" si="39"/>
        <v>2250000</v>
      </c>
      <c r="X95" s="126">
        <f t="shared" si="40"/>
        <v>2677500</v>
      </c>
      <c r="Y95" s="127">
        <f t="shared" si="41"/>
        <v>9660.0233333333326</v>
      </c>
      <c r="Z95" s="127">
        <f t="shared" si="42"/>
        <v>2898007</v>
      </c>
      <c r="AA95" s="127">
        <f t="shared" si="43"/>
        <v>255033.04755854682</v>
      </c>
      <c r="AB95" s="128">
        <f t="shared" si="44"/>
        <v>8.8002909433464727E-2</v>
      </c>
      <c r="AC95" s="127"/>
    </row>
    <row r="96" spans="1:70" s="7" customFormat="1" ht="66" x14ac:dyDescent="0.2">
      <c r="A96" s="112">
        <v>86</v>
      </c>
      <c r="B96" s="113" t="s">
        <v>327</v>
      </c>
      <c r="C96" s="113" t="s">
        <v>186</v>
      </c>
      <c r="D96" s="209" t="s">
        <v>275</v>
      </c>
      <c r="E96" s="114" t="s">
        <v>205</v>
      </c>
      <c r="F96" s="113">
        <v>300</v>
      </c>
      <c r="G96" s="115" t="s">
        <v>220</v>
      </c>
      <c r="H96" s="116">
        <v>3300</v>
      </c>
      <c r="I96" s="117">
        <f t="shared" si="46"/>
        <v>627</v>
      </c>
      <c r="J96" s="117">
        <f t="shared" si="33"/>
        <v>3927</v>
      </c>
      <c r="K96" s="118">
        <f t="shared" si="34"/>
        <v>990000</v>
      </c>
      <c r="L96" s="118">
        <f t="shared" si="35"/>
        <v>1178100</v>
      </c>
      <c r="M96" s="119" t="s">
        <v>216</v>
      </c>
      <c r="N96" s="120">
        <v>3100</v>
      </c>
      <c r="O96" s="121">
        <f t="shared" si="47"/>
        <v>589</v>
      </c>
      <c r="P96" s="121">
        <f t="shared" si="36"/>
        <v>3689</v>
      </c>
      <c r="Q96" s="122">
        <f t="shared" si="37"/>
        <v>930000</v>
      </c>
      <c r="R96" s="122">
        <f t="shared" si="38"/>
        <v>1106700</v>
      </c>
      <c r="S96" s="123"/>
      <c r="T96" s="124"/>
      <c r="U96" s="125"/>
      <c r="V96" s="125"/>
      <c r="W96" s="126"/>
      <c r="X96" s="126"/>
      <c r="Y96" s="127">
        <f t="shared" si="41"/>
        <v>3808</v>
      </c>
      <c r="Z96" s="127">
        <f t="shared" si="42"/>
        <v>1142400</v>
      </c>
      <c r="AA96" s="127">
        <f t="shared" si="43"/>
        <v>50487.424176719491</v>
      </c>
      <c r="AB96" s="128">
        <f t="shared" si="44"/>
        <v>4.4194173824159216E-2</v>
      </c>
      <c r="AC96" s="127"/>
      <c r="BR96" s="7">
        <v>30</v>
      </c>
    </row>
    <row r="97" spans="1:70" s="7" customFormat="1" ht="66" x14ac:dyDescent="0.2">
      <c r="A97" s="112">
        <v>87</v>
      </c>
      <c r="B97" s="113" t="s">
        <v>293</v>
      </c>
      <c r="C97" s="113" t="s">
        <v>294</v>
      </c>
      <c r="D97" s="209" t="s">
        <v>295</v>
      </c>
      <c r="E97" s="114" t="s">
        <v>205</v>
      </c>
      <c r="F97" s="113">
        <v>21</v>
      </c>
      <c r="G97" s="115" t="s">
        <v>220</v>
      </c>
      <c r="H97" s="116">
        <v>85900</v>
      </c>
      <c r="I97" s="117">
        <f t="shared" si="5"/>
        <v>16321</v>
      </c>
      <c r="J97" s="117">
        <f t="shared" si="33"/>
        <v>102221</v>
      </c>
      <c r="K97" s="118">
        <f t="shared" si="34"/>
        <v>1803900</v>
      </c>
      <c r="L97" s="118">
        <f t="shared" si="35"/>
        <v>2146641</v>
      </c>
      <c r="M97" s="119" t="s">
        <v>296</v>
      </c>
      <c r="N97" s="120">
        <v>58000</v>
      </c>
      <c r="O97" s="121">
        <f t="shared" si="9"/>
        <v>11020</v>
      </c>
      <c r="P97" s="121">
        <f t="shared" si="36"/>
        <v>69020</v>
      </c>
      <c r="Q97" s="122">
        <f t="shared" si="37"/>
        <v>1218000</v>
      </c>
      <c r="R97" s="122">
        <f t="shared" si="38"/>
        <v>1449420</v>
      </c>
      <c r="S97" s="123" t="s">
        <v>297</v>
      </c>
      <c r="T97" s="124">
        <v>77350</v>
      </c>
      <c r="U97" s="125">
        <f t="shared" si="13"/>
        <v>14696.5</v>
      </c>
      <c r="V97" s="125">
        <f t="shared" si="32"/>
        <v>92046.5</v>
      </c>
      <c r="W97" s="126">
        <f t="shared" si="39"/>
        <v>1624350</v>
      </c>
      <c r="X97" s="126">
        <f t="shared" si="40"/>
        <v>1932976.5</v>
      </c>
      <c r="Y97" s="127">
        <f t="shared" si="41"/>
        <v>87762.5</v>
      </c>
      <c r="Z97" s="127">
        <f t="shared" si="42"/>
        <v>1843012.5</v>
      </c>
      <c r="AA97" s="127">
        <f t="shared" si="43"/>
        <v>357210.6124994749</v>
      </c>
      <c r="AB97" s="128">
        <f t="shared" si="44"/>
        <v>0.19381887670293874</v>
      </c>
      <c r="AC97" s="127"/>
      <c r="AO97" s="3"/>
      <c r="AP97" s="3"/>
      <c r="AQ97" s="3"/>
      <c r="AR97" s="3"/>
      <c r="BC97" s="246" t="s">
        <v>49</v>
      </c>
      <c r="BD97" s="247"/>
      <c r="BE97" s="247"/>
      <c r="BF97" s="247"/>
      <c r="BG97" s="247"/>
      <c r="BH97" s="247"/>
      <c r="BI97" s="247"/>
      <c r="BJ97" s="248"/>
      <c r="BK97" s="233" t="s">
        <v>50</v>
      </c>
      <c r="BL97" s="236">
        <f>SUM(Z126,AR67)</f>
        <v>0</v>
      </c>
      <c r="BM97" s="237"/>
      <c r="BR97" s="7">
        <v>59</v>
      </c>
    </row>
    <row r="98" spans="1:70" s="7" customFormat="1" ht="136" x14ac:dyDescent="0.2">
      <c r="A98" s="112">
        <v>88</v>
      </c>
      <c r="B98" s="113" t="s">
        <v>293</v>
      </c>
      <c r="C98" s="113" t="s">
        <v>318</v>
      </c>
      <c r="D98" s="209" t="s">
        <v>316</v>
      </c>
      <c r="E98" s="114" t="s">
        <v>205</v>
      </c>
      <c r="F98" s="113">
        <v>21</v>
      </c>
      <c r="G98" s="115" t="s">
        <v>317</v>
      </c>
      <c r="H98" s="116">
        <v>28900</v>
      </c>
      <c r="I98" s="117">
        <f t="shared" si="5"/>
        <v>5491</v>
      </c>
      <c r="J98" s="117">
        <f t="shared" si="33"/>
        <v>34391</v>
      </c>
      <c r="K98" s="118">
        <f t="shared" si="34"/>
        <v>606900</v>
      </c>
      <c r="L98" s="118">
        <f t="shared" si="35"/>
        <v>722211</v>
      </c>
      <c r="M98" s="119" t="s">
        <v>350</v>
      </c>
      <c r="N98" s="120">
        <v>25700</v>
      </c>
      <c r="O98" s="121">
        <f t="shared" si="9"/>
        <v>4883</v>
      </c>
      <c r="P98" s="121">
        <f t="shared" si="36"/>
        <v>30583</v>
      </c>
      <c r="Q98" s="122">
        <f t="shared" si="37"/>
        <v>539700</v>
      </c>
      <c r="R98" s="122">
        <f t="shared" si="38"/>
        <v>642243</v>
      </c>
      <c r="S98" s="123"/>
      <c r="T98" s="124"/>
      <c r="U98" s="125"/>
      <c r="V98" s="125"/>
      <c r="W98" s="126"/>
      <c r="X98" s="126"/>
      <c r="Y98" s="127">
        <f t="shared" si="41"/>
        <v>32487</v>
      </c>
      <c r="Z98" s="127">
        <f t="shared" si="42"/>
        <v>682227</v>
      </c>
      <c r="AA98" s="127">
        <f t="shared" si="43"/>
        <v>56545.915077925834</v>
      </c>
      <c r="AB98" s="128">
        <f t="shared" si="44"/>
        <v>8.2884311347873704E-2</v>
      </c>
      <c r="AC98" s="127"/>
      <c r="BC98" s="245" t="s">
        <v>51</v>
      </c>
      <c r="BD98" s="245"/>
      <c r="BE98" s="245"/>
      <c r="BF98" s="245"/>
      <c r="BG98" s="245"/>
      <c r="BH98" s="245"/>
      <c r="BI98" s="245"/>
      <c r="BJ98" s="245"/>
      <c r="BK98" s="234"/>
      <c r="BL98" s="238"/>
      <c r="BM98" s="239"/>
      <c r="BR98" s="7">
        <v>60</v>
      </c>
    </row>
    <row r="99" spans="1:70" s="7" customFormat="1" ht="85" x14ac:dyDescent="0.2">
      <c r="A99" s="112">
        <v>89</v>
      </c>
      <c r="B99" s="113" t="s">
        <v>293</v>
      </c>
      <c r="C99" s="113" t="s">
        <v>319</v>
      </c>
      <c r="D99" s="209" t="s">
        <v>320</v>
      </c>
      <c r="E99" s="114" t="s">
        <v>205</v>
      </c>
      <c r="F99" s="113">
        <v>21</v>
      </c>
      <c r="G99" s="115" t="s">
        <v>321</v>
      </c>
      <c r="H99" s="116">
        <v>47900</v>
      </c>
      <c r="I99" s="117">
        <f t="shared" si="5"/>
        <v>9101</v>
      </c>
      <c r="J99" s="117">
        <f t="shared" si="33"/>
        <v>57001</v>
      </c>
      <c r="K99" s="118">
        <f t="shared" si="34"/>
        <v>1005900</v>
      </c>
      <c r="L99" s="118">
        <f t="shared" si="35"/>
        <v>1197021</v>
      </c>
      <c r="M99" s="119" t="s">
        <v>322</v>
      </c>
      <c r="N99" s="120">
        <v>46000</v>
      </c>
      <c r="O99" s="121">
        <f t="shared" si="9"/>
        <v>8740</v>
      </c>
      <c r="P99" s="121">
        <f t="shared" si="36"/>
        <v>54740</v>
      </c>
      <c r="Q99" s="122">
        <f t="shared" si="37"/>
        <v>966000</v>
      </c>
      <c r="R99" s="122">
        <f t="shared" si="38"/>
        <v>1149540</v>
      </c>
      <c r="S99" s="123" t="s">
        <v>323</v>
      </c>
      <c r="T99" s="124">
        <v>53000</v>
      </c>
      <c r="U99" s="125">
        <f>T99*19%</f>
        <v>10070</v>
      </c>
      <c r="V99" s="125">
        <f t="shared" si="32"/>
        <v>63070</v>
      </c>
      <c r="W99" s="126">
        <f t="shared" si="39"/>
        <v>1113000</v>
      </c>
      <c r="X99" s="126">
        <f t="shared" si="40"/>
        <v>1324470</v>
      </c>
      <c r="Y99" s="127">
        <f t="shared" si="41"/>
        <v>58270.333333333336</v>
      </c>
      <c r="Z99" s="127">
        <f t="shared" si="42"/>
        <v>1223677</v>
      </c>
      <c r="AA99" s="127">
        <f t="shared" si="43"/>
        <v>90460.118157119388</v>
      </c>
      <c r="AB99" s="128">
        <f t="shared" si="44"/>
        <v>7.3924833233867587E-2</v>
      </c>
      <c r="AC99" s="127"/>
      <c r="BC99" s="245"/>
      <c r="BD99" s="245"/>
      <c r="BE99" s="245"/>
      <c r="BF99" s="245"/>
      <c r="BG99" s="245"/>
      <c r="BH99" s="245"/>
      <c r="BI99" s="245"/>
      <c r="BJ99" s="245"/>
      <c r="BK99" s="234"/>
      <c r="BL99" s="238"/>
      <c r="BM99" s="239"/>
      <c r="BR99" s="7">
        <v>61</v>
      </c>
    </row>
    <row r="100" spans="1:70" s="7" customFormat="1" ht="66" x14ac:dyDescent="0.2">
      <c r="A100" s="112">
        <v>90</v>
      </c>
      <c r="B100" s="113" t="s">
        <v>293</v>
      </c>
      <c r="C100" s="113" t="s">
        <v>186</v>
      </c>
      <c r="D100" s="209" t="s">
        <v>275</v>
      </c>
      <c r="E100" s="114" t="s">
        <v>205</v>
      </c>
      <c r="F100" s="113">
        <v>21</v>
      </c>
      <c r="G100" s="115" t="s">
        <v>220</v>
      </c>
      <c r="H100" s="116">
        <v>3300</v>
      </c>
      <c r="I100" s="117">
        <f t="shared" ref="I100" si="49">H100*19%</f>
        <v>627</v>
      </c>
      <c r="J100" s="117">
        <f t="shared" si="33"/>
        <v>3927</v>
      </c>
      <c r="K100" s="118">
        <f t="shared" si="34"/>
        <v>69300</v>
      </c>
      <c r="L100" s="118">
        <f t="shared" si="35"/>
        <v>82467</v>
      </c>
      <c r="M100" s="119" t="s">
        <v>216</v>
      </c>
      <c r="N100" s="120">
        <v>3100</v>
      </c>
      <c r="O100" s="121">
        <f t="shared" ref="O100" si="50">N100*19%</f>
        <v>589</v>
      </c>
      <c r="P100" s="121">
        <f t="shared" si="36"/>
        <v>3689</v>
      </c>
      <c r="Q100" s="122">
        <f t="shared" si="37"/>
        <v>65100</v>
      </c>
      <c r="R100" s="122">
        <f t="shared" si="38"/>
        <v>77469</v>
      </c>
      <c r="S100" s="123"/>
      <c r="T100" s="124"/>
      <c r="U100" s="125"/>
      <c r="V100" s="125"/>
      <c r="W100" s="126"/>
      <c r="X100" s="126"/>
      <c r="Y100" s="127">
        <f t="shared" si="41"/>
        <v>3808</v>
      </c>
      <c r="Z100" s="127">
        <f t="shared" si="42"/>
        <v>79968</v>
      </c>
      <c r="AA100" s="127">
        <f t="shared" si="43"/>
        <v>3534.1196923703646</v>
      </c>
      <c r="AB100" s="128">
        <f t="shared" si="44"/>
        <v>4.4194173824159223E-2</v>
      </c>
      <c r="AC100" s="127"/>
      <c r="BC100" s="245"/>
      <c r="BD100" s="245"/>
      <c r="BE100" s="245"/>
      <c r="BF100" s="245"/>
      <c r="BG100" s="245"/>
      <c r="BH100" s="245"/>
      <c r="BI100" s="245"/>
      <c r="BJ100" s="245"/>
      <c r="BK100" s="234"/>
      <c r="BL100" s="238"/>
      <c r="BM100" s="239"/>
      <c r="BR100" s="7">
        <v>30</v>
      </c>
    </row>
    <row r="101" spans="1:70" s="7" customFormat="1" ht="69" x14ac:dyDescent="0.2">
      <c r="A101" s="112">
        <v>91</v>
      </c>
      <c r="B101" s="113" t="s">
        <v>293</v>
      </c>
      <c r="C101" s="113" t="s">
        <v>298</v>
      </c>
      <c r="D101" s="209" t="s">
        <v>299</v>
      </c>
      <c r="E101" s="114" t="s">
        <v>205</v>
      </c>
      <c r="F101" s="113">
        <v>1</v>
      </c>
      <c r="G101" s="115" t="s">
        <v>291</v>
      </c>
      <c r="H101" s="116">
        <v>69340000</v>
      </c>
      <c r="I101" s="117">
        <f>H101*5%</f>
        <v>3467000</v>
      </c>
      <c r="J101" s="117">
        <f t="shared" si="33"/>
        <v>72807000</v>
      </c>
      <c r="K101" s="118">
        <f t="shared" si="34"/>
        <v>69340000</v>
      </c>
      <c r="L101" s="118">
        <f t="shared" si="35"/>
        <v>72807000</v>
      </c>
      <c r="M101" s="119" t="s">
        <v>291</v>
      </c>
      <c r="N101" s="120">
        <f>H101</f>
        <v>69340000</v>
      </c>
      <c r="O101" s="121">
        <f>N101*5%</f>
        <v>3467000</v>
      </c>
      <c r="P101" s="121">
        <f t="shared" si="36"/>
        <v>72807000</v>
      </c>
      <c r="Q101" s="122">
        <f t="shared" si="37"/>
        <v>69340000</v>
      </c>
      <c r="R101" s="122">
        <f t="shared" si="38"/>
        <v>72807000</v>
      </c>
      <c r="S101" s="123" t="s">
        <v>291</v>
      </c>
      <c r="T101" s="124">
        <f>H101</f>
        <v>69340000</v>
      </c>
      <c r="U101" s="125">
        <f>T101*5%</f>
        <v>3467000</v>
      </c>
      <c r="V101" s="125">
        <f t="shared" si="32"/>
        <v>72807000</v>
      </c>
      <c r="W101" s="126">
        <f t="shared" si="39"/>
        <v>69340000</v>
      </c>
      <c r="X101" s="126">
        <f t="shared" si="40"/>
        <v>72807000</v>
      </c>
      <c r="Y101" s="127">
        <f t="shared" si="41"/>
        <v>72807000</v>
      </c>
      <c r="Z101" s="127">
        <f t="shared" si="42"/>
        <v>72807000</v>
      </c>
      <c r="AA101" s="127">
        <f t="shared" si="43"/>
        <v>0</v>
      </c>
      <c r="AB101" s="128">
        <f t="shared" si="44"/>
        <v>0</v>
      </c>
      <c r="AC101" s="127"/>
      <c r="AO101" s="3"/>
      <c r="AP101" s="3"/>
      <c r="AQ101" s="3"/>
      <c r="AR101" s="3"/>
      <c r="BC101" s="245"/>
      <c r="BD101" s="245"/>
      <c r="BE101" s="245"/>
      <c r="BF101" s="245"/>
      <c r="BG101" s="245"/>
      <c r="BH101" s="245"/>
      <c r="BI101" s="245"/>
      <c r="BJ101" s="245"/>
      <c r="BK101" s="234"/>
      <c r="BL101" s="238"/>
      <c r="BM101" s="239"/>
      <c r="BR101" s="7">
        <v>68</v>
      </c>
    </row>
    <row r="102" spans="1:70" s="7" customFormat="1" ht="85" x14ac:dyDescent="0.2">
      <c r="A102" s="112">
        <v>92</v>
      </c>
      <c r="B102" s="113" t="s">
        <v>324</v>
      </c>
      <c r="C102" s="113" t="s">
        <v>326</v>
      </c>
      <c r="D102" s="209" t="s">
        <v>325</v>
      </c>
      <c r="E102" s="114" t="s">
        <v>205</v>
      </c>
      <c r="F102" s="113">
        <v>1</v>
      </c>
      <c r="G102" s="115" t="s">
        <v>291</v>
      </c>
      <c r="H102" s="116">
        <v>10000000</v>
      </c>
      <c r="I102" s="117">
        <f>H102*5%</f>
        <v>500000</v>
      </c>
      <c r="J102" s="117">
        <f t="shared" si="33"/>
        <v>10500000</v>
      </c>
      <c r="K102" s="118">
        <f t="shared" si="34"/>
        <v>10000000</v>
      </c>
      <c r="L102" s="118">
        <f t="shared" si="35"/>
        <v>10500000</v>
      </c>
      <c r="M102" s="119" t="s">
        <v>291</v>
      </c>
      <c r="N102" s="120">
        <v>10000000</v>
      </c>
      <c r="O102" s="121">
        <f>N102*5%</f>
        <v>500000</v>
      </c>
      <c r="P102" s="121">
        <f t="shared" si="36"/>
        <v>10500000</v>
      </c>
      <c r="Q102" s="122">
        <f t="shared" si="37"/>
        <v>10000000</v>
      </c>
      <c r="R102" s="122">
        <f t="shared" si="38"/>
        <v>10500000</v>
      </c>
      <c r="S102" s="123" t="s">
        <v>291</v>
      </c>
      <c r="T102" s="124">
        <v>10000000</v>
      </c>
      <c r="U102" s="125">
        <f>T102*5%</f>
        <v>500000</v>
      </c>
      <c r="V102" s="125">
        <f t="shared" si="32"/>
        <v>10500000</v>
      </c>
      <c r="W102" s="126">
        <f t="shared" si="39"/>
        <v>10000000</v>
      </c>
      <c r="X102" s="126">
        <f t="shared" si="40"/>
        <v>10500000</v>
      </c>
      <c r="Y102" s="127">
        <f>IF(A102="","",AVERAGE(J102,P102,V102))</f>
        <v>10500000</v>
      </c>
      <c r="Z102" s="127">
        <f t="shared" si="42"/>
        <v>10500000</v>
      </c>
      <c r="AA102" s="127">
        <f t="shared" si="43"/>
        <v>0</v>
      </c>
      <c r="AB102" s="128">
        <f t="shared" si="44"/>
        <v>0</v>
      </c>
      <c r="AC102" s="127"/>
      <c r="BC102" s="245"/>
      <c r="BD102" s="245"/>
      <c r="BE102" s="245"/>
      <c r="BF102" s="245"/>
      <c r="BG102" s="245"/>
      <c r="BH102" s="245"/>
      <c r="BI102" s="245"/>
      <c r="BJ102" s="245"/>
      <c r="BK102" s="234"/>
      <c r="BL102" s="238"/>
      <c r="BM102" s="239"/>
      <c r="BR102" s="7">
        <v>69</v>
      </c>
    </row>
    <row r="103" spans="1:70" s="7" customFormat="1" ht="69" x14ac:dyDescent="0.2">
      <c r="A103" s="112">
        <v>93</v>
      </c>
      <c r="B103" s="113" t="s">
        <v>198</v>
      </c>
      <c r="C103" s="113" t="s">
        <v>465</v>
      </c>
      <c r="D103" s="225" t="s">
        <v>466</v>
      </c>
      <c r="E103" s="114" t="s">
        <v>205</v>
      </c>
      <c r="F103" s="113">
        <v>1</v>
      </c>
      <c r="G103" s="115" t="s">
        <v>291</v>
      </c>
      <c r="H103" s="116">
        <v>29000000</v>
      </c>
      <c r="I103" s="117"/>
      <c r="J103" s="117">
        <f t="shared" si="33"/>
        <v>29000000</v>
      </c>
      <c r="K103" s="218">
        <f t="shared" si="34"/>
        <v>29000000</v>
      </c>
      <c r="L103" s="118">
        <f t="shared" si="35"/>
        <v>29000000</v>
      </c>
      <c r="M103" s="119" t="s">
        <v>291</v>
      </c>
      <c r="N103" s="219">
        <v>29000000</v>
      </c>
      <c r="O103" s="121"/>
      <c r="P103" s="121">
        <f t="shared" ref="P103" si="51">N103+O103</f>
        <v>29000000</v>
      </c>
      <c r="Q103" s="220">
        <f t="shared" si="37"/>
        <v>29000000</v>
      </c>
      <c r="R103" s="122">
        <f t="shared" si="38"/>
        <v>29000000</v>
      </c>
      <c r="S103" s="123" t="s">
        <v>291</v>
      </c>
      <c r="T103" s="221">
        <v>29000000</v>
      </c>
      <c r="U103" s="125"/>
      <c r="V103" s="125">
        <f t="shared" ref="V103" si="52">T103+U103</f>
        <v>29000000</v>
      </c>
      <c r="W103" s="126">
        <f t="shared" ref="W103" si="53">IF(B103="","",(T103*F103))</f>
        <v>29000000</v>
      </c>
      <c r="X103" s="126">
        <f t="shared" ref="X103" si="54">IF(B103="","",(V103*F103))</f>
        <v>29000000</v>
      </c>
      <c r="Y103" s="127">
        <f>IF(A103="","",AVERAGE(J103,P103,V103))</f>
        <v>29000000</v>
      </c>
      <c r="Z103" s="127">
        <f t="shared" ref="Z103" si="55">IF(B103="","",AVERAGE(L103,R103,X103))</f>
        <v>29000000</v>
      </c>
      <c r="AA103" s="127">
        <f t="shared" ref="AA103" si="56">IF(B103="","",STDEV(L103,R103,X103))</f>
        <v>0</v>
      </c>
      <c r="AB103" s="128">
        <f t="shared" ref="AB103" si="57">IF(B103="","",(AA103/Z103))</f>
        <v>0</v>
      </c>
      <c r="AC103" s="222"/>
      <c r="BC103" s="216"/>
      <c r="BD103" s="216"/>
      <c r="BE103" s="216"/>
      <c r="BF103" s="216"/>
      <c r="BG103" s="216"/>
      <c r="BH103" s="216"/>
      <c r="BI103" s="216"/>
      <c r="BJ103" s="216"/>
      <c r="BK103" s="223"/>
      <c r="BL103" s="224"/>
      <c r="BM103" s="224"/>
    </row>
    <row r="104" spans="1:70" s="7" customFormat="1" ht="16" x14ac:dyDescent="0.2">
      <c r="A104" s="269" t="s">
        <v>52</v>
      </c>
      <c r="B104" s="269"/>
      <c r="C104" s="269"/>
      <c r="D104" s="269"/>
      <c r="E104" s="269"/>
      <c r="F104" s="269"/>
      <c r="G104" s="269"/>
      <c r="H104" s="269"/>
      <c r="I104" s="269"/>
      <c r="J104" s="269"/>
      <c r="K104" s="269"/>
      <c r="L104" s="269"/>
      <c r="M104" s="269"/>
      <c r="N104" s="269"/>
      <c r="O104" s="269"/>
      <c r="P104" s="269"/>
      <c r="Q104" s="269"/>
      <c r="R104" s="269"/>
      <c r="S104" s="269"/>
      <c r="T104" s="269"/>
      <c r="U104" s="269"/>
      <c r="V104" s="269"/>
      <c r="W104" s="269"/>
      <c r="X104" s="269"/>
      <c r="Y104" s="269"/>
      <c r="Z104" s="196">
        <f>SUM(Z11:Z103)</f>
        <v>781081021.7166667</v>
      </c>
      <c r="BR104" s="7">
        <v>88</v>
      </c>
    </row>
    <row r="105" spans="1:70" s="7" customFormat="1" x14ac:dyDescent="0.2">
      <c r="B105" s="9"/>
      <c r="C105" s="9"/>
      <c r="D105" s="9"/>
      <c r="E105" s="9"/>
      <c r="F105" s="9"/>
      <c r="G105" s="9"/>
      <c r="H105" s="9"/>
      <c r="I105" s="9"/>
      <c r="J105" s="9"/>
      <c r="K105" s="9"/>
      <c r="L105" s="9"/>
      <c r="M105" s="9"/>
      <c r="N105" s="9"/>
      <c r="O105" s="9"/>
      <c r="P105" s="9"/>
      <c r="Q105" s="9"/>
      <c r="R105" s="9"/>
      <c r="S105" s="9"/>
      <c r="T105" s="9"/>
      <c r="U105" s="9"/>
      <c r="V105" s="9"/>
      <c r="W105" s="9"/>
      <c r="X105" s="9"/>
      <c r="Y105" s="9"/>
      <c r="Z105" s="8"/>
      <c r="AA105" s="8"/>
      <c r="BR105" s="7">
        <v>89</v>
      </c>
    </row>
    <row r="106" spans="1:70" s="10" customFormat="1" ht="19" x14ac:dyDescent="0.2">
      <c r="A106" s="252"/>
      <c r="B106" s="252"/>
      <c r="C106" s="252"/>
      <c r="D106" s="252"/>
      <c r="E106" s="252"/>
      <c r="F106" s="252"/>
      <c r="G106" s="252"/>
      <c r="H106" s="252"/>
      <c r="I106" s="252"/>
      <c r="J106" s="252"/>
      <c r="K106" s="252"/>
      <c r="L106" s="252"/>
      <c r="M106" s="252"/>
      <c r="N106" s="252"/>
      <c r="O106" s="252"/>
      <c r="P106" s="252"/>
      <c r="Q106" s="252"/>
      <c r="R106" s="252"/>
      <c r="S106" s="252"/>
      <c r="T106" s="252"/>
      <c r="U106" s="252"/>
      <c r="V106" s="252"/>
      <c r="W106" s="252"/>
      <c r="X106" s="252"/>
      <c r="Y106" s="252"/>
      <c r="Z106" s="252"/>
      <c r="AA106" s="252"/>
      <c r="AB106" s="70"/>
      <c r="AC106" s="71"/>
      <c r="AD106" s="71"/>
      <c r="AE106" s="71"/>
      <c r="AF106" s="71"/>
      <c r="AG106" s="7"/>
      <c r="AH106" s="7"/>
      <c r="AI106" s="7"/>
      <c r="AJ106" s="7"/>
      <c r="AK106" s="7"/>
      <c r="AL106" s="7"/>
      <c r="AM106" s="7"/>
      <c r="AN106" s="7"/>
      <c r="AO106" s="7"/>
      <c r="AP106" s="7"/>
      <c r="AQ106" s="7"/>
      <c r="AR106" s="7"/>
      <c r="BR106" s="7">
        <v>90</v>
      </c>
    </row>
    <row r="107" spans="1:70" s="7" customFormat="1" x14ac:dyDescent="0.2">
      <c r="AC107" s="71"/>
      <c r="AD107" s="71"/>
      <c r="AE107" s="71"/>
      <c r="AF107" s="71"/>
      <c r="AG107" s="71"/>
      <c r="AH107" s="71"/>
      <c r="AI107" s="71"/>
      <c r="AJ107" s="71"/>
      <c r="AK107" s="10"/>
      <c r="AL107" s="10"/>
      <c r="AM107" s="10"/>
      <c r="AN107" s="10"/>
      <c r="AO107" s="10"/>
      <c r="AP107" s="10"/>
      <c r="AQ107" s="10"/>
      <c r="AR107" s="10"/>
      <c r="BR107" s="7">
        <v>91</v>
      </c>
    </row>
    <row r="108" spans="1:70" s="7" customFormat="1" x14ac:dyDescent="0.2">
      <c r="AC108" s="71"/>
      <c r="AD108" s="71"/>
      <c r="AE108" s="71"/>
      <c r="AF108" s="71"/>
      <c r="AG108" s="71"/>
      <c r="AH108" s="71"/>
      <c r="AI108" s="71"/>
      <c r="AJ108" s="71"/>
      <c r="BR108" s="7">
        <v>92</v>
      </c>
    </row>
    <row r="109" spans="1:70" s="7" customFormat="1" x14ac:dyDescent="0.2">
      <c r="Y109" s="8"/>
      <c r="AG109" s="71"/>
      <c r="AH109" s="71"/>
      <c r="AI109" s="71"/>
      <c r="AJ109" s="71"/>
      <c r="BR109" s="7">
        <v>92</v>
      </c>
    </row>
    <row r="110" spans="1:70" s="7" customFormat="1" x14ac:dyDescent="0.2">
      <c r="BR110" s="7">
        <v>92</v>
      </c>
    </row>
    <row r="111" spans="1:70" s="7" customFormat="1" x14ac:dyDescent="0.2"/>
    <row r="112" spans="1:70" s="7" customFormat="1" ht="16" x14ac:dyDescent="0.2">
      <c r="A112" s="73"/>
      <c r="B112" s="73"/>
      <c r="C112" s="73"/>
      <c r="D112" s="73"/>
      <c r="E112" s="73"/>
      <c r="F112" s="73"/>
      <c r="G112" s="73"/>
    </row>
    <row r="113" spans="1:7" s="7" customFormat="1" ht="16" x14ac:dyDescent="0.2">
      <c r="A113" s="73"/>
      <c r="B113" s="73"/>
      <c r="C113" s="73"/>
      <c r="D113" s="73"/>
      <c r="E113" s="73"/>
      <c r="F113" s="73"/>
      <c r="G113" s="73"/>
    </row>
    <row r="114" spans="1:7" s="7" customFormat="1" ht="16" x14ac:dyDescent="0.2">
      <c r="A114" s="73"/>
      <c r="B114" s="73"/>
      <c r="C114" s="73"/>
      <c r="D114" s="73"/>
      <c r="E114" s="73"/>
      <c r="F114" s="73"/>
      <c r="G114" s="73"/>
    </row>
    <row r="115" spans="1:7" s="7" customFormat="1" ht="16" x14ac:dyDescent="0.2">
      <c r="A115" s="73"/>
      <c r="B115" s="73"/>
      <c r="C115" s="73"/>
      <c r="D115" s="73"/>
      <c r="E115" s="73"/>
      <c r="F115" s="73"/>
      <c r="G115" s="73"/>
    </row>
    <row r="116" spans="1:7" s="7" customFormat="1" ht="16" x14ac:dyDescent="0.2">
      <c r="A116" s="73"/>
      <c r="B116" s="73"/>
      <c r="C116" s="73"/>
      <c r="D116" s="73"/>
      <c r="E116" s="73"/>
      <c r="F116" s="73"/>
      <c r="G116" s="73"/>
    </row>
    <row r="117" spans="1:7" s="7" customFormat="1" ht="16" x14ac:dyDescent="0.2">
      <c r="A117" s="73"/>
      <c r="B117" s="73"/>
      <c r="C117" s="73"/>
      <c r="D117" s="73"/>
      <c r="E117" s="73"/>
      <c r="F117" s="73"/>
      <c r="G117" s="73"/>
    </row>
    <row r="118" spans="1:7" s="7" customFormat="1" ht="16" x14ac:dyDescent="0.2">
      <c r="A118" s="73"/>
      <c r="B118" s="73"/>
      <c r="C118" s="73"/>
      <c r="D118" s="73"/>
      <c r="E118" s="73"/>
      <c r="F118" s="73"/>
      <c r="G118" s="73"/>
    </row>
    <row r="119" spans="1:7" s="7" customFormat="1" ht="16" x14ac:dyDescent="0.2">
      <c r="A119" s="73"/>
      <c r="B119" s="73"/>
      <c r="C119" s="73"/>
      <c r="D119" s="73"/>
      <c r="E119" s="73"/>
      <c r="F119" s="73"/>
      <c r="G119" s="73"/>
    </row>
    <row r="120" spans="1:7" s="7" customFormat="1" ht="16" x14ac:dyDescent="0.2">
      <c r="A120" s="73"/>
      <c r="B120" s="73"/>
      <c r="C120" s="73"/>
      <c r="D120" s="73"/>
      <c r="E120" s="73"/>
      <c r="F120" s="73"/>
      <c r="G120" s="73"/>
    </row>
    <row r="121" spans="1:7" s="7" customFormat="1" ht="16" x14ac:dyDescent="0.2">
      <c r="A121" s="73"/>
      <c r="B121" s="73"/>
      <c r="C121" s="73"/>
      <c r="D121" s="73"/>
      <c r="E121" s="73"/>
      <c r="F121" s="73"/>
      <c r="G121" s="73"/>
    </row>
    <row r="122" spans="1:7" s="7" customFormat="1" ht="16" x14ac:dyDescent="0.2">
      <c r="A122" s="73"/>
      <c r="B122" s="73"/>
      <c r="C122" s="73"/>
      <c r="D122" s="73"/>
      <c r="E122" s="73"/>
      <c r="F122" s="73"/>
      <c r="G122" s="73"/>
    </row>
    <row r="123" spans="1:7" s="7" customFormat="1" ht="16" x14ac:dyDescent="0.2">
      <c r="A123" s="73"/>
      <c r="B123" s="73"/>
      <c r="C123" s="73"/>
      <c r="D123" s="73"/>
      <c r="E123" s="73"/>
      <c r="F123" s="73"/>
      <c r="G123" s="73"/>
    </row>
    <row r="124" spans="1:7" s="7" customFormat="1" ht="16" x14ac:dyDescent="0.2">
      <c r="A124" s="73"/>
      <c r="B124" s="73"/>
      <c r="C124" s="73"/>
      <c r="D124" s="73"/>
      <c r="E124" s="73"/>
      <c r="F124" s="73"/>
      <c r="G124" s="73"/>
    </row>
    <row r="125" spans="1:7" s="7" customFormat="1" ht="16" x14ac:dyDescent="0.2">
      <c r="A125" s="73"/>
      <c r="B125" s="73"/>
      <c r="C125" s="73"/>
      <c r="D125" s="73"/>
      <c r="E125" s="73"/>
      <c r="F125" s="73"/>
      <c r="G125" s="73"/>
    </row>
    <row r="126" spans="1:7" s="7" customFormat="1" ht="16" x14ac:dyDescent="0.2">
      <c r="A126" s="73"/>
      <c r="B126" s="73"/>
      <c r="C126" s="73"/>
      <c r="D126" s="73"/>
      <c r="E126" s="73"/>
      <c r="F126" s="73"/>
      <c r="G126" s="73"/>
    </row>
    <row r="127" spans="1:7" s="7" customFormat="1" ht="16" x14ac:dyDescent="0.2">
      <c r="A127" s="73"/>
      <c r="B127" s="73"/>
      <c r="C127" s="73"/>
      <c r="D127" s="73"/>
      <c r="E127" s="73"/>
      <c r="F127" s="73"/>
      <c r="G127" s="73"/>
    </row>
    <row r="128" spans="1:7" s="7" customFormat="1" ht="16" x14ac:dyDescent="0.2">
      <c r="A128" s="73"/>
      <c r="B128" s="73"/>
      <c r="C128" s="73"/>
      <c r="D128" s="73"/>
      <c r="E128" s="73"/>
      <c r="F128" s="73"/>
      <c r="G128" s="73"/>
    </row>
    <row r="129" spans="1:70" s="7" customFormat="1" ht="16" x14ac:dyDescent="0.2">
      <c r="A129" s="73"/>
      <c r="B129" s="73"/>
      <c r="C129" s="73"/>
      <c r="D129" s="73"/>
      <c r="E129" s="73"/>
      <c r="F129" s="73"/>
      <c r="G129" s="73"/>
      <c r="BR129" s="7">
        <v>92</v>
      </c>
    </row>
    <row r="130" spans="1:70" s="7" customFormat="1" ht="16" x14ac:dyDescent="0.2">
      <c r="A130" s="73"/>
      <c r="B130" s="73"/>
      <c r="C130" s="73"/>
      <c r="D130" s="73"/>
      <c r="E130" s="73"/>
      <c r="F130" s="73"/>
      <c r="G130" s="73"/>
      <c r="BR130" s="7">
        <v>93</v>
      </c>
    </row>
    <row r="131" spans="1:70" s="7" customFormat="1" ht="16" x14ac:dyDescent="0.2">
      <c r="A131" s="73"/>
      <c r="B131" s="73"/>
      <c r="C131" s="73"/>
      <c r="D131" s="73"/>
      <c r="E131" s="73"/>
      <c r="F131" s="73"/>
      <c r="G131" s="73"/>
      <c r="BR131" s="7">
        <v>94</v>
      </c>
    </row>
    <row r="132" spans="1:70" s="7" customFormat="1" ht="16" x14ac:dyDescent="0.2">
      <c r="A132" s="73"/>
      <c r="B132" s="73"/>
      <c r="C132" s="73"/>
      <c r="D132" s="73"/>
      <c r="E132" s="73"/>
      <c r="F132" s="73"/>
      <c r="G132" s="73"/>
      <c r="BR132" s="7">
        <v>95</v>
      </c>
    </row>
    <row r="133" spans="1:70" s="7" customFormat="1" ht="16" x14ac:dyDescent="0.2">
      <c r="A133" s="73"/>
      <c r="B133" s="73"/>
      <c r="C133" s="73"/>
      <c r="D133" s="73"/>
      <c r="E133" s="73"/>
      <c r="F133" s="73"/>
      <c r="G133" s="73"/>
      <c r="BR133" s="7">
        <v>96</v>
      </c>
    </row>
    <row r="134" spans="1:70" s="7" customFormat="1" ht="16" x14ac:dyDescent="0.2">
      <c r="A134" s="73"/>
      <c r="B134" s="73"/>
      <c r="C134" s="73"/>
      <c r="D134" s="73"/>
      <c r="E134" s="73"/>
      <c r="F134" s="73"/>
      <c r="G134" s="73"/>
      <c r="BR134" s="7">
        <v>97</v>
      </c>
    </row>
    <row r="135" spans="1:70" s="7" customFormat="1" ht="16" x14ac:dyDescent="0.2">
      <c r="A135" s="73"/>
      <c r="B135" s="73"/>
      <c r="C135" s="73"/>
      <c r="D135" s="73"/>
      <c r="E135" s="73"/>
      <c r="F135" s="73"/>
      <c r="G135" s="73"/>
      <c r="BR135" s="7">
        <v>98</v>
      </c>
    </row>
    <row r="136" spans="1:70" x14ac:dyDescent="0.2">
      <c r="AG136" s="7"/>
      <c r="AH136" s="7"/>
      <c r="AI136" s="7"/>
      <c r="AJ136" s="7"/>
      <c r="AK136" s="7"/>
      <c r="AL136" s="7"/>
      <c r="AM136" s="7"/>
      <c r="AN136" s="7"/>
      <c r="AO136" s="7"/>
      <c r="AP136" s="7"/>
      <c r="AQ136" s="7"/>
      <c r="AR136" s="7"/>
      <c r="BR136" s="3">
        <v>101</v>
      </c>
    </row>
    <row r="137" spans="1:70" x14ac:dyDescent="0.2">
      <c r="BR137" s="3">
        <v>102</v>
      </c>
    </row>
    <row r="138" spans="1:70" x14ac:dyDescent="0.2">
      <c r="BR138" s="3">
        <v>103</v>
      </c>
    </row>
  </sheetData>
  <sheetProtection formatColumns="0" formatRows="0" insertColumns="0" insertRows="0" autoFilter="0"/>
  <protectedRanges>
    <protectedRange sqref="G81" name="Rango2"/>
  </protectedRanges>
  <autoFilter ref="A10:BR104" xr:uid="{871B65D8-F76B-4A61-8676-CDF451A72AE7}"/>
  <mergeCells count="26">
    <mergeCell ref="Y4:Z4"/>
    <mergeCell ref="D5:F5"/>
    <mergeCell ref="H5:I5"/>
    <mergeCell ref="K5:L5"/>
    <mergeCell ref="Y5:Z5"/>
    <mergeCell ref="A3:L3"/>
    <mergeCell ref="M3:V6"/>
    <mergeCell ref="A4:B6"/>
    <mergeCell ref="E4:F4"/>
    <mergeCell ref="G4:L4"/>
    <mergeCell ref="AG26:AN29"/>
    <mergeCell ref="AP25:AR29"/>
    <mergeCell ref="AJ23:AQ23"/>
    <mergeCell ref="BC97:BJ97"/>
    <mergeCell ref="D6:L6"/>
    <mergeCell ref="Y6:Z6"/>
    <mergeCell ref="AG6:AR6"/>
    <mergeCell ref="G9:L9"/>
    <mergeCell ref="M9:R9"/>
    <mergeCell ref="S9:X9"/>
    <mergeCell ref="Y9:AB9"/>
    <mergeCell ref="BK97:BK102"/>
    <mergeCell ref="BL97:BM102"/>
    <mergeCell ref="BC98:BJ102"/>
    <mergeCell ref="A104:Y104"/>
    <mergeCell ref="A106:AA106"/>
  </mergeCells>
  <conditionalFormatting sqref="AB11:AB103">
    <cfRule type="cellIs" dxfId="2" priority="1" stopIfTrue="1" operator="greaterThan">
      <formula>0.2</formula>
    </cfRule>
  </conditionalFormatting>
  <dataValidations count="1">
    <dataValidation type="list" allowBlank="1" showInputMessage="1" showErrorMessage="1" sqref="AK49:AK50 AK76 AK11:AK17 AK22" xr:uid="{57B28FB9-148D-43A8-B896-6A048F9740D3}">
      <formula1>"Tabla,Cotizacion"</formula1>
    </dataValidation>
  </dataValidations>
  <printOptions horizontalCentered="1" verticalCentered="1"/>
  <pageMargins left="0.23622047244094491" right="0.23622047244094491" top="0.74803149606299213" bottom="0.74803149606299213" header="0.31496062992125984" footer="0.31496062992125984"/>
  <pageSetup paperSize="66" scale="18" fitToHeight="2" orientation="landscape" r:id="rId1"/>
  <colBreaks count="3" manualBreakCount="3">
    <brk id="12" max="1048575" man="1"/>
    <brk id="24" max="103" man="1"/>
    <brk id="32" max="103"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172A2AA-64FE-4B47-82B4-21C9CE823A1B}">
          <x14:formula1>
            <xm:f>Lista!$V$8:$V$14</xm:f>
          </x14:formula1>
          <xm:sqref>G4:L4</xm:sqref>
        </x14:dataValidation>
        <x14:dataValidation type="list" allowBlank="1" showInputMessage="1" showErrorMessage="1" xr:uid="{BE739250-17C5-40C1-829D-34C2B81C1743}">
          <x14:formula1>
            <xm:f>Lista!$L$8:$L$21</xm:f>
          </x14:formula1>
          <xm:sqref>D5:F5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33203125" defaultRowHeight="15" x14ac:dyDescent="0.2"/>
  <cols>
    <col min="1" max="1" width="16.6640625" bestFit="1" customWidth="1"/>
    <col min="2" max="2" width="50.1640625" bestFit="1" customWidth="1"/>
  </cols>
  <sheetData>
    <row r="1" spans="1:2" x14ac:dyDescent="0.2">
      <c r="A1" t="s">
        <v>53</v>
      </c>
    </row>
    <row r="2" spans="1:2" x14ac:dyDescent="0.2">
      <c r="A2" s="62" t="s">
        <v>54</v>
      </c>
      <c r="B2" t="s">
        <v>55</v>
      </c>
    </row>
    <row r="3" spans="1:2" x14ac:dyDescent="0.2">
      <c r="A3" s="63" t="s">
        <v>56</v>
      </c>
      <c r="B3">
        <v>87</v>
      </c>
    </row>
    <row r="4" spans="1:2" x14ac:dyDescent="0.2">
      <c r="A4" s="63" t="s">
        <v>57</v>
      </c>
      <c r="B4">
        <v>87</v>
      </c>
    </row>
    <row r="100" spans="1:2" x14ac:dyDescent="0.2">
      <c r="A100" t="s">
        <v>58</v>
      </c>
    </row>
    <row r="102" spans="1:2" x14ac:dyDescent="0.2">
      <c r="A102" s="62" t="s">
        <v>54</v>
      </c>
      <c r="B102" t="s">
        <v>59</v>
      </c>
    </row>
    <row r="103" spans="1:2" x14ac:dyDescent="0.2">
      <c r="A103" s="63" t="s">
        <v>56</v>
      </c>
      <c r="B103" t="e">
        <v>#DIV/0!</v>
      </c>
    </row>
    <row r="104" spans="1:2" x14ac:dyDescent="0.2">
      <c r="A104" s="63" t="s">
        <v>57</v>
      </c>
      <c r="B104" t="e">
        <v>#DIV/0!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33203125" defaultRowHeight="15" x14ac:dyDescent="0.2"/>
  <cols>
    <col min="1" max="1" width="17.1640625" style="3" customWidth="1"/>
    <col min="2" max="2" width="24.33203125" style="3" customWidth="1"/>
    <col min="3" max="4" width="52.33203125" style="3" customWidth="1"/>
    <col min="5" max="6" width="28.33203125" style="3" customWidth="1"/>
    <col min="7" max="7" width="31.33203125" style="3" customWidth="1"/>
    <col min="8" max="13" width="25.33203125" style="3" customWidth="1"/>
    <col min="14" max="40" width="24.33203125" style="3" customWidth="1"/>
    <col min="41" max="50" width="23" style="3" customWidth="1"/>
    <col min="51" max="51" width="56.33203125" style="3" customWidth="1"/>
    <col min="52" max="54" width="11.33203125" style="3"/>
    <col min="55" max="56" width="31.1640625" style="3" customWidth="1"/>
    <col min="57" max="57" width="29.1640625" style="3" customWidth="1"/>
    <col min="58" max="58" width="66.6640625" style="3" customWidth="1"/>
    <col min="59" max="61" width="22.6640625" style="3" customWidth="1"/>
    <col min="62" max="63" width="32.1640625" style="3" customWidth="1"/>
    <col min="64" max="66" width="22.6640625" style="3" customWidth="1"/>
    <col min="67" max="88" width="11.33203125" style="3"/>
    <col min="89" max="89" width="5.33203125" style="3" bestFit="1" customWidth="1"/>
    <col min="90" max="16384" width="11.33203125" style="3"/>
  </cols>
  <sheetData>
    <row r="3" spans="1:92" s="1" customFormat="1" ht="32.75" customHeight="1" x14ac:dyDescent="0.2">
      <c r="A3" s="226" t="s">
        <v>0</v>
      </c>
      <c r="B3" s="226"/>
      <c r="C3" s="226"/>
      <c r="D3" s="226"/>
      <c r="E3" s="226"/>
      <c r="F3" s="226"/>
      <c r="G3" s="226"/>
      <c r="H3" s="226"/>
      <c r="I3" s="226"/>
      <c r="J3" s="226"/>
      <c r="K3" s="226"/>
      <c r="L3" s="226"/>
      <c r="M3" s="263" t="s">
        <v>1</v>
      </c>
      <c r="N3" s="264"/>
      <c r="O3" s="264"/>
      <c r="P3" s="264"/>
      <c r="Q3" s="264"/>
      <c r="R3" s="264"/>
      <c r="S3" s="264"/>
      <c r="T3" s="264"/>
      <c r="U3" s="264"/>
      <c r="V3" s="264"/>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25" customHeight="1" x14ac:dyDescent="0.2">
      <c r="A4" s="227"/>
      <c r="B4" s="227"/>
      <c r="C4" s="45" t="s">
        <v>2</v>
      </c>
      <c r="D4" s="17"/>
      <c r="E4" s="228" t="s">
        <v>3</v>
      </c>
      <c r="F4" s="228"/>
      <c r="G4" s="229"/>
      <c r="H4" s="229"/>
      <c r="I4" s="229"/>
      <c r="J4" s="229"/>
      <c r="K4" s="229"/>
      <c r="L4" s="229"/>
      <c r="M4" s="265"/>
      <c r="N4" s="266"/>
      <c r="O4" s="266"/>
      <c r="P4" s="266"/>
      <c r="Q4" s="266"/>
      <c r="R4" s="266"/>
      <c r="S4" s="266"/>
      <c r="T4" s="266"/>
      <c r="U4" s="266"/>
      <c r="V4" s="266"/>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x14ac:dyDescent="0.2">
      <c r="A5" s="227"/>
      <c r="B5" s="227"/>
      <c r="C5" s="20" t="s">
        <v>5</v>
      </c>
      <c r="D5" s="230"/>
      <c r="E5" s="231"/>
      <c r="F5" s="232"/>
      <c r="G5" s="20" t="s">
        <v>6</v>
      </c>
      <c r="H5" s="230"/>
      <c r="I5" s="232"/>
      <c r="J5" s="20" t="s">
        <v>7</v>
      </c>
      <c r="K5" s="230"/>
      <c r="L5" s="232"/>
      <c r="M5" s="265"/>
      <c r="N5" s="266"/>
      <c r="O5" s="266"/>
      <c r="P5" s="266"/>
      <c r="Q5" s="266"/>
      <c r="R5" s="266"/>
      <c r="S5" s="266"/>
      <c r="T5" s="266"/>
      <c r="U5" s="266"/>
      <c r="V5" s="266"/>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x14ac:dyDescent="0.2">
      <c r="A6" s="227"/>
      <c r="B6" s="227"/>
      <c r="C6" s="46" t="s">
        <v>9</v>
      </c>
      <c r="D6" s="228"/>
      <c r="E6" s="228"/>
      <c r="F6" s="228"/>
      <c r="G6" s="228"/>
      <c r="H6" s="228"/>
      <c r="I6" s="228"/>
      <c r="J6" s="228"/>
      <c r="K6" s="228"/>
      <c r="L6" s="228"/>
      <c r="M6" s="267"/>
      <c r="N6" s="268"/>
      <c r="O6" s="268"/>
      <c r="P6" s="268"/>
      <c r="Q6" s="268"/>
      <c r="R6" s="268"/>
      <c r="S6" s="268"/>
      <c r="T6" s="268"/>
      <c r="U6" s="268"/>
      <c r="V6" s="268"/>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244" t="s">
        <v>11</v>
      </c>
      <c r="BD6" s="244"/>
      <c r="BE6" s="244"/>
      <c r="BF6" s="244"/>
      <c r="BG6" s="244"/>
      <c r="BH6" s="244"/>
      <c r="BI6" s="244"/>
      <c r="BJ6" s="244"/>
      <c r="BK6" s="244"/>
      <c r="BL6" s="244"/>
      <c r="BM6" s="244"/>
      <c r="BN6" s="244"/>
    </row>
    <row r="8" spans="1:92" x14ac:dyDescent="0.2">
      <c r="A8" s="4"/>
      <c r="I8" s="16"/>
      <c r="J8" s="16"/>
      <c r="K8" s="16"/>
      <c r="L8" s="16"/>
      <c r="O8" s="16"/>
      <c r="P8" s="16"/>
      <c r="Q8" s="16"/>
      <c r="R8" s="16"/>
      <c r="U8" s="16"/>
      <c r="V8" s="16"/>
      <c r="W8" s="16"/>
      <c r="X8" s="16"/>
      <c r="Y8" s="16"/>
      <c r="AA8" s="16"/>
      <c r="AB8" s="16"/>
      <c r="AC8" s="16"/>
      <c r="AD8" s="16"/>
      <c r="AE8" s="16"/>
    </row>
    <row r="9" spans="1:92" s="18" customFormat="1" ht="15.5" customHeight="1" x14ac:dyDescent="0.25">
      <c r="G9" s="249" t="s">
        <v>12</v>
      </c>
      <c r="H9" s="250"/>
      <c r="I9" s="250"/>
      <c r="J9" s="250"/>
      <c r="K9" s="250"/>
      <c r="L9" s="251"/>
      <c r="M9" s="257" t="s">
        <v>13</v>
      </c>
      <c r="N9" s="258"/>
      <c r="O9" s="258"/>
      <c r="P9" s="258"/>
      <c r="Q9" s="258"/>
      <c r="R9" s="259"/>
      <c r="S9" s="260" t="s">
        <v>14</v>
      </c>
      <c r="T9" s="261"/>
      <c r="U9" s="261"/>
      <c r="V9" s="261"/>
      <c r="W9" s="261"/>
      <c r="X9" s="262"/>
      <c r="Y9" s="257" t="s">
        <v>60</v>
      </c>
      <c r="Z9" s="258"/>
      <c r="AA9" s="258"/>
      <c r="AB9" s="258"/>
      <c r="AC9" s="258"/>
      <c r="AD9" s="259"/>
      <c r="AE9" s="253" t="s">
        <v>15</v>
      </c>
      <c r="AF9" s="254"/>
      <c r="AG9" s="254"/>
      <c r="AH9" s="254"/>
      <c r="AI9" s="278" t="s">
        <v>62</v>
      </c>
      <c r="AJ9" s="278"/>
      <c r="AO9" s="253" t="s">
        <v>15</v>
      </c>
      <c r="AP9" s="254"/>
      <c r="AQ9" s="254"/>
      <c r="AR9" s="254"/>
      <c r="AS9" s="278" t="s">
        <v>62</v>
      </c>
      <c r="AT9" s="278"/>
    </row>
    <row r="10" spans="1:92" s="18" customFormat="1" ht="98" customHeight="1" x14ac:dyDescent="0.25">
      <c r="A10" s="19" t="s">
        <v>16</v>
      </c>
      <c r="B10" s="19" t="s">
        <v>17</v>
      </c>
      <c r="C10" s="19" t="s">
        <v>18</v>
      </c>
      <c r="D10" s="19" t="s">
        <v>19</v>
      </c>
      <c r="E10" s="19" t="s">
        <v>20</v>
      </c>
      <c r="F10" s="19" t="s">
        <v>21</v>
      </c>
      <c r="G10" s="21" t="s">
        <v>22</v>
      </c>
      <c r="H10" s="21" t="s">
        <v>23</v>
      </c>
      <c r="I10" s="21" t="s">
        <v>24</v>
      </c>
      <c r="J10" s="21" t="s">
        <v>25</v>
      </c>
      <c r="K10" s="21" t="s">
        <v>26</v>
      </c>
      <c r="L10" s="21" t="s">
        <v>27</v>
      </c>
      <c r="M10" s="19" t="s">
        <v>28</v>
      </c>
      <c r="N10" s="19" t="s">
        <v>23</v>
      </c>
      <c r="O10" s="19" t="s">
        <v>24</v>
      </c>
      <c r="P10" s="19" t="s">
        <v>25</v>
      </c>
      <c r="Q10" s="19" t="s">
        <v>26</v>
      </c>
      <c r="R10" s="19" t="s">
        <v>27</v>
      </c>
      <c r="S10" s="28" t="s">
        <v>29</v>
      </c>
      <c r="T10" s="28" t="s">
        <v>23</v>
      </c>
      <c r="U10" s="28" t="s">
        <v>24</v>
      </c>
      <c r="V10" s="28" t="s">
        <v>25</v>
      </c>
      <c r="W10" s="28" t="s">
        <v>26</v>
      </c>
      <c r="X10" s="28" t="s">
        <v>27</v>
      </c>
      <c r="Y10" s="19" t="s">
        <v>61</v>
      </c>
      <c r="Z10" s="19" t="s">
        <v>23</v>
      </c>
      <c r="AA10" s="19" t="s">
        <v>24</v>
      </c>
      <c r="AB10" s="19" t="s">
        <v>25</v>
      </c>
      <c r="AC10" s="19" t="s">
        <v>26</v>
      </c>
      <c r="AD10" s="19" t="s">
        <v>27</v>
      </c>
      <c r="AE10" s="21" t="s">
        <v>30</v>
      </c>
      <c r="AF10" s="21" t="s">
        <v>31</v>
      </c>
      <c r="AG10" s="21" t="s">
        <v>32</v>
      </c>
      <c r="AH10" s="21" t="s">
        <v>33</v>
      </c>
      <c r="AI10" s="21" t="s">
        <v>30</v>
      </c>
      <c r="AJ10" s="21" t="s">
        <v>31</v>
      </c>
      <c r="AK10" s="21" t="s">
        <v>34</v>
      </c>
      <c r="AL10" s="21" t="s">
        <v>35</v>
      </c>
      <c r="AM10" s="21" t="s">
        <v>36</v>
      </c>
      <c r="AN10" s="21" t="s">
        <v>37</v>
      </c>
      <c r="AO10" s="72" t="s">
        <v>30</v>
      </c>
      <c r="AP10" s="72" t="s">
        <v>31</v>
      </c>
      <c r="AQ10" s="72" t="s">
        <v>32</v>
      </c>
      <c r="AR10" s="72" t="s">
        <v>33</v>
      </c>
      <c r="AS10" s="72" t="s">
        <v>30</v>
      </c>
      <c r="AT10" s="72" t="s">
        <v>31</v>
      </c>
      <c r="AU10" s="72" t="s">
        <v>34</v>
      </c>
      <c r="AV10" s="72" t="s">
        <v>35</v>
      </c>
      <c r="AW10" s="72" t="s">
        <v>36</v>
      </c>
      <c r="AX10" s="72" t="s">
        <v>37</v>
      </c>
      <c r="AY10" s="72" t="s">
        <v>38</v>
      </c>
      <c r="BC10" s="21" t="s">
        <v>17</v>
      </c>
      <c r="BD10" s="21" t="s">
        <v>39</v>
      </c>
      <c r="BE10" s="21" t="s">
        <v>40</v>
      </c>
      <c r="BF10" s="21" t="s">
        <v>41</v>
      </c>
      <c r="BG10" s="21" t="s">
        <v>42</v>
      </c>
      <c r="BH10" s="21" t="s">
        <v>43</v>
      </c>
      <c r="BI10" s="21" t="s">
        <v>44</v>
      </c>
      <c r="BJ10" s="21" t="s">
        <v>63</v>
      </c>
      <c r="BK10" s="21" t="s">
        <v>46</v>
      </c>
      <c r="BL10" s="21" t="s">
        <v>13</v>
      </c>
      <c r="BM10" s="21" t="s">
        <v>14</v>
      </c>
      <c r="BN10" s="21" t="s">
        <v>47</v>
      </c>
    </row>
    <row r="11" spans="1:92" s="7" customFormat="1" ht="16" x14ac:dyDescent="0.2">
      <c r="A11" s="6" t="str">
        <f>IF(B11&lt;&gt;"",CN11,"")</f>
        <v/>
      </c>
      <c r="B11" s="43"/>
      <c r="C11" s="6"/>
      <c r="D11" s="6"/>
      <c r="E11" s="43"/>
      <c r="F11" s="44"/>
      <c r="G11" s="22"/>
      <c r="H11" s="23"/>
      <c r="I11" s="47">
        <f>H11*19%</f>
        <v>0</v>
      </c>
      <c r="J11" s="47">
        <f>H11+I11</f>
        <v>0</v>
      </c>
      <c r="K11" s="59" t="str">
        <f>IF(B11="","",(H11*F11))</f>
        <v/>
      </c>
      <c r="L11" s="59"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4"/>
      <c r="BD11" s="64"/>
      <c r="BE11" s="5"/>
      <c r="BF11" s="5"/>
      <c r="BG11" s="5"/>
      <c r="BH11" s="65"/>
      <c r="BI11" s="66"/>
      <c r="BJ11" s="67"/>
      <c r="BK11" s="67" t="str">
        <f>IF(BG11="Tabla",(BJ11*BD11*BH11*BI11)," ")</f>
        <v xml:space="preserve"> </v>
      </c>
      <c r="BL11" s="5"/>
      <c r="BM11" s="5"/>
      <c r="BN11" s="68" t="e">
        <f>IF(BG11="Tabla",BK11,(AVERAGE(BJ11,BL11,BM11)*BI11*BD11))</f>
        <v>#DIV/0!</v>
      </c>
      <c r="CN11" s="7">
        <v>1</v>
      </c>
    </row>
    <row r="12" spans="1:92" s="7" customFormat="1" ht="16" x14ac:dyDescent="0.2">
      <c r="A12" s="6" t="str">
        <f t="shared" ref="A12:A75" si="5">IF(B12&lt;&gt;"",CN12,"")</f>
        <v/>
      </c>
      <c r="B12" s="43"/>
      <c r="C12" s="6"/>
      <c r="D12" s="6"/>
      <c r="E12" s="43"/>
      <c r="F12" s="44"/>
      <c r="G12" s="22"/>
      <c r="H12" s="23"/>
      <c r="I12" s="47">
        <f t="shared" ref="I12:I75" si="6">H12*19%</f>
        <v>0</v>
      </c>
      <c r="J12" s="47">
        <f t="shared" ref="J12:J75" si="7">H12+I12</f>
        <v>0</v>
      </c>
      <c r="K12" s="59" t="str">
        <f t="shared" ref="K12:K75" si="8">IF(B12="","",(H12*F12))</f>
        <v/>
      </c>
      <c r="L12" s="59"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4"/>
      <c r="BD12" s="64"/>
      <c r="BE12" s="5"/>
      <c r="BF12" s="5"/>
      <c r="BG12" s="5"/>
      <c r="BH12" s="65"/>
      <c r="BI12" s="66"/>
      <c r="BJ12" s="67"/>
      <c r="BK12" s="67" t="str">
        <f t="shared" ref="BK12:BK36" si="33">IF(BG12="Tabla",(BJ12*BD12*BH12*BI12)," ")</f>
        <v xml:space="preserve"> </v>
      </c>
      <c r="BL12" s="5"/>
      <c r="BM12" s="5"/>
      <c r="BN12" s="68" t="e">
        <f t="shared" ref="BN12:BN36" si="34">IF(BG12="Tabla",BK12,(AVERAGE(BJ12,BL12,BM12)*BI12*BD12))</f>
        <v>#DIV/0!</v>
      </c>
      <c r="CN12" s="7">
        <v>2</v>
      </c>
    </row>
    <row r="13" spans="1:92" s="7" customFormat="1" ht="16" x14ac:dyDescent="0.2">
      <c r="A13" s="6" t="str">
        <f t="shared" si="5"/>
        <v/>
      </c>
      <c r="B13" s="43"/>
      <c r="C13" s="6"/>
      <c r="D13" s="6"/>
      <c r="E13" s="43"/>
      <c r="F13" s="44"/>
      <c r="G13" s="22"/>
      <c r="H13" s="23"/>
      <c r="I13" s="47">
        <f t="shared" si="6"/>
        <v>0</v>
      </c>
      <c r="J13" s="47">
        <f t="shared" si="7"/>
        <v>0</v>
      </c>
      <c r="K13" s="59" t="str">
        <f t="shared" si="8"/>
        <v/>
      </c>
      <c r="L13" s="59"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4"/>
      <c r="BD13" s="64"/>
      <c r="BE13" s="5"/>
      <c r="BF13" s="5"/>
      <c r="BG13" s="5"/>
      <c r="BH13" s="65"/>
      <c r="BI13" s="66"/>
      <c r="BJ13" s="67"/>
      <c r="BK13" s="67" t="str">
        <f t="shared" si="33"/>
        <v xml:space="preserve"> </v>
      </c>
      <c r="BL13" s="5"/>
      <c r="BM13" s="5"/>
      <c r="BN13" s="68" t="e">
        <f t="shared" si="34"/>
        <v>#DIV/0!</v>
      </c>
      <c r="CN13" s="7">
        <v>3</v>
      </c>
    </row>
    <row r="14" spans="1:92" s="7" customFormat="1" ht="16" x14ac:dyDescent="0.2">
      <c r="A14" s="6" t="str">
        <f t="shared" si="5"/>
        <v/>
      </c>
      <c r="B14" s="43"/>
      <c r="C14" s="6"/>
      <c r="D14" s="6"/>
      <c r="E14" s="43"/>
      <c r="F14" s="44"/>
      <c r="G14" s="22"/>
      <c r="H14" s="23"/>
      <c r="I14" s="47">
        <f t="shared" si="6"/>
        <v>0</v>
      </c>
      <c r="J14" s="47">
        <f t="shared" si="7"/>
        <v>0</v>
      </c>
      <c r="K14" s="59" t="str">
        <f t="shared" si="8"/>
        <v/>
      </c>
      <c r="L14" s="59"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4"/>
      <c r="BD14" s="64"/>
      <c r="BE14" s="5"/>
      <c r="BF14" s="5"/>
      <c r="BG14" s="5"/>
      <c r="BH14" s="65"/>
      <c r="BI14" s="66"/>
      <c r="BJ14" s="67"/>
      <c r="BK14" s="67" t="str">
        <f t="shared" si="33"/>
        <v xml:space="preserve"> </v>
      </c>
      <c r="BL14" s="5"/>
      <c r="BM14" s="5"/>
      <c r="BN14" s="68" t="e">
        <f t="shared" si="34"/>
        <v>#DIV/0!</v>
      </c>
      <c r="CN14" s="7">
        <v>4</v>
      </c>
    </row>
    <row r="15" spans="1:92" s="7" customFormat="1" ht="16" x14ac:dyDescent="0.2">
      <c r="A15" s="6" t="str">
        <f t="shared" si="5"/>
        <v/>
      </c>
      <c r="B15" s="43"/>
      <c r="C15" s="6"/>
      <c r="D15" s="6"/>
      <c r="E15" s="43"/>
      <c r="F15" s="44"/>
      <c r="G15" s="22"/>
      <c r="H15" s="23"/>
      <c r="I15" s="47">
        <f t="shared" si="6"/>
        <v>0</v>
      </c>
      <c r="J15" s="47">
        <f t="shared" si="7"/>
        <v>0</v>
      </c>
      <c r="K15" s="59" t="str">
        <f t="shared" si="8"/>
        <v/>
      </c>
      <c r="L15" s="59"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4"/>
      <c r="BD15" s="64"/>
      <c r="BE15" s="5"/>
      <c r="BF15" s="5"/>
      <c r="BG15" s="5"/>
      <c r="BH15" s="65"/>
      <c r="BI15" s="66"/>
      <c r="BJ15" s="67"/>
      <c r="BK15" s="67" t="str">
        <f t="shared" si="33"/>
        <v xml:space="preserve"> </v>
      </c>
      <c r="BL15" s="5"/>
      <c r="BM15" s="5"/>
      <c r="BN15" s="68" t="e">
        <f t="shared" si="34"/>
        <v>#DIV/0!</v>
      </c>
      <c r="CN15" s="7">
        <v>5</v>
      </c>
    </row>
    <row r="16" spans="1:92" s="7" customFormat="1" ht="16" x14ac:dyDescent="0.2">
      <c r="A16" s="6" t="str">
        <f t="shared" si="5"/>
        <v/>
      </c>
      <c r="B16" s="43"/>
      <c r="C16" s="6"/>
      <c r="D16" s="6"/>
      <c r="E16" s="43"/>
      <c r="F16" s="44"/>
      <c r="G16" s="22"/>
      <c r="H16" s="23"/>
      <c r="I16" s="47">
        <f t="shared" si="6"/>
        <v>0</v>
      </c>
      <c r="J16" s="47">
        <f t="shared" si="7"/>
        <v>0</v>
      </c>
      <c r="K16" s="59" t="str">
        <f t="shared" si="8"/>
        <v/>
      </c>
      <c r="L16" s="59"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4"/>
      <c r="BD16" s="64"/>
      <c r="BE16" s="5"/>
      <c r="BF16" s="5"/>
      <c r="BG16" s="5"/>
      <c r="BH16" s="65"/>
      <c r="BI16" s="66"/>
      <c r="BJ16" s="67"/>
      <c r="BK16" s="67" t="str">
        <f t="shared" si="33"/>
        <v xml:space="preserve"> </v>
      </c>
      <c r="BL16" s="5"/>
      <c r="BM16" s="5"/>
      <c r="BN16" s="68" t="e">
        <f t="shared" si="34"/>
        <v>#DIV/0!</v>
      </c>
      <c r="CN16" s="7">
        <v>6</v>
      </c>
    </row>
    <row r="17" spans="1:92" s="7" customFormat="1" ht="16" x14ac:dyDescent="0.2">
      <c r="A17" s="6" t="str">
        <f t="shared" si="5"/>
        <v/>
      </c>
      <c r="B17" s="43"/>
      <c r="C17" s="6"/>
      <c r="D17" s="6"/>
      <c r="E17" s="43"/>
      <c r="F17" s="44"/>
      <c r="G17" s="22"/>
      <c r="H17" s="23"/>
      <c r="I17" s="47">
        <f t="shared" si="6"/>
        <v>0</v>
      </c>
      <c r="J17" s="47">
        <f t="shared" si="7"/>
        <v>0</v>
      </c>
      <c r="K17" s="59" t="str">
        <f t="shared" si="8"/>
        <v/>
      </c>
      <c r="L17" s="59"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4"/>
      <c r="BD17" s="64"/>
      <c r="BE17" s="5"/>
      <c r="BF17" s="5"/>
      <c r="BG17" s="5"/>
      <c r="BH17" s="65"/>
      <c r="BI17" s="66"/>
      <c r="BJ17" s="67"/>
      <c r="BK17" s="67" t="str">
        <f t="shared" si="33"/>
        <v xml:space="preserve"> </v>
      </c>
      <c r="BL17" s="5"/>
      <c r="BM17" s="5"/>
      <c r="BN17" s="68" t="e">
        <f t="shared" si="34"/>
        <v>#DIV/0!</v>
      </c>
      <c r="CN17" s="7">
        <v>7</v>
      </c>
    </row>
    <row r="18" spans="1:92" s="7" customFormat="1" ht="16" x14ac:dyDescent="0.2">
      <c r="A18" s="6" t="str">
        <f t="shared" si="5"/>
        <v/>
      </c>
      <c r="B18" s="43"/>
      <c r="C18" s="6"/>
      <c r="D18" s="6"/>
      <c r="E18" s="43"/>
      <c r="F18" s="44"/>
      <c r="G18" s="22"/>
      <c r="H18" s="23"/>
      <c r="I18" s="47">
        <f t="shared" si="6"/>
        <v>0</v>
      </c>
      <c r="J18" s="47">
        <f t="shared" si="7"/>
        <v>0</v>
      </c>
      <c r="K18" s="59" t="str">
        <f t="shared" si="8"/>
        <v/>
      </c>
      <c r="L18" s="59"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4"/>
      <c r="BD18" s="64"/>
      <c r="BE18" s="64"/>
      <c r="BF18" s="64"/>
      <c r="BG18" s="64"/>
      <c r="BH18" s="64"/>
      <c r="BI18" s="64"/>
      <c r="BJ18" s="67"/>
      <c r="BK18" s="67" t="str">
        <f t="shared" si="33"/>
        <v xml:space="preserve"> </v>
      </c>
      <c r="BL18" s="64"/>
      <c r="BM18" s="64"/>
      <c r="BN18" s="68" t="e">
        <f t="shared" si="34"/>
        <v>#DIV/0!</v>
      </c>
      <c r="CN18" s="7">
        <v>8</v>
      </c>
    </row>
    <row r="19" spans="1:92" s="7" customFormat="1" ht="16" x14ac:dyDescent="0.2">
      <c r="A19" s="6" t="str">
        <f>IF(B19&lt;&gt;"",CN19,"")</f>
        <v/>
      </c>
      <c r="B19" s="43"/>
      <c r="C19" s="6"/>
      <c r="D19" s="6"/>
      <c r="E19" s="43"/>
      <c r="F19" s="44"/>
      <c r="G19" s="22"/>
      <c r="H19" s="23"/>
      <c r="I19" s="47">
        <f t="shared" si="6"/>
        <v>0</v>
      </c>
      <c r="J19" s="47">
        <f t="shared" si="7"/>
        <v>0</v>
      </c>
      <c r="K19" s="59" t="str">
        <f t="shared" si="8"/>
        <v/>
      </c>
      <c r="L19" s="59"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4"/>
      <c r="BD19" s="64"/>
      <c r="BE19" s="64"/>
      <c r="BF19" s="64"/>
      <c r="BG19" s="64"/>
      <c r="BH19" s="64"/>
      <c r="BI19" s="64"/>
      <c r="BJ19" s="67"/>
      <c r="BK19" s="67" t="str">
        <f t="shared" si="33"/>
        <v xml:space="preserve"> </v>
      </c>
      <c r="BL19" s="64"/>
      <c r="BM19" s="64"/>
      <c r="BN19" s="68" t="e">
        <f t="shared" si="34"/>
        <v>#DIV/0!</v>
      </c>
      <c r="CN19" s="7">
        <v>9</v>
      </c>
    </row>
    <row r="20" spans="1:92" s="7" customFormat="1" ht="16" x14ac:dyDescent="0.2">
      <c r="A20" s="6" t="str">
        <f t="shared" si="5"/>
        <v/>
      </c>
      <c r="B20" s="43"/>
      <c r="C20" s="6"/>
      <c r="D20" s="6"/>
      <c r="E20" s="43"/>
      <c r="F20" s="44"/>
      <c r="G20" s="22"/>
      <c r="H20" s="23"/>
      <c r="I20" s="47">
        <f t="shared" si="6"/>
        <v>0</v>
      </c>
      <c r="J20" s="47">
        <f t="shared" si="7"/>
        <v>0</v>
      </c>
      <c r="K20" s="59" t="str">
        <f t="shared" si="8"/>
        <v/>
      </c>
      <c r="L20" s="59"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4"/>
      <c r="BD20" s="64"/>
      <c r="BE20" s="64"/>
      <c r="BF20" s="64"/>
      <c r="BG20" s="64"/>
      <c r="BH20" s="64"/>
      <c r="BI20" s="64"/>
      <c r="BJ20" s="67"/>
      <c r="BK20" s="67" t="str">
        <f t="shared" si="33"/>
        <v xml:space="preserve"> </v>
      </c>
      <c r="BL20" s="64"/>
      <c r="BM20" s="64"/>
      <c r="BN20" s="68" t="e">
        <f t="shared" si="34"/>
        <v>#DIV/0!</v>
      </c>
      <c r="CN20" s="7">
        <v>10</v>
      </c>
    </row>
    <row r="21" spans="1:92" s="7" customFormat="1" ht="16" x14ac:dyDescent="0.2">
      <c r="A21" s="6" t="str">
        <f t="shared" si="5"/>
        <v/>
      </c>
      <c r="B21" s="43"/>
      <c r="C21" s="6"/>
      <c r="D21" s="6"/>
      <c r="E21" s="43"/>
      <c r="F21" s="44"/>
      <c r="G21" s="22"/>
      <c r="H21" s="23"/>
      <c r="I21" s="47">
        <f t="shared" si="6"/>
        <v>0</v>
      </c>
      <c r="J21" s="47">
        <f t="shared" si="7"/>
        <v>0</v>
      </c>
      <c r="K21" s="59" t="str">
        <f t="shared" si="8"/>
        <v/>
      </c>
      <c r="L21" s="59"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4"/>
      <c r="BD21" s="64"/>
      <c r="BE21" s="64"/>
      <c r="BF21" s="64"/>
      <c r="BG21" s="64"/>
      <c r="BH21" s="64"/>
      <c r="BI21" s="64"/>
      <c r="BJ21" s="67"/>
      <c r="BK21" s="67" t="str">
        <f t="shared" si="33"/>
        <v xml:space="preserve"> </v>
      </c>
      <c r="BL21" s="64"/>
      <c r="BM21" s="64"/>
      <c r="BN21" s="68" t="e">
        <f t="shared" si="34"/>
        <v>#DIV/0!</v>
      </c>
      <c r="CN21" s="7">
        <v>11</v>
      </c>
    </row>
    <row r="22" spans="1:92" s="7" customFormat="1" ht="16" x14ac:dyDescent="0.2">
      <c r="A22" s="6" t="str">
        <f t="shared" si="5"/>
        <v/>
      </c>
      <c r="B22" s="43"/>
      <c r="C22" s="6"/>
      <c r="D22" s="6"/>
      <c r="E22" s="43"/>
      <c r="F22" s="44"/>
      <c r="G22" s="22"/>
      <c r="H22" s="23"/>
      <c r="I22" s="47">
        <f t="shared" si="6"/>
        <v>0</v>
      </c>
      <c r="J22" s="47">
        <f t="shared" si="7"/>
        <v>0</v>
      </c>
      <c r="K22" s="59" t="str">
        <f t="shared" si="8"/>
        <v/>
      </c>
      <c r="L22" s="59"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4"/>
      <c r="BD22" s="64"/>
      <c r="BE22" s="64"/>
      <c r="BF22" s="64"/>
      <c r="BG22" s="64"/>
      <c r="BH22" s="64"/>
      <c r="BI22" s="64"/>
      <c r="BJ22" s="67"/>
      <c r="BK22" s="67" t="str">
        <f t="shared" si="33"/>
        <v xml:space="preserve"> </v>
      </c>
      <c r="BL22" s="64"/>
      <c r="BM22" s="64"/>
      <c r="BN22" s="68" t="e">
        <f t="shared" si="34"/>
        <v>#DIV/0!</v>
      </c>
      <c r="CN22" s="7">
        <v>12</v>
      </c>
    </row>
    <row r="23" spans="1:92" s="7" customFormat="1" ht="16" x14ac:dyDescent="0.2">
      <c r="A23" s="6" t="str">
        <f t="shared" si="5"/>
        <v/>
      </c>
      <c r="B23" s="43"/>
      <c r="C23" s="6"/>
      <c r="D23" s="6"/>
      <c r="E23" s="43"/>
      <c r="F23" s="44"/>
      <c r="G23" s="22"/>
      <c r="H23" s="23"/>
      <c r="I23" s="47">
        <f t="shared" si="6"/>
        <v>0</v>
      </c>
      <c r="J23" s="47">
        <f t="shared" si="7"/>
        <v>0</v>
      </c>
      <c r="K23" s="59" t="str">
        <f t="shared" si="8"/>
        <v/>
      </c>
      <c r="L23" s="59"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4"/>
      <c r="BD23" s="64"/>
      <c r="BE23" s="64"/>
      <c r="BF23" s="64"/>
      <c r="BG23" s="64"/>
      <c r="BH23" s="64"/>
      <c r="BI23" s="64"/>
      <c r="BJ23" s="67"/>
      <c r="BK23" s="67" t="str">
        <f t="shared" si="33"/>
        <v xml:space="preserve"> </v>
      </c>
      <c r="BL23" s="64"/>
      <c r="BM23" s="64"/>
      <c r="BN23" s="68" t="e">
        <f t="shared" si="34"/>
        <v>#DIV/0!</v>
      </c>
      <c r="CN23" s="7">
        <v>13</v>
      </c>
    </row>
    <row r="24" spans="1:92" s="7" customFormat="1" ht="16" x14ac:dyDescent="0.2">
      <c r="A24" s="6" t="str">
        <f t="shared" si="5"/>
        <v/>
      </c>
      <c r="B24" s="43"/>
      <c r="C24" s="6"/>
      <c r="D24" s="6"/>
      <c r="E24" s="43"/>
      <c r="F24" s="44"/>
      <c r="G24" s="22"/>
      <c r="H24" s="23"/>
      <c r="I24" s="47">
        <f t="shared" si="6"/>
        <v>0</v>
      </c>
      <c r="J24" s="47">
        <f t="shared" si="7"/>
        <v>0</v>
      </c>
      <c r="K24" s="59" t="str">
        <f t="shared" si="8"/>
        <v/>
      </c>
      <c r="L24" s="59"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4"/>
      <c r="BD24" s="64"/>
      <c r="BE24" s="64"/>
      <c r="BF24" s="64"/>
      <c r="BG24" s="64"/>
      <c r="BH24" s="64"/>
      <c r="BI24" s="64"/>
      <c r="BJ24" s="67"/>
      <c r="BK24" s="67" t="str">
        <f t="shared" si="33"/>
        <v xml:space="preserve"> </v>
      </c>
      <c r="BL24" s="64"/>
      <c r="BM24" s="64"/>
      <c r="BN24" s="68" t="e">
        <f t="shared" si="34"/>
        <v>#DIV/0!</v>
      </c>
      <c r="CN24" s="7">
        <v>14</v>
      </c>
    </row>
    <row r="25" spans="1:92" s="7" customFormat="1" ht="16" x14ac:dyDescent="0.2">
      <c r="A25" s="6" t="str">
        <f t="shared" si="5"/>
        <v/>
      </c>
      <c r="B25" s="43"/>
      <c r="C25" s="6"/>
      <c r="D25" s="6"/>
      <c r="E25" s="43"/>
      <c r="F25" s="44"/>
      <c r="G25" s="22"/>
      <c r="H25" s="23"/>
      <c r="I25" s="47">
        <f t="shared" si="6"/>
        <v>0</v>
      </c>
      <c r="J25" s="47">
        <f t="shared" si="7"/>
        <v>0</v>
      </c>
      <c r="K25" s="59" t="str">
        <f t="shared" si="8"/>
        <v/>
      </c>
      <c r="L25" s="59"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4"/>
      <c r="BD25" s="64"/>
      <c r="BE25" s="64"/>
      <c r="BF25" s="64"/>
      <c r="BG25" s="64"/>
      <c r="BH25" s="64"/>
      <c r="BI25" s="64"/>
      <c r="BJ25" s="67"/>
      <c r="BK25" s="67" t="str">
        <f t="shared" si="33"/>
        <v xml:space="preserve"> </v>
      </c>
      <c r="BL25" s="64"/>
      <c r="BM25" s="64"/>
      <c r="BN25" s="68" t="e">
        <f t="shared" si="34"/>
        <v>#DIV/0!</v>
      </c>
      <c r="CN25" s="7">
        <v>15</v>
      </c>
    </row>
    <row r="26" spans="1:92" s="7" customFormat="1" ht="16" x14ac:dyDescent="0.2">
      <c r="A26" s="6" t="str">
        <f t="shared" si="5"/>
        <v/>
      </c>
      <c r="B26" s="43"/>
      <c r="C26" s="6"/>
      <c r="D26" s="6"/>
      <c r="E26" s="43"/>
      <c r="F26" s="44"/>
      <c r="G26" s="22"/>
      <c r="H26" s="23"/>
      <c r="I26" s="47">
        <f t="shared" si="6"/>
        <v>0</v>
      </c>
      <c r="J26" s="47">
        <f t="shared" si="7"/>
        <v>0</v>
      </c>
      <c r="K26" s="59" t="str">
        <f t="shared" si="8"/>
        <v/>
      </c>
      <c r="L26" s="59"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4"/>
      <c r="BD26" s="64"/>
      <c r="BE26" s="5"/>
      <c r="BF26" s="5"/>
      <c r="BG26" s="5"/>
      <c r="BH26" s="65"/>
      <c r="BI26" s="66"/>
      <c r="BJ26" s="67"/>
      <c r="BK26" s="67" t="str">
        <f t="shared" si="33"/>
        <v xml:space="preserve"> </v>
      </c>
      <c r="BL26" s="5"/>
      <c r="BM26" s="5"/>
      <c r="BN26" s="68" t="e">
        <f t="shared" si="34"/>
        <v>#DIV/0!</v>
      </c>
      <c r="CN26" s="7">
        <v>16</v>
      </c>
    </row>
    <row r="27" spans="1:92" s="7" customFormat="1" ht="16" x14ac:dyDescent="0.2">
      <c r="A27" s="6" t="str">
        <f t="shared" si="5"/>
        <v/>
      </c>
      <c r="B27" s="43"/>
      <c r="C27" s="6"/>
      <c r="D27" s="6"/>
      <c r="E27" s="43"/>
      <c r="F27" s="44"/>
      <c r="G27" s="22"/>
      <c r="H27" s="23"/>
      <c r="I27" s="47">
        <f t="shared" si="6"/>
        <v>0</v>
      </c>
      <c r="J27" s="47">
        <f t="shared" si="7"/>
        <v>0</v>
      </c>
      <c r="K27" s="59" t="str">
        <f t="shared" si="8"/>
        <v/>
      </c>
      <c r="L27" s="59"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4"/>
      <c r="BD27" s="64"/>
      <c r="BE27" s="5"/>
      <c r="BF27" s="5"/>
      <c r="BG27" s="5"/>
      <c r="BH27" s="65"/>
      <c r="BI27" s="66"/>
      <c r="BJ27" s="67"/>
      <c r="BK27" s="67" t="str">
        <f t="shared" si="33"/>
        <v xml:space="preserve"> </v>
      </c>
      <c r="BL27" s="5"/>
      <c r="BM27" s="5"/>
      <c r="BN27" s="68" t="e">
        <f t="shared" si="34"/>
        <v>#DIV/0!</v>
      </c>
      <c r="CN27" s="7">
        <v>17</v>
      </c>
    </row>
    <row r="28" spans="1:92" s="7" customFormat="1" ht="16" x14ac:dyDescent="0.2">
      <c r="A28" s="6" t="str">
        <f t="shared" si="5"/>
        <v/>
      </c>
      <c r="B28" s="43"/>
      <c r="C28" s="6"/>
      <c r="D28" s="6"/>
      <c r="E28" s="43"/>
      <c r="F28" s="44"/>
      <c r="G28" s="22"/>
      <c r="H28" s="23"/>
      <c r="I28" s="47">
        <f t="shared" si="6"/>
        <v>0</v>
      </c>
      <c r="J28" s="47">
        <f t="shared" si="7"/>
        <v>0</v>
      </c>
      <c r="K28" s="59" t="str">
        <f t="shared" si="8"/>
        <v/>
      </c>
      <c r="L28" s="59"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4"/>
      <c r="BD28" s="64"/>
      <c r="BE28" s="5"/>
      <c r="BF28" s="5"/>
      <c r="BG28" s="5"/>
      <c r="BH28" s="65"/>
      <c r="BI28" s="66"/>
      <c r="BJ28" s="67"/>
      <c r="BK28" s="67" t="str">
        <f t="shared" si="33"/>
        <v xml:space="preserve"> </v>
      </c>
      <c r="BL28" s="5"/>
      <c r="BM28" s="5"/>
      <c r="BN28" s="68" t="e">
        <f t="shared" si="34"/>
        <v>#DIV/0!</v>
      </c>
      <c r="CN28" s="7">
        <v>18</v>
      </c>
    </row>
    <row r="29" spans="1:92" s="7" customFormat="1" ht="16" x14ac:dyDescent="0.2">
      <c r="A29" s="6" t="str">
        <f t="shared" si="5"/>
        <v/>
      </c>
      <c r="B29" s="43"/>
      <c r="C29" s="6"/>
      <c r="D29" s="6"/>
      <c r="E29" s="43"/>
      <c r="F29" s="44"/>
      <c r="G29" s="22"/>
      <c r="H29" s="23"/>
      <c r="I29" s="47">
        <f t="shared" si="6"/>
        <v>0</v>
      </c>
      <c r="J29" s="47">
        <f t="shared" si="7"/>
        <v>0</v>
      </c>
      <c r="K29" s="59" t="str">
        <f t="shared" si="8"/>
        <v/>
      </c>
      <c r="L29" s="59"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4"/>
      <c r="BD29" s="64"/>
      <c r="BE29" s="5"/>
      <c r="BF29" s="5"/>
      <c r="BG29" s="5"/>
      <c r="BH29" s="65"/>
      <c r="BI29" s="66"/>
      <c r="BJ29" s="67"/>
      <c r="BK29" s="67" t="str">
        <f t="shared" si="33"/>
        <v xml:space="preserve"> </v>
      </c>
      <c r="BL29" s="5"/>
      <c r="BM29" s="5"/>
      <c r="BN29" s="68" t="e">
        <f t="shared" si="34"/>
        <v>#DIV/0!</v>
      </c>
      <c r="CN29" s="7">
        <v>19</v>
      </c>
    </row>
    <row r="30" spans="1:92" s="7" customFormat="1" ht="16" x14ac:dyDescent="0.2">
      <c r="A30" s="6" t="str">
        <f t="shared" si="5"/>
        <v/>
      </c>
      <c r="B30" s="43"/>
      <c r="C30" s="6"/>
      <c r="D30" s="6"/>
      <c r="E30" s="43"/>
      <c r="F30" s="44"/>
      <c r="G30" s="22"/>
      <c r="H30" s="23"/>
      <c r="I30" s="47">
        <f t="shared" si="6"/>
        <v>0</v>
      </c>
      <c r="J30" s="47">
        <f t="shared" si="7"/>
        <v>0</v>
      </c>
      <c r="K30" s="59" t="str">
        <f t="shared" si="8"/>
        <v/>
      </c>
      <c r="L30" s="59"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4"/>
      <c r="BD30" s="64"/>
      <c r="BE30" s="5"/>
      <c r="BF30" s="5"/>
      <c r="BG30" s="5"/>
      <c r="BH30" s="65"/>
      <c r="BI30" s="66"/>
      <c r="BJ30" s="67"/>
      <c r="BK30" s="67" t="str">
        <f t="shared" si="33"/>
        <v xml:space="preserve"> </v>
      </c>
      <c r="BL30" s="5"/>
      <c r="BM30" s="5"/>
      <c r="BN30" s="68" t="e">
        <f t="shared" si="34"/>
        <v>#DIV/0!</v>
      </c>
      <c r="CN30" s="7">
        <v>20</v>
      </c>
    </row>
    <row r="31" spans="1:92" s="7" customFormat="1" ht="16" x14ac:dyDescent="0.2">
      <c r="A31" s="6" t="str">
        <f t="shared" si="5"/>
        <v/>
      </c>
      <c r="B31" s="43"/>
      <c r="C31" s="6"/>
      <c r="D31" s="6"/>
      <c r="E31" s="43"/>
      <c r="F31" s="44"/>
      <c r="G31" s="22"/>
      <c r="H31" s="23"/>
      <c r="I31" s="47">
        <f t="shared" si="6"/>
        <v>0</v>
      </c>
      <c r="J31" s="47">
        <f t="shared" si="7"/>
        <v>0</v>
      </c>
      <c r="K31" s="59" t="str">
        <f t="shared" si="8"/>
        <v/>
      </c>
      <c r="L31" s="59"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4"/>
      <c r="BD31" s="64"/>
      <c r="BE31" s="5"/>
      <c r="BF31" s="5"/>
      <c r="BG31" s="5"/>
      <c r="BH31" s="65"/>
      <c r="BI31" s="66"/>
      <c r="BJ31" s="67"/>
      <c r="BK31" s="67" t="str">
        <f t="shared" si="33"/>
        <v xml:space="preserve"> </v>
      </c>
      <c r="BL31" s="5"/>
      <c r="BM31" s="5"/>
      <c r="BN31" s="68" t="e">
        <f t="shared" si="34"/>
        <v>#DIV/0!</v>
      </c>
      <c r="CN31" s="7">
        <v>21</v>
      </c>
    </row>
    <row r="32" spans="1:92" s="7" customFormat="1" ht="16" x14ac:dyDescent="0.2">
      <c r="A32" s="6" t="str">
        <f t="shared" si="5"/>
        <v/>
      </c>
      <c r="B32" s="43"/>
      <c r="C32" s="6"/>
      <c r="D32" s="6"/>
      <c r="E32" s="43"/>
      <c r="F32" s="44"/>
      <c r="G32" s="22"/>
      <c r="H32" s="23"/>
      <c r="I32" s="47">
        <f t="shared" si="6"/>
        <v>0</v>
      </c>
      <c r="J32" s="47">
        <f t="shared" si="7"/>
        <v>0</v>
      </c>
      <c r="K32" s="59" t="str">
        <f t="shared" si="8"/>
        <v/>
      </c>
      <c r="L32" s="59"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4"/>
      <c r="BD32" s="64"/>
      <c r="BE32" s="5"/>
      <c r="BF32" s="5"/>
      <c r="BG32" s="5"/>
      <c r="BH32" s="65"/>
      <c r="BI32" s="66"/>
      <c r="BJ32" s="67"/>
      <c r="BK32" s="67" t="str">
        <f t="shared" si="33"/>
        <v xml:space="preserve"> </v>
      </c>
      <c r="BL32" s="5"/>
      <c r="BM32" s="5"/>
      <c r="BN32" s="68" t="e">
        <f t="shared" si="34"/>
        <v>#DIV/0!</v>
      </c>
      <c r="CN32" s="7">
        <v>22</v>
      </c>
    </row>
    <row r="33" spans="1:92" s="7" customFormat="1" ht="16" x14ac:dyDescent="0.2">
      <c r="A33" s="6" t="str">
        <f t="shared" si="5"/>
        <v/>
      </c>
      <c r="B33" s="43"/>
      <c r="C33" s="6"/>
      <c r="D33" s="6"/>
      <c r="E33" s="43"/>
      <c r="F33" s="44"/>
      <c r="G33" s="22"/>
      <c r="H33" s="23"/>
      <c r="I33" s="47">
        <f t="shared" si="6"/>
        <v>0</v>
      </c>
      <c r="J33" s="47">
        <f t="shared" si="7"/>
        <v>0</v>
      </c>
      <c r="K33" s="59" t="str">
        <f t="shared" si="8"/>
        <v/>
      </c>
      <c r="L33" s="59"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4"/>
      <c r="BD33" s="64"/>
      <c r="BE33" s="5"/>
      <c r="BF33" s="5"/>
      <c r="BG33" s="5"/>
      <c r="BH33" s="65"/>
      <c r="BI33" s="66"/>
      <c r="BJ33" s="67"/>
      <c r="BK33" s="67" t="str">
        <f t="shared" si="33"/>
        <v xml:space="preserve"> </v>
      </c>
      <c r="BL33" s="5"/>
      <c r="BM33" s="5"/>
      <c r="BN33" s="68" t="e">
        <f t="shared" si="34"/>
        <v>#DIV/0!</v>
      </c>
      <c r="CN33" s="7">
        <v>23</v>
      </c>
    </row>
    <row r="34" spans="1:92" s="7" customFormat="1" ht="16" x14ac:dyDescent="0.2">
      <c r="A34" s="6" t="str">
        <f t="shared" si="5"/>
        <v/>
      </c>
      <c r="B34" s="43"/>
      <c r="C34" s="6"/>
      <c r="D34" s="6"/>
      <c r="E34" s="43"/>
      <c r="F34" s="44"/>
      <c r="G34" s="22"/>
      <c r="H34" s="23"/>
      <c r="I34" s="47">
        <f t="shared" si="6"/>
        <v>0</v>
      </c>
      <c r="J34" s="47">
        <f t="shared" si="7"/>
        <v>0</v>
      </c>
      <c r="K34" s="59" t="str">
        <f t="shared" si="8"/>
        <v/>
      </c>
      <c r="L34" s="59"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4"/>
      <c r="BD34" s="64"/>
      <c r="BE34" s="5"/>
      <c r="BF34" s="5"/>
      <c r="BG34" s="5"/>
      <c r="BH34" s="65"/>
      <c r="BI34" s="66"/>
      <c r="BJ34" s="67"/>
      <c r="BK34" s="67" t="str">
        <f t="shared" si="33"/>
        <v xml:space="preserve"> </v>
      </c>
      <c r="BL34" s="5"/>
      <c r="BM34" s="5"/>
      <c r="BN34" s="68" t="e">
        <f t="shared" si="34"/>
        <v>#DIV/0!</v>
      </c>
      <c r="CN34" s="7">
        <v>24</v>
      </c>
    </row>
    <row r="35" spans="1:92" s="7" customFormat="1" ht="16" x14ac:dyDescent="0.2">
      <c r="A35" s="6" t="str">
        <f t="shared" si="5"/>
        <v/>
      </c>
      <c r="B35" s="43"/>
      <c r="C35" s="6"/>
      <c r="D35" s="6"/>
      <c r="E35" s="43"/>
      <c r="F35" s="44"/>
      <c r="G35" s="22"/>
      <c r="H35" s="23"/>
      <c r="I35" s="47">
        <f t="shared" si="6"/>
        <v>0</v>
      </c>
      <c r="J35" s="47">
        <f t="shared" si="7"/>
        <v>0</v>
      </c>
      <c r="K35" s="59" t="str">
        <f t="shared" si="8"/>
        <v/>
      </c>
      <c r="L35" s="59"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4"/>
      <c r="BD35" s="64"/>
      <c r="BE35" s="5"/>
      <c r="BF35" s="5"/>
      <c r="BG35" s="5"/>
      <c r="BH35" s="65"/>
      <c r="BI35" s="66"/>
      <c r="BJ35" s="67"/>
      <c r="BK35" s="67" t="str">
        <f t="shared" si="33"/>
        <v xml:space="preserve"> </v>
      </c>
      <c r="BL35" s="5"/>
      <c r="BM35" s="5"/>
      <c r="BN35" s="68" t="e">
        <f t="shared" si="34"/>
        <v>#DIV/0!</v>
      </c>
      <c r="CN35" s="7">
        <v>25</v>
      </c>
    </row>
    <row r="36" spans="1:92" s="7" customFormat="1" ht="16" x14ac:dyDescent="0.2">
      <c r="A36" s="6" t="str">
        <f t="shared" si="5"/>
        <v/>
      </c>
      <c r="B36" s="43"/>
      <c r="C36" s="6"/>
      <c r="D36" s="6"/>
      <c r="E36" s="43"/>
      <c r="F36" s="44"/>
      <c r="G36" s="22"/>
      <c r="H36" s="23"/>
      <c r="I36" s="47">
        <f t="shared" si="6"/>
        <v>0</v>
      </c>
      <c r="J36" s="47">
        <f t="shared" si="7"/>
        <v>0</v>
      </c>
      <c r="K36" s="59" t="str">
        <f t="shared" si="8"/>
        <v/>
      </c>
      <c r="L36" s="59"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4"/>
      <c r="BD36" s="64"/>
      <c r="BE36" s="5"/>
      <c r="BF36" s="5"/>
      <c r="BG36" s="5"/>
      <c r="BH36" s="65"/>
      <c r="BI36" s="66"/>
      <c r="BJ36" s="67"/>
      <c r="BK36" s="67" t="str">
        <f t="shared" si="33"/>
        <v xml:space="preserve"> </v>
      </c>
      <c r="BL36" s="5"/>
      <c r="BM36" s="5"/>
      <c r="BN36" s="68" t="e">
        <f t="shared" si="34"/>
        <v>#DIV/0!</v>
      </c>
      <c r="CN36" s="7">
        <v>26</v>
      </c>
    </row>
    <row r="37" spans="1:92" s="7" customFormat="1" ht="16" x14ac:dyDescent="0.2">
      <c r="A37" s="6" t="str">
        <f t="shared" si="5"/>
        <v/>
      </c>
      <c r="B37" s="43"/>
      <c r="C37" s="6"/>
      <c r="D37" s="6"/>
      <c r="E37" s="43"/>
      <c r="F37" s="44"/>
      <c r="G37" s="22"/>
      <c r="H37" s="23"/>
      <c r="I37" s="47">
        <f t="shared" si="6"/>
        <v>0</v>
      </c>
      <c r="J37" s="47">
        <f t="shared" si="7"/>
        <v>0</v>
      </c>
      <c r="K37" s="59" t="str">
        <f t="shared" si="8"/>
        <v/>
      </c>
      <c r="L37" s="59"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242" t="s">
        <v>48</v>
      </c>
      <c r="BG37" s="242"/>
      <c r="BH37" s="242"/>
      <c r="BI37" s="242"/>
      <c r="BJ37" s="242"/>
      <c r="BK37" s="242"/>
      <c r="BL37" s="242"/>
      <c r="BM37" s="243"/>
      <c r="BN37" s="69" t="e">
        <f>SUM(BN11:BN36)</f>
        <v>#DIV/0!</v>
      </c>
      <c r="CN37" s="7">
        <v>27</v>
      </c>
    </row>
    <row r="38" spans="1:92" s="7" customFormat="1" ht="16" x14ac:dyDescent="0.2">
      <c r="A38" s="6" t="str">
        <f t="shared" si="5"/>
        <v/>
      </c>
      <c r="B38" s="43"/>
      <c r="C38" s="6"/>
      <c r="D38" s="6"/>
      <c r="E38" s="43"/>
      <c r="F38" s="44"/>
      <c r="G38" s="22"/>
      <c r="H38" s="23"/>
      <c r="I38" s="47">
        <f t="shared" si="6"/>
        <v>0</v>
      </c>
      <c r="J38" s="47">
        <f t="shared" si="7"/>
        <v>0</v>
      </c>
      <c r="K38" s="59" t="str">
        <f t="shared" si="8"/>
        <v/>
      </c>
      <c r="L38" s="59"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ht="16" x14ac:dyDescent="0.2">
      <c r="A39" s="6" t="str">
        <f t="shared" si="5"/>
        <v/>
      </c>
      <c r="B39" s="43"/>
      <c r="C39" s="6"/>
      <c r="D39" s="6"/>
      <c r="E39" s="43"/>
      <c r="F39" s="44"/>
      <c r="G39" s="22"/>
      <c r="H39" s="23"/>
      <c r="I39" s="47">
        <f t="shared" si="6"/>
        <v>0</v>
      </c>
      <c r="J39" s="47">
        <f t="shared" si="7"/>
        <v>0</v>
      </c>
      <c r="K39" s="59" t="str">
        <f t="shared" si="8"/>
        <v/>
      </c>
      <c r="L39" s="59"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ht="16" x14ac:dyDescent="0.2">
      <c r="A40" s="6" t="str">
        <f t="shared" si="5"/>
        <v/>
      </c>
      <c r="B40" s="43"/>
      <c r="C40" s="6"/>
      <c r="D40" s="6"/>
      <c r="E40" s="43"/>
      <c r="F40" s="44"/>
      <c r="G40" s="22"/>
      <c r="H40" s="23"/>
      <c r="I40" s="47">
        <f t="shared" si="6"/>
        <v>0</v>
      </c>
      <c r="J40" s="47">
        <f t="shared" si="7"/>
        <v>0</v>
      </c>
      <c r="K40" s="59" t="str">
        <f t="shared" si="8"/>
        <v/>
      </c>
      <c r="L40" s="59"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ht="16" x14ac:dyDescent="0.2">
      <c r="A41" s="6" t="str">
        <f t="shared" si="5"/>
        <v/>
      </c>
      <c r="B41" s="43"/>
      <c r="C41" s="6"/>
      <c r="D41" s="6"/>
      <c r="E41" s="43"/>
      <c r="F41" s="44"/>
      <c r="G41" s="22"/>
      <c r="H41" s="23"/>
      <c r="I41" s="47">
        <f t="shared" si="6"/>
        <v>0</v>
      </c>
      <c r="J41" s="47">
        <f t="shared" si="7"/>
        <v>0</v>
      </c>
      <c r="K41" s="59" t="str">
        <f t="shared" si="8"/>
        <v/>
      </c>
      <c r="L41" s="59"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ht="16" x14ac:dyDescent="0.2">
      <c r="A42" s="6" t="str">
        <f t="shared" si="5"/>
        <v/>
      </c>
      <c r="B42" s="43"/>
      <c r="C42" s="6"/>
      <c r="D42" s="6"/>
      <c r="E42" s="43"/>
      <c r="F42" s="44"/>
      <c r="G42" s="22"/>
      <c r="H42" s="23"/>
      <c r="I42" s="47">
        <f t="shared" si="6"/>
        <v>0</v>
      </c>
      <c r="J42" s="47">
        <f t="shared" si="7"/>
        <v>0</v>
      </c>
      <c r="K42" s="59" t="str">
        <f t="shared" si="8"/>
        <v/>
      </c>
      <c r="L42" s="59"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ht="16" x14ac:dyDescent="0.2">
      <c r="A43" s="6" t="str">
        <f t="shared" si="5"/>
        <v/>
      </c>
      <c r="B43" s="43"/>
      <c r="C43" s="6"/>
      <c r="D43" s="6"/>
      <c r="E43" s="43"/>
      <c r="F43" s="44"/>
      <c r="G43" s="22"/>
      <c r="H43" s="23"/>
      <c r="I43" s="47">
        <f t="shared" si="6"/>
        <v>0</v>
      </c>
      <c r="J43" s="47">
        <f t="shared" si="7"/>
        <v>0</v>
      </c>
      <c r="K43" s="59" t="str">
        <f t="shared" si="8"/>
        <v/>
      </c>
      <c r="L43" s="59"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ht="16" x14ac:dyDescent="0.2">
      <c r="A44" s="6" t="str">
        <f t="shared" si="5"/>
        <v/>
      </c>
      <c r="B44" s="43"/>
      <c r="C44" s="6"/>
      <c r="D44" s="6"/>
      <c r="E44" s="43"/>
      <c r="F44" s="44"/>
      <c r="G44" s="22"/>
      <c r="H44" s="23"/>
      <c r="I44" s="47">
        <f t="shared" si="6"/>
        <v>0</v>
      </c>
      <c r="J44" s="47">
        <f t="shared" si="7"/>
        <v>0</v>
      </c>
      <c r="K44" s="59" t="str">
        <f t="shared" si="8"/>
        <v/>
      </c>
      <c r="L44" s="59"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ht="16" x14ac:dyDescent="0.2">
      <c r="A45" s="6" t="str">
        <f t="shared" si="5"/>
        <v/>
      </c>
      <c r="B45" s="43"/>
      <c r="C45" s="6"/>
      <c r="D45" s="6"/>
      <c r="E45" s="43"/>
      <c r="F45" s="44"/>
      <c r="G45" s="22"/>
      <c r="H45" s="23"/>
      <c r="I45" s="47">
        <f t="shared" si="6"/>
        <v>0</v>
      </c>
      <c r="J45" s="47">
        <f t="shared" si="7"/>
        <v>0</v>
      </c>
      <c r="K45" s="59" t="str">
        <f t="shared" si="8"/>
        <v/>
      </c>
      <c r="L45" s="59"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75" customHeight="1" x14ac:dyDescent="0.2">
      <c r="A46" s="6" t="str">
        <f t="shared" si="5"/>
        <v/>
      </c>
      <c r="B46" s="43"/>
      <c r="C46" s="6"/>
      <c r="D46" s="6"/>
      <c r="E46" s="43"/>
      <c r="F46" s="44"/>
      <c r="G46" s="22"/>
      <c r="H46" s="23"/>
      <c r="I46" s="47">
        <f t="shared" si="6"/>
        <v>0</v>
      </c>
      <c r="J46" s="47">
        <f t="shared" si="7"/>
        <v>0</v>
      </c>
      <c r="K46" s="59" t="str">
        <f t="shared" si="8"/>
        <v/>
      </c>
      <c r="L46" s="59"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246" t="s">
        <v>49</v>
      </c>
      <c r="BD46" s="247"/>
      <c r="BE46" s="247"/>
      <c r="BF46" s="247"/>
      <c r="BG46" s="247"/>
      <c r="BH46" s="247"/>
      <c r="BI46" s="247"/>
      <c r="BJ46" s="248"/>
      <c r="BK46" s="233" t="s">
        <v>50</v>
      </c>
      <c r="BL46" s="236" t="e">
        <f>SUM(AP98,BN37)</f>
        <v>#DIV/0!</v>
      </c>
      <c r="BM46" s="237"/>
      <c r="CN46" s="7">
        <v>36</v>
      </c>
    </row>
    <row r="47" spans="1:92" s="7" customFormat="1" ht="14.75" customHeight="1" x14ac:dyDescent="0.2">
      <c r="A47" s="6" t="str">
        <f t="shared" si="5"/>
        <v/>
      </c>
      <c r="B47" s="43"/>
      <c r="C47" s="6"/>
      <c r="D47" s="6"/>
      <c r="E47" s="43"/>
      <c r="F47" s="44"/>
      <c r="G47" s="22"/>
      <c r="H47" s="23"/>
      <c r="I47" s="47">
        <f t="shared" si="6"/>
        <v>0</v>
      </c>
      <c r="J47" s="47">
        <f t="shared" si="7"/>
        <v>0</v>
      </c>
      <c r="K47" s="59" t="str">
        <f t="shared" si="8"/>
        <v/>
      </c>
      <c r="L47" s="59"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245" t="s">
        <v>51</v>
      </c>
      <c r="BD47" s="245"/>
      <c r="BE47" s="245"/>
      <c r="BF47" s="245"/>
      <c r="BG47" s="245"/>
      <c r="BH47" s="245"/>
      <c r="BI47" s="245"/>
      <c r="BJ47" s="245"/>
      <c r="BK47" s="234"/>
      <c r="BL47" s="238"/>
      <c r="BM47" s="239"/>
      <c r="CN47" s="7">
        <v>37</v>
      </c>
    </row>
    <row r="48" spans="1:92" s="7" customFormat="1" ht="14.75" customHeight="1" x14ac:dyDescent="0.2">
      <c r="A48" s="6" t="str">
        <f t="shared" si="5"/>
        <v/>
      </c>
      <c r="B48" s="43"/>
      <c r="C48" s="6"/>
      <c r="D48" s="6"/>
      <c r="E48" s="43"/>
      <c r="F48" s="44"/>
      <c r="G48" s="22"/>
      <c r="H48" s="23"/>
      <c r="I48" s="47">
        <f t="shared" si="6"/>
        <v>0</v>
      </c>
      <c r="J48" s="47">
        <f t="shared" si="7"/>
        <v>0</v>
      </c>
      <c r="K48" s="59" t="str">
        <f t="shared" si="8"/>
        <v/>
      </c>
      <c r="L48" s="59"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245"/>
      <c r="BD48" s="245"/>
      <c r="BE48" s="245"/>
      <c r="BF48" s="245"/>
      <c r="BG48" s="245"/>
      <c r="BH48" s="245"/>
      <c r="BI48" s="245"/>
      <c r="BJ48" s="245"/>
      <c r="BK48" s="234"/>
      <c r="BL48" s="238"/>
      <c r="BM48" s="239"/>
      <c r="CN48" s="7">
        <v>38</v>
      </c>
    </row>
    <row r="49" spans="1:92" s="7" customFormat="1" ht="14.75" customHeight="1" x14ac:dyDescent="0.2">
      <c r="A49" s="6" t="str">
        <f t="shared" si="5"/>
        <v/>
      </c>
      <c r="B49" s="43"/>
      <c r="C49" s="6"/>
      <c r="D49" s="6"/>
      <c r="E49" s="43"/>
      <c r="F49" s="44"/>
      <c r="G49" s="22"/>
      <c r="H49" s="23"/>
      <c r="I49" s="47">
        <f t="shared" si="6"/>
        <v>0</v>
      </c>
      <c r="J49" s="47">
        <f t="shared" si="7"/>
        <v>0</v>
      </c>
      <c r="K49" s="59" t="str">
        <f t="shared" si="8"/>
        <v/>
      </c>
      <c r="L49" s="59"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245"/>
      <c r="BD49" s="245"/>
      <c r="BE49" s="245"/>
      <c r="BF49" s="245"/>
      <c r="BG49" s="245"/>
      <c r="BH49" s="245"/>
      <c r="BI49" s="245"/>
      <c r="BJ49" s="245"/>
      <c r="BK49" s="234"/>
      <c r="BL49" s="238"/>
      <c r="BM49" s="239"/>
      <c r="CN49" s="7">
        <v>39</v>
      </c>
    </row>
    <row r="50" spans="1:92" s="7" customFormat="1" ht="14.75" customHeight="1" x14ac:dyDescent="0.2">
      <c r="A50" s="6" t="str">
        <f t="shared" si="5"/>
        <v/>
      </c>
      <c r="B50" s="43"/>
      <c r="C50" s="6"/>
      <c r="D50" s="6"/>
      <c r="E50" s="43"/>
      <c r="F50" s="44"/>
      <c r="G50" s="22"/>
      <c r="H50" s="23"/>
      <c r="I50" s="47">
        <f t="shared" si="6"/>
        <v>0</v>
      </c>
      <c r="J50" s="47">
        <f t="shared" si="7"/>
        <v>0</v>
      </c>
      <c r="K50" s="59" t="str">
        <f t="shared" si="8"/>
        <v/>
      </c>
      <c r="L50" s="59"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245"/>
      <c r="BD50" s="245"/>
      <c r="BE50" s="245"/>
      <c r="BF50" s="245"/>
      <c r="BG50" s="245"/>
      <c r="BH50" s="245"/>
      <c r="BI50" s="245"/>
      <c r="BJ50" s="245"/>
      <c r="BK50" s="234"/>
      <c r="BL50" s="238"/>
      <c r="BM50" s="239"/>
      <c r="CN50" s="7">
        <v>40</v>
      </c>
    </row>
    <row r="51" spans="1:92" s="7" customFormat="1" ht="14.75" customHeight="1" x14ac:dyDescent="0.2">
      <c r="A51" s="6" t="str">
        <f t="shared" si="5"/>
        <v/>
      </c>
      <c r="B51" s="43"/>
      <c r="C51" s="6"/>
      <c r="D51" s="6"/>
      <c r="E51" s="43"/>
      <c r="F51" s="44"/>
      <c r="G51" s="22"/>
      <c r="H51" s="23"/>
      <c r="I51" s="47">
        <f t="shared" si="6"/>
        <v>0</v>
      </c>
      <c r="J51" s="47">
        <f t="shared" si="7"/>
        <v>0</v>
      </c>
      <c r="K51" s="59" t="str">
        <f t="shared" si="8"/>
        <v/>
      </c>
      <c r="L51" s="59"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245"/>
      <c r="BD51" s="245"/>
      <c r="BE51" s="245"/>
      <c r="BF51" s="245"/>
      <c r="BG51" s="245"/>
      <c r="BH51" s="245"/>
      <c r="BI51" s="245"/>
      <c r="BJ51" s="245"/>
      <c r="BK51" s="234"/>
      <c r="BL51" s="238"/>
      <c r="BM51" s="239"/>
      <c r="CN51" s="7">
        <v>41</v>
      </c>
    </row>
    <row r="52" spans="1:92" s="7" customFormat="1" ht="14.75" customHeight="1" x14ac:dyDescent="0.2">
      <c r="A52" s="6" t="str">
        <f t="shared" si="5"/>
        <v/>
      </c>
      <c r="B52" s="43"/>
      <c r="C52" s="6"/>
      <c r="D52" s="6"/>
      <c r="E52" s="43"/>
      <c r="F52" s="44"/>
      <c r="G52" s="22"/>
      <c r="H52" s="23"/>
      <c r="I52" s="47">
        <f t="shared" si="6"/>
        <v>0</v>
      </c>
      <c r="J52" s="47">
        <f t="shared" si="7"/>
        <v>0</v>
      </c>
      <c r="K52" s="59" t="str">
        <f t="shared" si="8"/>
        <v/>
      </c>
      <c r="L52" s="59"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245"/>
      <c r="BD52" s="245"/>
      <c r="BE52" s="245"/>
      <c r="BF52" s="245"/>
      <c r="BG52" s="245"/>
      <c r="BH52" s="245"/>
      <c r="BI52" s="245"/>
      <c r="BJ52" s="245"/>
      <c r="BK52" s="234"/>
      <c r="BL52" s="238"/>
      <c r="BM52" s="239"/>
      <c r="CN52" s="7">
        <v>42</v>
      </c>
    </row>
    <row r="53" spans="1:92" s="7" customFormat="1" ht="14.75" customHeight="1" x14ac:dyDescent="0.2">
      <c r="A53" s="6" t="str">
        <f t="shared" si="5"/>
        <v/>
      </c>
      <c r="B53" s="43"/>
      <c r="C53" s="6"/>
      <c r="D53" s="6"/>
      <c r="E53" s="43"/>
      <c r="F53" s="44"/>
      <c r="G53" s="22"/>
      <c r="H53" s="23"/>
      <c r="I53" s="47">
        <f t="shared" si="6"/>
        <v>0</v>
      </c>
      <c r="J53" s="47">
        <f t="shared" si="7"/>
        <v>0</v>
      </c>
      <c r="K53" s="59" t="str">
        <f t="shared" si="8"/>
        <v/>
      </c>
      <c r="L53" s="59"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245"/>
      <c r="BD53" s="245"/>
      <c r="BE53" s="245"/>
      <c r="BF53" s="245"/>
      <c r="BG53" s="245"/>
      <c r="BH53" s="245"/>
      <c r="BI53" s="245"/>
      <c r="BJ53" s="245"/>
      <c r="BK53" s="234"/>
      <c r="BL53" s="238"/>
      <c r="BM53" s="239"/>
      <c r="CN53" s="7">
        <v>43</v>
      </c>
    </row>
    <row r="54" spans="1:92" s="7" customFormat="1" ht="14.75" customHeight="1" x14ac:dyDescent="0.2">
      <c r="A54" s="6" t="str">
        <f t="shared" si="5"/>
        <v/>
      </c>
      <c r="B54" s="43"/>
      <c r="C54" s="6"/>
      <c r="D54" s="6"/>
      <c r="E54" s="43"/>
      <c r="F54" s="44"/>
      <c r="G54" s="22"/>
      <c r="H54" s="23"/>
      <c r="I54" s="47">
        <f t="shared" si="6"/>
        <v>0</v>
      </c>
      <c r="J54" s="47">
        <f t="shared" si="7"/>
        <v>0</v>
      </c>
      <c r="K54" s="59" t="str">
        <f t="shared" si="8"/>
        <v/>
      </c>
      <c r="L54" s="59"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245"/>
      <c r="BD54" s="245"/>
      <c r="BE54" s="245"/>
      <c r="BF54" s="245"/>
      <c r="BG54" s="245"/>
      <c r="BH54" s="245"/>
      <c r="BI54" s="245"/>
      <c r="BJ54" s="245"/>
      <c r="BK54" s="234"/>
      <c r="BL54" s="238"/>
      <c r="BM54" s="239"/>
      <c r="CN54" s="7">
        <v>44</v>
      </c>
    </row>
    <row r="55" spans="1:92" s="7" customFormat="1" ht="14.75" customHeight="1" x14ac:dyDescent="0.2">
      <c r="A55" s="6" t="str">
        <f t="shared" si="5"/>
        <v/>
      </c>
      <c r="B55" s="43"/>
      <c r="C55" s="6"/>
      <c r="D55" s="6"/>
      <c r="E55" s="43"/>
      <c r="F55" s="44"/>
      <c r="G55" s="22"/>
      <c r="H55" s="23"/>
      <c r="I55" s="47">
        <f t="shared" si="6"/>
        <v>0</v>
      </c>
      <c r="J55" s="47">
        <f t="shared" si="7"/>
        <v>0</v>
      </c>
      <c r="K55" s="59" t="str">
        <f t="shared" si="8"/>
        <v/>
      </c>
      <c r="L55" s="59"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245"/>
      <c r="BD55" s="245"/>
      <c r="BE55" s="245"/>
      <c r="BF55" s="245"/>
      <c r="BG55" s="245"/>
      <c r="BH55" s="245"/>
      <c r="BI55" s="245"/>
      <c r="BJ55" s="245"/>
      <c r="BK55" s="234"/>
      <c r="BL55" s="238"/>
      <c r="BM55" s="239"/>
      <c r="CN55" s="7">
        <v>45</v>
      </c>
    </row>
    <row r="56" spans="1:92" s="7" customFormat="1" ht="14.75" customHeight="1" x14ac:dyDescent="0.2">
      <c r="A56" s="6" t="str">
        <f t="shared" si="5"/>
        <v/>
      </c>
      <c r="B56" s="43"/>
      <c r="C56" s="6"/>
      <c r="D56" s="6"/>
      <c r="E56" s="43"/>
      <c r="F56" s="44"/>
      <c r="G56" s="22"/>
      <c r="H56" s="23"/>
      <c r="I56" s="47">
        <f t="shared" si="6"/>
        <v>0</v>
      </c>
      <c r="J56" s="47">
        <f t="shared" si="7"/>
        <v>0</v>
      </c>
      <c r="K56" s="59" t="str">
        <f t="shared" si="8"/>
        <v/>
      </c>
      <c r="L56" s="59"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245"/>
      <c r="BD56" s="245"/>
      <c r="BE56" s="245"/>
      <c r="BF56" s="245"/>
      <c r="BG56" s="245"/>
      <c r="BH56" s="245"/>
      <c r="BI56" s="245"/>
      <c r="BJ56" s="245"/>
      <c r="BK56" s="234"/>
      <c r="BL56" s="238"/>
      <c r="BM56" s="239"/>
      <c r="CN56" s="7">
        <v>46</v>
      </c>
    </row>
    <row r="57" spans="1:92" s="7" customFormat="1" ht="14.75" customHeight="1" x14ac:dyDescent="0.2">
      <c r="A57" s="6" t="str">
        <f t="shared" si="5"/>
        <v/>
      </c>
      <c r="B57" s="43"/>
      <c r="C57" s="6"/>
      <c r="D57" s="6"/>
      <c r="E57" s="43"/>
      <c r="F57" s="44"/>
      <c r="G57" s="22"/>
      <c r="H57" s="23"/>
      <c r="I57" s="47">
        <f t="shared" si="6"/>
        <v>0</v>
      </c>
      <c r="J57" s="47">
        <f t="shared" si="7"/>
        <v>0</v>
      </c>
      <c r="K57" s="59" t="str">
        <f t="shared" si="8"/>
        <v/>
      </c>
      <c r="L57" s="59"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245"/>
      <c r="BD57" s="245"/>
      <c r="BE57" s="245"/>
      <c r="BF57" s="245"/>
      <c r="BG57" s="245"/>
      <c r="BH57" s="245"/>
      <c r="BI57" s="245"/>
      <c r="BJ57" s="245"/>
      <c r="BK57" s="234"/>
      <c r="BL57" s="238"/>
      <c r="BM57" s="239"/>
      <c r="CN57" s="7">
        <v>47</v>
      </c>
    </row>
    <row r="58" spans="1:92" s="7" customFormat="1" ht="14.75" customHeight="1" x14ac:dyDescent="0.2">
      <c r="A58" s="6" t="str">
        <f t="shared" si="5"/>
        <v/>
      </c>
      <c r="B58" s="43"/>
      <c r="C58" s="6"/>
      <c r="D58" s="6"/>
      <c r="E58" s="43"/>
      <c r="F58" s="44"/>
      <c r="G58" s="22"/>
      <c r="H58" s="23"/>
      <c r="I58" s="47">
        <f t="shared" si="6"/>
        <v>0</v>
      </c>
      <c r="J58" s="47">
        <f t="shared" si="7"/>
        <v>0</v>
      </c>
      <c r="K58" s="59" t="str">
        <f t="shared" si="8"/>
        <v/>
      </c>
      <c r="L58" s="59"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245"/>
      <c r="BD58" s="245"/>
      <c r="BE58" s="245"/>
      <c r="BF58" s="245"/>
      <c r="BG58" s="245"/>
      <c r="BH58" s="245"/>
      <c r="BI58" s="245"/>
      <c r="BJ58" s="245"/>
      <c r="BK58" s="234"/>
      <c r="BL58" s="238"/>
      <c r="BM58" s="239"/>
      <c r="CN58" s="7">
        <v>48</v>
      </c>
    </row>
    <row r="59" spans="1:92" s="7" customFormat="1" ht="14.75" customHeight="1" x14ac:dyDescent="0.2">
      <c r="A59" s="6" t="str">
        <f t="shared" si="5"/>
        <v/>
      </c>
      <c r="B59" s="43"/>
      <c r="C59" s="6"/>
      <c r="D59" s="6"/>
      <c r="E59" s="43"/>
      <c r="F59" s="44"/>
      <c r="G59" s="22"/>
      <c r="H59" s="23"/>
      <c r="I59" s="47">
        <f t="shared" si="6"/>
        <v>0</v>
      </c>
      <c r="J59" s="47">
        <f t="shared" si="7"/>
        <v>0</v>
      </c>
      <c r="K59" s="59" t="str">
        <f t="shared" si="8"/>
        <v/>
      </c>
      <c r="L59" s="59"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245"/>
      <c r="BD59" s="245"/>
      <c r="BE59" s="245"/>
      <c r="BF59" s="245"/>
      <c r="BG59" s="245"/>
      <c r="BH59" s="245"/>
      <c r="BI59" s="245"/>
      <c r="BJ59" s="245"/>
      <c r="BK59" s="235"/>
      <c r="BL59" s="240"/>
      <c r="BM59" s="241"/>
      <c r="CN59" s="7">
        <v>49</v>
      </c>
    </row>
    <row r="60" spans="1:92" s="7" customFormat="1" ht="16" x14ac:dyDescent="0.2">
      <c r="A60" s="6" t="str">
        <f t="shared" si="5"/>
        <v/>
      </c>
      <c r="B60" s="43"/>
      <c r="C60" s="6"/>
      <c r="D60" s="6"/>
      <c r="E60" s="43"/>
      <c r="F60" s="44"/>
      <c r="G60" s="22"/>
      <c r="H60" s="23"/>
      <c r="I60" s="47">
        <f t="shared" si="6"/>
        <v>0</v>
      </c>
      <c r="J60" s="47">
        <f t="shared" si="7"/>
        <v>0</v>
      </c>
      <c r="K60" s="59" t="str">
        <f t="shared" si="8"/>
        <v/>
      </c>
      <c r="L60" s="59"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ht="16" x14ac:dyDescent="0.2">
      <c r="A61" s="6" t="str">
        <f t="shared" si="5"/>
        <v/>
      </c>
      <c r="B61" s="43"/>
      <c r="C61" s="6"/>
      <c r="D61" s="6"/>
      <c r="E61" s="43"/>
      <c r="F61" s="44"/>
      <c r="G61" s="22"/>
      <c r="H61" s="23"/>
      <c r="I61" s="47">
        <f t="shared" si="6"/>
        <v>0</v>
      </c>
      <c r="J61" s="47">
        <f t="shared" si="7"/>
        <v>0</v>
      </c>
      <c r="K61" s="59" t="str">
        <f t="shared" si="8"/>
        <v/>
      </c>
      <c r="L61" s="59"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ht="16" x14ac:dyDescent="0.2">
      <c r="A62" s="6" t="str">
        <f t="shared" si="5"/>
        <v/>
      </c>
      <c r="B62" s="43"/>
      <c r="C62" s="6"/>
      <c r="D62" s="6"/>
      <c r="E62" s="43"/>
      <c r="F62" s="44"/>
      <c r="G62" s="22"/>
      <c r="H62" s="23"/>
      <c r="I62" s="47">
        <f t="shared" si="6"/>
        <v>0</v>
      </c>
      <c r="J62" s="47">
        <f t="shared" si="7"/>
        <v>0</v>
      </c>
      <c r="K62" s="59" t="str">
        <f t="shared" si="8"/>
        <v/>
      </c>
      <c r="L62" s="59"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ht="16" x14ac:dyDescent="0.2">
      <c r="A63" s="6" t="str">
        <f t="shared" si="5"/>
        <v/>
      </c>
      <c r="B63" s="43"/>
      <c r="C63" s="6"/>
      <c r="D63" s="6"/>
      <c r="E63" s="43"/>
      <c r="F63" s="44"/>
      <c r="G63" s="22"/>
      <c r="H63" s="23"/>
      <c r="I63" s="47">
        <f t="shared" si="6"/>
        <v>0</v>
      </c>
      <c r="J63" s="47">
        <f t="shared" si="7"/>
        <v>0</v>
      </c>
      <c r="K63" s="59" t="str">
        <f t="shared" si="8"/>
        <v/>
      </c>
      <c r="L63" s="59"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ht="16" x14ac:dyDescent="0.2">
      <c r="A64" s="6" t="str">
        <f t="shared" si="5"/>
        <v/>
      </c>
      <c r="B64" s="43"/>
      <c r="C64" s="6"/>
      <c r="D64" s="6"/>
      <c r="E64" s="43"/>
      <c r="F64" s="44"/>
      <c r="G64" s="22"/>
      <c r="H64" s="23"/>
      <c r="I64" s="47">
        <f t="shared" si="6"/>
        <v>0</v>
      </c>
      <c r="J64" s="47">
        <f t="shared" si="7"/>
        <v>0</v>
      </c>
      <c r="K64" s="59" t="str">
        <f t="shared" si="8"/>
        <v/>
      </c>
      <c r="L64" s="59"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ht="16" x14ac:dyDescent="0.2">
      <c r="A65" s="6" t="str">
        <f t="shared" si="5"/>
        <v/>
      </c>
      <c r="B65" s="43"/>
      <c r="C65" s="6"/>
      <c r="D65" s="6"/>
      <c r="E65" s="43"/>
      <c r="F65" s="44"/>
      <c r="G65" s="22"/>
      <c r="H65" s="23"/>
      <c r="I65" s="47">
        <f t="shared" si="6"/>
        <v>0</v>
      </c>
      <c r="J65" s="47">
        <f t="shared" si="7"/>
        <v>0</v>
      </c>
      <c r="K65" s="59" t="str">
        <f t="shared" si="8"/>
        <v/>
      </c>
      <c r="L65" s="59"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ht="16" x14ac:dyDescent="0.2">
      <c r="A66" s="6" t="str">
        <f t="shared" si="5"/>
        <v/>
      </c>
      <c r="B66" s="43"/>
      <c r="C66" s="6"/>
      <c r="D66" s="6"/>
      <c r="E66" s="43"/>
      <c r="F66" s="44"/>
      <c r="G66" s="22"/>
      <c r="H66" s="23"/>
      <c r="I66" s="47">
        <f t="shared" si="6"/>
        <v>0</v>
      </c>
      <c r="J66" s="47">
        <f t="shared" si="7"/>
        <v>0</v>
      </c>
      <c r="K66" s="59" t="str">
        <f t="shared" si="8"/>
        <v/>
      </c>
      <c r="L66" s="59"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ht="16" x14ac:dyDescent="0.2">
      <c r="A67" s="6" t="str">
        <f t="shared" si="5"/>
        <v/>
      </c>
      <c r="B67" s="43"/>
      <c r="C67" s="6"/>
      <c r="D67" s="6"/>
      <c r="E67" s="43"/>
      <c r="F67" s="44"/>
      <c r="G67" s="22"/>
      <c r="H67" s="23"/>
      <c r="I67" s="47">
        <f t="shared" si="6"/>
        <v>0</v>
      </c>
      <c r="J67" s="47">
        <f t="shared" si="7"/>
        <v>0</v>
      </c>
      <c r="K67" s="59" t="str">
        <f t="shared" si="8"/>
        <v/>
      </c>
      <c r="L67" s="59"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75" customHeight="1" x14ac:dyDescent="0.2">
      <c r="A68" s="6" t="str">
        <f t="shared" si="5"/>
        <v/>
      </c>
      <c r="B68" s="43"/>
      <c r="C68" s="6"/>
      <c r="D68" s="6"/>
      <c r="E68" s="43"/>
      <c r="F68" s="44"/>
      <c r="G68" s="22"/>
      <c r="H68" s="23"/>
      <c r="I68" s="47">
        <f t="shared" si="6"/>
        <v>0</v>
      </c>
      <c r="J68" s="47">
        <f t="shared" si="7"/>
        <v>0</v>
      </c>
      <c r="K68" s="59" t="str">
        <f t="shared" si="8"/>
        <v/>
      </c>
      <c r="L68" s="59"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75" customHeight="1" x14ac:dyDescent="0.2">
      <c r="A69" s="6" t="str">
        <f t="shared" si="5"/>
        <v/>
      </c>
      <c r="B69" s="43"/>
      <c r="C69" s="6"/>
      <c r="D69" s="6"/>
      <c r="E69" s="43"/>
      <c r="F69" s="44"/>
      <c r="G69" s="22"/>
      <c r="H69" s="23"/>
      <c r="I69" s="47">
        <f t="shared" si="6"/>
        <v>0</v>
      </c>
      <c r="J69" s="47">
        <f t="shared" si="7"/>
        <v>0</v>
      </c>
      <c r="K69" s="59" t="str">
        <f t="shared" si="8"/>
        <v/>
      </c>
      <c r="L69" s="59"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246" t="s">
        <v>49</v>
      </c>
      <c r="BZ69" s="247"/>
      <c r="CA69" s="247"/>
      <c r="CB69" s="247"/>
      <c r="CC69" s="247"/>
      <c r="CD69" s="247"/>
      <c r="CE69" s="247"/>
      <c r="CF69" s="248"/>
      <c r="CG69" s="233" t="s">
        <v>50</v>
      </c>
      <c r="CH69" s="236">
        <f>SUM(AF120,BN59)</f>
        <v>0</v>
      </c>
      <c r="CI69" s="237"/>
      <c r="CN69" s="7">
        <v>59</v>
      </c>
    </row>
    <row r="70" spans="1:92" s="7" customFormat="1" ht="14.75" customHeight="1" x14ac:dyDescent="0.2">
      <c r="A70" s="6" t="str">
        <f t="shared" si="5"/>
        <v/>
      </c>
      <c r="B70" s="43"/>
      <c r="C70" s="6"/>
      <c r="D70" s="6"/>
      <c r="E70" s="43"/>
      <c r="F70" s="44"/>
      <c r="G70" s="22"/>
      <c r="H70" s="23"/>
      <c r="I70" s="47">
        <f t="shared" si="6"/>
        <v>0</v>
      </c>
      <c r="J70" s="47">
        <f t="shared" si="7"/>
        <v>0</v>
      </c>
      <c r="K70" s="59" t="str">
        <f t="shared" si="8"/>
        <v/>
      </c>
      <c r="L70" s="59"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245" t="s">
        <v>51</v>
      </c>
      <c r="BZ70" s="245"/>
      <c r="CA70" s="245"/>
      <c r="CB70" s="245"/>
      <c r="CC70" s="245"/>
      <c r="CD70" s="245"/>
      <c r="CE70" s="245"/>
      <c r="CF70" s="245"/>
      <c r="CG70" s="234"/>
      <c r="CH70" s="238"/>
      <c r="CI70" s="239"/>
      <c r="CN70" s="7">
        <v>60</v>
      </c>
    </row>
    <row r="71" spans="1:92" s="7" customFormat="1" ht="14.75" customHeight="1" x14ac:dyDescent="0.2">
      <c r="A71" s="6" t="str">
        <f t="shared" si="5"/>
        <v/>
      </c>
      <c r="B71" s="43"/>
      <c r="C71" s="6"/>
      <c r="D71" s="6"/>
      <c r="E71" s="43"/>
      <c r="F71" s="44"/>
      <c r="G71" s="22"/>
      <c r="H71" s="23"/>
      <c r="I71" s="47">
        <f t="shared" si="6"/>
        <v>0</v>
      </c>
      <c r="J71" s="47">
        <f t="shared" si="7"/>
        <v>0</v>
      </c>
      <c r="K71" s="59" t="str">
        <f t="shared" si="8"/>
        <v/>
      </c>
      <c r="L71" s="59"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245"/>
      <c r="BZ71" s="245"/>
      <c r="CA71" s="245"/>
      <c r="CB71" s="245"/>
      <c r="CC71" s="245"/>
      <c r="CD71" s="245"/>
      <c r="CE71" s="245"/>
      <c r="CF71" s="245"/>
      <c r="CG71" s="234"/>
      <c r="CH71" s="238"/>
      <c r="CI71" s="239"/>
      <c r="CN71" s="7">
        <v>61</v>
      </c>
    </row>
    <row r="72" spans="1:92" s="7" customFormat="1" ht="14.75" customHeight="1" x14ac:dyDescent="0.2">
      <c r="A72" s="6" t="str">
        <f t="shared" si="5"/>
        <v/>
      </c>
      <c r="B72" s="43"/>
      <c r="C72" s="6"/>
      <c r="D72" s="6"/>
      <c r="E72" s="43"/>
      <c r="F72" s="44"/>
      <c r="G72" s="22"/>
      <c r="H72" s="23"/>
      <c r="I72" s="47">
        <f t="shared" si="6"/>
        <v>0</v>
      </c>
      <c r="J72" s="47">
        <f t="shared" si="7"/>
        <v>0</v>
      </c>
      <c r="K72" s="59" t="str">
        <f t="shared" si="8"/>
        <v/>
      </c>
      <c r="L72" s="59"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245"/>
      <c r="BZ72" s="245"/>
      <c r="CA72" s="245"/>
      <c r="CB72" s="245"/>
      <c r="CC72" s="245"/>
      <c r="CD72" s="245"/>
      <c r="CE72" s="245"/>
      <c r="CF72" s="245"/>
      <c r="CG72" s="234"/>
      <c r="CH72" s="238"/>
      <c r="CI72" s="239"/>
      <c r="CN72" s="7">
        <v>62</v>
      </c>
    </row>
    <row r="73" spans="1:92" s="7" customFormat="1" ht="14.75" customHeight="1" x14ac:dyDescent="0.2">
      <c r="A73" s="6" t="str">
        <f t="shared" si="5"/>
        <v/>
      </c>
      <c r="B73" s="43"/>
      <c r="C73" s="6"/>
      <c r="D73" s="6"/>
      <c r="E73" s="43"/>
      <c r="F73" s="44"/>
      <c r="G73" s="22"/>
      <c r="H73" s="23"/>
      <c r="I73" s="47">
        <f t="shared" si="6"/>
        <v>0</v>
      </c>
      <c r="J73" s="47">
        <f t="shared" si="7"/>
        <v>0</v>
      </c>
      <c r="K73" s="59" t="str">
        <f t="shared" si="8"/>
        <v/>
      </c>
      <c r="L73" s="59"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245"/>
      <c r="BZ73" s="245"/>
      <c r="CA73" s="245"/>
      <c r="CB73" s="245"/>
      <c r="CC73" s="245"/>
      <c r="CD73" s="245"/>
      <c r="CE73" s="245"/>
      <c r="CF73" s="245"/>
      <c r="CG73" s="234"/>
      <c r="CH73" s="238"/>
      <c r="CI73" s="239"/>
      <c r="CN73" s="7">
        <v>63</v>
      </c>
    </row>
    <row r="74" spans="1:92" s="7" customFormat="1" ht="14.75" customHeight="1" x14ac:dyDescent="0.2">
      <c r="A74" s="6" t="str">
        <f t="shared" si="5"/>
        <v/>
      </c>
      <c r="B74" s="43"/>
      <c r="C74" s="6"/>
      <c r="D74" s="6"/>
      <c r="E74" s="43"/>
      <c r="F74" s="44"/>
      <c r="G74" s="22"/>
      <c r="H74" s="23"/>
      <c r="I74" s="47">
        <f t="shared" si="6"/>
        <v>0</v>
      </c>
      <c r="J74" s="47">
        <f t="shared" si="7"/>
        <v>0</v>
      </c>
      <c r="K74" s="59" t="str">
        <f t="shared" si="8"/>
        <v/>
      </c>
      <c r="L74" s="59"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245"/>
      <c r="BZ74" s="245"/>
      <c r="CA74" s="245"/>
      <c r="CB74" s="245"/>
      <c r="CC74" s="245"/>
      <c r="CD74" s="245"/>
      <c r="CE74" s="245"/>
      <c r="CF74" s="245"/>
      <c r="CG74" s="234"/>
      <c r="CH74" s="238"/>
      <c r="CI74" s="239"/>
      <c r="CN74" s="7">
        <v>64</v>
      </c>
    </row>
    <row r="75" spans="1:92" s="7" customFormat="1" ht="14.75" customHeight="1" x14ac:dyDescent="0.2">
      <c r="A75" s="6" t="str">
        <f t="shared" si="5"/>
        <v/>
      </c>
      <c r="B75" s="43"/>
      <c r="C75" s="6"/>
      <c r="D75" s="6"/>
      <c r="E75" s="43"/>
      <c r="F75" s="44"/>
      <c r="G75" s="22"/>
      <c r="H75" s="23"/>
      <c r="I75" s="47">
        <f t="shared" si="6"/>
        <v>0</v>
      </c>
      <c r="J75" s="47">
        <f t="shared" si="7"/>
        <v>0</v>
      </c>
      <c r="K75" s="59" t="str">
        <f t="shared" si="8"/>
        <v/>
      </c>
      <c r="L75" s="59"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245"/>
      <c r="BZ75" s="245"/>
      <c r="CA75" s="245"/>
      <c r="CB75" s="245"/>
      <c r="CC75" s="245"/>
      <c r="CD75" s="245"/>
      <c r="CE75" s="245"/>
      <c r="CF75" s="245"/>
      <c r="CG75" s="234"/>
      <c r="CH75" s="238"/>
      <c r="CI75" s="239"/>
      <c r="CN75" s="7">
        <v>65</v>
      </c>
    </row>
    <row r="76" spans="1:92" s="7" customFormat="1" ht="14.75" customHeight="1" x14ac:dyDescent="0.2">
      <c r="A76" s="6" t="str">
        <f t="shared" ref="A76:A97" si="40">IF(B76&lt;&gt;"",CN76,"")</f>
        <v/>
      </c>
      <c r="B76" s="43"/>
      <c r="C76" s="6"/>
      <c r="D76" s="6"/>
      <c r="E76" s="43"/>
      <c r="F76" s="44"/>
      <c r="G76" s="22"/>
      <c r="H76" s="23"/>
      <c r="I76" s="47">
        <f t="shared" ref="I76:I97" si="41">H76*19%</f>
        <v>0</v>
      </c>
      <c r="J76" s="47">
        <f t="shared" ref="J76:J97" si="42">H76+I76</f>
        <v>0</v>
      </c>
      <c r="K76" s="59" t="str">
        <f t="shared" ref="K76:K97" si="43">IF(B76="","",(H76*F76))</f>
        <v/>
      </c>
      <c r="L76" s="59"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245"/>
      <c r="BZ76" s="245"/>
      <c r="CA76" s="245"/>
      <c r="CB76" s="245"/>
      <c r="CC76" s="245"/>
      <c r="CD76" s="245"/>
      <c r="CE76" s="245"/>
      <c r="CF76" s="245"/>
      <c r="CG76" s="234"/>
      <c r="CH76" s="238"/>
      <c r="CI76" s="239"/>
      <c r="CN76" s="7">
        <v>66</v>
      </c>
    </row>
    <row r="77" spans="1:92" s="7" customFormat="1" ht="14.75" customHeight="1" x14ac:dyDescent="0.2">
      <c r="A77" s="6" t="str">
        <f t="shared" si="40"/>
        <v/>
      </c>
      <c r="B77" s="43"/>
      <c r="C77" s="6"/>
      <c r="D77" s="6"/>
      <c r="E77" s="43"/>
      <c r="F77" s="44"/>
      <c r="G77" s="22"/>
      <c r="H77" s="23"/>
      <c r="I77" s="47">
        <f t="shared" si="41"/>
        <v>0</v>
      </c>
      <c r="J77" s="47">
        <f t="shared" si="42"/>
        <v>0</v>
      </c>
      <c r="K77" s="59" t="str">
        <f t="shared" si="43"/>
        <v/>
      </c>
      <c r="L77" s="59"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245"/>
      <c r="BZ77" s="245"/>
      <c r="CA77" s="245"/>
      <c r="CB77" s="245"/>
      <c r="CC77" s="245"/>
      <c r="CD77" s="245"/>
      <c r="CE77" s="245"/>
      <c r="CF77" s="245"/>
      <c r="CG77" s="234"/>
      <c r="CH77" s="238"/>
      <c r="CI77" s="239"/>
      <c r="CN77" s="7">
        <v>67</v>
      </c>
    </row>
    <row r="78" spans="1:92" s="7" customFormat="1" ht="14.75" customHeight="1" x14ac:dyDescent="0.2">
      <c r="A78" s="6" t="str">
        <f t="shared" si="40"/>
        <v/>
      </c>
      <c r="B78" s="43"/>
      <c r="C78" s="6"/>
      <c r="D78" s="6"/>
      <c r="E78" s="43"/>
      <c r="F78" s="44"/>
      <c r="G78" s="22"/>
      <c r="H78" s="23"/>
      <c r="I78" s="47">
        <f t="shared" si="41"/>
        <v>0</v>
      </c>
      <c r="J78" s="47">
        <f t="shared" si="42"/>
        <v>0</v>
      </c>
      <c r="K78" s="59" t="str">
        <f t="shared" si="43"/>
        <v/>
      </c>
      <c r="L78" s="59"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245"/>
      <c r="BZ78" s="245"/>
      <c r="CA78" s="245"/>
      <c r="CB78" s="245"/>
      <c r="CC78" s="245"/>
      <c r="CD78" s="245"/>
      <c r="CE78" s="245"/>
      <c r="CF78" s="245"/>
      <c r="CG78" s="234"/>
      <c r="CH78" s="238"/>
      <c r="CI78" s="239"/>
      <c r="CN78" s="7">
        <v>68</v>
      </c>
    </row>
    <row r="79" spans="1:92" s="7" customFormat="1" ht="14.75" customHeight="1" x14ac:dyDescent="0.2">
      <c r="A79" s="6" t="str">
        <f t="shared" si="40"/>
        <v/>
      </c>
      <c r="B79" s="43"/>
      <c r="C79" s="6"/>
      <c r="D79" s="6"/>
      <c r="E79" s="43"/>
      <c r="F79" s="44"/>
      <c r="G79" s="22"/>
      <c r="H79" s="23"/>
      <c r="I79" s="47">
        <f t="shared" si="41"/>
        <v>0</v>
      </c>
      <c r="J79" s="47">
        <f t="shared" si="42"/>
        <v>0</v>
      </c>
      <c r="K79" s="59" t="str">
        <f t="shared" si="43"/>
        <v/>
      </c>
      <c r="L79" s="59"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245"/>
      <c r="BZ79" s="245"/>
      <c r="CA79" s="245"/>
      <c r="CB79" s="245"/>
      <c r="CC79" s="245"/>
      <c r="CD79" s="245"/>
      <c r="CE79" s="245"/>
      <c r="CF79" s="245"/>
      <c r="CG79" s="234"/>
      <c r="CH79" s="238"/>
      <c r="CI79" s="239"/>
      <c r="CN79" s="7">
        <v>69</v>
      </c>
    </row>
    <row r="80" spans="1:92" s="7" customFormat="1" ht="14.75" customHeight="1" x14ac:dyDescent="0.2">
      <c r="A80" s="6" t="str">
        <f t="shared" si="40"/>
        <v/>
      </c>
      <c r="B80" s="43"/>
      <c r="C80" s="6"/>
      <c r="D80" s="6"/>
      <c r="E80" s="43"/>
      <c r="F80" s="44"/>
      <c r="G80" s="22"/>
      <c r="H80" s="23"/>
      <c r="I80" s="47">
        <f t="shared" si="41"/>
        <v>0</v>
      </c>
      <c r="J80" s="47">
        <f t="shared" si="42"/>
        <v>0</v>
      </c>
      <c r="K80" s="59" t="str">
        <f t="shared" si="43"/>
        <v/>
      </c>
      <c r="L80" s="59"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245"/>
      <c r="BZ80" s="245"/>
      <c r="CA80" s="245"/>
      <c r="CB80" s="245"/>
      <c r="CC80" s="245"/>
      <c r="CD80" s="245"/>
      <c r="CE80" s="245"/>
      <c r="CF80" s="245"/>
      <c r="CG80" s="234"/>
      <c r="CH80" s="238"/>
      <c r="CI80" s="239"/>
      <c r="CN80" s="7">
        <v>70</v>
      </c>
    </row>
    <row r="81" spans="1:92" s="7" customFormat="1" ht="16" x14ac:dyDescent="0.2">
      <c r="A81" s="6" t="str">
        <f t="shared" si="40"/>
        <v/>
      </c>
      <c r="B81" s="43"/>
      <c r="C81" s="6"/>
      <c r="D81" s="6"/>
      <c r="E81" s="43"/>
      <c r="F81" s="44"/>
      <c r="G81" s="22"/>
      <c r="H81" s="23"/>
      <c r="I81" s="47">
        <f t="shared" si="41"/>
        <v>0</v>
      </c>
      <c r="J81" s="47">
        <f t="shared" si="42"/>
        <v>0</v>
      </c>
      <c r="K81" s="59" t="str">
        <f t="shared" si="43"/>
        <v/>
      </c>
      <c r="L81" s="59"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245"/>
      <c r="BZ81" s="245"/>
      <c r="CA81" s="245"/>
      <c r="CB81" s="245"/>
      <c r="CC81" s="245"/>
      <c r="CD81" s="245"/>
      <c r="CE81" s="245"/>
      <c r="CF81" s="245"/>
      <c r="CG81" s="234"/>
      <c r="CH81" s="238"/>
      <c r="CI81" s="239"/>
      <c r="CN81" s="7">
        <v>71</v>
      </c>
    </row>
    <row r="82" spans="1:92" s="7" customFormat="1" ht="16" x14ac:dyDescent="0.2">
      <c r="A82" s="6" t="str">
        <f t="shared" si="40"/>
        <v/>
      </c>
      <c r="B82" s="43"/>
      <c r="C82" s="6"/>
      <c r="D82" s="6"/>
      <c r="E82" s="43"/>
      <c r="F82" s="44"/>
      <c r="G82" s="22"/>
      <c r="H82" s="23"/>
      <c r="I82" s="47">
        <f t="shared" si="41"/>
        <v>0</v>
      </c>
      <c r="J82" s="47">
        <f t="shared" si="42"/>
        <v>0</v>
      </c>
      <c r="K82" s="59" t="str">
        <f t="shared" si="43"/>
        <v/>
      </c>
      <c r="L82" s="59"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245"/>
      <c r="BZ82" s="245"/>
      <c r="CA82" s="245"/>
      <c r="CB82" s="245"/>
      <c r="CC82" s="245"/>
      <c r="CD82" s="245"/>
      <c r="CE82" s="245"/>
      <c r="CF82" s="245"/>
      <c r="CG82" s="235"/>
      <c r="CH82" s="240"/>
      <c r="CI82" s="241"/>
      <c r="CN82" s="7">
        <v>72</v>
      </c>
    </row>
    <row r="83" spans="1:92" s="7" customFormat="1" ht="16" x14ac:dyDescent="0.2">
      <c r="A83" s="6" t="str">
        <f t="shared" si="40"/>
        <v/>
      </c>
      <c r="B83" s="43"/>
      <c r="C83" s="6"/>
      <c r="D83" s="6"/>
      <c r="E83" s="43"/>
      <c r="F83" s="44"/>
      <c r="G83" s="22"/>
      <c r="H83" s="23"/>
      <c r="I83" s="47">
        <f t="shared" si="41"/>
        <v>0</v>
      </c>
      <c r="J83" s="47">
        <f t="shared" si="42"/>
        <v>0</v>
      </c>
      <c r="K83" s="59" t="str">
        <f t="shared" si="43"/>
        <v/>
      </c>
      <c r="L83" s="59"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ht="16" x14ac:dyDescent="0.2">
      <c r="A84" s="6" t="str">
        <f t="shared" si="40"/>
        <v/>
      </c>
      <c r="B84" s="43"/>
      <c r="C84" s="6"/>
      <c r="D84" s="6"/>
      <c r="E84" s="43"/>
      <c r="F84" s="44"/>
      <c r="G84" s="22"/>
      <c r="H84" s="23"/>
      <c r="I84" s="47">
        <f t="shared" si="41"/>
        <v>0</v>
      </c>
      <c r="J84" s="47">
        <f t="shared" si="42"/>
        <v>0</v>
      </c>
      <c r="K84" s="59" t="str">
        <f t="shared" si="43"/>
        <v/>
      </c>
      <c r="L84" s="59"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ht="16" x14ac:dyDescent="0.2">
      <c r="A85" s="6" t="str">
        <f t="shared" si="40"/>
        <v/>
      </c>
      <c r="B85" s="43"/>
      <c r="C85" s="6"/>
      <c r="D85" s="6"/>
      <c r="E85" s="43"/>
      <c r="F85" s="44"/>
      <c r="G85" s="22"/>
      <c r="H85" s="23"/>
      <c r="I85" s="47">
        <f t="shared" si="41"/>
        <v>0</v>
      </c>
      <c r="J85" s="47">
        <f t="shared" si="42"/>
        <v>0</v>
      </c>
      <c r="K85" s="59" t="str">
        <f t="shared" si="43"/>
        <v/>
      </c>
      <c r="L85" s="59"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ht="16" x14ac:dyDescent="0.2">
      <c r="A86" s="6" t="str">
        <f t="shared" si="40"/>
        <v/>
      </c>
      <c r="B86" s="43"/>
      <c r="C86" s="6"/>
      <c r="D86" s="6"/>
      <c r="E86" s="43"/>
      <c r="F86" s="44"/>
      <c r="G86" s="22"/>
      <c r="H86" s="23"/>
      <c r="I86" s="47">
        <f t="shared" si="41"/>
        <v>0</v>
      </c>
      <c r="J86" s="47">
        <f t="shared" si="42"/>
        <v>0</v>
      </c>
      <c r="K86" s="59" t="str">
        <f t="shared" si="43"/>
        <v/>
      </c>
      <c r="L86" s="59"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ht="16" x14ac:dyDescent="0.2">
      <c r="A87" s="6" t="str">
        <f t="shared" si="40"/>
        <v/>
      </c>
      <c r="B87" s="43"/>
      <c r="C87" s="6"/>
      <c r="D87" s="6"/>
      <c r="E87" s="43"/>
      <c r="F87" s="44"/>
      <c r="G87" s="22"/>
      <c r="H87" s="23"/>
      <c r="I87" s="47">
        <f t="shared" si="41"/>
        <v>0</v>
      </c>
      <c r="J87" s="47">
        <f t="shared" si="42"/>
        <v>0</v>
      </c>
      <c r="K87" s="59" t="str">
        <f t="shared" si="43"/>
        <v/>
      </c>
      <c r="L87" s="59"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ht="16" x14ac:dyDescent="0.2">
      <c r="A88" s="6" t="str">
        <f t="shared" si="40"/>
        <v/>
      </c>
      <c r="B88" s="43"/>
      <c r="C88" s="6"/>
      <c r="D88" s="6"/>
      <c r="E88" s="43"/>
      <c r="F88" s="44"/>
      <c r="G88" s="22"/>
      <c r="H88" s="23"/>
      <c r="I88" s="47">
        <f t="shared" si="41"/>
        <v>0</v>
      </c>
      <c r="J88" s="47">
        <f t="shared" si="42"/>
        <v>0</v>
      </c>
      <c r="K88" s="59" t="str">
        <f t="shared" si="43"/>
        <v/>
      </c>
      <c r="L88" s="59"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ht="16" x14ac:dyDescent="0.2">
      <c r="A89" s="6" t="str">
        <f t="shared" si="40"/>
        <v/>
      </c>
      <c r="B89" s="43"/>
      <c r="C89" s="6"/>
      <c r="D89" s="6"/>
      <c r="E89" s="43"/>
      <c r="F89" s="44"/>
      <c r="G89" s="22"/>
      <c r="H89" s="23"/>
      <c r="I89" s="47">
        <f t="shared" si="41"/>
        <v>0</v>
      </c>
      <c r="J89" s="47">
        <f t="shared" si="42"/>
        <v>0</v>
      </c>
      <c r="K89" s="59" t="str">
        <f t="shared" si="43"/>
        <v/>
      </c>
      <c r="L89" s="59"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ht="16" x14ac:dyDescent="0.2">
      <c r="A90" s="6" t="str">
        <f t="shared" si="40"/>
        <v/>
      </c>
      <c r="B90" s="43"/>
      <c r="C90" s="6"/>
      <c r="D90" s="6"/>
      <c r="E90" s="43"/>
      <c r="F90" s="44"/>
      <c r="G90" s="22"/>
      <c r="H90" s="23"/>
      <c r="I90" s="47">
        <f t="shared" si="41"/>
        <v>0</v>
      </c>
      <c r="J90" s="47">
        <f t="shared" si="42"/>
        <v>0</v>
      </c>
      <c r="K90" s="59" t="str">
        <f t="shared" si="43"/>
        <v/>
      </c>
      <c r="L90" s="59"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ht="16" x14ac:dyDescent="0.2">
      <c r="A91" s="6" t="str">
        <f t="shared" si="40"/>
        <v/>
      </c>
      <c r="B91" s="43"/>
      <c r="C91" s="6"/>
      <c r="D91" s="6"/>
      <c r="E91" s="43"/>
      <c r="F91" s="44"/>
      <c r="G91" s="22"/>
      <c r="H91" s="23"/>
      <c r="I91" s="47">
        <f t="shared" si="41"/>
        <v>0</v>
      </c>
      <c r="J91" s="47">
        <f t="shared" si="42"/>
        <v>0</v>
      </c>
      <c r="K91" s="59" t="str">
        <f t="shared" si="43"/>
        <v/>
      </c>
      <c r="L91" s="59"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ht="16" x14ac:dyDescent="0.2">
      <c r="A92" s="6" t="str">
        <f t="shared" si="40"/>
        <v/>
      </c>
      <c r="B92" s="43"/>
      <c r="C92" s="6"/>
      <c r="D92" s="6"/>
      <c r="E92" s="43"/>
      <c r="F92" s="44"/>
      <c r="G92" s="22"/>
      <c r="H92" s="23"/>
      <c r="I92" s="47">
        <f t="shared" si="41"/>
        <v>0</v>
      </c>
      <c r="J92" s="47">
        <f t="shared" si="42"/>
        <v>0</v>
      </c>
      <c r="K92" s="59" t="str">
        <f t="shared" si="43"/>
        <v/>
      </c>
      <c r="L92" s="59"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ht="16" x14ac:dyDescent="0.2">
      <c r="A93" s="6" t="str">
        <f t="shared" si="40"/>
        <v/>
      </c>
      <c r="B93" s="43"/>
      <c r="C93" s="6"/>
      <c r="D93" s="6"/>
      <c r="E93" s="43"/>
      <c r="F93" s="44"/>
      <c r="G93" s="22"/>
      <c r="H93" s="23"/>
      <c r="I93" s="47">
        <f t="shared" si="41"/>
        <v>0</v>
      </c>
      <c r="J93" s="47">
        <f t="shared" si="42"/>
        <v>0</v>
      </c>
      <c r="K93" s="59" t="str">
        <f t="shared" si="43"/>
        <v/>
      </c>
      <c r="L93" s="59"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ht="16" x14ac:dyDescent="0.2">
      <c r="A94" s="6" t="str">
        <f t="shared" si="40"/>
        <v/>
      </c>
      <c r="B94" s="43"/>
      <c r="C94" s="6"/>
      <c r="D94" s="6"/>
      <c r="E94" s="43"/>
      <c r="F94" s="44"/>
      <c r="G94" s="22"/>
      <c r="H94" s="23"/>
      <c r="I94" s="47">
        <f t="shared" si="41"/>
        <v>0</v>
      </c>
      <c r="J94" s="47">
        <f t="shared" si="42"/>
        <v>0</v>
      </c>
      <c r="K94" s="59" t="str">
        <f t="shared" si="43"/>
        <v/>
      </c>
      <c r="L94" s="59"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ht="16" x14ac:dyDescent="0.2">
      <c r="A95" s="6" t="str">
        <f t="shared" si="40"/>
        <v/>
      </c>
      <c r="B95" s="43"/>
      <c r="C95" s="6"/>
      <c r="D95" s="6"/>
      <c r="E95" s="43"/>
      <c r="F95" s="44"/>
      <c r="G95" s="22"/>
      <c r="H95" s="23"/>
      <c r="I95" s="47">
        <f t="shared" si="41"/>
        <v>0</v>
      </c>
      <c r="J95" s="47">
        <f t="shared" si="42"/>
        <v>0</v>
      </c>
      <c r="K95" s="59" t="str">
        <f t="shared" si="43"/>
        <v/>
      </c>
      <c r="L95" s="59"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ht="16" x14ac:dyDescent="0.2">
      <c r="A96" s="6" t="str">
        <f t="shared" si="40"/>
        <v/>
      </c>
      <c r="B96" s="43"/>
      <c r="C96" s="6"/>
      <c r="D96" s="6"/>
      <c r="E96" s="43"/>
      <c r="F96" s="44"/>
      <c r="G96" s="22"/>
      <c r="H96" s="23"/>
      <c r="I96" s="47">
        <f t="shared" si="41"/>
        <v>0</v>
      </c>
      <c r="J96" s="47">
        <f t="shared" si="42"/>
        <v>0</v>
      </c>
      <c r="K96" s="59" t="str">
        <f t="shared" si="43"/>
        <v/>
      </c>
      <c r="L96" s="59"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ht="16" x14ac:dyDescent="0.2">
      <c r="A97" s="6" t="str">
        <f t="shared" si="40"/>
        <v/>
      </c>
      <c r="B97" s="43"/>
      <c r="C97" s="6"/>
      <c r="D97" s="6"/>
      <c r="E97" s="43"/>
      <c r="F97" s="44"/>
      <c r="G97" s="22"/>
      <c r="H97" s="23"/>
      <c r="I97" s="47">
        <f t="shared" si="41"/>
        <v>0</v>
      </c>
      <c r="J97" s="47">
        <f t="shared" si="42"/>
        <v>0</v>
      </c>
      <c r="K97" s="59" t="str">
        <f t="shared" si="43"/>
        <v/>
      </c>
      <c r="L97" s="59"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75" customHeight="1" x14ac:dyDescent="0.2">
      <c r="A98" s="255" t="s">
        <v>52</v>
      </c>
      <c r="B98" s="255"/>
      <c r="C98" s="255"/>
      <c r="D98" s="255"/>
      <c r="E98" s="255"/>
      <c r="F98" s="255"/>
      <c r="G98" s="255"/>
      <c r="H98" s="255"/>
      <c r="I98" s="255"/>
      <c r="J98" s="255"/>
      <c r="K98" s="255"/>
      <c r="L98" s="255"/>
      <c r="M98" s="255"/>
      <c r="N98" s="255"/>
      <c r="O98" s="255"/>
      <c r="P98" s="255"/>
      <c r="Q98" s="255"/>
      <c r="R98" s="255"/>
      <c r="S98" s="255"/>
      <c r="T98" s="255"/>
      <c r="U98" s="255"/>
      <c r="V98" s="255"/>
      <c r="W98" s="255"/>
      <c r="X98" s="255"/>
      <c r="Y98" s="255"/>
      <c r="Z98" s="255"/>
      <c r="AA98" s="255"/>
      <c r="AB98" s="255"/>
      <c r="AC98" s="255"/>
      <c r="AD98" s="255"/>
      <c r="AE98" s="255"/>
      <c r="AF98" s="61">
        <f>SUM(AF11:AF97)</f>
        <v>0</v>
      </c>
      <c r="AI98" s="61">
        <f>SUM(AI11:AI97)</f>
        <v>0</v>
      </c>
      <c r="AP98" s="61">
        <f>SUM(AP11:AP97)</f>
        <v>0</v>
      </c>
      <c r="AS98" s="61">
        <f>SUM(AS11:AS97)</f>
        <v>0</v>
      </c>
      <c r="CN98" s="7">
        <v>88</v>
      </c>
    </row>
    <row r="99" spans="1:92" s="7" customFormat="1" x14ac:dyDescent="0.2">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9" x14ac:dyDescent="0.2">
      <c r="A100" s="252"/>
      <c r="B100" s="252"/>
      <c r="C100" s="252"/>
      <c r="D100" s="252"/>
      <c r="E100" s="252"/>
      <c r="F100" s="252"/>
      <c r="G100" s="252"/>
      <c r="H100" s="252"/>
      <c r="I100" s="252"/>
      <c r="J100" s="252"/>
      <c r="K100" s="252"/>
      <c r="L100" s="252"/>
      <c r="M100" s="252"/>
      <c r="N100" s="252"/>
      <c r="O100" s="252"/>
      <c r="P100" s="252"/>
      <c r="Q100" s="252"/>
      <c r="R100" s="252"/>
      <c r="S100" s="252"/>
      <c r="T100" s="252"/>
      <c r="U100" s="252"/>
      <c r="V100" s="252"/>
      <c r="W100" s="252"/>
      <c r="X100" s="252"/>
      <c r="Y100" s="252"/>
      <c r="Z100" s="252"/>
      <c r="AA100" s="252"/>
      <c r="AB100" s="252"/>
      <c r="AC100" s="252"/>
      <c r="AD100" s="252"/>
      <c r="AE100" s="252"/>
      <c r="AF100" s="252"/>
      <c r="AG100" s="252"/>
      <c r="AH100" s="70"/>
      <c r="AI100" s="70"/>
      <c r="AJ100" s="70"/>
      <c r="AK100" s="70"/>
      <c r="AL100" s="70"/>
      <c r="AM100" s="71"/>
      <c r="AN100" s="71"/>
      <c r="AO100" s="71"/>
      <c r="AP100" s="71"/>
      <c r="AQ100" s="71"/>
      <c r="AR100" s="71"/>
      <c r="AS100" s="71"/>
      <c r="AT100" s="71"/>
      <c r="AU100" s="71"/>
      <c r="AV100" s="71"/>
      <c r="AW100" s="71"/>
      <c r="AX100" s="71"/>
      <c r="AY100" s="71"/>
      <c r="AZ100" s="71"/>
      <c r="BA100" s="71"/>
      <c r="BB100" s="71"/>
      <c r="BC100" s="71"/>
      <c r="BD100" s="71"/>
      <c r="BE100" s="71"/>
      <c r="BF100" s="71"/>
      <c r="CN100" s="7">
        <v>90</v>
      </c>
    </row>
    <row r="101" spans="1:92" s="7" customFormat="1" x14ac:dyDescent="0.2">
      <c r="AN101" s="71"/>
      <c r="AO101" s="71"/>
      <c r="AP101" s="71"/>
      <c r="AQ101" s="71"/>
      <c r="AR101" s="71"/>
      <c r="AS101" s="71"/>
      <c r="AT101" s="71"/>
      <c r="AU101" s="71"/>
      <c r="AV101" s="71"/>
      <c r="AW101" s="71"/>
      <c r="AX101" s="71"/>
      <c r="AY101" s="71"/>
      <c r="AZ101" s="71"/>
      <c r="BA101" s="71"/>
      <c r="BB101" s="71"/>
      <c r="BC101" s="71"/>
      <c r="BD101" s="71"/>
      <c r="BE101" s="71"/>
      <c r="BF101" s="71"/>
      <c r="CN101" s="7">
        <v>91</v>
      </c>
    </row>
    <row r="102" spans="1:92" s="7" customFormat="1" ht="259.25" customHeight="1" x14ac:dyDescent="0.2">
      <c r="AN102" s="71"/>
      <c r="AO102" s="71"/>
      <c r="AP102" s="71"/>
      <c r="AQ102" s="71"/>
      <c r="AR102" s="71"/>
      <c r="AS102" s="71"/>
      <c r="AT102" s="71"/>
      <c r="AU102" s="71"/>
      <c r="AV102" s="71"/>
      <c r="AW102" s="71"/>
      <c r="AX102" s="71"/>
      <c r="AY102" s="71"/>
      <c r="AZ102" s="71"/>
      <c r="BA102" s="71"/>
      <c r="BB102" s="71"/>
      <c r="BC102" s="71"/>
      <c r="BD102" s="71"/>
      <c r="BE102" s="71"/>
      <c r="BF102" s="71"/>
      <c r="CN102" s="7">
        <v>92</v>
      </c>
    </row>
    <row r="103" spans="1:92" s="7" customFormat="1" ht="30.5" customHeight="1" x14ac:dyDescent="0.2">
      <c r="AL103" s="73"/>
      <c r="AM103" s="73"/>
      <c r="AN103" s="73"/>
      <c r="AO103" s="73"/>
      <c r="AP103" s="73"/>
      <c r="AQ103" s="73"/>
      <c r="AR103" s="73"/>
      <c r="CN103" s="7">
        <v>92</v>
      </c>
    </row>
    <row r="104" spans="1:92" s="7" customFormat="1" ht="30.5" customHeight="1" x14ac:dyDescent="0.2">
      <c r="AL104" s="73"/>
      <c r="AM104" s="73"/>
      <c r="AN104" s="73"/>
      <c r="AO104" s="73"/>
      <c r="AP104" s="73"/>
      <c r="AQ104" s="73"/>
      <c r="AR104" s="73"/>
      <c r="CN104" s="7">
        <v>92</v>
      </c>
    </row>
    <row r="105" spans="1:92" s="7" customFormat="1" ht="30.5" customHeight="1" x14ac:dyDescent="0.2">
      <c r="AL105" s="73"/>
      <c r="AM105" s="73"/>
      <c r="AN105" s="73"/>
      <c r="AO105" s="73"/>
      <c r="AP105" s="73"/>
      <c r="AQ105" s="73"/>
      <c r="AR105" s="73"/>
    </row>
    <row r="106" spans="1:92" s="7" customFormat="1" ht="30.5" customHeight="1" x14ac:dyDescent="0.2">
      <c r="A106" s="73"/>
      <c r="B106" s="73"/>
      <c r="C106" s="73"/>
      <c r="D106" s="73"/>
      <c r="E106" s="73"/>
      <c r="F106" s="73"/>
      <c r="G106" s="73"/>
    </row>
    <row r="107" spans="1:92" s="7" customFormat="1" ht="30.5" customHeight="1" x14ac:dyDescent="0.2">
      <c r="A107" s="73"/>
      <c r="B107" s="73"/>
      <c r="C107" s="73"/>
      <c r="D107" s="73"/>
      <c r="E107" s="73"/>
      <c r="F107" s="73"/>
      <c r="G107" s="73"/>
    </row>
    <row r="108" spans="1:92" s="7" customFormat="1" ht="30.5" customHeight="1" x14ac:dyDescent="0.2">
      <c r="A108" s="73"/>
      <c r="B108" s="73"/>
      <c r="C108" s="73"/>
      <c r="D108" s="73"/>
      <c r="E108" s="73"/>
      <c r="F108" s="73"/>
      <c r="G108" s="73"/>
      <c r="AO108" s="60"/>
    </row>
    <row r="109" spans="1:92" s="7" customFormat="1" ht="30.5" customHeight="1" x14ac:dyDescent="0.2">
      <c r="A109" s="73"/>
      <c r="B109" s="73"/>
      <c r="C109" s="73"/>
      <c r="D109" s="73"/>
      <c r="E109" s="73"/>
      <c r="F109" s="73"/>
      <c r="G109" s="73"/>
    </row>
    <row r="110" spans="1:92" s="7" customFormat="1" ht="30.5" customHeight="1" x14ac:dyDescent="0.2">
      <c r="A110" s="73"/>
      <c r="B110" s="73"/>
      <c r="C110" s="73"/>
      <c r="D110" s="73"/>
      <c r="E110" s="73"/>
      <c r="F110" s="73"/>
      <c r="G110" s="73"/>
    </row>
    <row r="111" spans="1:92" s="7" customFormat="1" ht="30.5" customHeight="1" x14ac:dyDescent="0.2">
      <c r="A111" s="73"/>
      <c r="B111" s="73"/>
      <c r="C111" s="73"/>
      <c r="D111" s="73"/>
      <c r="E111" s="73"/>
      <c r="F111" s="73"/>
      <c r="G111" s="73"/>
    </row>
    <row r="112" spans="1:92" s="7" customFormat="1" ht="30.5" customHeight="1" x14ac:dyDescent="0.2">
      <c r="A112" s="73"/>
      <c r="B112" s="73"/>
      <c r="C112" s="73"/>
      <c r="D112" s="73"/>
      <c r="E112" s="73"/>
      <c r="F112" s="73"/>
      <c r="G112" s="73"/>
    </row>
    <row r="113" spans="1:92" s="7" customFormat="1" ht="30.5" customHeight="1" x14ac:dyDescent="0.2">
      <c r="A113" s="73"/>
      <c r="B113" s="73"/>
      <c r="C113" s="73"/>
      <c r="D113" s="73"/>
      <c r="E113" s="73"/>
      <c r="F113" s="73"/>
      <c r="G113" s="73"/>
    </row>
    <row r="114" spans="1:92" s="7" customFormat="1" ht="30.5" customHeight="1" x14ac:dyDescent="0.2">
      <c r="A114" s="73"/>
      <c r="B114" s="73"/>
      <c r="C114" s="73"/>
      <c r="D114" s="73"/>
      <c r="E114" s="73"/>
      <c r="F114" s="73"/>
      <c r="G114" s="73"/>
    </row>
    <row r="115" spans="1:92" s="7" customFormat="1" ht="30.5" customHeight="1" x14ac:dyDescent="0.2">
      <c r="A115" s="73"/>
      <c r="B115" s="73"/>
      <c r="C115" s="73"/>
      <c r="D115" s="73"/>
      <c r="E115" s="73"/>
      <c r="F115" s="73"/>
      <c r="G115" s="73"/>
    </row>
    <row r="116" spans="1:92" s="7" customFormat="1" ht="30.5" customHeight="1" x14ac:dyDescent="0.2">
      <c r="A116" s="73"/>
      <c r="B116" s="73"/>
      <c r="C116" s="73"/>
      <c r="D116" s="73"/>
      <c r="E116" s="73"/>
      <c r="F116" s="73"/>
      <c r="G116" s="73"/>
    </row>
    <row r="117" spans="1:92" s="7" customFormat="1" ht="30.5" customHeight="1" x14ac:dyDescent="0.2">
      <c r="A117" s="73"/>
      <c r="B117" s="73"/>
      <c r="C117" s="73"/>
      <c r="D117" s="73"/>
      <c r="E117" s="73"/>
      <c r="F117" s="73"/>
      <c r="G117" s="73"/>
    </row>
    <row r="118" spans="1:92" s="7" customFormat="1" ht="30.5" customHeight="1" x14ac:dyDescent="0.2">
      <c r="A118" s="73"/>
      <c r="B118" s="73"/>
      <c r="C118" s="73"/>
      <c r="D118" s="73"/>
      <c r="E118" s="73"/>
      <c r="F118" s="73"/>
      <c r="G118" s="73"/>
    </row>
    <row r="119" spans="1:92" s="7" customFormat="1" ht="30.5" customHeight="1" x14ac:dyDescent="0.2">
      <c r="A119" s="73"/>
      <c r="B119" s="73"/>
      <c r="C119" s="73"/>
      <c r="D119" s="73"/>
      <c r="E119" s="73"/>
      <c r="F119" s="73"/>
      <c r="G119" s="73"/>
    </row>
    <row r="120" spans="1:92" s="7" customFormat="1" ht="30.5" customHeight="1" x14ac:dyDescent="0.2">
      <c r="A120" s="73"/>
      <c r="B120" s="73"/>
      <c r="C120" s="73"/>
      <c r="D120" s="73"/>
      <c r="E120" s="73"/>
      <c r="F120" s="73"/>
      <c r="G120" s="73"/>
    </row>
    <row r="121" spans="1:92" s="7" customFormat="1" ht="30.5" customHeight="1" x14ac:dyDescent="0.2">
      <c r="A121" s="73"/>
      <c r="B121" s="73"/>
      <c r="C121" s="73"/>
      <c r="D121" s="73"/>
      <c r="E121" s="73"/>
      <c r="F121" s="73"/>
      <c r="G121" s="73"/>
    </row>
    <row r="122" spans="1:92" s="7" customFormat="1" ht="30.5" customHeight="1" x14ac:dyDescent="0.2">
      <c r="A122" s="73"/>
      <c r="B122" s="73"/>
      <c r="C122" s="73"/>
      <c r="D122" s="73"/>
      <c r="E122" s="73"/>
      <c r="F122" s="73"/>
      <c r="G122" s="73"/>
    </row>
    <row r="123" spans="1:92" s="7" customFormat="1" ht="30.5" customHeight="1" x14ac:dyDescent="0.2">
      <c r="A123" s="73"/>
      <c r="B123" s="73"/>
      <c r="C123" s="73"/>
      <c r="D123" s="73"/>
      <c r="E123" s="73"/>
      <c r="F123" s="73"/>
      <c r="G123" s="73"/>
      <c r="CN123" s="7">
        <v>92</v>
      </c>
    </row>
    <row r="124" spans="1:92" s="7" customFormat="1" ht="30.5" customHeight="1" x14ac:dyDescent="0.2">
      <c r="A124" s="73"/>
      <c r="B124" s="73"/>
      <c r="C124" s="73"/>
      <c r="D124" s="73"/>
      <c r="E124" s="73"/>
      <c r="F124" s="73"/>
      <c r="G124" s="73"/>
      <c r="CN124" s="7">
        <v>93</v>
      </c>
    </row>
    <row r="125" spans="1:92" s="7" customFormat="1" ht="30.5" customHeight="1" x14ac:dyDescent="0.2">
      <c r="A125" s="73"/>
      <c r="B125" s="73"/>
      <c r="C125" s="73"/>
      <c r="D125" s="73"/>
      <c r="E125" s="73"/>
      <c r="F125" s="73"/>
      <c r="G125" s="73"/>
      <c r="CN125" s="7">
        <v>94</v>
      </c>
    </row>
    <row r="126" spans="1:92" s="7" customFormat="1" ht="30.5" customHeight="1" x14ac:dyDescent="0.2">
      <c r="A126" s="73"/>
      <c r="B126" s="73"/>
      <c r="C126" s="73"/>
      <c r="D126" s="73"/>
      <c r="E126" s="73"/>
      <c r="F126" s="73"/>
      <c r="G126" s="73"/>
      <c r="CN126" s="7">
        <v>95</v>
      </c>
    </row>
    <row r="127" spans="1:92" s="7" customFormat="1" ht="30.5" customHeight="1" x14ac:dyDescent="0.2">
      <c r="A127" s="73"/>
      <c r="B127" s="73"/>
      <c r="C127" s="73"/>
      <c r="D127" s="73"/>
      <c r="E127" s="73"/>
      <c r="F127" s="73"/>
      <c r="G127" s="73"/>
      <c r="CN127" s="7">
        <v>96</v>
      </c>
    </row>
    <row r="128" spans="1:92" s="7" customFormat="1" ht="30.5" customHeight="1" x14ac:dyDescent="0.2">
      <c r="A128" s="73"/>
      <c r="B128" s="73"/>
      <c r="C128" s="73"/>
      <c r="D128" s="73"/>
      <c r="E128" s="73"/>
      <c r="F128" s="73"/>
      <c r="G128" s="73"/>
      <c r="CN128" s="7">
        <v>97</v>
      </c>
    </row>
    <row r="129" spans="1:92" s="7" customFormat="1" ht="30.5" customHeight="1" x14ac:dyDescent="0.2">
      <c r="A129" s="73"/>
      <c r="B129" s="73"/>
      <c r="C129" s="73"/>
      <c r="D129" s="73"/>
      <c r="E129" s="73"/>
      <c r="F129" s="73"/>
      <c r="G129" s="73"/>
      <c r="CN129" s="7">
        <v>98</v>
      </c>
    </row>
    <row r="130" spans="1:92" x14ac:dyDescent="0.2">
      <c r="CN130" s="3">
        <v>101</v>
      </c>
    </row>
    <row r="131" spans="1:92" x14ac:dyDescent="0.2">
      <c r="CN131" s="3">
        <v>102</v>
      </c>
    </row>
    <row r="132" spans="1:92" ht="59.25" customHeight="1" x14ac:dyDescent="0.2">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1" priority="2" stopIfTrue="1" operator="greaterThan">
      <formula>0.2</formula>
    </cfRule>
  </conditionalFormatting>
  <conditionalFormatting sqref="AR11:AR97">
    <cfRule type="cellIs" dxfId="0"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33203125" defaultRowHeight="15" x14ac:dyDescent="0.2"/>
  <sheetData>
    <row r="3" spans="1:3" x14ac:dyDescent="0.2">
      <c r="A3" s="50"/>
      <c r="B3" s="51"/>
      <c r="C3" s="52"/>
    </row>
    <row r="4" spans="1:3" x14ac:dyDescent="0.2">
      <c r="A4" s="53"/>
      <c r="B4" s="54"/>
      <c r="C4" s="55"/>
    </row>
    <row r="5" spans="1:3" x14ac:dyDescent="0.2">
      <c r="A5" s="53"/>
      <c r="B5" s="54"/>
      <c r="C5" s="55"/>
    </row>
    <row r="6" spans="1:3" x14ac:dyDescent="0.2">
      <c r="A6" s="53"/>
      <c r="B6" s="54"/>
      <c r="C6" s="55"/>
    </row>
    <row r="7" spans="1:3" x14ac:dyDescent="0.2">
      <c r="A7" s="53"/>
      <c r="B7" s="54"/>
      <c r="C7" s="55"/>
    </row>
    <row r="8" spans="1:3" x14ac:dyDescent="0.2">
      <c r="A8" s="53"/>
      <c r="B8" s="54"/>
      <c r="C8" s="55"/>
    </row>
    <row r="9" spans="1:3" x14ac:dyDescent="0.2">
      <c r="A9" s="53"/>
      <c r="B9" s="54"/>
      <c r="C9" s="55"/>
    </row>
    <row r="10" spans="1:3" x14ac:dyDescent="0.2">
      <c r="A10" s="53"/>
      <c r="B10" s="54"/>
      <c r="C10" s="55"/>
    </row>
    <row r="11" spans="1:3" x14ac:dyDescent="0.2">
      <c r="A11" s="53"/>
      <c r="B11" s="54"/>
      <c r="C11" s="55"/>
    </row>
    <row r="12" spans="1:3" x14ac:dyDescent="0.2">
      <c r="A12" s="53"/>
      <c r="B12" s="54"/>
      <c r="C12" s="55"/>
    </row>
    <row r="13" spans="1:3" x14ac:dyDescent="0.2">
      <c r="A13" s="53"/>
      <c r="B13" s="54"/>
      <c r="C13" s="55"/>
    </row>
    <row r="14" spans="1:3" x14ac:dyDescent="0.2">
      <c r="A14" s="53"/>
      <c r="B14" s="54"/>
      <c r="C14" s="55"/>
    </row>
    <row r="15" spans="1:3" x14ac:dyDescent="0.2">
      <c r="A15" s="53"/>
      <c r="B15" s="54"/>
      <c r="C15" s="55"/>
    </row>
    <row r="16" spans="1:3" x14ac:dyDescent="0.2">
      <c r="A16" s="53"/>
      <c r="B16" s="54"/>
      <c r="C16" s="55"/>
    </row>
    <row r="17" spans="1:3" x14ac:dyDescent="0.2">
      <c r="A17" s="53"/>
      <c r="B17" s="54"/>
      <c r="C17" s="55"/>
    </row>
    <row r="18" spans="1:3" x14ac:dyDescent="0.2">
      <c r="A18" s="53"/>
      <c r="B18" s="54"/>
      <c r="C18" s="55"/>
    </row>
    <row r="19" spans="1:3" x14ac:dyDescent="0.2">
      <c r="A19" s="53"/>
      <c r="B19" s="54"/>
      <c r="C19" s="55"/>
    </row>
    <row r="20" spans="1:3" x14ac:dyDescent="0.2">
      <c r="A20" s="56"/>
      <c r="B20" s="57"/>
      <c r="C20" s="58"/>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33203125" defaultRowHeight="15" x14ac:dyDescent="0.2"/>
  <cols>
    <col min="12" max="12" width="36.33203125" customWidth="1"/>
    <col min="14" max="14" width="16.33203125" customWidth="1"/>
    <col min="16" max="16" width="49.33203125" customWidth="1"/>
  </cols>
  <sheetData>
    <row r="2" spans="1:22" x14ac:dyDescent="0.2">
      <c r="A2" t="s">
        <v>64</v>
      </c>
      <c r="C2" t="s">
        <v>65</v>
      </c>
    </row>
    <row r="3" spans="1:22" x14ac:dyDescent="0.2">
      <c r="A3" t="s">
        <v>66</v>
      </c>
      <c r="C3" t="s">
        <v>67</v>
      </c>
    </row>
    <row r="7" spans="1:22" ht="64" x14ac:dyDescent="0.2">
      <c r="A7" s="11" t="s">
        <v>68</v>
      </c>
      <c r="C7" s="11" t="s">
        <v>69</v>
      </c>
      <c r="F7" s="11" t="s">
        <v>70</v>
      </c>
      <c r="H7" s="11" t="s">
        <v>71</v>
      </c>
      <c r="J7" s="11" t="s">
        <v>72</v>
      </c>
      <c r="L7" s="48" t="s">
        <v>73</v>
      </c>
      <c r="N7" s="11" t="s">
        <v>74</v>
      </c>
      <c r="P7" s="11" t="s">
        <v>75</v>
      </c>
      <c r="R7" s="11" t="s">
        <v>76</v>
      </c>
      <c r="T7" t="s">
        <v>77</v>
      </c>
      <c r="V7" t="s">
        <v>78</v>
      </c>
    </row>
    <row r="8" spans="1:22" ht="16" x14ac:dyDescent="0.2">
      <c r="A8" t="s">
        <v>79</v>
      </c>
      <c r="C8" t="s">
        <v>80</v>
      </c>
      <c r="F8" t="s">
        <v>81</v>
      </c>
      <c r="H8" t="s">
        <v>82</v>
      </c>
      <c r="J8" t="s">
        <v>83</v>
      </c>
      <c r="L8" s="14" t="s">
        <v>84</v>
      </c>
      <c r="N8" t="s">
        <v>85</v>
      </c>
      <c r="P8" s="13" t="s">
        <v>86</v>
      </c>
      <c r="R8" t="s">
        <v>87</v>
      </c>
      <c r="T8" t="s">
        <v>88</v>
      </c>
      <c r="V8" t="s">
        <v>89</v>
      </c>
    </row>
    <row r="9" spans="1:22" ht="16" x14ac:dyDescent="0.2">
      <c r="A9" t="s">
        <v>90</v>
      </c>
      <c r="C9" t="s">
        <v>91</v>
      </c>
      <c r="F9" t="s">
        <v>92</v>
      </c>
      <c r="H9" t="s">
        <v>93</v>
      </c>
      <c r="J9" t="s">
        <v>94</v>
      </c>
      <c r="L9" s="14" t="s">
        <v>95</v>
      </c>
      <c r="N9" t="s">
        <v>96</v>
      </c>
      <c r="P9" s="13" t="s">
        <v>97</v>
      </c>
      <c r="R9" t="s">
        <v>98</v>
      </c>
      <c r="T9" t="s">
        <v>99</v>
      </c>
      <c r="V9" t="s">
        <v>100</v>
      </c>
    </row>
    <row r="10" spans="1:22" ht="16" x14ac:dyDescent="0.2">
      <c r="A10" t="s">
        <v>101</v>
      </c>
      <c r="C10" t="s">
        <v>102</v>
      </c>
      <c r="H10" t="s">
        <v>103</v>
      </c>
      <c r="J10" t="s">
        <v>104</v>
      </c>
      <c r="L10" s="14" t="s">
        <v>105</v>
      </c>
      <c r="N10" t="s">
        <v>106</v>
      </c>
      <c r="P10" s="13" t="s">
        <v>107</v>
      </c>
      <c r="R10" t="s">
        <v>108</v>
      </c>
      <c r="T10" t="s">
        <v>109</v>
      </c>
      <c r="V10" t="s">
        <v>110</v>
      </c>
    </row>
    <row r="11" spans="1:22" x14ac:dyDescent="0.2">
      <c r="A11" t="s">
        <v>111</v>
      </c>
      <c r="C11" t="s">
        <v>112</v>
      </c>
      <c r="H11" t="s">
        <v>113</v>
      </c>
      <c r="J11" t="s">
        <v>114</v>
      </c>
      <c r="L11" s="14" t="s">
        <v>115</v>
      </c>
      <c r="T11" t="s">
        <v>116</v>
      </c>
      <c r="V11" t="s">
        <v>117</v>
      </c>
    </row>
    <row r="12" spans="1:22" ht="32" x14ac:dyDescent="0.2">
      <c r="C12" s="7"/>
      <c r="D12" s="7"/>
      <c r="E12" s="7"/>
      <c r="F12" s="7"/>
      <c r="G12" s="7"/>
      <c r="H12" s="7" t="s">
        <v>118</v>
      </c>
      <c r="I12" s="7"/>
      <c r="J12" s="7" t="s">
        <v>119</v>
      </c>
      <c r="K12" s="7"/>
      <c r="L12" s="14" t="s">
        <v>120</v>
      </c>
      <c r="M12" s="7"/>
      <c r="N12" s="7"/>
      <c r="T12" t="s">
        <v>121</v>
      </c>
      <c r="V12" t="s">
        <v>122</v>
      </c>
    </row>
    <row r="13" spans="1:22" x14ac:dyDescent="0.2">
      <c r="H13" t="s">
        <v>123</v>
      </c>
      <c r="I13" s="15"/>
      <c r="J13" s="15" t="s">
        <v>124</v>
      </c>
      <c r="L13" s="14" t="s">
        <v>125</v>
      </c>
      <c r="T13" t="s">
        <v>126</v>
      </c>
      <c r="V13" t="s">
        <v>127</v>
      </c>
    </row>
    <row r="14" spans="1:22" x14ac:dyDescent="0.2">
      <c r="H14" t="s">
        <v>128</v>
      </c>
      <c r="I14" s="15"/>
      <c r="J14" s="15" t="s">
        <v>129</v>
      </c>
      <c r="L14" s="14" t="s">
        <v>130</v>
      </c>
      <c r="T14" t="s">
        <v>131</v>
      </c>
      <c r="V14" t="s">
        <v>132</v>
      </c>
    </row>
    <row r="15" spans="1:22" x14ac:dyDescent="0.2">
      <c r="G15" s="15"/>
      <c r="H15" s="15" t="s">
        <v>133</v>
      </c>
      <c r="I15" s="15"/>
      <c r="J15" s="15" t="s">
        <v>134</v>
      </c>
      <c r="K15" s="15"/>
      <c r="L15" s="14" t="s">
        <v>135</v>
      </c>
      <c r="M15" s="15"/>
      <c r="N15" s="15"/>
      <c r="T15" t="s">
        <v>136</v>
      </c>
    </row>
    <row r="16" spans="1:22" ht="48" x14ac:dyDescent="0.2">
      <c r="A16" s="11" t="s">
        <v>137</v>
      </c>
      <c r="J16" t="s">
        <v>138</v>
      </c>
      <c r="L16" s="14" t="s">
        <v>139</v>
      </c>
      <c r="T16" t="s">
        <v>140</v>
      </c>
    </row>
    <row r="17" spans="1:20" x14ac:dyDescent="0.2">
      <c r="A17" t="s">
        <v>141</v>
      </c>
      <c r="J17" t="s">
        <v>142</v>
      </c>
      <c r="L17" s="14" t="s">
        <v>143</v>
      </c>
      <c r="T17" t="s">
        <v>144</v>
      </c>
    </row>
    <row r="18" spans="1:20" x14ac:dyDescent="0.2">
      <c r="A18" t="s">
        <v>145</v>
      </c>
      <c r="J18" t="s">
        <v>146</v>
      </c>
      <c r="L18" s="14" t="s">
        <v>147</v>
      </c>
      <c r="T18" t="s">
        <v>148</v>
      </c>
    </row>
    <row r="19" spans="1:20" x14ac:dyDescent="0.2">
      <c r="J19" t="s">
        <v>149</v>
      </c>
      <c r="L19" s="14" t="s">
        <v>150</v>
      </c>
    </row>
    <row r="20" spans="1:20" x14ac:dyDescent="0.2">
      <c r="J20" t="s">
        <v>151</v>
      </c>
      <c r="L20" s="14" t="s">
        <v>152</v>
      </c>
    </row>
    <row r="21" spans="1:20" x14ac:dyDescent="0.2">
      <c r="J21" t="s">
        <v>153</v>
      </c>
      <c r="L21" s="12"/>
    </row>
    <row r="22" spans="1:20" x14ac:dyDescent="0.2">
      <c r="J22" t="s">
        <v>154</v>
      </c>
    </row>
    <row r="23" spans="1:20" x14ac:dyDescent="0.2">
      <c r="J23" t="s">
        <v>155</v>
      </c>
    </row>
    <row r="24" spans="1:20" x14ac:dyDescent="0.2">
      <c r="J24" t="s">
        <v>156</v>
      </c>
    </row>
    <row r="25" spans="1:20" x14ac:dyDescent="0.2">
      <c r="A25" t="s">
        <v>157</v>
      </c>
      <c r="J25" t="s">
        <v>158</v>
      </c>
    </row>
    <row r="26" spans="1:20" x14ac:dyDescent="0.2">
      <c r="J26" t="s">
        <v>159</v>
      </c>
    </row>
    <row r="27" spans="1:20" x14ac:dyDescent="0.2">
      <c r="J27" t="s">
        <v>160</v>
      </c>
    </row>
  </sheetData>
  <sortState xmlns:xlrd2="http://schemas.microsoft.com/office/spreadsheetml/2017/richdata2" ref="V8:V14">
    <sortCondition ref="V8:V14"/>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BOLSA LOGISTICA MYG</vt:lpstr>
      <vt:lpstr>Tres_Proveedores</vt:lpstr>
      <vt:lpstr>Tres_Proveedores_REV</vt:lpstr>
      <vt:lpstr>BOLSA DE MATERIALES</vt:lpstr>
      <vt:lpstr>Tres_Proveedores_Entrega</vt:lpstr>
      <vt:lpstr>TablaD_3Provedores</vt:lpstr>
      <vt:lpstr>Tres_Entidad</vt:lpstr>
      <vt:lpstr>TablaDinamicaTres_Entidad</vt:lpstr>
      <vt:lpstr>Lista</vt:lpstr>
      <vt:lpstr>Tres_Proveedores!Área_de_impresión</vt:lpstr>
      <vt:lpstr>Tres_Proveedores_Entrega!Área_de_impresión</vt:lpstr>
      <vt:lpstr>Tres_Proveedores_REV!Área_de_impresión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Joshua Dayana Ardila Gallo</cp:lastModifiedBy>
  <cp:revision/>
  <cp:lastPrinted>2025-09-13T00:57:30Z</cp:lastPrinted>
  <dcterms:created xsi:type="dcterms:W3CDTF">2025-03-14T01:33:22Z</dcterms:created>
  <dcterms:modified xsi:type="dcterms:W3CDTF">2025-10-01T22:53:09Z</dcterms:modified>
  <cp:category/>
  <cp:contentStatus/>
</cp:coreProperties>
</file>