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F47B6F5E-046A-4D92-B152-18E5CC4C3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7" r:id="rId1"/>
    <sheet name="Hoja2" sheetId="8" r:id="rId2"/>
    <sheet name="CRONOGRAMA" sheetId="5" state="hidden" r:id="rId3"/>
  </sheets>
  <definedNames>
    <definedName name="_xlnm.Print_Area" localSheetId="0">Hoja1!$A$1:$E$17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8" l="1"/>
  <c r="H21" i="8"/>
  <c r="H29" i="8"/>
  <c r="H23" i="8" l="1"/>
  <c r="H24" i="8" s="1"/>
  <c r="H25" i="8" s="1"/>
  <c r="C4" i="7" s="1"/>
  <c r="C3" i="7" s="1"/>
  <c r="E4" i="7" l="1"/>
  <c r="E3" i="7" s="1"/>
  <c r="H30" i="8" l="1"/>
  <c r="H32" i="8" s="1"/>
  <c r="C6" i="7" s="1"/>
  <c r="H9" i="8"/>
  <c r="H14" i="8"/>
  <c r="H4" i="8"/>
  <c r="H15" i="8" l="1"/>
  <c r="H17" i="8" s="1"/>
  <c r="H10" i="8"/>
  <c r="H12" i="8" s="1"/>
  <c r="H5" i="8"/>
  <c r="H7" i="8" s="1"/>
  <c r="H42" i="8" l="1"/>
  <c r="H35" i="8" l="1"/>
  <c r="D16" i="7" l="1"/>
  <c r="H36" i="8" l="1"/>
  <c r="H38" i="8" l="1"/>
  <c r="C7" i="7" s="1"/>
  <c r="H43" i="8"/>
  <c r="H44" i="8" s="1"/>
  <c r="H45" i="8" s="1"/>
  <c r="C9" i="7" s="1"/>
  <c r="C5" i="7" l="1"/>
  <c r="D9" i="7"/>
  <c r="C8" i="7"/>
  <c r="E7" i="7"/>
  <c r="E5" i="7" s="1"/>
  <c r="E11" i="7" s="1"/>
  <c r="C10" i="7" l="1"/>
  <c r="E12" i="7"/>
  <c r="D8" i="7"/>
  <c r="D10" i="7" l="1"/>
  <c r="C16" i="7" s="1"/>
  <c r="E13" i="7"/>
  <c r="C14" i="7" s="1"/>
  <c r="E16" i="7" l="1"/>
  <c r="C2" i="5"/>
  <c r="F17" i="5"/>
  <c r="F16" i="5"/>
  <c r="F15" i="5"/>
  <c r="F14" i="5"/>
  <c r="F13" i="5"/>
  <c r="F12" i="5"/>
  <c r="F10" i="5"/>
  <c r="F9" i="5"/>
  <c r="F8" i="5"/>
  <c r="F6" i="5"/>
  <c r="D17" i="7" l="1"/>
</calcChain>
</file>

<file path=xl/sharedStrings.xml><?xml version="1.0" encoding="utf-8"?>
<sst xmlns="http://schemas.openxmlformats.org/spreadsheetml/2006/main" count="180" uniqueCount="82">
  <si>
    <t>ITEM</t>
  </si>
  <si>
    <t>DESCRIPCION</t>
  </si>
  <si>
    <t>Valor Proyecto</t>
  </si>
  <si>
    <t>Aporte DESur</t>
  </si>
  <si>
    <t>Aporte Municipio</t>
  </si>
  <si>
    <t>2.1</t>
  </si>
  <si>
    <t>SUBTOTAL</t>
  </si>
  <si>
    <t>Total Componentes</t>
  </si>
  <si>
    <t>IVA Honorarios (19%)</t>
  </si>
  <si>
    <t>Total Honorarios</t>
  </si>
  <si>
    <t xml:space="preserve">VALOR APORTES Municipio </t>
  </si>
  <si>
    <t>VALOR APORTES DESur</t>
  </si>
  <si>
    <t>VALOR TOTAL CONVENIO</t>
  </si>
  <si>
    <t>CARGO</t>
  </si>
  <si>
    <t>Cantidad</t>
  </si>
  <si>
    <t xml:space="preserve">% Utilización </t>
  </si>
  <si>
    <t>Salario Basico</t>
  </si>
  <si>
    <t>Factor multiplicador</t>
  </si>
  <si>
    <t>Valor Total</t>
  </si>
  <si>
    <t xml:space="preserve"> </t>
  </si>
  <si>
    <t xml:space="preserve">SUBTOTAL </t>
  </si>
  <si>
    <t>IVA 19%</t>
  </si>
  <si>
    <t xml:space="preserve">TOTAL  </t>
  </si>
  <si>
    <t>gl</t>
  </si>
  <si>
    <t>CRONOGRAMA DE EJECUCIÓN 
ANEXO N°1</t>
  </si>
  <si>
    <t>Item</t>
  </si>
  <si>
    <t>Descripción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</si>
  <si>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</si>
  <si>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</si>
  <si>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</si>
  <si>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</si>
  <si>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</si>
  <si>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</si>
  <si>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</si>
  <si>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</si>
  <si>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</si>
  <si>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</si>
  <si>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</si>
  <si>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INICIO DEL CONTRATO ESPECIFICO</t>
  </si>
  <si>
    <t>P</t>
  </si>
  <si>
    <t>DIAGNOSTICO DE REQUERIMIENTOS TÉCNICOS Y CARACTERIZACIÓN DEL PROYECTO</t>
  </si>
  <si>
    <t xml:space="preserve">ELABORACIÓN DE PRESUPUESTO Y CRONOGRAMA DETALLADO DE DISEÑO </t>
  </si>
  <si>
    <t xml:space="preserve">DIAGNOSTICO CONTEXTO SOCIAL </t>
  </si>
  <si>
    <t>DIAGNOSTICO CONTEXTO AMBIENTAL</t>
  </si>
  <si>
    <t>PROCESO DE SELECCIÓN CONTRATISTA DISEÑADOR</t>
  </si>
  <si>
    <t>EJECUCION DE DISEÑOS</t>
  </si>
  <si>
    <t>ELABORACION DEL PMA</t>
  </si>
  <si>
    <t>ELABORACION DEL PMT</t>
  </si>
  <si>
    <t>GERENCIA</t>
  </si>
  <si>
    <t>EVALUACION</t>
  </si>
  <si>
    <t>LIQUIDACION CONTRATO DE DISEÑOS</t>
  </si>
  <si>
    <t>LIQUIDACION DEL CONTRATO ESPECIFICO</t>
  </si>
  <si>
    <t>1.1</t>
  </si>
  <si>
    <t>COMPONENTE EJECUCIÓN</t>
  </si>
  <si>
    <t xml:space="preserve">CIERRE </t>
  </si>
  <si>
    <t xml:space="preserve"> EVALUACIÓN</t>
  </si>
  <si>
    <t xml:space="preserve">GERENCIA </t>
  </si>
  <si>
    <t xml:space="preserve">EVALUACIÓN </t>
  </si>
  <si>
    <t>Valor total</t>
  </si>
  <si>
    <t>-</t>
  </si>
  <si>
    <t>Honorarios (5%)</t>
  </si>
  <si>
    <t>N° de meses</t>
  </si>
  <si>
    <t>Gerencia (ver presupuesto anexo)</t>
  </si>
  <si>
    <t>2.2</t>
  </si>
  <si>
    <t>3.1</t>
  </si>
  <si>
    <t>ESTUDIOS Y DISEÑOS</t>
  </si>
  <si>
    <t>1. COMPONENTE DE ESTRUCTURACIÓN</t>
  </si>
  <si>
    <t xml:space="preserve">2. COMPONENTE EJECUCIÓN </t>
  </si>
  <si>
    <t>3. CIERRE</t>
  </si>
  <si>
    <t>Factor Multiplicador</t>
  </si>
  <si>
    <t xml:space="preserve">Profesional evaluación de proyectos </t>
  </si>
  <si>
    <t xml:space="preserve">FASE III FACTIBILIDAD </t>
  </si>
  <si>
    <t xml:space="preserve">ESTRUCTURACIÓN TECNICA Y FINANCIERA </t>
  </si>
  <si>
    <t xml:space="preserve">Profesional de presupuesto </t>
  </si>
  <si>
    <t xml:space="preserve">Asesor de presupuesto </t>
  </si>
  <si>
    <t xml:space="preserve">1. COMPONENTE ESTRUCTURACIÓN </t>
  </si>
  <si>
    <t>COMPONENTE ESTRUCTURACIÓN</t>
  </si>
  <si>
    <t>ESTRUCTURACIÓN TÉCNICA Y FINANCIERA</t>
  </si>
  <si>
    <t>CONSTRUCCIÓN DE LA ETAPA 2 DEL BLOQUE 14 DE LA INSTITUCIÓN UNIVERSITARIA DE ENVIGADO</t>
  </si>
  <si>
    <t>CONSTRUCCIÓN  E INTERVENTORIA</t>
  </si>
  <si>
    <t>CONSTRUCCIÓN E INTERVENTORIA</t>
  </si>
  <si>
    <t>Construcción e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</si>
</sst>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&quot;$&quot;\ * #,##0_-;\-&quot;$&quot;\ * #,##0_-;_-&quot;$&quot;\ * &quot;-&quot;??_-;_-@_-"/>
    <numFmt numFmtId="167" formatCode="_(&quot;$&quot;\ * #,##0.00_);_(&quot;$&quot;\ * \(#,##0.00\);_(&quot;$&quot;\ * &quot;-&quot;??_);_(@_)"/>
    <numFmt numFmtId="168" formatCode="_ * #,##0_ ;_ * \-#,##0_ ;_ * &quot;-&quot;??_ ;_ @_ "/>
    <numFmt numFmtId="169" formatCode="_ [$€-2]\ * #,##0.00_ ;_ [$€-2]\ * \-#,##0.00_ ;_ [$€-2]\ * &quot;-&quot;??_ "/>
    <numFmt numFmtId="170" formatCode="#,##0\ &quot;€&quot;"/>
    <numFmt numFmtId="171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u/>
      <sz val="10"/>
      <color indexed="12"/>
      <name val="Arial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64"/>
      <name val="Arial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2" fillId="0" borderId="0"/>
    <xf numFmtId="41" fontId="7" fillId="0" borderId="0" applyFont="0" applyFill="0" applyBorder="0" applyAlignment="0" applyProtection="0"/>
    <xf numFmtId="0" fontId="7" fillId="0" borderId="0"/>
    <xf numFmtId="0" fontId="1" fillId="0" borderId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3" fontId="7" fillId="0" borderId="0"/>
    <xf numFmtId="164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9" fontId="15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5">
    <xf numFmtId="0" fontId="0" fillId="0" borderId="0" xfId="0"/>
    <xf numFmtId="166" fontId="2" fillId="2" borderId="1" xfId="1" applyNumberFormat="1" applyFont="1" applyFill="1" applyBorder="1" applyAlignment="1">
      <alignment horizontal="center" vertical="center"/>
    </xf>
    <xf numFmtId="42" fontId="2" fillId="2" borderId="1" xfId="2" applyFont="1" applyFill="1" applyBorder="1" applyAlignment="1">
      <alignment horizontal="right" vertical="center"/>
    </xf>
    <xf numFmtId="1" fontId="10" fillId="0" borderId="1" xfId="8" applyNumberFormat="1" applyFont="1" applyBorder="1" applyAlignment="1" applyProtection="1">
      <alignment vertical="center" wrapText="1"/>
      <protection locked="0"/>
    </xf>
    <xf numFmtId="164" fontId="10" fillId="0" borderId="1" xfId="9" applyFont="1" applyFill="1" applyBorder="1" applyAlignment="1" applyProtection="1">
      <alignment vertical="center" wrapText="1"/>
      <protection locked="0"/>
    </xf>
    <xf numFmtId="49" fontId="9" fillId="0" borderId="1" xfId="8" applyNumberFormat="1" applyFont="1" applyBorder="1" applyAlignment="1">
      <alignment horizontal="center" vertical="center" wrapText="1"/>
    </xf>
    <xf numFmtId="49" fontId="9" fillId="3" borderId="1" xfId="8" applyNumberFormat="1" applyFont="1" applyFill="1" applyBorder="1" applyAlignment="1">
      <alignment vertical="center" wrapText="1"/>
    </xf>
    <xf numFmtId="1" fontId="10" fillId="0" borderId="1" xfId="8" applyNumberFormat="1" applyFont="1" applyBorder="1" applyAlignment="1" applyProtection="1">
      <alignment horizontal="center" vertical="center" wrapText="1"/>
      <protection locked="0"/>
    </xf>
    <xf numFmtId="164" fontId="10" fillId="0" borderId="1" xfId="9" applyFont="1" applyFill="1" applyBorder="1" applyAlignment="1" applyProtection="1">
      <alignment horizontal="center" vertical="center" wrapText="1"/>
      <protection locked="0"/>
    </xf>
    <xf numFmtId="49" fontId="9" fillId="0" borderId="1" xfId="8" applyNumberFormat="1" applyFont="1" applyBorder="1" applyAlignment="1">
      <alignment vertical="center" wrapText="1"/>
    </xf>
    <xf numFmtId="0" fontId="11" fillId="0" borderId="1" xfId="6" applyFont="1" applyBorder="1"/>
    <xf numFmtId="49" fontId="9" fillId="3" borderId="1" xfId="8" applyNumberFormat="1" applyFont="1" applyFill="1" applyBorder="1" applyAlignment="1">
      <alignment horizontal="center" vertical="center" wrapText="1"/>
    </xf>
    <xf numFmtId="1" fontId="10" fillId="0" borderId="5" xfId="8" applyNumberFormat="1" applyFont="1" applyBorder="1" applyAlignment="1" applyProtection="1">
      <alignment horizontal="center" vertical="center"/>
      <protection locked="0"/>
    </xf>
    <xf numFmtId="1" fontId="10" fillId="0" borderId="6" xfId="8" applyNumberFormat="1" applyFont="1" applyBorder="1" applyAlignment="1" applyProtection="1">
      <alignment horizontal="center" vertical="center"/>
      <protection locked="0"/>
    </xf>
    <xf numFmtId="0" fontId="11" fillId="0" borderId="0" xfId="6" applyFont="1"/>
    <xf numFmtId="1" fontId="9" fillId="2" borderId="4" xfId="5" applyNumberFormat="1" applyFont="1" applyFill="1" applyBorder="1" applyAlignment="1">
      <alignment vertical="center" wrapText="1"/>
    </xf>
    <xf numFmtId="0" fontId="11" fillId="2" borderId="0" xfId="6" applyFont="1" applyFill="1"/>
    <xf numFmtId="1" fontId="10" fillId="4" borderId="7" xfId="8" applyNumberFormat="1" applyFont="1" applyFill="1" applyBorder="1" applyAlignment="1" applyProtection="1">
      <alignment vertical="center" wrapText="1"/>
      <protection locked="0"/>
    </xf>
    <xf numFmtId="1" fontId="10" fillId="4" borderId="1" xfId="8" applyNumberFormat="1" applyFont="1" applyFill="1" applyBorder="1" applyAlignment="1" applyProtection="1">
      <alignment vertical="center" wrapText="1"/>
      <protection locked="0"/>
    </xf>
    <xf numFmtId="1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10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left" vertical="center"/>
    </xf>
    <xf numFmtId="1" fontId="9" fillId="2" borderId="3" xfId="5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" fontId="6" fillId="7" borderId="1" xfId="3" applyNumberFormat="1" applyFont="1" applyFill="1" applyBorder="1" applyAlignment="1" applyProtection="1">
      <alignment horizontal="center" vertical="center"/>
    </xf>
    <xf numFmtId="0" fontId="6" fillId="7" borderId="1" xfId="0" applyFont="1" applyFill="1" applyBorder="1" applyAlignment="1">
      <alignment horizontal="justify" vertical="center" wrapText="1"/>
    </xf>
    <xf numFmtId="166" fontId="6" fillId="7" borderId="1" xfId="1" applyNumberFormat="1" applyFont="1" applyFill="1" applyBorder="1" applyAlignment="1">
      <alignment vertical="center"/>
    </xf>
    <xf numFmtId="42" fontId="4" fillId="6" borderId="1" xfId="0" applyNumberFormat="1" applyFont="1" applyFill="1" applyBorder="1"/>
    <xf numFmtId="42" fontId="3" fillId="7" borderId="1" xfId="0" applyNumberFormat="1" applyFont="1" applyFill="1" applyBorder="1"/>
    <xf numFmtId="49" fontId="3" fillId="7" borderId="1" xfId="4" applyNumberFormat="1" applyFont="1" applyFill="1" applyBorder="1" applyAlignment="1">
      <alignment vertical="center" wrapText="1"/>
    </xf>
    <xf numFmtId="49" fontId="4" fillId="6" borderId="1" xfId="4" applyNumberFormat="1" applyFont="1" applyFill="1" applyBorder="1" applyAlignment="1">
      <alignment vertical="center" wrapText="1"/>
    </xf>
    <xf numFmtId="166" fontId="4" fillId="10" borderId="1" xfId="1" applyNumberFormat="1" applyFont="1" applyFill="1" applyBorder="1" applyAlignment="1">
      <alignment vertical="center"/>
    </xf>
    <xf numFmtId="166" fontId="0" fillId="0" borderId="0" xfId="0" applyNumberFormat="1"/>
    <xf numFmtId="170" fontId="0" fillId="0" borderId="0" xfId="0" applyNumberFormat="1"/>
    <xf numFmtId="1" fontId="0" fillId="0" borderId="0" xfId="0" applyNumberFormat="1"/>
    <xf numFmtId="166" fontId="0" fillId="0" borderId="0" xfId="1" applyNumberFormat="1" applyFont="1"/>
    <xf numFmtId="1" fontId="6" fillId="9" borderId="1" xfId="3" applyNumberFormat="1" applyFont="1" applyFill="1" applyBorder="1" applyAlignment="1" applyProtection="1">
      <alignment horizontal="center" vertical="center"/>
    </xf>
    <xf numFmtId="0" fontId="6" fillId="9" borderId="1" xfId="0" applyFont="1" applyFill="1" applyBorder="1" applyAlignment="1">
      <alignment horizontal="justify" vertical="center" wrapText="1"/>
    </xf>
    <xf numFmtId="166" fontId="6" fillId="9" borderId="1" xfId="1" applyNumberFormat="1" applyFont="1" applyFill="1" applyBorder="1" applyAlignment="1">
      <alignment horizontal="center" vertical="center"/>
    </xf>
    <xf numFmtId="0" fontId="0" fillId="9" borderId="0" xfId="0" applyFill="1"/>
    <xf numFmtId="166" fontId="6" fillId="9" borderId="1" xfId="1" applyNumberFormat="1" applyFont="1" applyFill="1" applyBorder="1" applyAlignment="1">
      <alignment vertical="center"/>
    </xf>
    <xf numFmtId="0" fontId="0" fillId="11" borderId="0" xfId="0" applyFill="1"/>
    <xf numFmtId="42" fontId="2" fillId="2" borderId="1" xfId="2" applyFont="1" applyFill="1" applyBorder="1" applyAlignment="1">
      <alignment horizontal="right" vertical="center" indent="1"/>
    </xf>
    <xf numFmtId="4" fontId="2" fillId="2" borderId="1" xfId="0" applyNumberFormat="1" applyFont="1" applyFill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/>
    </xf>
    <xf numFmtId="166" fontId="2" fillId="2" borderId="1" xfId="1" applyNumberFormat="1" applyFont="1" applyFill="1" applyBorder="1" applyAlignment="1">
      <alignment horizontal="right" vertical="center" indent="1"/>
    </xf>
    <xf numFmtId="41" fontId="0" fillId="11" borderId="0" xfId="27" applyFont="1" applyFill="1"/>
    <xf numFmtId="42" fontId="0" fillId="0" borderId="0" xfId="0" applyNumberFormat="1"/>
    <xf numFmtId="166" fontId="6" fillId="9" borderId="2" xfId="1" applyNumberFormat="1" applyFont="1" applyFill="1" applyBorder="1" applyAlignment="1">
      <alignment horizontal="center" vertical="center"/>
    </xf>
    <xf numFmtId="166" fontId="6" fillId="9" borderId="2" xfId="1" applyNumberFormat="1" applyFont="1" applyFill="1" applyBorder="1" applyAlignment="1">
      <alignment vertical="center"/>
    </xf>
    <xf numFmtId="166" fontId="6" fillId="7" borderId="2" xfId="1" applyNumberFormat="1" applyFont="1" applyFill="1" applyBorder="1" applyAlignment="1">
      <alignment vertical="center"/>
    </xf>
    <xf numFmtId="166" fontId="4" fillId="10" borderId="2" xfId="1" applyNumberFormat="1" applyFont="1" applyFill="1" applyBorder="1" applyAlignment="1">
      <alignment vertical="center"/>
    </xf>
    <xf numFmtId="166" fontId="2" fillId="2" borderId="2" xfId="1" applyNumberFormat="1" applyFont="1" applyFill="1" applyBorder="1" applyAlignment="1">
      <alignment horizontal="center" vertical="center"/>
    </xf>
    <xf numFmtId="166" fontId="6" fillId="2" borderId="0" xfId="1" applyNumberFormat="1" applyFont="1" applyFill="1" applyBorder="1" applyAlignment="1">
      <alignment horizontal="center" vertical="center"/>
    </xf>
    <xf numFmtId="1" fontId="2" fillId="2" borderId="1" xfId="3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9" fontId="2" fillId="0" borderId="1" xfId="0" applyNumberFormat="1" applyFont="1" applyBorder="1" applyAlignment="1">
      <alignment horizontal="center"/>
    </xf>
    <xf numFmtId="42" fontId="2" fillId="0" borderId="1" xfId="2" applyFont="1" applyFill="1" applyBorder="1" applyAlignment="1">
      <alignment horizontal="right" vertical="center" indent="1"/>
    </xf>
    <xf numFmtId="49" fontId="4" fillId="6" borderId="7" xfId="4" applyNumberFormat="1" applyFont="1" applyFill="1" applyBorder="1" applyAlignment="1">
      <alignment vertical="center" wrapText="1"/>
    </xf>
    <xf numFmtId="42" fontId="4" fillId="6" borderId="7" xfId="0" applyNumberFormat="1" applyFont="1" applyFill="1" applyBorder="1"/>
    <xf numFmtId="1" fontId="2" fillId="2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2" fontId="2" fillId="2" borderId="1" xfId="28" applyNumberFormat="1" applyFont="1" applyFill="1" applyBorder="1" applyAlignment="1">
      <alignment horizontal="center" vertical="center"/>
    </xf>
    <xf numFmtId="42" fontId="2" fillId="2" borderId="22" xfId="2" applyFont="1" applyFill="1" applyBorder="1" applyAlignment="1">
      <alignment horizontal="right" vertical="center"/>
    </xf>
    <xf numFmtId="49" fontId="3" fillId="2" borderId="1" xfId="4" applyNumberFormat="1" applyFont="1" applyFill="1" applyBorder="1" applyAlignment="1">
      <alignment vertical="center" wrapText="1"/>
    </xf>
    <xf numFmtId="42" fontId="3" fillId="2" borderId="22" xfId="0" applyNumberFormat="1" applyFont="1" applyFill="1" applyBorder="1"/>
    <xf numFmtId="1" fontId="17" fillId="2" borderId="1" xfId="3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>
      <alignment horizontal="justify" vertical="center" wrapText="1"/>
    </xf>
    <xf numFmtId="166" fontId="17" fillId="2" borderId="1" xfId="1" applyNumberFormat="1" applyFont="1" applyFill="1" applyBorder="1" applyAlignment="1">
      <alignment horizontal="center" vertical="center"/>
    </xf>
    <xf numFmtId="3" fontId="18" fillId="0" borderId="0" xfId="0" applyNumberFormat="1" applyFont="1"/>
    <xf numFmtId="166" fontId="0" fillId="9" borderId="0" xfId="0" applyNumberFormat="1" applyFill="1"/>
    <xf numFmtId="171" fontId="0" fillId="0" borderId="0" xfId="29" applyNumberFormat="1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42" fontId="4" fillId="10" borderId="2" xfId="2" applyFont="1" applyFill="1" applyBorder="1" applyAlignment="1">
      <alignment horizontal="center" vertical="center"/>
    </xf>
    <xf numFmtId="42" fontId="4" fillId="10" borderId="3" xfId="2" applyFont="1" applyFill="1" applyBorder="1" applyAlignment="1">
      <alignment horizontal="center" vertical="center"/>
    </xf>
    <xf numFmtId="166" fontId="4" fillId="10" borderId="2" xfId="0" applyNumberFormat="1" applyFont="1" applyFill="1" applyBorder="1" applyAlignment="1">
      <alignment horizontal="center" vertical="center"/>
    </xf>
    <xf numFmtId="166" fontId="4" fillId="10" borderId="3" xfId="0" applyNumberFormat="1" applyFont="1" applyFill="1" applyBorder="1" applyAlignment="1">
      <alignment horizontal="center" vertical="center"/>
    </xf>
    <xf numFmtId="166" fontId="4" fillId="10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3" fillId="7" borderId="2" xfId="4" applyNumberFormat="1" applyFont="1" applyFill="1" applyBorder="1" applyAlignment="1">
      <alignment horizontal="center" vertical="center" wrapText="1"/>
    </xf>
    <xf numFmtId="49" fontId="3" fillId="7" borderId="3" xfId="4" applyNumberFormat="1" applyFont="1" applyFill="1" applyBorder="1" applyAlignment="1">
      <alignment horizontal="center" vertical="center" wrapText="1"/>
    </xf>
    <xf numFmtId="49" fontId="3" fillId="7" borderId="4" xfId="4" applyNumberFormat="1" applyFont="1" applyFill="1" applyBorder="1" applyAlignment="1">
      <alignment horizontal="center" vertical="center" wrapText="1"/>
    </xf>
    <xf numFmtId="49" fontId="4" fillId="6" borderId="12" xfId="4" applyNumberFormat="1" applyFont="1" applyFill="1" applyBorder="1" applyAlignment="1">
      <alignment horizontal="center" vertical="center" wrapText="1"/>
    </xf>
    <xf numFmtId="49" fontId="4" fillId="6" borderId="13" xfId="4" applyNumberFormat="1" applyFont="1" applyFill="1" applyBorder="1" applyAlignment="1">
      <alignment horizontal="center" vertical="center" wrapText="1"/>
    </xf>
    <xf numFmtId="49" fontId="4" fillId="6" borderId="14" xfId="4" applyNumberFormat="1" applyFont="1" applyFill="1" applyBorder="1" applyAlignment="1">
      <alignment horizontal="center" vertical="center" wrapText="1"/>
    </xf>
    <xf numFmtId="49" fontId="4" fillId="6" borderId="2" xfId="4" applyNumberFormat="1" applyFont="1" applyFill="1" applyBorder="1" applyAlignment="1">
      <alignment horizontal="center" vertical="center" wrapText="1"/>
    </xf>
    <xf numFmtId="49" fontId="4" fillId="6" borderId="3" xfId="4" applyNumberFormat="1" applyFont="1" applyFill="1" applyBorder="1" applyAlignment="1">
      <alignment horizontal="center" vertical="center" wrapText="1"/>
    </xf>
    <xf numFmtId="49" fontId="4" fillId="6" borderId="4" xfId="4" applyNumberFormat="1" applyFont="1" applyFill="1" applyBorder="1" applyAlignment="1">
      <alignment horizontal="center" vertical="center" wrapText="1"/>
    </xf>
    <xf numFmtId="49" fontId="4" fillId="8" borderId="18" xfId="4" applyNumberFormat="1" applyFont="1" applyFill="1" applyBorder="1" applyAlignment="1">
      <alignment horizontal="center" vertical="center" wrapText="1"/>
    </xf>
    <xf numFmtId="49" fontId="4" fillId="8" borderId="19" xfId="4" applyNumberFormat="1" applyFont="1" applyFill="1" applyBorder="1" applyAlignment="1">
      <alignment horizontal="center" vertical="center" wrapText="1"/>
    </xf>
    <xf numFmtId="49" fontId="4" fillId="8" borderId="20" xfId="4" applyNumberFormat="1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49" fontId="3" fillId="2" borderId="11" xfId="4" applyNumberFormat="1" applyFont="1" applyFill="1" applyBorder="1" applyAlignment="1">
      <alignment horizontal="center" vertical="center" wrapText="1"/>
    </xf>
    <xf numFmtId="49" fontId="3" fillId="2" borderId="3" xfId="4" applyNumberFormat="1" applyFont="1" applyFill="1" applyBorder="1" applyAlignment="1">
      <alignment horizontal="center" vertical="center" wrapText="1"/>
    </xf>
    <xf numFmtId="49" fontId="3" fillId="2" borderId="4" xfId="4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49" fontId="4" fillId="8" borderId="2" xfId="4" applyNumberFormat="1" applyFont="1" applyFill="1" applyBorder="1" applyAlignment="1">
      <alignment horizontal="center" vertical="center" wrapText="1"/>
    </xf>
    <xf numFmtId="49" fontId="4" fillId="8" borderId="3" xfId="4" applyNumberFormat="1" applyFont="1" applyFill="1" applyBorder="1" applyAlignment="1">
      <alignment horizontal="center" vertical="center" wrapText="1"/>
    </xf>
    <xf numFmtId="49" fontId="4" fillId="8" borderId="4" xfId="4" applyNumberFormat="1" applyFont="1" applyFill="1" applyBorder="1" applyAlignment="1">
      <alignment horizontal="center" vertical="center" wrapText="1"/>
    </xf>
    <xf numFmtId="49" fontId="4" fillId="8" borderId="15" xfId="4" applyNumberFormat="1" applyFont="1" applyFill="1" applyBorder="1" applyAlignment="1">
      <alignment horizontal="center" vertical="center" wrapText="1"/>
    </xf>
    <xf numFmtId="49" fontId="4" fillId="8" borderId="16" xfId="4" applyNumberFormat="1" applyFont="1" applyFill="1" applyBorder="1" applyAlignment="1">
      <alignment horizontal="center" vertical="center" wrapText="1"/>
    </xf>
    <xf numFmtId="49" fontId="4" fillId="8" borderId="17" xfId="4" applyNumberFormat="1" applyFont="1" applyFill="1" applyBorder="1" applyAlignment="1">
      <alignment horizontal="center" vertical="center" wrapText="1"/>
    </xf>
    <xf numFmtId="0" fontId="9" fillId="5" borderId="7" xfId="5" applyFont="1" applyFill="1" applyBorder="1" applyAlignment="1">
      <alignment horizontal="center" vertical="center"/>
    </xf>
    <xf numFmtId="0" fontId="9" fillId="5" borderId="8" xfId="5" applyFont="1" applyFill="1" applyBorder="1" applyAlignment="1">
      <alignment horizontal="center" vertical="center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1" fontId="8" fillId="0" borderId="1" xfId="5" applyNumberFormat="1" applyFont="1" applyBorder="1" applyAlignment="1">
      <alignment horizontal="center" vertical="center" wrapText="1"/>
    </xf>
    <xf numFmtId="0" fontId="9" fillId="5" borderId="5" xfId="5" applyFont="1" applyFill="1" applyBorder="1" applyAlignment="1">
      <alignment horizontal="center" vertical="center"/>
    </xf>
    <xf numFmtId="0" fontId="9" fillId="5" borderId="1" xfId="5" applyFont="1" applyFill="1" applyBorder="1" applyAlignment="1">
      <alignment horizontal="center" vertical="center"/>
    </xf>
    <xf numFmtId="1" fontId="9" fillId="2" borderId="11" xfId="5" applyNumberFormat="1" applyFont="1" applyFill="1" applyBorder="1" applyAlignment="1">
      <alignment horizontal="center" vertical="center" wrapText="1"/>
    </xf>
    <xf numFmtId="1" fontId="9" fillId="2" borderId="3" xfId="5" applyNumberFormat="1" applyFont="1" applyFill="1" applyBorder="1" applyAlignment="1">
      <alignment horizontal="center" vertical="center" wrapText="1"/>
    </xf>
  </cellXfs>
  <cellStyles count="30">
    <cellStyle name="Hipervínculo" xfId="3" builtinId="8"/>
    <cellStyle name="Millares" xfId="29" builtinId="3"/>
    <cellStyle name="Millares [0]" xfId="27" builtinId="6"/>
    <cellStyle name="Millares [0] 2" xfId="15" xr:uid="{00000000-0005-0000-0000-000003000000}"/>
    <cellStyle name="Millares 2" xfId="13" xr:uid="{00000000-0005-0000-0000-000004000000}"/>
    <cellStyle name="Moneda" xfId="1" builtinId="4"/>
    <cellStyle name="Moneda [0]" xfId="2" builtinId="7"/>
    <cellStyle name="Moneda [0] 2" xfId="11" xr:uid="{00000000-0005-0000-0000-000007000000}"/>
    <cellStyle name="Moneda [0] 5" xfId="19" xr:uid="{00000000-0005-0000-0000-000008000000}"/>
    <cellStyle name="Moneda 18" xfId="22" xr:uid="{00000000-0005-0000-0000-000009000000}"/>
    <cellStyle name="Moneda 19" xfId="18" xr:uid="{00000000-0005-0000-0000-00000A000000}"/>
    <cellStyle name="Moneda 2" xfId="10" xr:uid="{00000000-0005-0000-0000-00000B000000}"/>
    <cellStyle name="Moneda 2 2" xfId="9" xr:uid="{00000000-0005-0000-0000-00000C000000}"/>
    <cellStyle name="Moneda 2 6" xfId="25" xr:uid="{00000000-0005-0000-0000-00000D000000}"/>
    <cellStyle name="Moneda 75" xfId="12" xr:uid="{00000000-0005-0000-0000-00000E000000}"/>
    <cellStyle name="Normal" xfId="0" builtinId="0"/>
    <cellStyle name="Normal 15 2" xfId="14" xr:uid="{00000000-0005-0000-0000-000010000000}"/>
    <cellStyle name="Normal 17" xfId="17" xr:uid="{00000000-0005-0000-0000-000011000000}"/>
    <cellStyle name="Normal 18" xfId="21" xr:uid="{00000000-0005-0000-0000-000012000000}"/>
    <cellStyle name="Normal 2" xfId="4" xr:uid="{00000000-0005-0000-0000-000013000000}"/>
    <cellStyle name="Normal 2 10" xfId="16" xr:uid="{00000000-0005-0000-0000-000014000000}"/>
    <cellStyle name="Normal 2 2 2" xfId="26" xr:uid="{00000000-0005-0000-0000-000015000000}"/>
    <cellStyle name="Normal 2 3" xfId="5" xr:uid="{00000000-0005-0000-0000-000016000000}"/>
    <cellStyle name="Normal 3 2" xfId="6" xr:uid="{00000000-0005-0000-0000-000017000000}"/>
    <cellStyle name="Normal 3 2 2" xfId="7" xr:uid="{00000000-0005-0000-0000-000018000000}"/>
    <cellStyle name="Normal 3 5" xfId="24" xr:uid="{00000000-0005-0000-0000-000019000000}"/>
    <cellStyle name="Normal 3 6" xfId="20" xr:uid="{00000000-0005-0000-0000-00001A000000}"/>
    <cellStyle name="Normal_programación" xfId="8" xr:uid="{00000000-0005-0000-0000-00001B000000}"/>
    <cellStyle name="Porcentaje" xfId="28" builtinId="5"/>
    <cellStyle name="Porcentaje 11" xfId="23" xr:uid="{00000000-0005-0000-0000-00001D00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127151</xdr:colOff>
      <xdr:row>0</xdr:row>
      <xdr:rowOff>255550</xdr:rowOff>
    </xdr:from>
    <xdr:to>
      <xdr:col>1</xdr:col>
      <xdr:colOff>1402806</xdr:colOff>
      <xdr:row>1</xdr:row>
      <xdr:rowOff>585030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7334" y="255550"/>
          <a:ext cx="1275655" cy="1096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view="pageBreakPreview" topLeftCell="A2" zoomScaleNormal="80" zoomScaleSheetLayoutView="100" workbookViewId="0">
      <selection activeCell="A9" sqref="A9"/>
    </sheetView>
  </sheetViews>
  <sheetFormatPr baseColWidth="10" defaultColWidth="11.42578125" defaultRowHeight="15" x14ac:dyDescent="0.25"/>
  <cols>
    <col min="1" max="1" width="13.42578125" customWidth="1"/>
    <col min="2" max="2" width="56.7109375" customWidth="1"/>
    <col min="3" max="3" width="17.42578125" customWidth="1"/>
    <col min="4" max="4" width="14" customWidth="1"/>
    <col min="5" max="5" width="19.42578125" customWidth="1"/>
    <col min="6" max="6" width="18.140625" customWidth="1"/>
    <col min="7" max="7" width="30.28515625" customWidth="1"/>
  </cols>
  <sheetData>
    <row r="1" spans="1:7" ht="33" customHeight="1" x14ac:dyDescent="0.25">
      <c r="A1" s="75" t="s">
        <v>78</v>
      </c>
      <c r="B1" s="76"/>
      <c r="C1" s="76"/>
      <c r="D1" s="76"/>
      <c r="E1" s="77"/>
    </row>
    <row r="2" spans="1:7" ht="15.75" x14ac:dyDescent="0.25">
      <c r="A2" s="25" t="s">
        <v>0</v>
      </c>
      <c r="B2" s="25" t="s">
        <v>1</v>
      </c>
      <c r="C2" s="26" t="s">
        <v>2</v>
      </c>
      <c r="D2" s="26" t="s">
        <v>3</v>
      </c>
      <c r="E2" s="26" t="s">
        <v>4</v>
      </c>
    </row>
    <row r="3" spans="1:7" ht="15.75" x14ac:dyDescent="0.25">
      <c r="A3" s="39">
        <v>1</v>
      </c>
      <c r="B3" s="40" t="s">
        <v>76</v>
      </c>
      <c r="C3" s="41">
        <f>+C4</f>
        <v>5824013.3208376002</v>
      </c>
      <c r="D3" s="41"/>
      <c r="E3" s="51">
        <f>E4</f>
        <v>5824013.3208376002</v>
      </c>
    </row>
    <row r="4" spans="1:7" x14ac:dyDescent="0.25">
      <c r="A4" s="69" t="s">
        <v>52</v>
      </c>
      <c r="B4" s="70" t="s">
        <v>77</v>
      </c>
      <c r="C4" s="71">
        <f>Hoja2!H25</f>
        <v>5824013.3208376002</v>
      </c>
      <c r="D4" s="71">
        <v>0</v>
      </c>
      <c r="E4" s="71">
        <f>+C4</f>
        <v>5824013.3208376002</v>
      </c>
    </row>
    <row r="5" spans="1:7" s="42" customFormat="1" ht="15.75" x14ac:dyDescent="0.25">
      <c r="A5" s="39">
        <v>2</v>
      </c>
      <c r="B5" s="40" t="s">
        <v>53</v>
      </c>
      <c r="C5" s="41">
        <f>SUM(C6:C7)</f>
        <v>60072140997</v>
      </c>
      <c r="D5" s="41">
        <v>0</v>
      </c>
      <c r="E5" s="51">
        <f>SUM(E6:E7)</f>
        <v>60072140997</v>
      </c>
    </row>
    <row r="6" spans="1:7" s="44" customFormat="1" ht="14.1" customHeight="1" x14ac:dyDescent="0.25">
      <c r="A6" s="57" t="s">
        <v>5</v>
      </c>
      <c r="B6" s="58" t="s">
        <v>80</v>
      </c>
      <c r="C6" s="1">
        <f>Hoja2!H32</f>
        <v>59700641396</v>
      </c>
      <c r="D6" s="1">
        <v>0</v>
      </c>
      <c r="E6" s="55">
        <v>59700641396</v>
      </c>
      <c r="F6" s="56"/>
      <c r="G6" s="49"/>
    </row>
    <row r="7" spans="1:7" s="44" customFormat="1" ht="14.1" customHeight="1" x14ac:dyDescent="0.25">
      <c r="A7" s="57" t="s">
        <v>63</v>
      </c>
      <c r="B7" s="58" t="s">
        <v>48</v>
      </c>
      <c r="C7" s="1">
        <f>Hoja2!H38</f>
        <v>371499601</v>
      </c>
      <c r="D7" s="1">
        <v>0</v>
      </c>
      <c r="E7" s="55">
        <f>C7</f>
        <v>371499601</v>
      </c>
      <c r="F7" s="56"/>
    </row>
    <row r="8" spans="1:7" s="42" customFormat="1" ht="15.75" x14ac:dyDescent="0.25">
      <c r="A8" s="39">
        <v>3</v>
      </c>
      <c r="B8" s="40" t="s">
        <v>54</v>
      </c>
      <c r="C8" s="43">
        <f>C9</f>
        <v>11137689.807999998</v>
      </c>
      <c r="D8" s="43">
        <f>D9</f>
        <v>11137689.807999998</v>
      </c>
      <c r="E8" s="52"/>
      <c r="G8" s="73"/>
    </row>
    <row r="9" spans="1:7" s="44" customFormat="1" ht="14.1" customHeight="1" x14ac:dyDescent="0.25">
      <c r="A9" s="57" t="s">
        <v>64</v>
      </c>
      <c r="B9" s="58" t="s">
        <v>55</v>
      </c>
      <c r="C9" s="1">
        <f>Hoja2!H45</f>
        <v>11137689.807999998</v>
      </c>
      <c r="D9" s="1">
        <f>C9</f>
        <v>11137689.807999998</v>
      </c>
      <c r="E9" s="55"/>
    </row>
    <row r="10" spans="1:7" ht="15.75" x14ac:dyDescent="0.25">
      <c r="A10" s="27"/>
      <c r="B10" s="28" t="s">
        <v>6</v>
      </c>
      <c r="C10" s="29">
        <f>C5+C8+C3</f>
        <v>60089102700.128838</v>
      </c>
      <c r="D10" s="29">
        <f>D8+D5</f>
        <v>11137689.807999998</v>
      </c>
      <c r="E10" s="53">
        <v>60077965010</v>
      </c>
      <c r="F10" s="35"/>
      <c r="G10" s="35"/>
    </row>
    <row r="11" spans="1:7" ht="15.6" customHeight="1" x14ac:dyDescent="0.25">
      <c r="A11" s="78" t="s">
        <v>7</v>
      </c>
      <c r="B11" s="79"/>
      <c r="C11" s="34"/>
      <c r="D11" s="34"/>
      <c r="E11" s="54">
        <f>E5+E8+E3</f>
        <v>60077965010.320839</v>
      </c>
      <c r="G11" s="35"/>
    </row>
    <row r="12" spans="1:7" ht="15.75" x14ac:dyDescent="0.25">
      <c r="A12" s="85" t="s">
        <v>60</v>
      </c>
      <c r="B12" s="86"/>
      <c r="C12" s="1"/>
      <c r="D12" s="1"/>
      <c r="E12" s="55">
        <f>ROUND(E11*0.05,0)</f>
        <v>3003898251</v>
      </c>
      <c r="F12" s="35"/>
      <c r="G12" s="35"/>
    </row>
    <row r="13" spans="1:7" ht="15.75" x14ac:dyDescent="0.25">
      <c r="A13" s="85" t="s">
        <v>8</v>
      </c>
      <c r="B13" s="86"/>
      <c r="C13" s="1"/>
      <c r="D13" s="1"/>
      <c r="E13" s="55">
        <f>ROUND(E12*0.19,0)</f>
        <v>570740668</v>
      </c>
      <c r="G13" s="35"/>
    </row>
    <row r="14" spans="1:7" ht="15.6" customHeight="1" x14ac:dyDescent="0.25">
      <c r="A14" s="78" t="s">
        <v>9</v>
      </c>
      <c r="B14" s="79"/>
      <c r="C14" s="80">
        <f>E12+E13</f>
        <v>3574638919</v>
      </c>
      <c r="D14" s="81"/>
      <c r="E14" s="81"/>
      <c r="F14" s="56"/>
      <c r="G14" s="37"/>
    </row>
    <row r="15" spans="1:7" ht="15.75" x14ac:dyDescent="0.25">
      <c r="A15" s="78" t="s">
        <v>10</v>
      </c>
      <c r="B15" s="79"/>
      <c r="C15" s="80">
        <v>63652603929</v>
      </c>
      <c r="D15" s="81"/>
      <c r="E15" s="81"/>
      <c r="F15" s="35"/>
      <c r="G15" s="38"/>
    </row>
    <row r="16" spans="1:7" ht="15.75" x14ac:dyDescent="0.25">
      <c r="A16" s="78" t="s">
        <v>11</v>
      </c>
      <c r="B16" s="79"/>
      <c r="C16" s="82">
        <f>D10</f>
        <v>11137689.807999998</v>
      </c>
      <c r="D16" s="83">
        <f>ROUND(D12,0)</f>
        <v>0</v>
      </c>
      <c r="E16" s="84" t="e">
        <f>ROUND(E12+#REF!,0)</f>
        <v>#REF!</v>
      </c>
      <c r="G16" s="35"/>
    </row>
    <row r="17" spans="1:7" ht="15.75" x14ac:dyDescent="0.25">
      <c r="A17" s="78" t="s">
        <v>12</v>
      </c>
      <c r="B17" s="79"/>
      <c r="C17" s="82">
        <v>63663741619</v>
      </c>
      <c r="D17" s="83">
        <f>ROUND(C15+E15,0)</f>
        <v>63652603929</v>
      </c>
      <c r="E17" s="84"/>
      <c r="F17" s="35"/>
      <c r="G17" s="72"/>
    </row>
    <row r="19" spans="1:7" ht="15.75" hidden="1" thickBot="1" x14ac:dyDescent="0.3"/>
    <row r="21" spans="1:7" x14ac:dyDescent="0.25">
      <c r="G21" s="35"/>
    </row>
    <row r="23" spans="1:7" x14ac:dyDescent="0.25">
      <c r="E23" s="35"/>
    </row>
    <row r="28" spans="1:7" x14ac:dyDescent="0.25">
      <c r="G28" s="50"/>
    </row>
    <row r="32" spans="1:7" x14ac:dyDescent="0.25">
      <c r="G32" s="74"/>
    </row>
    <row r="33" spans="7:7" x14ac:dyDescent="0.25">
      <c r="G33" s="74"/>
    </row>
    <row r="34" spans="7:7" x14ac:dyDescent="0.25">
      <c r="G34" s="74"/>
    </row>
    <row r="37" spans="7:7" x14ac:dyDescent="0.25">
      <c r="G37" s="74"/>
    </row>
  </sheetData>
  <mergeCells count="12">
    <mergeCell ref="A1:E1"/>
    <mergeCell ref="A17:B17"/>
    <mergeCell ref="C14:E14"/>
    <mergeCell ref="A16:B16"/>
    <mergeCell ref="C15:E15"/>
    <mergeCell ref="C16:E16"/>
    <mergeCell ref="C17:E17"/>
    <mergeCell ref="A11:B11"/>
    <mergeCell ref="A12:B12"/>
    <mergeCell ref="A13:B13"/>
    <mergeCell ref="A14:B14"/>
    <mergeCell ref="A15:B15"/>
  </mergeCells>
  <phoneticPr fontId="16" type="noConversion"/>
  <conditionalFormatting sqref="A1 A3:E10 F6:F7">
    <cfRule type="cellIs" dxfId="18" priority="7" operator="equal">
      <formula>#REF!</formula>
    </cfRule>
  </conditionalFormatting>
  <conditionalFormatting sqref="C12:C15">
    <cfRule type="cellIs" dxfId="17" priority="74" operator="equal">
      <formula>#REF!</formula>
    </cfRule>
  </conditionalFormatting>
  <conditionalFormatting sqref="C11:E11 A12:A13">
    <cfRule type="cellIs" dxfId="16" priority="110" operator="equal">
      <formula>#REF!</formula>
    </cfRule>
  </conditionalFormatting>
  <conditionalFormatting sqref="D12:E13">
    <cfRule type="cellIs" dxfId="15" priority="70" operator="equal">
      <formula>#REF!</formula>
    </cfRule>
  </conditionalFormatting>
  <conditionalFormatting sqref="F14">
    <cfRule type="cellIs" dxfId="14" priority="5" operator="equal">
      <formula>#REF!</formula>
    </cfRule>
  </conditionalFormatting>
  <pageMargins left="0.7" right="0.7" top="0.75" bottom="0.7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8"/>
  <sheetViews>
    <sheetView topLeftCell="A18" zoomScale="80" zoomScaleNormal="80" workbookViewId="0">
      <selection activeCell="H32" sqref="H32"/>
    </sheetView>
  </sheetViews>
  <sheetFormatPr baseColWidth="10" defaultColWidth="11.42578125" defaultRowHeight="15" x14ac:dyDescent="0.25"/>
  <cols>
    <col min="2" max="2" width="44" customWidth="1"/>
    <col min="3" max="3" width="12.42578125" bestFit="1" customWidth="1"/>
    <col min="5" max="5" width="19.5703125" customWidth="1"/>
    <col min="6" max="6" width="22.7109375" customWidth="1"/>
    <col min="7" max="7" width="15.28515625" customWidth="1"/>
    <col min="8" max="8" width="29.7109375" customWidth="1"/>
    <col min="10" max="10" width="15.140625" bestFit="1" customWidth="1"/>
  </cols>
  <sheetData>
    <row r="1" spans="1:8" ht="13.5" hidden="1" customHeight="1" x14ac:dyDescent="0.25">
      <c r="A1" s="107" t="s">
        <v>66</v>
      </c>
      <c r="B1" s="108"/>
      <c r="C1" s="108"/>
      <c r="D1" s="108"/>
      <c r="E1" s="108"/>
      <c r="F1" s="108"/>
      <c r="G1" s="108"/>
      <c r="H1" s="109"/>
    </row>
    <row r="2" spans="1:8" ht="15.6" hidden="1" customHeight="1" x14ac:dyDescent="0.25">
      <c r="A2" s="105" t="s">
        <v>65</v>
      </c>
      <c r="B2" s="100"/>
      <c r="C2" s="100"/>
      <c r="D2" s="100"/>
      <c r="E2" s="100"/>
      <c r="F2" s="100"/>
      <c r="G2" s="100"/>
      <c r="H2" s="106"/>
    </row>
    <row r="3" spans="1:8" ht="36.75" hidden="1" customHeight="1" x14ac:dyDescent="0.25">
      <c r="A3" s="25" t="s">
        <v>0</v>
      </c>
      <c r="B3" s="25" t="s">
        <v>13</v>
      </c>
      <c r="C3" s="26" t="s">
        <v>14</v>
      </c>
      <c r="D3" s="26" t="s">
        <v>15</v>
      </c>
      <c r="E3" s="26" t="s">
        <v>58</v>
      </c>
      <c r="F3" s="26" t="s">
        <v>69</v>
      </c>
      <c r="G3" s="26" t="s">
        <v>17</v>
      </c>
      <c r="H3" s="26" t="s">
        <v>18</v>
      </c>
    </row>
    <row r="4" spans="1:8" ht="15.6" hidden="1" customHeight="1" x14ac:dyDescent="0.25">
      <c r="A4" s="19">
        <v>1</v>
      </c>
      <c r="B4" s="23"/>
      <c r="C4" s="20">
        <v>1</v>
      </c>
      <c r="D4" s="59"/>
      <c r="E4" s="48"/>
      <c r="F4" s="46">
        <v>1.72</v>
      </c>
      <c r="G4" s="22">
        <v>2.5</v>
      </c>
      <c r="H4" s="2">
        <f>E4*D4*F4*G4</f>
        <v>0</v>
      </c>
    </row>
    <row r="5" spans="1:8" ht="15.6" hidden="1" customHeight="1" x14ac:dyDescent="0.25">
      <c r="A5" s="87" t="s">
        <v>19</v>
      </c>
      <c r="B5" s="88"/>
      <c r="C5" s="88"/>
      <c r="D5" s="88"/>
      <c r="E5" s="88"/>
      <c r="F5" s="89"/>
      <c r="G5" s="32" t="s">
        <v>20</v>
      </c>
      <c r="H5" s="31">
        <f>SUM(H4:H4)</f>
        <v>0</v>
      </c>
    </row>
    <row r="6" spans="1:8" ht="15.6" hidden="1" customHeight="1" x14ac:dyDescent="0.25">
      <c r="A6" s="87" t="s">
        <v>19</v>
      </c>
      <c r="B6" s="88"/>
      <c r="C6" s="88"/>
      <c r="D6" s="88"/>
      <c r="E6" s="88"/>
      <c r="F6" s="89"/>
      <c r="G6" s="32" t="s">
        <v>21</v>
      </c>
      <c r="H6" s="31"/>
    </row>
    <row r="7" spans="1:8" ht="15.6" hidden="1" customHeight="1" x14ac:dyDescent="0.25">
      <c r="A7" s="93" t="s">
        <v>19</v>
      </c>
      <c r="B7" s="94"/>
      <c r="C7" s="94"/>
      <c r="D7" s="94"/>
      <c r="E7" s="94"/>
      <c r="F7" s="95"/>
      <c r="G7" s="33" t="s">
        <v>22</v>
      </c>
      <c r="H7" s="30">
        <f>H5+H6</f>
        <v>0</v>
      </c>
    </row>
    <row r="8" spans="1:8" ht="30.75" hidden="1" customHeight="1" x14ac:dyDescent="0.25">
      <c r="A8" s="25" t="s">
        <v>0</v>
      </c>
      <c r="B8" s="25" t="s">
        <v>13</v>
      </c>
      <c r="C8" s="26" t="s">
        <v>14</v>
      </c>
      <c r="D8" s="26" t="s">
        <v>15</v>
      </c>
      <c r="E8" s="26" t="s">
        <v>58</v>
      </c>
      <c r="F8" s="26" t="s">
        <v>69</v>
      </c>
      <c r="G8" s="26" t="s">
        <v>17</v>
      </c>
      <c r="H8" s="26" t="s">
        <v>18</v>
      </c>
    </row>
    <row r="9" spans="1:8" ht="15.6" hidden="1" customHeight="1" x14ac:dyDescent="0.25">
      <c r="A9" s="19">
        <v>1</v>
      </c>
      <c r="B9" s="23"/>
      <c r="C9" s="20">
        <v>1</v>
      </c>
      <c r="D9" s="59"/>
      <c r="E9" s="48"/>
      <c r="F9" s="46">
        <v>1.72</v>
      </c>
      <c r="G9" s="22">
        <v>2</v>
      </c>
      <c r="H9" s="2">
        <f>D9*E9*G9*F9</f>
        <v>0</v>
      </c>
    </row>
    <row r="10" spans="1:8" ht="15.6" hidden="1" customHeight="1" x14ac:dyDescent="0.25">
      <c r="A10" s="87" t="s">
        <v>19</v>
      </c>
      <c r="B10" s="88"/>
      <c r="C10" s="88"/>
      <c r="D10" s="88"/>
      <c r="E10" s="88"/>
      <c r="F10" s="89"/>
      <c r="G10" s="32" t="s">
        <v>20</v>
      </c>
      <c r="H10" s="31">
        <f>SUM(H9:H9)</f>
        <v>0</v>
      </c>
    </row>
    <row r="11" spans="1:8" ht="15.6" hidden="1" customHeight="1" x14ac:dyDescent="0.25">
      <c r="A11" s="87" t="s">
        <v>19</v>
      </c>
      <c r="B11" s="88"/>
      <c r="C11" s="88"/>
      <c r="D11" s="88"/>
      <c r="E11" s="88"/>
      <c r="F11" s="89"/>
      <c r="G11" s="32" t="s">
        <v>21</v>
      </c>
      <c r="H11" s="31"/>
    </row>
    <row r="12" spans="1:8" ht="15.6" hidden="1" customHeight="1" x14ac:dyDescent="0.25">
      <c r="A12" s="93" t="s">
        <v>19</v>
      </c>
      <c r="B12" s="94"/>
      <c r="C12" s="94"/>
      <c r="D12" s="94"/>
      <c r="E12" s="94"/>
      <c r="F12" s="95"/>
      <c r="G12" s="33" t="s">
        <v>22</v>
      </c>
      <c r="H12" s="30">
        <f>H10+H11</f>
        <v>0</v>
      </c>
    </row>
    <row r="13" spans="1:8" ht="30.75" hidden="1" customHeight="1" x14ac:dyDescent="0.25">
      <c r="A13" s="25" t="s">
        <v>0</v>
      </c>
      <c r="B13" s="25" t="s">
        <v>13</v>
      </c>
      <c r="C13" s="26" t="s">
        <v>14</v>
      </c>
      <c r="D13" s="26" t="s">
        <v>15</v>
      </c>
      <c r="E13" s="26" t="s">
        <v>58</v>
      </c>
      <c r="F13" s="26" t="s">
        <v>69</v>
      </c>
      <c r="G13" s="26" t="s">
        <v>17</v>
      </c>
      <c r="H13" s="26" t="s">
        <v>18</v>
      </c>
    </row>
    <row r="14" spans="1:8" ht="15.6" hidden="1" customHeight="1" x14ac:dyDescent="0.25">
      <c r="A14" s="19">
        <v>1</v>
      </c>
      <c r="B14" s="23"/>
      <c r="C14" s="20">
        <v>1</v>
      </c>
      <c r="D14" s="59"/>
      <c r="E14" s="48"/>
      <c r="F14" s="46">
        <v>1.72</v>
      </c>
      <c r="G14" s="22">
        <v>2</v>
      </c>
      <c r="H14" s="2">
        <f>E14*D14*G14</f>
        <v>0</v>
      </c>
    </row>
    <row r="15" spans="1:8" ht="15.6" hidden="1" customHeight="1" x14ac:dyDescent="0.25">
      <c r="A15" s="87" t="s">
        <v>19</v>
      </c>
      <c r="B15" s="88"/>
      <c r="C15" s="88"/>
      <c r="D15" s="88"/>
      <c r="E15" s="88"/>
      <c r="F15" s="89"/>
      <c r="G15" s="32" t="s">
        <v>20</v>
      </c>
      <c r="H15" s="31">
        <f>SUM(H14:H14)</f>
        <v>0</v>
      </c>
    </row>
    <row r="16" spans="1:8" ht="15.6" hidden="1" customHeight="1" x14ac:dyDescent="0.25">
      <c r="A16" s="87" t="s">
        <v>19</v>
      </c>
      <c r="B16" s="88"/>
      <c r="C16" s="88"/>
      <c r="D16" s="88"/>
      <c r="E16" s="88"/>
      <c r="F16" s="89"/>
      <c r="G16" s="32" t="s">
        <v>21</v>
      </c>
      <c r="H16" s="31"/>
    </row>
    <row r="17" spans="1:10" ht="15.6" hidden="1" customHeight="1" x14ac:dyDescent="0.25">
      <c r="A17" s="90" t="s">
        <v>19</v>
      </c>
      <c r="B17" s="91"/>
      <c r="C17" s="91"/>
      <c r="D17" s="91"/>
      <c r="E17" s="91"/>
      <c r="F17" s="92"/>
      <c r="G17" s="61" t="s">
        <v>22</v>
      </c>
      <c r="H17" s="62">
        <f>H15+H16</f>
        <v>0</v>
      </c>
    </row>
    <row r="18" spans="1:10" ht="15.6" customHeight="1" x14ac:dyDescent="0.25">
      <c r="A18" s="96" t="s">
        <v>75</v>
      </c>
      <c r="B18" s="97"/>
      <c r="C18" s="97"/>
      <c r="D18" s="97"/>
      <c r="E18" s="97"/>
      <c r="F18" s="97"/>
      <c r="G18" s="97"/>
      <c r="H18" s="98"/>
    </row>
    <row r="19" spans="1:10" ht="12" customHeight="1" x14ac:dyDescent="0.25">
      <c r="A19" s="99" t="s">
        <v>71</v>
      </c>
      <c r="B19" s="100"/>
      <c r="C19" s="100"/>
      <c r="D19" s="100"/>
      <c r="E19" s="100"/>
      <c r="F19" s="100"/>
      <c r="G19" s="100"/>
      <c r="H19" s="101"/>
    </row>
    <row r="20" spans="1:10" ht="15.6" customHeight="1" x14ac:dyDescent="0.25">
      <c r="A20" s="99" t="s">
        <v>72</v>
      </c>
      <c r="B20" s="100"/>
      <c r="C20" s="100"/>
      <c r="D20" s="100"/>
      <c r="E20" s="100"/>
      <c r="F20" s="100"/>
      <c r="G20" s="100"/>
      <c r="H20" s="101"/>
    </row>
    <row r="21" spans="1:10" ht="15.6" customHeight="1" x14ac:dyDescent="0.25">
      <c r="A21" s="63">
        <v>1</v>
      </c>
      <c r="B21" s="23" t="s">
        <v>73</v>
      </c>
      <c r="C21" s="64">
        <v>1</v>
      </c>
      <c r="D21" s="47">
        <v>0.3</v>
      </c>
      <c r="E21" s="45">
        <v>6622204</v>
      </c>
      <c r="F21" s="65">
        <v>1.7242</v>
      </c>
      <c r="G21" s="46">
        <v>1</v>
      </c>
      <c r="H21" s="66">
        <f>C21*D21*E21*F21</f>
        <v>3425401.2410399998</v>
      </c>
    </row>
    <row r="22" spans="1:10" ht="15.6" customHeight="1" x14ac:dyDescent="0.25">
      <c r="A22" s="63">
        <v>2</v>
      </c>
      <c r="B22" s="23" t="s">
        <v>74</v>
      </c>
      <c r="C22" s="64">
        <v>1</v>
      </c>
      <c r="D22" s="47">
        <v>0.2</v>
      </c>
      <c r="E22" s="45">
        <v>7343638</v>
      </c>
      <c r="F22" s="65">
        <v>1.7242</v>
      </c>
      <c r="G22" s="46">
        <v>1</v>
      </c>
      <c r="H22" s="66">
        <f>D22*C22*E22</f>
        <v>1468727.6</v>
      </c>
    </row>
    <row r="23" spans="1:10" ht="15.6" customHeight="1" x14ac:dyDescent="0.25">
      <c r="A23" s="102" t="s">
        <v>19</v>
      </c>
      <c r="B23" s="103"/>
      <c r="C23" s="103"/>
      <c r="D23" s="103"/>
      <c r="E23" s="103"/>
      <c r="F23" s="104"/>
      <c r="G23" s="67" t="s">
        <v>20</v>
      </c>
      <c r="H23" s="68">
        <f>SUM(H21:H22)</f>
        <v>4894128.8410400003</v>
      </c>
    </row>
    <row r="24" spans="1:10" ht="15.6" customHeight="1" x14ac:dyDescent="0.25">
      <c r="A24" s="102" t="s">
        <v>19</v>
      </c>
      <c r="B24" s="103"/>
      <c r="C24" s="103"/>
      <c r="D24" s="103"/>
      <c r="E24" s="103"/>
      <c r="F24" s="104"/>
      <c r="G24" s="67" t="s">
        <v>21</v>
      </c>
      <c r="H24" s="68">
        <f>H23*0.19</f>
        <v>929884.47979760007</v>
      </c>
    </row>
    <row r="25" spans="1:10" ht="15.6" customHeight="1" x14ac:dyDescent="0.25">
      <c r="A25" s="93" t="s">
        <v>19</v>
      </c>
      <c r="B25" s="94"/>
      <c r="C25" s="94"/>
      <c r="D25" s="94"/>
      <c r="E25" s="94"/>
      <c r="F25" s="95"/>
      <c r="G25" s="33" t="s">
        <v>22</v>
      </c>
      <c r="H25" s="30">
        <f>H23+H24</f>
        <v>5824013.3208376002</v>
      </c>
    </row>
    <row r="26" spans="1:10" ht="15.6" customHeight="1" x14ac:dyDescent="0.25">
      <c r="A26" s="110" t="s">
        <v>67</v>
      </c>
      <c r="B26" s="111"/>
      <c r="C26" s="111"/>
      <c r="D26" s="111"/>
      <c r="E26" s="111"/>
      <c r="F26" s="111"/>
      <c r="G26" s="111"/>
      <c r="H26" s="112"/>
    </row>
    <row r="27" spans="1:10" ht="15.75" x14ac:dyDescent="0.25">
      <c r="A27" s="105" t="s">
        <v>79</v>
      </c>
      <c r="B27" s="100"/>
      <c r="C27" s="100"/>
      <c r="D27" s="100"/>
      <c r="E27" s="100"/>
      <c r="F27" s="100"/>
      <c r="G27" s="100"/>
      <c r="H27" s="106"/>
    </row>
    <row r="28" spans="1:10" ht="31.5" x14ac:dyDescent="0.25">
      <c r="A28" s="25" t="s">
        <v>0</v>
      </c>
      <c r="B28" s="25" t="s">
        <v>13</v>
      </c>
      <c r="C28" s="26" t="s">
        <v>14</v>
      </c>
      <c r="D28" s="26" t="s">
        <v>15</v>
      </c>
      <c r="E28" s="26" t="s">
        <v>58</v>
      </c>
      <c r="F28" s="26" t="s">
        <v>59</v>
      </c>
      <c r="G28" s="26" t="s">
        <v>17</v>
      </c>
      <c r="H28" s="26" t="s">
        <v>18</v>
      </c>
      <c r="J28" s="50"/>
    </row>
    <row r="29" spans="1:10" ht="15.75" x14ac:dyDescent="0.25">
      <c r="A29" s="19">
        <v>1</v>
      </c>
      <c r="B29" s="23" t="s">
        <v>81</v>
      </c>
      <c r="C29" s="20">
        <v>1</v>
      </c>
      <c r="D29" s="21"/>
      <c r="E29" s="60">
        <v>59700641396</v>
      </c>
      <c r="F29" s="46"/>
      <c r="G29" s="22"/>
      <c r="H29" s="2">
        <f>E29</f>
        <v>59700641396</v>
      </c>
    </row>
    <row r="30" spans="1:10" ht="15.75" x14ac:dyDescent="0.25">
      <c r="A30" s="87" t="s">
        <v>19</v>
      </c>
      <c r="B30" s="88"/>
      <c r="C30" s="88"/>
      <c r="D30" s="88"/>
      <c r="E30" s="88"/>
      <c r="F30" s="89"/>
      <c r="G30" s="32" t="s">
        <v>20</v>
      </c>
      <c r="H30" s="31">
        <f>SUM(H29:H29)</f>
        <v>59700641396</v>
      </c>
    </row>
    <row r="31" spans="1:10" ht="15.75" x14ac:dyDescent="0.25">
      <c r="A31" s="87" t="s">
        <v>19</v>
      </c>
      <c r="B31" s="88"/>
      <c r="C31" s="88"/>
      <c r="D31" s="88"/>
      <c r="E31" s="88"/>
      <c r="F31" s="89"/>
      <c r="G31" s="32" t="s">
        <v>21</v>
      </c>
      <c r="H31" s="31"/>
    </row>
    <row r="32" spans="1:10" ht="15.75" x14ac:dyDescent="0.25">
      <c r="A32" s="93" t="s">
        <v>19</v>
      </c>
      <c r="B32" s="94"/>
      <c r="C32" s="94"/>
      <c r="D32" s="94"/>
      <c r="E32" s="94"/>
      <c r="F32" s="95"/>
      <c r="G32" s="33" t="s">
        <v>22</v>
      </c>
      <c r="H32" s="30">
        <f>H30</f>
        <v>59700641396</v>
      </c>
    </row>
    <row r="33" spans="1:8" ht="15.75" x14ac:dyDescent="0.25">
      <c r="A33" s="105" t="s">
        <v>56</v>
      </c>
      <c r="B33" s="100"/>
      <c r="C33" s="100"/>
      <c r="D33" s="100"/>
      <c r="E33" s="100"/>
      <c r="F33" s="100"/>
      <c r="G33" s="100"/>
      <c r="H33" s="106"/>
    </row>
    <row r="34" spans="1:8" ht="31.5" x14ac:dyDescent="0.25">
      <c r="A34" s="25" t="s">
        <v>0</v>
      </c>
      <c r="B34" s="25" t="s">
        <v>13</v>
      </c>
      <c r="C34" s="26" t="s">
        <v>14</v>
      </c>
      <c r="D34" s="26" t="s">
        <v>15</v>
      </c>
      <c r="E34" s="26" t="s">
        <v>58</v>
      </c>
      <c r="F34" s="26" t="s">
        <v>59</v>
      </c>
      <c r="G34" s="26" t="s">
        <v>17</v>
      </c>
      <c r="H34" s="26" t="s">
        <v>18</v>
      </c>
    </row>
    <row r="35" spans="1:8" ht="15.75" x14ac:dyDescent="0.25">
      <c r="A35" s="19">
        <v>2</v>
      </c>
      <c r="B35" s="23" t="s">
        <v>62</v>
      </c>
      <c r="C35" s="20"/>
      <c r="D35" s="21"/>
      <c r="E35" s="48">
        <v>371499601</v>
      </c>
      <c r="F35" s="46"/>
      <c r="G35" s="22"/>
      <c r="H35" s="2">
        <f>E35</f>
        <v>371499601</v>
      </c>
    </row>
    <row r="36" spans="1:8" ht="15.75" x14ac:dyDescent="0.25">
      <c r="A36" s="87" t="s">
        <v>19</v>
      </c>
      <c r="B36" s="88"/>
      <c r="C36" s="88"/>
      <c r="D36" s="88"/>
      <c r="E36" s="88"/>
      <c r="F36" s="89"/>
      <c r="G36" s="32" t="s">
        <v>20</v>
      </c>
      <c r="H36" s="31">
        <f>SUM(H35:H35)</f>
        <v>371499601</v>
      </c>
    </row>
    <row r="37" spans="1:8" ht="15.75" x14ac:dyDescent="0.25">
      <c r="A37" s="87" t="s">
        <v>19</v>
      </c>
      <c r="B37" s="88"/>
      <c r="C37" s="88"/>
      <c r="D37" s="88"/>
      <c r="E37" s="88"/>
      <c r="F37" s="89"/>
      <c r="G37" s="32" t="s">
        <v>21</v>
      </c>
      <c r="H37" s="31"/>
    </row>
    <row r="38" spans="1:8" ht="15.75" x14ac:dyDescent="0.25">
      <c r="A38" s="93" t="s">
        <v>19</v>
      </c>
      <c r="B38" s="94"/>
      <c r="C38" s="94"/>
      <c r="D38" s="94"/>
      <c r="E38" s="94"/>
      <c r="F38" s="95"/>
      <c r="G38" s="33" t="s">
        <v>22</v>
      </c>
      <c r="H38" s="30">
        <f>H36+H37</f>
        <v>371499601</v>
      </c>
    </row>
    <row r="39" spans="1:8" ht="15.6" customHeight="1" x14ac:dyDescent="0.25">
      <c r="A39" s="107" t="s">
        <v>68</v>
      </c>
      <c r="B39" s="108"/>
      <c r="C39" s="108"/>
      <c r="D39" s="108"/>
      <c r="E39" s="108"/>
      <c r="F39" s="108"/>
      <c r="G39" s="108"/>
      <c r="H39" s="109"/>
    </row>
    <row r="40" spans="1:8" ht="15.75" x14ac:dyDescent="0.25">
      <c r="A40" s="105" t="s">
        <v>57</v>
      </c>
      <c r="B40" s="100"/>
      <c r="C40" s="100"/>
      <c r="D40" s="100"/>
      <c r="E40" s="100"/>
      <c r="F40" s="100"/>
      <c r="G40" s="100"/>
      <c r="H40" s="106"/>
    </row>
    <row r="41" spans="1:8" ht="31.5" x14ac:dyDescent="0.25">
      <c r="A41" s="25" t="s">
        <v>0</v>
      </c>
      <c r="B41" s="25" t="s">
        <v>13</v>
      </c>
      <c r="C41" s="26" t="s">
        <v>14</v>
      </c>
      <c r="D41" s="26" t="s">
        <v>15</v>
      </c>
      <c r="E41" s="26" t="s">
        <v>16</v>
      </c>
      <c r="F41" s="26" t="s">
        <v>61</v>
      </c>
      <c r="G41" s="26" t="s">
        <v>17</v>
      </c>
      <c r="H41" s="26" t="s">
        <v>18</v>
      </c>
    </row>
    <row r="42" spans="1:8" ht="15.75" x14ac:dyDescent="0.25">
      <c r="A42" s="19">
        <v>1</v>
      </c>
      <c r="B42" s="23" t="s">
        <v>70</v>
      </c>
      <c r="C42" s="20">
        <v>1</v>
      </c>
      <c r="D42" s="47">
        <v>0.17499999999999999</v>
      </c>
      <c r="E42" s="45">
        <v>6685288</v>
      </c>
      <c r="F42" s="46">
        <v>8</v>
      </c>
      <c r="G42" s="46">
        <v>0</v>
      </c>
      <c r="H42" s="2">
        <f>C42*D42*E42*F42</f>
        <v>9359403.1999999993</v>
      </c>
    </row>
    <row r="43" spans="1:8" ht="15.75" x14ac:dyDescent="0.25">
      <c r="A43" s="87" t="s">
        <v>19</v>
      </c>
      <c r="B43" s="88"/>
      <c r="C43" s="88"/>
      <c r="D43" s="88"/>
      <c r="E43" s="88"/>
      <c r="F43" s="89"/>
      <c r="G43" s="32" t="s">
        <v>20</v>
      </c>
      <c r="H43" s="31">
        <f>SUM(H42:H42)</f>
        <v>9359403.1999999993</v>
      </c>
    </row>
    <row r="44" spans="1:8" ht="15.75" x14ac:dyDescent="0.25">
      <c r="A44" s="87" t="s">
        <v>19</v>
      </c>
      <c r="B44" s="88"/>
      <c r="C44" s="88"/>
      <c r="D44" s="88"/>
      <c r="E44" s="88"/>
      <c r="F44" s="89"/>
      <c r="G44" s="32" t="s">
        <v>21</v>
      </c>
      <c r="H44" s="31">
        <f>H43*0.19</f>
        <v>1778286.6079999998</v>
      </c>
    </row>
    <row r="45" spans="1:8" ht="15.75" x14ac:dyDescent="0.25">
      <c r="A45" s="93" t="s">
        <v>19</v>
      </c>
      <c r="B45" s="94"/>
      <c r="C45" s="94"/>
      <c r="D45" s="94"/>
      <c r="E45" s="94"/>
      <c r="F45" s="95"/>
      <c r="G45" s="33" t="s">
        <v>22</v>
      </c>
      <c r="H45" s="30">
        <f>H43+H44</f>
        <v>11137689.807999998</v>
      </c>
    </row>
    <row r="56" spans="5:5" x14ac:dyDescent="0.25">
      <c r="E56" s="50"/>
    </row>
    <row r="77" spans="2:3" x14ac:dyDescent="0.25">
      <c r="B77" s="36"/>
      <c r="C77" s="36"/>
    </row>
    <row r="78" spans="2:3" x14ac:dyDescent="0.25">
      <c r="B78" s="36"/>
      <c r="C78" s="36"/>
    </row>
  </sheetData>
  <mergeCells count="31">
    <mergeCell ref="A12:F12"/>
    <mergeCell ref="A1:H1"/>
    <mergeCell ref="A44:F44"/>
    <mergeCell ref="A45:F45"/>
    <mergeCell ref="A27:H27"/>
    <mergeCell ref="A43:F43"/>
    <mergeCell ref="A30:F30"/>
    <mergeCell ref="A31:F31"/>
    <mergeCell ref="A32:F32"/>
    <mergeCell ref="A39:H39"/>
    <mergeCell ref="A33:H33"/>
    <mergeCell ref="A40:H40"/>
    <mergeCell ref="A36:F36"/>
    <mergeCell ref="A37:F37"/>
    <mergeCell ref="A38:F38"/>
    <mergeCell ref="A26:H26"/>
    <mergeCell ref="A2:H2"/>
    <mergeCell ref="A6:F6"/>
    <mergeCell ref="A7:F7"/>
    <mergeCell ref="A10:F10"/>
    <mergeCell ref="A11:F11"/>
    <mergeCell ref="A5:F5"/>
    <mergeCell ref="A15:F15"/>
    <mergeCell ref="A16:F16"/>
    <mergeCell ref="A17:F17"/>
    <mergeCell ref="A25:F25"/>
    <mergeCell ref="A18:H18"/>
    <mergeCell ref="A19:H19"/>
    <mergeCell ref="A20:H20"/>
    <mergeCell ref="A23:F23"/>
    <mergeCell ref="A24:F24"/>
  </mergeCells>
  <phoneticPr fontId="16" type="noConversion"/>
  <conditionalFormatting sqref="E4">
    <cfRule type="cellIs" dxfId="13" priority="13" operator="equal">
      <formula>#REF!</formula>
    </cfRule>
  </conditionalFormatting>
  <conditionalFormatting sqref="E9">
    <cfRule type="cellIs" dxfId="12" priority="11" operator="equal">
      <formula>#REF!</formula>
    </cfRule>
  </conditionalFormatting>
  <conditionalFormatting sqref="E14">
    <cfRule type="cellIs" dxfId="11" priority="9" operator="equal">
      <formula>#REF!</formula>
    </cfRule>
  </conditionalFormatting>
  <conditionalFormatting sqref="E21:E22">
    <cfRule type="cellIs" dxfId="10" priority="4" operator="equal">
      <formula>#REF!</formula>
    </cfRule>
  </conditionalFormatting>
  <conditionalFormatting sqref="E29">
    <cfRule type="cellIs" dxfId="9" priority="3" operator="equal">
      <formula>#REF!</formula>
    </cfRule>
  </conditionalFormatting>
  <conditionalFormatting sqref="E35">
    <cfRule type="cellIs" dxfId="8" priority="35" operator="equal">
      <formula>#REF!</formula>
    </cfRule>
  </conditionalFormatting>
  <conditionalFormatting sqref="E42">
    <cfRule type="cellIs" dxfId="7" priority="34" operator="equal">
      <formula>#REF!</formula>
    </cfRule>
  </conditionalFormatting>
  <conditionalFormatting sqref="H4">
    <cfRule type="cellIs" dxfId="6" priority="14" operator="equal">
      <formula>#REF!</formula>
    </cfRule>
  </conditionalFormatting>
  <conditionalFormatting sqref="H9">
    <cfRule type="cellIs" dxfId="5" priority="12" operator="equal">
      <formula>#REF!</formula>
    </cfRule>
  </conditionalFormatting>
  <conditionalFormatting sqref="H14">
    <cfRule type="cellIs" dxfId="4" priority="10" operator="equal">
      <formula>#REF!</formula>
    </cfRule>
  </conditionalFormatting>
  <conditionalFormatting sqref="H21:H22">
    <cfRule type="cellIs" dxfId="3" priority="5" operator="equal">
      <formula>#REF!</formula>
    </cfRule>
  </conditionalFormatting>
  <conditionalFormatting sqref="H29">
    <cfRule type="cellIs" dxfId="2" priority="7" operator="equal">
      <formula>#REF!</formula>
    </cfRule>
  </conditionalFormatting>
  <conditionalFormatting sqref="H35">
    <cfRule type="cellIs" dxfId="1" priority="32" operator="equal">
      <formula>#REF!</formula>
    </cfRule>
  </conditionalFormatting>
  <conditionalFormatting sqref="H42">
    <cfRule type="cellIs" dxfId="0" priority="39" operator="equal">
      <formula>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8"/>
  <sheetViews>
    <sheetView view="pageBreakPreview" zoomScale="82" zoomScaleNormal="100" zoomScaleSheetLayoutView="82" workbookViewId="0">
      <selection activeCell="B21" sqref="B21"/>
    </sheetView>
  </sheetViews>
  <sheetFormatPr baseColWidth="10" defaultColWidth="10.85546875" defaultRowHeight="15" x14ac:dyDescent="0.2"/>
  <cols>
    <col min="1" max="1" width="10.85546875" style="14"/>
    <col min="2" max="2" width="36.42578125" style="14" customWidth="1"/>
    <col min="3" max="6" width="15.140625" style="14" hidden="1" customWidth="1"/>
    <col min="7" max="7" width="10.85546875" style="14" customWidth="1"/>
    <col min="8" max="18" width="15.7109375" style="14" customWidth="1"/>
    <col min="19" max="16384" width="10.85546875" style="14"/>
  </cols>
  <sheetData>
    <row r="1" spans="1:18" ht="60.75" customHeight="1" x14ac:dyDescent="0.2">
      <c r="A1" s="115"/>
      <c r="B1" s="116"/>
      <c r="C1" s="119" t="s">
        <v>24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60.75" customHeight="1" x14ac:dyDescent="0.2">
      <c r="A2" s="117"/>
      <c r="B2" s="118"/>
      <c r="C2" s="120" t="e">
        <f>#REF!</f>
        <v>#REF!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 ht="15" customHeight="1" x14ac:dyDescent="0.2">
      <c r="A3" s="121" t="s">
        <v>25</v>
      </c>
      <c r="B3" s="122" t="s">
        <v>26</v>
      </c>
      <c r="C3" s="122"/>
      <c r="D3" s="122"/>
      <c r="E3" s="122"/>
      <c r="F3" s="122"/>
      <c r="G3" s="122"/>
      <c r="H3" s="113" t="s">
        <v>27</v>
      </c>
      <c r="I3" s="113" t="s">
        <v>28</v>
      </c>
      <c r="J3" s="113" t="s">
        <v>29</v>
      </c>
      <c r="K3" s="113" t="s">
        <v>30</v>
      </c>
      <c r="L3" s="113" t="s">
        <v>31</v>
      </c>
      <c r="M3" s="113" t="s">
        <v>32</v>
      </c>
      <c r="N3" s="113" t="s">
        <v>33</v>
      </c>
      <c r="O3" s="113" t="s">
        <v>34</v>
      </c>
      <c r="P3" s="113" t="s">
        <v>35</v>
      </c>
      <c r="Q3" s="113" t="s">
        <v>36</v>
      </c>
      <c r="R3" s="113" t="s">
        <v>37</v>
      </c>
    </row>
    <row r="4" spans="1:18" x14ac:dyDescent="0.2">
      <c r="A4" s="121"/>
      <c r="B4" s="122"/>
      <c r="C4" s="122"/>
      <c r="D4" s="122"/>
      <c r="E4" s="122"/>
      <c r="F4" s="122"/>
      <c r="G4" s="122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</row>
    <row r="5" spans="1:18" s="16" customFormat="1" ht="6" customHeight="1" x14ac:dyDescent="0.2">
      <c r="A5" s="123"/>
      <c r="B5" s="124"/>
      <c r="C5" s="24"/>
      <c r="D5" s="24"/>
      <c r="E5" s="24"/>
      <c r="F5" s="2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ht="30" x14ac:dyDescent="0.2">
      <c r="A6" s="12">
        <v>1</v>
      </c>
      <c r="B6" s="3" t="s">
        <v>38</v>
      </c>
      <c r="C6" s="3" t="s">
        <v>23</v>
      </c>
      <c r="D6" s="3">
        <v>1</v>
      </c>
      <c r="E6" s="4">
        <v>113502000</v>
      </c>
      <c r="F6" s="4">
        <f>+D6*E6</f>
        <v>113502000</v>
      </c>
      <c r="G6" s="5" t="s">
        <v>39</v>
      </c>
      <c r="H6" s="6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60" x14ac:dyDescent="0.2">
      <c r="A7" s="12">
        <v>2</v>
      </c>
      <c r="B7" s="17" t="s">
        <v>40</v>
      </c>
      <c r="C7" s="7"/>
      <c r="D7" s="7"/>
      <c r="E7" s="8"/>
      <c r="F7" s="8"/>
      <c r="G7" s="5" t="s">
        <v>39</v>
      </c>
      <c r="H7" s="6"/>
      <c r="I7" s="9"/>
      <c r="J7" s="5"/>
      <c r="K7" s="5"/>
      <c r="L7" s="5"/>
      <c r="M7" s="5"/>
      <c r="N7" s="5"/>
      <c r="O7" s="5"/>
      <c r="P7" s="5"/>
      <c r="Q7" s="5"/>
      <c r="R7" s="5"/>
    </row>
    <row r="8" spans="1:18" ht="60" x14ac:dyDescent="0.2">
      <c r="A8" s="13">
        <v>3</v>
      </c>
      <c r="B8" s="17" t="s">
        <v>41</v>
      </c>
      <c r="C8" s="3" t="s">
        <v>23</v>
      </c>
      <c r="D8" s="3">
        <v>1</v>
      </c>
      <c r="E8" s="4">
        <v>2328775527.4430027</v>
      </c>
      <c r="F8" s="4">
        <f>+D8*E8</f>
        <v>2328775527.4430027</v>
      </c>
      <c r="G8" s="5" t="s">
        <v>39</v>
      </c>
      <c r="H8" s="6"/>
      <c r="I8" s="9"/>
      <c r="J8" s="5"/>
      <c r="K8" s="5"/>
      <c r="L8" s="5"/>
      <c r="M8" s="5"/>
      <c r="N8" s="5"/>
      <c r="O8" s="5"/>
      <c r="P8" s="5"/>
      <c r="Q8" s="5"/>
      <c r="R8" s="5"/>
    </row>
    <row r="9" spans="1:18" ht="30" x14ac:dyDescent="0.2">
      <c r="A9" s="12">
        <v>4</v>
      </c>
      <c r="B9" s="17" t="s">
        <v>42</v>
      </c>
      <c r="C9" s="3" t="s">
        <v>23</v>
      </c>
      <c r="D9" s="3">
        <v>1</v>
      </c>
      <c r="E9" s="4">
        <v>621402779.69140041</v>
      </c>
      <c r="F9" s="4">
        <f>+D9*E9</f>
        <v>621402779.69140041</v>
      </c>
      <c r="G9" s="5" t="s">
        <v>39</v>
      </c>
      <c r="H9" s="6"/>
      <c r="I9" s="10"/>
      <c r="J9" s="9"/>
      <c r="K9" s="9"/>
      <c r="L9" s="9"/>
      <c r="M9" s="9"/>
      <c r="N9" s="9"/>
      <c r="O9" s="9"/>
      <c r="P9" s="9"/>
      <c r="Q9" s="9"/>
      <c r="R9" s="9"/>
    </row>
    <row r="10" spans="1:18" ht="30" x14ac:dyDescent="0.2">
      <c r="A10" s="12">
        <v>5</v>
      </c>
      <c r="B10" s="17" t="s">
        <v>43</v>
      </c>
      <c r="C10" s="3" t="s">
        <v>23</v>
      </c>
      <c r="D10" s="3">
        <v>1</v>
      </c>
      <c r="E10" s="4">
        <v>3078617876.9600029</v>
      </c>
      <c r="F10" s="4">
        <f>+D10*E10</f>
        <v>3078617876.9600029</v>
      </c>
      <c r="G10" s="5" t="s">
        <v>39</v>
      </c>
      <c r="H10" s="6"/>
      <c r="I10" s="10"/>
      <c r="J10" s="5"/>
      <c r="K10" s="5"/>
      <c r="L10" s="5"/>
      <c r="M10" s="5"/>
      <c r="N10" s="5"/>
      <c r="O10" s="5"/>
      <c r="P10" s="5"/>
      <c r="Q10" s="5"/>
      <c r="R10" s="5"/>
    </row>
    <row r="11" spans="1:18" ht="30" x14ac:dyDescent="0.2">
      <c r="A11" s="13">
        <v>6</v>
      </c>
      <c r="B11" s="17" t="s">
        <v>44</v>
      </c>
      <c r="C11" s="3"/>
      <c r="D11" s="3"/>
      <c r="E11" s="4"/>
      <c r="F11" s="4"/>
      <c r="G11" s="5" t="s">
        <v>39</v>
      </c>
      <c r="H11" s="10"/>
      <c r="I11" s="6"/>
      <c r="J11" s="5"/>
      <c r="K11" s="5"/>
      <c r="L11" s="5"/>
      <c r="M11" s="5"/>
      <c r="N11" s="5"/>
      <c r="O11" s="5"/>
      <c r="P11" s="5"/>
      <c r="Q11" s="5"/>
      <c r="R11" s="5"/>
    </row>
    <row r="12" spans="1:18" ht="15.75" x14ac:dyDescent="0.2">
      <c r="A12" s="12">
        <v>7</v>
      </c>
      <c r="B12" s="18" t="s">
        <v>45</v>
      </c>
      <c r="C12" s="3" t="s">
        <v>23</v>
      </c>
      <c r="D12" s="3">
        <v>1</v>
      </c>
      <c r="E12" s="4">
        <v>34484946.760000005</v>
      </c>
      <c r="F12" s="4">
        <f t="shared" ref="F12:F17" si="0">+D12*E12</f>
        <v>34484946.760000005</v>
      </c>
      <c r="G12" s="5" t="s">
        <v>39</v>
      </c>
      <c r="H12" s="9"/>
      <c r="I12" s="5"/>
      <c r="J12" s="11"/>
      <c r="K12" s="11"/>
      <c r="L12" s="11"/>
      <c r="M12" s="11"/>
      <c r="N12" s="11"/>
      <c r="O12" s="11"/>
      <c r="P12" s="5"/>
      <c r="Q12" s="5"/>
      <c r="R12" s="5"/>
    </row>
    <row r="13" spans="1:18" ht="15.75" x14ac:dyDescent="0.2">
      <c r="A13" s="12">
        <v>8</v>
      </c>
      <c r="B13" s="18" t="s">
        <v>46</v>
      </c>
      <c r="C13" s="3" t="s">
        <v>23</v>
      </c>
      <c r="D13" s="3">
        <v>1</v>
      </c>
      <c r="E13" s="4">
        <v>60701322</v>
      </c>
      <c r="F13" s="4">
        <f t="shared" si="0"/>
        <v>60701322</v>
      </c>
      <c r="G13" s="5" t="s">
        <v>39</v>
      </c>
      <c r="H13" s="9"/>
      <c r="I13" s="5"/>
      <c r="J13" s="11"/>
      <c r="K13" s="5"/>
      <c r="L13" s="5"/>
      <c r="M13" s="5"/>
      <c r="N13" s="5"/>
      <c r="O13" s="5"/>
      <c r="P13" s="5"/>
      <c r="Q13" s="5"/>
      <c r="R13" s="5"/>
    </row>
    <row r="14" spans="1:18" ht="15.75" x14ac:dyDescent="0.2">
      <c r="A14" s="13">
        <v>9</v>
      </c>
      <c r="B14" s="18" t="s">
        <v>47</v>
      </c>
      <c r="C14" s="3" t="s">
        <v>23</v>
      </c>
      <c r="D14" s="3">
        <v>1</v>
      </c>
      <c r="E14" s="4">
        <v>631762916.41182005</v>
      </c>
      <c r="F14" s="4">
        <f t="shared" si="0"/>
        <v>631762916.41182005</v>
      </c>
      <c r="G14" s="5" t="s">
        <v>39</v>
      </c>
      <c r="H14" s="9"/>
      <c r="I14" s="5"/>
      <c r="J14" s="11"/>
      <c r="K14" s="5"/>
      <c r="L14" s="5"/>
      <c r="M14" s="5"/>
      <c r="N14" s="5"/>
      <c r="O14" s="5"/>
      <c r="P14" s="5"/>
      <c r="Q14" s="5"/>
      <c r="R14" s="5"/>
    </row>
    <row r="15" spans="1:18" ht="15.75" x14ac:dyDescent="0.2">
      <c r="A15" s="12">
        <v>10</v>
      </c>
      <c r="B15" s="3" t="s">
        <v>48</v>
      </c>
      <c r="C15" s="3" t="s">
        <v>23</v>
      </c>
      <c r="D15" s="3">
        <v>1</v>
      </c>
      <c r="E15" s="4">
        <v>1166901225</v>
      </c>
      <c r="F15" s="4">
        <f t="shared" si="0"/>
        <v>1166901225</v>
      </c>
      <c r="G15" s="5" t="s">
        <v>39</v>
      </c>
      <c r="H15" s="6"/>
      <c r="I15" s="11"/>
      <c r="J15" s="11"/>
      <c r="K15" s="11"/>
      <c r="L15" s="11"/>
      <c r="M15" s="11"/>
      <c r="N15" s="11"/>
      <c r="O15" s="11"/>
      <c r="P15" s="5"/>
      <c r="Q15" s="5"/>
      <c r="R15" s="5"/>
    </row>
    <row r="16" spans="1:18" ht="15.75" x14ac:dyDescent="0.2">
      <c r="A16" s="12">
        <v>11</v>
      </c>
      <c r="B16" s="3" t="s">
        <v>49</v>
      </c>
      <c r="C16" s="3" t="s">
        <v>23</v>
      </c>
      <c r="D16" s="3">
        <v>1</v>
      </c>
      <c r="E16" s="4">
        <v>1414102845.3601999</v>
      </c>
      <c r="F16" s="4">
        <f t="shared" si="0"/>
        <v>1414102845.3601999</v>
      </c>
      <c r="G16" s="5" t="s">
        <v>39</v>
      </c>
      <c r="H16" s="9"/>
      <c r="I16" s="5"/>
      <c r="J16" s="5"/>
      <c r="K16" s="5"/>
      <c r="L16" s="5"/>
      <c r="M16" s="5"/>
      <c r="N16" s="5"/>
      <c r="O16" s="5"/>
      <c r="P16" s="11"/>
      <c r="Q16" s="5"/>
      <c r="R16" s="5"/>
    </row>
    <row r="17" spans="1:18" ht="30" x14ac:dyDescent="0.2">
      <c r="A17" s="13">
        <v>12</v>
      </c>
      <c r="B17" s="3" t="s">
        <v>50</v>
      </c>
      <c r="C17" s="3" t="s">
        <v>23</v>
      </c>
      <c r="D17" s="3">
        <v>1</v>
      </c>
      <c r="E17" s="4">
        <v>673124282.29999995</v>
      </c>
      <c r="F17" s="4">
        <f t="shared" si="0"/>
        <v>673124282.29999995</v>
      </c>
      <c r="G17" s="5" t="s">
        <v>39</v>
      </c>
      <c r="H17" s="9"/>
      <c r="I17" s="5"/>
      <c r="J17" s="5"/>
      <c r="K17" s="5"/>
      <c r="L17" s="5"/>
      <c r="M17" s="5"/>
      <c r="N17" s="5"/>
      <c r="O17" s="5"/>
      <c r="P17" s="11"/>
      <c r="Q17" s="5"/>
      <c r="R17" s="5"/>
    </row>
    <row r="18" spans="1:18" ht="30" x14ac:dyDescent="0.2">
      <c r="A18" s="12">
        <v>13</v>
      </c>
      <c r="B18" s="3" t="s">
        <v>51</v>
      </c>
      <c r="C18" s="3"/>
      <c r="D18" s="3"/>
      <c r="E18" s="4"/>
      <c r="F18" s="4"/>
      <c r="G18" s="5" t="s">
        <v>39</v>
      </c>
      <c r="H18" s="9"/>
      <c r="I18" s="5"/>
      <c r="J18" s="5"/>
      <c r="K18" s="5"/>
      <c r="L18" s="5"/>
      <c r="M18" s="5"/>
      <c r="N18" s="5"/>
      <c r="O18" s="5"/>
      <c r="P18" s="5"/>
      <c r="Q18" s="11"/>
      <c r="R18" s="11"/>
    </row>
  </sheetData>
  <mergeCells count="17">
    <mergeCell ref="A5:B5"/>
    <mergeCell ref="M3:M4"/>
    <mergeCell ref="N3:N4"/>
    <mergeCell ref="O3:O4"/>
    <mergeCell ref="P3:P4"/>
    <mergeCell ref="Q3:Q4"/>
    <mergeCell ref="R3:R4"/>
    <mergeCell ref="A1:B2"/>
    <mergeCell ref="C1:R1"/>
    <mergeCell ref="C2:R2"/>
    <mergeCell ref="A3:A4"/>
    <mergeCell ref="B3:G4"/>
    <mergeCell ref="H3:H4"/>
    <mergeCell ref="I3:I4"/>
    <mergeCell ref="J3:J4"/>
    <mergeCell ref="K3:K4"/>
    <mergeCell ref="L3:L4"/>
  </mergeCells>
  <pageMargins left="0.7" right="0.7" top="0.75" bottom="0.75" header="0.3" footer="0.3"/>
  <pageSetup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e_ xmlns="a22275f5-d255-40c4-a29f-53e989c8914e" xsi:nil="true"/>
    <lcf76f155ced4ddcb4097134ff3c332f xmlns="a22275f5-d255-40c4-a29f-53e989c8914e">
      <Terms xmlns="http://schemas.microsoft.com/office/infopath/2007/PartnerControls"/>
    </lcf76f155ced4ddcb4097134ff3c332f>
    <A_x00f1_o xmlns="a22275f5-d255-40c4-a29f-53e989c8914e" xsi:nil="true"/>
    <Supervisor xmlns="a22275f5-d255-40c4-a29f-53e989c8914e" xsi:nil="true"/>
    <fecha xmlns="a22275f5-d255-40c4-a29f-53e989c8914e">2025-01-22T13:42:47+00:00</fecha>
    <TaxCatchAll xmlns="737039f0-166a-4173-975a-2d2fbfebe0c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DB0C28B04AC4491201F8E10CBCDC2" ma:contentTypeVersion="20" ma:contentTypeDescription="Crear nuevo documento." ma:contentTypeScope="" ma:versionID="711c76d68631de095e06750510134ea4">
  <xsd:schema xmlns:xsd="http://www.w3.org/2001/XMLSchema" xmlns:xs="http://www.w3.org/2001/XMLSchema" xmlns:p="http://schemas.microsoft.com/office/2006/metadata/properties" xmlns:ns2="a22275f5-d255-40c4-a29f-53e989c8914e" xmlns:ns3="737039f0-166a-4173-975a-2d2fbfebe0ce" targetNamespace="http://schemas.microsoft.com/office/2006/metadata/properties" ma:root="true" ma:fieldsID="87ca9138a70b68bbeb5c021864dd3a72" ns2:_="" ns3:_="">
    <xsd:import namespace="a22275f5-d255-40c4-a29f-53e989c8914e"/>
    <xsd:import namespace="737039f0-166a-4173-975a-2d2fbfebe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fech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_x00f1_o" minOccurs="0"/>
                <xsd:element ref="ns2:Tipo_x002e_" minOccurs="0"/>
                <xsd:element ref="ns2:Superviso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275f5-d255-40c4-a29f-53e989c891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echa" ma:index="12" nillable="true" ma:displayName="Fecha Fin" ma:default="[today]" ma:format="DateOnly" ma:internalName="fecha">
      <xsd:simpleType>
        <xsd:restriction base="dms:DateTim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b76bf12-2dd1-421c-85c1-6cbd122a11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_x00f1_o" ma:index="22" nillable="true" ma:displayName="Nº Contrato" ma:format="Dropdown" ma:internalName="A_x00f1_o">
      <xsd:simpleType>
        <xsd:restriction base="dms:Text">
          <xsd:maxLength value="255"/>
        </xsd:restriction>
      </xsd:simpleType>
    </xsd:element>
    <xsd:element name="Tipo_x002e_" ma:index="23" nillable="true" ma:displayName="Tipo" ma:format="Dropdown" ma:internalName="Tipo_x002e_">
      <xsd:simpleType>
        <xsd:restriction base="dms:Choice">
          <xsd:enumeration value="Diseño"/>
          <xsd:enumeration value="Diseño y Obra"/>
          <xsd:enumeration value="Interventoría"/>
          <xsd:enumeration value="Otro"/>
          <xsd:enumeration value="Seguridad"/>
          <xsd:enumeration value="Construccion"/>
        </xsd:restriction>
      </xsd:simpleType>
    </xsd:element>
    <xsd:element name="Supervisor" ma:index="24" nillable="true" ma:displayName="Supervisor" ma:format="Dropdown" ma:internalName="Supervisor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039f0-166a-4173-975a-2d2fbfebe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7f661d38-919c-4059-84ad-4787a183d489}" ma:internalName="TaxCatchAll" ma:showField="CatchAllData" ma:web="737039f0-166a-4173-975a-2d2fbfebe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CA5941-FCCA-4D67-BC30-1299491B2D9C}">
  <ds:schemaRefs>
    <ds:schemaRef ds:uri="a22275f5-d255-40c4-a29f-53e989c8914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737039f0-166a-4173-975a-2d2fbfebe0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536715E-3152-411D-BADD-62AEFF4DEE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2275f5-d255-40c4-a29f-53e989c8914e"/>
    <ds:schemaRef ds:uri="737039f0-166a-4173-975a-2d2fbfebe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75AAE3-2D4B-4D3A-ABB6-620BF17F2C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CRONOGRAMA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2025-09-25T16:01:51Z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0x01010034CDB0C28B04AC4491201F8E10CBCDC2</vt:lpwstr>
  </property>
  <property fmtid="{D5CDD505-2E9C-101B-9397-08002B2CF9AE}" pid="3" name="MediaServiceImageTags">
    <vt:lpwstr/>
  </property>
</Properties>
</file>