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gutierrezp\Downloads\"/>
    </mc:Choice>
  </mc:AlternateContent>
  <xr:revisionPtr revIDLastSave="0" documentId="13_ncr:1_{0232E15D-217D-4D5E-A639-7E4DE7805548}" xr6:coauthVersionLast="47" xr6:coauthVersionMax="47" xr10:uidLastSave="{00000000-0000-0000-0000-000000000000}"/>
  <bookViews>
    <workbookView xWindow="-120" yWindow="-120" windowWidth="20730" windowHeight="11040" xr2:uid="{1C3FEE8A-1E91-48BE-BD49-5D37934C4C62}"/>
  </bookViews>
  <sheets>
    <sheet name="ESTUDIO DE MERCADO LIC" sheetId="1" r:id="rId1"/>
    <sheet name="Hoja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D4" i="2"/>
  <c r="B8" i="2"/>
  <c r="AX4" i="1"/>
  <c r="AX3" i="1"/>
  <c r="BA3" i="1" s="1"/>
  <c r="BC12" i="1"/>
  <c r="BC13" i="1"/>
  <c r="BB16" i="1"/>
  <c r="BC16" i="1" s="1"/>
  <c r="BB15" i="1"/>
  <c r="BC15" i="1" s="1"/>
  <c r="BB14" i="1"/>
  <c r="BC14" i="1" s="1"/>
  <c r="BB13" i="1"/>
  <c r="BB12" i="1"/>
  <c r="BB11" i="1"/>
  <c r="BC11" i="1" s="1"/>
  <c r="BB10" i="1"/>
  <c r="BC10" i="1" s="1"/>
  <c r="BB9" i="1"/>
  <c r="BC9" i="1" s="1"/>
  <c r="BB8" i="1"/>
  <c r="BC8" i="1" s="1"/>
  <c r="BB7" i="1"/>
  <c r="BC7" i="1" s="1"/>
  <c r="BB6" i="1"/>
  <c r="BC6" i="1" s="1"/>
  <c r="BB5" i="1"/>
  <c r="BC5" i="1" s="1"/>
  <c r="BB4" i="1"/>
  <c r="BC4" i="1" s="1"/>
  <c r="BB3" i="1"/>
  <c r="BC3" i="1" s="1"/>
  <c r="AY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3" i="1"/>
  <c r="AX5" i="1"/>
  <c r="BA5" i="1" s="1"/>
  <c r="AX6" i="1"/>
  <c r="AX7" i="1"/>
  <c r="AX8" i="1"/>
  <c r="AX9" i="1"/>
  <c r="AX10" i="1"/>
  <c r="AX11" i="1"/>
  <c r="BA11" i="1" s="1"/>
  <c r="AX12" i="1"/>
  <c r="AX13" i="1"/>
  <c r="AX14" i="1"/>
  <c r="AX15" i="1"/>
  <c r="AX16" i="1"/>
  <c r="BA16" i="1" s="1"/>
  <c r="AM3" i="1"/>
  <c r="AS6" i="1"/>
  <c r="AM7" i="1"/>
  <c r="AM4" i="1"/>
  <c r="AM5" i="1"/>
  <c r="AM6" i="1"/>
  <c r="AM8" i="1"/>
  <c r="AM9" i="1"/>
  <c r="AM10" i="1"/>
  <c r="AM11" i="1"/>
  <c r="AM12" i="1"/>
  <c r="AM13" i="1"/>
  <c r="AM14" i="1"/>
  <c r="AN14" i="1" s="1"/>
  <c r="AO14" i="1" s="1"/>
  <c r="AM15" i="1"/>
  <c r="AN15" i="1" s="1"/>
  <c r="AO15" i="1" s="1"/>
  <c r="AM16" i="1"/>
  <c r="AN16" i="1" s="1"/>
  <c r="AO16" i="1" s="1"/>
  <c r="AP16" i="1" s="1"/>
  <c r="AE16" i="1"/>
  <c r="AE15" i="1"/>
  <c r="AE14" i="1"/>
  <c r="AE13" i="1"/>
  <c r="AE12" i="1"/>
  <c r="AE11" i="1"/>
  <c r="AE10" i="1"/>
  <c r="AE9" i="1"/>
  <c r="AE8" i="1"/>
  <c r="AE7" i="1"/>
  <c r="AE6" i="1"/>
  <c r="AE5" i="1"/>
  <c r="AE4" i="1"/>
  <c r="AE3" i="1"/>
  <c r="W16" i="1"/>
  <c r="W15" i="1"/>
  <c r="W14" i="1"/>
  <c r="W13" i="1"/>
  <c r="W12" i="1"/>
  <c r="W11" i="1"/>
  <c r="W10" i="1"/>
  <c r="W9" i="1"/>
  <c r="W8" i="1"/>
  <c r="W7" i="1"/>
  <c r="W6" i="1"/>
  <c r="W5" i="1"/>
  <c r="W4" i="1"/>
  <c r="W3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G6" i="1"/>
  <c r="G7" i="1"/>
  <c r="G8" i="1"/>
  <c r="G9" i="1"/>
  <c r="G10" i="1"/>
  <c r="G11" i="1"/>
  <c r="G12" i="1"/>
  <c r="G13" i="1"/>
  <c r="G14" i="1"/>
  <c r="G15" i="1"/>
  <c r="G16" i="1"/>
  <c r="G5" i="1"/>
  <c r="G4" i="1"/>
  <c r="G3" i="1"/>
  <c r="BA10" i="1" l="1"/>
  <c r="AZ8" i="1"/>
  <c r="BA14" i="1"/>
  <c r="BA9" i="1"/>
  <c r="BA12" i="1"/>
  <c r="AZ9" i="1"/>
  <c r="AZ7" i="1"/>
  <c r="BA4" i="1"/>
  <c r="AZ3" i="1"/>
  <c r="BA13" i="1"/>
  <c r="BE15" i="1"/>
  <c r="BE16" i="1"/>
  <c r="BA8" i="1"/>
  <c r="BA7" i="1"/>
  <c r="AZ6" i="1"/>
  <c r="BA15" i="1"/>
  <c r="AZ10" i="1"/>
  <c r="BC17" i="1"/>
  <c r="BC20" i="1" s="1"/>
  <c r="AZ5" i="1"/>
  <c r="AZ16" i="1"/>
  <c r="AZ4" i="1"/>
  <c r="BA6" i="1"/>
  <c r="AZ15" i="1"/>
  <c r="AZ14" i="1"/>
  <c r="AZ13" i="1"/>
  <c r="AZ12" i="1"/>
  <c r="AZ11" i="1"/>
  <c r="AE17" i="1"/>
  <c r="W17" i="1"/>
  <c r="O17" i="1"/>
  <c r="AN4" i="1"/>
  <c r="AO4" i="1" s="1"/>
  <c r="AN5" i="1"/>
  <c r="AO5" i="1" s="1"/>
  <c r="AN6" i="1"/>
  <c r="AO6" i="1" s="1"/>
  <c r="AN7" i="1"/>
  <c r="AO7" i="1" s="1"/>
  <c r="AN8" i="1"/>
  <c r="AO8" i="1" s="1"/>
  <c r="AN9" i="1"/>
  <c r="AO9" i="1" s="1"/>
  <c r="AN10" i="1"/>
  <c r="AO10" i="1" s="1"/>
  <c r="AN11" i="1"/>
  <c r="AO11" i="1" s="1"/>
  <c r="AN12" i="1"/>
  <c r="AO12" i="1" s="1"/>
  <c r="AN13" i="1"/>
  <c r="AO13" i="1" s="1"/>
  <c r="AP4" i="1" l="1"/>
  <c r="AQ5" i="1" s="1"/>
  <c r="AT5" i="1" s="1"/>
  <c r="BE17" i="1"/>
  <c r="AP9" i="1"/>
  <c r="G17" i="1"/>
  <c r="AN3" i="1" l="1"/>
  <c r="AO3" i="1" s="1"/>
  <c r="AO17" i="1" l="1"/>
  <c r="AP3" i="1"/>
  <c r="AQ3" i="1" s="1"/>
  <c r="AT3" i="1" s="1"/>
</calcChain>
</file>

<file path=xl/sharedStrings.xml><?xml version="1.0" encoding="utf-8"?>
<sst xmlns="http://schemas.openxmlformats.org/spreadsheetml/2006/main" count="255" uniqueCount="50">
  <si>
    <t>BIRDUM SAS</t>
  </si>
  <si>
    <t>NETWORK &amp; ACCESORIES SAS</t>
  </si>
  <si>
    <t>DATA Y SERVICE S.A.S</t>
  </si>
  <si>
    <t>TSG THE IT EXPERTS SAS</t>
  </si>
  <si>
    <t>ESTUDIO DE MERCADO</t>
  </si>
  <si>
    <t>ITEM</t>
  </si>
  <si>
    <t>MARCA</t>
  </si>
  <si>
    <t>ELEMENTO / DESCRIPCION</t>
  </si>
  <si>
    <t>CANTIDAD</t>
  </si>
  <si>
    <t>UNIDAD DE MEDIDA</t>
  </si>
  <si>
    <t>PRECIO UNITARIO 
IVA INCLUIDO</t>
  </si>
  <si>
    <t>VALOR TOTAL IVA INCLUIDO</t>
  </si>
  <si>
    <t xml:space="preserve">UNIDAD DE MEDIDA </t>
  </si>
  <si>
    <t>MEDIANA VALOR UNITARIO</t>
  </si>
  <si>
    <t>REDONDEAR VALOR</t>
  </si>
  <si>
    <t>VALOR TOTAL</t>
  </si>
  <si>
    <t>PROMEDIO</t>
  </si>
  <si>
    <t>DESVIACION</t>
  </si>
  <si>
    <t>MINIMO prom</t>
  </si>
  <si>
    <t>MAXIMO PROM</t>
  </si>
  <si>
    <t>PROMEDIO AJUSTADO</t>
  </si>
  <si>
    <t>VR TOT PROM</t>
  </si>
  <si>
    <t>HPE</t>
  </si>
  <si>
    <t xml:space="preserve">Renovación del licenciamiento, Soporte, Mantenimiento y garantia  de la plataforma Red Hat Enterprise Linux for Virtual datacenter, premium - Licencias para 11 suscripciones por nodo de virtualización (cada suscripción cubre 2 sockets) </t>
  </si>
  <si>
    <t>ANUAL</t>
  </si>
  <si>
    <t>LOTE 1</t>
  </si>
  <si>
    <t>NUTANIX</t>
  </si>
  <si>
    <t>Renovación licenciamiento y Soporte SW-AOS-PRO-PRD-62mo NUTANIX
Node (Hybrid) Nutanix Software Foundation - Hypervisor Agnostic Installer Controller VM Prism Management Starter LicenseEntitlement (Soportan 330 servidores virtuales)</t>
  </si>
  <si>
    <t>REDHAT</t>
  </si>
  <si>
    <t>LOTE 2</t>
  </si>
  <si>
    <t>Renovación del licenciamiento, Soporte, Mantenimiento y garantia  de la plataforma Red Hat OpenShift Container Platform, Premium, 2-Core - Licencias para 3 Instancias de contenedores openshift</t>
  </si>
  <si>
    <t>VEEAM</t>
  </si>
  <si>
    <t>Adquirir la  migración de Veeam Availability Suite Enterprise Plus 20 procesadores Perpetuos a Veeam Data Platform Advanced Universal por suscripción (Contrato 03421983)</t>
  </si>
  <si>
    <t>Renovación licenciamiento y Soporte de Veeam Availability Suite para 10 Instancias físicas (Contrato 034421984)</t>
  </si>
  <si>
    <t>Extreme Networks</t>
  </si>
  <si>
    <t>Renovación del licenciamiento, Soporte, Mantenimiento y garantia de AP460C-WR</t>
  </si>
  <si>
    <t>Renovación del licenciamiento, Soporte, Mantenimiento y garantia de Summit X670-G2-48x-4q-Base-Unit</t>
  </si>
  <si>
    <t>Renovación del licenciamiento, Soporte, Mantenimiento y garantia de X435-8P-4S switch incl. wall mount kit</t>
  </si>
  <si>
    <t>Renovación del licenciamiento, Soporte, Mantenimiento y garantia de X440-G2-48p-10GE4</t>
  </si>
  <si>
    <t>Renovación del licenciamiento, Soporte, Mantenimiento y garantia de XIQ NAC SW Sub for 1K devices EW 1Y</t>
  </si>
  <si>
    <t>Renovación del licenciamiento, Soporte, Mantenimiento y garantia de SLX 9150-48Y with no PS, no fans</t>
  </si>
  <si>
    <t>Renovación del licenciamiento, Soporte, Mantenimiento y garantia de X440-G2-24t-10GE4</t>
  </si>
  <si>
    <t>Adobe</t>
  </si>
  <si>
    <t>Renovación de Licencias Adobe Creative Cloud por 1 año. Numero de producto: 65183059</t>
  </si>
  <si>
    <t>UNICA</t>
  </si>
  <si>
    <t>TOTAL (Sumatoria de precios Cotizados)</t>
  </si>
  <si>
    <t>TOTAL ESTUDIO DE MERCADO</t>
  </si>
  <si>
    <t>antes</t>
  </si>
  <si>
    <t xml:space="preserve">  </t>
  </si>
  <si>
    <t>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</si>
</sst>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_-&quot;$&quot;\ * #,##0_-;\-&quot;$&quot;\ * #,##0_-;_-&quot;$&quot;\ 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1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164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wrapText="1"/>
    </xf>
    <xf numFmtId="43" fontId="4" fillId="0" borderId="11" xfId="1" applyFont="1" applyBorder="1"/>
    <xf numFmtId="0" fontId="3" fillId="0" borderId="0" xfId="0" applyFont="1" applyAlignment="1">
      <alignment wrapText="1"/>
    </xf>
    <xf numFmtId="43" fontId="3" fillId="0" borderId="0" xfId="0" applyNumberFormat="1" applyFont="1"/>
    <xf numFmtId="0" fontId="6" fillId="0" borderId="0" xfId="0" applyFont="1"/>
    <xf numFmtId="43" fontId="6" fillId="0" borderId="0" xfId="0" applyNumberFormat="1" applyFont="1"/>
    <xf numFmtId="43" fontId="4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10" fillId="9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0" fillId="9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164" fontId="3" fillId="0" borderId="1" xfId="6" applyFont="1" applyBorder="1" applyAlignment="1">
      <alignment horizontal="center" vertical="center"/>
    </xf>
    <xf numFmtId="164" fontId="4" fillId="0" borderId="11" xfId="6" applyFont="1" applyBorder="1"/>
    <xf numFmtId="0" fontId="5" fillId="6" borderId="10" xfId="0" applyFont="1" applyFill="1" applyBorder="1" applyAlignment="1">
      <alignment horizontal="center" vertical="center"/>
    </xf>
    <xf numFmtId="164" fontId="7" fillId="7" borderId="1" xfId="6" applyFont="1" applyFill="1" applyBorder="1" applyAlignment="1">
      <alignment horizontal="center" vertical="center"/>
    </xf>
    <xf numFmtId="166" fontId="0" fillId="9" borderId="1" xfId="6" applyNumberFormat="1" applyFont="1" applyFill="1" applyBorder="1" applyAlignment="1" applyProtection="1">
      <alignment vertical="center"/>
      <protection locked="0"/>
    </xf>
    <xf numFmtId="164" fontId="8" fillId="0" borderId="11" xfId="6" applyFont="1" applyBorder="1" applyAlignment="1">
      <alignment horizontal="center" vertical="center"/>
    </xf>
    <xf numFmtId="164" fontId="3" fillId="10" borderId="0" xfId="0" applyNumberFormat="1" applyFont="1" applyFill="1" applyAlignment="1">
      <alignment vertical="center"/>
    </xf>
    <xf numFmtId="164" fontId="3" fillId="4" borderId="0" xfId="0" applyNumberFormat="1" applyFont="1" applyFill="1"/>
    <xf numFmtId="164" fontId="6" fillId="4" borderId="0" xfId="0" applyNumberFormat="1" applyFont="1" applyFill="1"/>
    <xf numFmtId="164" fontId="6" fillId="10" borderId="0" xfId="0" applyNumberFormat="1" applyFont="1" applyFill="1"/>
    <xf numFmtId="164" fontId="3" fillId="0" borderId="0" xfId="6" applyFont="1"/>
    <xf numFmtId="164" fontId="7" fillId="0" borderId="1" xfId="6" applyFont="1" applyFill="1" applyBorder="1" applyAlignment="1">
      <alignment horizontal="center" vertical="center"/>
    </xf>
    <xf numFmtId="43" fontId="6" fillId="0" borderId="1" xfId="0" applyNumberFormat="1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/>
    <xf numFmtId="43" fontId="3" fillId="11" borderId="1" xfId="1" applyFont="1" applyFill="1" applyBorder="1" applyAlignment="1">
      <alignment horizontal="center" vertical="center"/>
    </xf>
    <xf numFmtId="43" fontId="6" fillId="11" borderId="1" xfId="0" applyNumberFormat="1" applyFont="1" applyFill="1" applyBorder="1"/>
    <xf numFmtId="3" fontId="3" fillId="0" borderId="0" xfId="0" applyNumberFormat="1" applyFont="1"/>
    <xf numFmtId="3" fontId="6" fillId="0" borderId="0" xfId="0" applyNumberFormat="1" applyFont="1"/>
    <xf numFmtId="0" fontId="6" fillId="0" borderId="0" xfId="0" applyFont="1" applyAlignment="1">
      <alignment horizontal="right"/>
    </xf>
    <xf numFmtId="43" fontId="3" fillId="4" borderId="1" xfId="1" applyFont="1" applyFill="1" applyBorder="1" applyAlignment="1">
      <alignment horizontal="center" vertical="center"/>
    </xf>
    <xf numFmtId="164" fontId="0" fillId="0" borderId="0" xfId="6" applyFont="1"/>
    <xf numFmtId="0" fontId="11" fillId="0" borderId="0" xfId="0" applyFont="1"/>
    <xf numFmtId="164" fontId="0" fillId="0" borderId="0" xfId="0" applyNumberFormat="1"/>
    <xf numFmtId="43" fontId="0" fillId="0" borderId="0" xfId="0" applyNumberFormat="1"/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6" fillId="12" borderId="21" xfId="0" applyFont="1" applyFill="1" applyBorder="1" applyAlignment="1">
      <alignment horizontal="center"/>
    </xf>
    <xf numFmtId="0" fontId="6" fillId="12" borderId="22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164" fontId="3" fillId="10" borderId="20" xfId="0" applyNumberFormat="1" applyFont="1" applyFill="1" applyBorder="1" applyAlignment="1">
      <alignment horizontal="center" vertical="center"/>
    </xf>
    <xf numFmtId="0" fontId="3" fillId="10" borderId="20" xfId="0" applyFont="1" applyFill="1" applyBorder="1" applyAlignment="1">
      <alignment horizontal="center" vertical="center"/>
    </xf>
    <xf numFmtId="164" fontId="3" fillId="4" borderId="20" xfId="0" applyNumberFormat="1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</cellXfs>
  <cellStyles count="7">
    <cellStyle name="Millares" xfId="1" builtinId="3"/>
    <cellStyle name="Moneda" xfId="6" builtinId="4"/>
    <cellStyle name="Moneda 4" xfId="4" xr:uid="{C12F0BF0-F9A7-4479-98B7-5B5F4B1284EE}"/>
    <cellStyle name="Moneda 5" xfId="3" xr:uid="{8985425E-4D77-41EA-81B6-7C5BFED2CF4E}"/>
    <cellStyle name="Normal" xfId="0" builtinId="0"/>
    <cellStyle name="Normal 3" xfId="2" xr:uid="{3562E00A-AF24-4515-ABEC-01F59B0792D7}"/>
    <cellStyle name="Normal 5" xfId="5" xr:uid="{E0FD842F-BA4C-4B86-92F8-A1B244D806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D5A32-7FEC-48A0-9A1D-654FC42F0212}">
  <dimension ref="A1:BF20"/>
  <sheetViews>
    <sheetView tabSelected="1" topLeftCell="AU1" zoomScale="90" zoomScaleNormal="90" workbookViewId="0">
      <selection activeCell="BD11" sqref="BD11"/>
    </sheetView>
  </sheetViews>
  <sheetFormatPr defaultColWidth="10.85546875" defaultRowHeight="15"/>
  <cols>
    <col min="1" max="1" width="10.85546875" style="12"/>
    <col min="2" max="2" width="10.85546875" style="1"/>
    <col min="3" max="3" width="61.7109375" style="4" customWidth="1"/>
    <col min="4" max="5" width="10.85546875" style="11"/>
    <col min="6" max="6" width="19.5703125" style="1" customWidth="1"/>
    <col min="7" max="7" width="22" style="1" customWidth="1"/>
    <col min="8" max="10" width="10.85546875" style="1"/>
    <col min="11" max="11" width="52.140625" style="4" customWidth="1"/>
    <col min="12" max="13" width="10.85546875" style="1"/>
    <col min="14" max="14" width="19.5703125" style="1" customWidth="1"/>
    <col min="15" max="15" width="21.5703125" style="1" customWidth="1"/>
    <col min="16" max="18" width="10.85546875" style="1"/>
    <col min="19" max="19" width="43.5703125" style="4" customWidth="1"/>
    <col min="20" max="21" width="10.85546875" style="1"/>
    <col min="22" max="22" width="22.5703125" style="1" customWidth="1"/>
    <col min="23" max="23" width="21.42578125" style="1" customWidth="1"/>
    <col min="24" max="26" width="10.85546875" style="1"/>
    <col min="27" max="27" width="43.5703125" style="4" customWidth="1"/>
    <col min="28" max="29" width="10.85546875" style="1"/>
    <col min="30" max="30" width="19.5703125" style="1" customWidth="1"/>
    <col min="31" max="31" width="20.85546875" style="1" customWidth="1"/>
    <col min="32" max="32" width="10.85546875" style="1"/>
    <col min="33" max="33" width="14.7109375" style="1" bestFit="1" customWidth="1"/>
    <col min="34" max="34" width="7.7109375" style="1" customWidth="1"/>
    <col min="35" max="35" width="11.7109375" style="1" customWidth="1"/>
    <col min="36" max="36" width="52" style="4" customWidth="1"/>
    <col min="37" max="37" width="12" style="1" customWidth="1"/>
    <col min="38" max="38" width="12" style="11" customWidth="1"/>
    <col min="39" max="40" width="26.85546875" style="11" customWidth="1"/>
    <col min="41" max="41" width="29.140625" style="11" customWidth="1"/>
    <col min="42" max="43" width="19.28515625" style="1" bestFit="1" customWidth="1"/>
    <col min="44" max="44" width="10.85546875" style="1"/>
    <col min="45" max="45" width="15.42578125" style="1" bestFit="1" customWidth="1"/>
    <col min="46" max="48" width="10.85546875" style="1"/>
    <col min="49" max="49" width="48.42578125" style="1" customWidth="1"/>
    <col min="50" max="50" width="23.140625" style="1" customWidth="1"/>
    <col min="51" max="51" width="21.7109375" style="1" customWidth="1"/>
    <col min="52" max="52" width="21.5703125" style="1" customWidth="1"/>
    <col min="53" max="53" width="22.140625" style="1" customWidth="1"/>
    <col min="54" max="54" width="21.7109375" style="1" customWidth="1"/>
    <col min="55" max="55" width="21.5703125" style="1" customWidth="1"/>
    <col min="56" max="56" width="10.85546875" style="1"/>
    <col min="57" max="57" width="23.28515625" style="1" customWidth="1"/>
    <col min="58" max="16384" width="10.85546875" style="1"/>
  </cols>
  <sheetData>
    <row r="1" spans="1:58" ht="15.75">
      <c r="A1" s="61" t="s">
        <v>0</v>
      </c>
      <c r="B1" s="62"/>
      <c r="C1" s="63"/>
      <c r="D1" s="63"/>
      <c r="E1" s="63"/>
      <c r="F1" s="63"/>
      <c r="G1" s="64"/>
      <c r="I1" s="57" t="s">
        <v>1</v>
      </c>
      <c r="J1" s="58"/>
      <c r="K1" s="59"/>
      <c r="L1" s="59"/>
      <c r="M1" s="59"/>
      <c r="N1" s="59"/>
      <c r="O1" s="60"/>
      <c r="Q1" s="69" t="s">
        <v>2</v>
      </c>
      <c r="R1" s="70"/>
      <c r="S1" s="71"/>
      <c r="T1" s="71"/>
      <c r="U1" s="71"/>
      <c r="V1" s="71"/>
      <c r="W1" s="72"/>
      <c r="Y1" s="65" t="s">
        <v>3</v>
      </c>
      <c r="Z1" s="66"/>
      <c r="AA1" s="67"/>
      <c r="AB1" s="67"/>
      <c r="AC1" s="67"/>
      <c r="AD1" s="67"/>
      <c r="AE1" s="68"/>
      <c r="AH1" s="77" t="s">
        <v>4</v>
      </c>
      <c r="AI1" s="78"/>
      <c r="AJ1" s="78"/>
      <c r="AK1" s="78"/>
      <c r="AL1" s="78"/>
      <c r="AM1" s="78"/>
      <c r="AN1" s="78"/>
      <c r="AO1" s="79"/>
    </row>
    <row r="2" spans="1:58" ht="45">
      <c r="A2" s="10" t="s">
        <v>5</v>
      </c>
      <c r="B2" s="16" t="s">
        <v>6</v>
      </c>
      <c r="C2" s="15" t="s">
        <v>7</v>
      </c>
      <c r="D2" s="17" t="s">
        <v>8</v>
      </c>
      <c r="E2" s="15" t="s">
        <v>9</v>
      </c>
      <c r="F2" s="15" t="s">
        <v>10</v>
      </c>
      <c r="G2" s="22" t="s">
        <v>11</v>
      </c>
      <c r="I2" s="10" t="s">
        <v>5</v>
      </c>
      <c r="J2" s="16" t="s">
        <v>6</v>
      </c>
      <c r="K2" s="15" t="s">
        <v>7</v>
      </c>
      <c r="L2" s="17" t="s">
        <v>8</v>
      </c>
      <c r="M2" s="15" t="s">
        <v>9</v>
      </c>
      <c r="N2" s="15" t="s">
        <v>10</v>
      </c>
      <c r="O2" s="22" t="s">
        <v>11</v>
      </c>
      <c r="Q2" s="10" t="s">
        <v>5</v>
      </c>
      <c r="R2" s="16" t="s">
        <v>6</v>
      </c>
      <c r="S2" s="15" t="s">
        <v>7</v>
      </c>
      <c r="T2" s="17" t="s">
        <v>8</v>
      </c>
      <c r="U2" s="15" t="s">
        <v>9</v>
      </c>
      <c r="V2" s="15" t="s">
        <v>10</v>
      </c>
      <c r="W2" s="22" t="s">
        <v>11</v>
      </c>
      <c r="Y2" s="10" t="s">
        <v>5</v>
      </c>
      <c r="Z2" s="16" t="s">
        <v>6</v>
      </c>
      <c r="AA2" s="15" t="s">
        <v>7</v>
      </c>
      <c r="AB2" s="17" t="s">
        <v>8</v>
      </c>
      <c r="AC2" s="15" t="s">
        <v>9</v>
      </c>
      <c r="AD2" s="15" t="s">
        <v>10</v>
      </c>
      <c r="AE2" s="22" t="s">
        <v>11</v>
      </c>
      <c r="AH2" s="10" t="s">
        <v>5</v>
      </c>
      <c r="AI2" s="16" t="s">
        <v>6</v>
      </c>
      <c r="AJ2" s="15" t="s">
        <v>7</v>
      </c>
      <c r="AK2" s="17" t="s">
        <v>8</v>
      </c>
      <c r="AL2" s="15" t="s">
        <v>12</v>
      </c>
      <c r="AM2" s="15" t="s">
        <v>13</v>
      </c>
      <c r="AN2" s="15" t="s">
        <v>14</v>
      </c>
      <c r="AO2" s="15" t="s">
        <v>15</v>
      </c>
      <c r="AU2" s="10" t="s">
        <v>5</v>
      </c>
      <c r="AV2" s="16" t="s">
        <v>6</v>
      </c>
      <c r="AW2" s="15" t="s">
        <v>7</v>
      </c>
      <c r="AX2" s="17" t="s">
        <v>16</v>
      </c>
      <c r="AY2" s="17" t="s">
        <v>17</v>
      </c>
      <c r="AZ2" s="17" t="s">
        <v>18</v>
      </c>
      <c r="BA2" s="17" t="s">
        <v>19</v>
      </c>
      <c r="BB2" s="17" t="s">
        <v>20</v>
      </c>
      <c r="BC2" s="17" t="s">
        <v>21</v>
      </c>
    </row>
    <row r="3" spans="1:58" ht="76.5">
      <c r="A3" s="10">
        <v>1</v>
      </c>
      <c r="B3" s="13" t="s">
        <v>22</v>
      </c>
      <c r="C3" s="14" t="s">
        <v>23</v>
      </c>
      <c r="D3" s="18">
        <v>1</v>
      </c>
      <c r="E3" s="20" t="s">
        <v>24</v>
      </c>
      <c r="F3" s="23">
        <v>2095561440</v>
      </c>
      <c r="G3" s="23">
        <f>F3*D3</f>
        <v>2095561440</v>
      </c>
      <c r="I3" s="10">
        <v>1</v>
      </c>
      <c r="J3" s="13" t="s">
        <v>22</v>
      </c>
      <c r="K3" s="14" t="s">
        <v>23</v>
      </c>
      <c r="L3" s="18">
        <v>1</v>
      </c>
      <c r="M3" s="20" t="s">
        <v>24</v>
      </c>
      <c r="N3" s="23">
        <v>1927907100</v>
      </c>
      <c r="O3" s="23">
        <f>N3*L3</f>
        <v>1927907100</v>
      </c>
      <c r="Q3" s="10">
        <v>1</v>
      </c>
      <c r="R3" s="13" t="s">
        <v>22</v>
      </c>
      <c r="S3" s="14" t="s">
        <v>23</v>
      </c>
      <c r="T3" s="18">
        <v>1</v>
      </c>
      <c r="U3" s="20" t="s">
        <v>24</v>
      </c>
      <c r="V3" s="23">
        <v>1902535110</v>
      </c>
      <c r="W3" s="23">
        <f>V3*T3</f>
        <v>1902535110</v>
      </c>
      <c r="Y3" s="10">
        <v>1</v>
      </c>
      <c r="Z3" s="13" t="s">
        <v>22</v>
      </c>
      <c r="AA3" s="14" t="s">
        <v>23</v>
      </c>
      <c r="AB3" s="18">
        <v>1</v>
      </c>
      <c r="AC3" s="20" t="s">
        <v>24</v>
      </c>
      <c r="AD3" s="27">
        <v>1980728820</v>
      </c>
      <c r="AE3" s="23">
        <f>AD3*AB3</f>
        <v>1980728820</v>
      </c>
      <c r="AG3" s="5"/>
      <c r="AH3" s="10">
        <v>1</v>
      </c>
      <c r="AI3" s="13" t="s">
        <v>22</v>
      </c>
      <c r="AJ3" s="14" t="s">
        <v>23</v>
      </c>
      <c r="AK3" s="18">
        <v>1</v>
      </c>
      <c r="AL3" s="20" t="s">
        <v>24</v>
      </c>
      <c r="AM3" s="26">
        <f>MEDIAN($F$3,$N$3,$V$3,$AD$3)</f>
        <v>1954317960</v>
      </c>
      <c r="AN3" s="26">
        <f>ROUND(AM3,0)</f>
        <v>1954317960</v>
      </c>
      <c r="AO3" s="26">
        <f>SUM(AN3*AK3)</f>
        <v>1954317960</v>
      </c>
      <c r="AP3" s="29">
        <f>AO3</f>
        <v>1954317960</v>
      </c>
      <c r="AQ3" s="32">
        <f>AP3+AP9</f>
        <v>2198230204</v>
      </c>
      <c r="AR3" s="1" t="s">
        <v>25</v>
      </c>
      <c r="AS3" s="33">
        <v>1423500</v>
      </c>
      <c r="AT3" s="1">
        <f>AQ3/AS3</f>
        <v>1544.2432061819459</v>
      </c>
      <c r="AU3" s="10">
        <v>1</v>
      </c>
      <c r="AV3" s="13" t="s">
        <v>22</v>
      </c>
      <c r="AW3" s="14" t="s">
        <v>23</v>
      </c>
      <c r="AX3" s="34">
        <f>AVERAGE(F3,N3,V3,AD3)</f>
        <v>1976683117.5</v>
      </c>
      <c r="AY3" s="34">
        <f>STDEVA(F3,N3,V3,AD3)</f>
        <v>85684401.864269465</v>
      </c>
      <c r="AZ3" s="36">
        <f>+AX3-AY3</f>
        <v>1890998715.6357305</v>
      </c>
      <c r="BA3" s="36">
        <f t="shared" ref="BA3:BA16" si="0">+AX3+AY3</f>
        <v>2062367519.3642695</v>
      </c>
      <c r="BB3" s="36">
        <f>+AVERAGE(N3,V3,AD3)</f>
        <v>1937057010</v>
      </c>
      <c r="BC3" s="39">
        <f>+BB3*AK3</f>
        <v>1937057010</v>
      </c>
    </row>
    <row r="4" spans="1:58" ht="76.5">
      <c r="A4" s="10">
        <v>2</v>
      </c>
      <c r="B4" s="13" t="s">
        <v>26</v>
      </c>
      <c r="C4" s="14" t="s">
        <v>27</v>
      </c>
      <c r="D4" s="18">
        <v>1</v>
      </c>
      <c r="E4" s="20" t="s">
        <v>24</v>
      </c>
      <c r="F4" s="23">
        <v>1319429160</v>
      </c>
      <c r="G4" s="23">
        <f>F4*D4</f>
        <v>1319429160</v>
      </c>
      <c r="I4" s="10">
        <v>2</v>
      </c>
      <c r="J4" s="13" t="s">
        <v>26</v>
      </c>
      <c r="K4" s="14" t="s">
        <v>27</v>
      </c>
      <c r="L4" s="18">
        <v>1</v>
      </c>
      <c r="M4" s="20" t="s">
        <v>24</v>
      </c>
      <c r="N4" s="23">
        <v>1213866045</v>
      </c>
      <c r="O4" s="23">
        <f>N4*L4</f>
        <v>1213866045</v>
      </c>
      <c r="Q4" s="10">
        <v>2</v>
      </c>
      <c r="R4" s="13" t="s">
        <v>26</v>
      </c>
      <c r="S4" s="14" t="s">
        <v>27</v>
      </c>
      <c r="T4" s="18">
        <v>1</v>
      </c>
      <c r="U4" s="20" t="s">
        <v>24</v>
      </c>
      <c r="V4" s="23">
        <v>1197892080</v>
      </c>
      <c r="W4" s="23">
        <f>V4*T4</f>
        <v>1197892080</v>
      </c>
      <c r="Y4" s="10">
        <v>2</v>
      </c>
      <c r="Z4" s="13" t="s">
        <v>26</v>
      </c>
      <c r="AA4" s="14" t="s">
        <v>27</v>
      </c>
      <c r="AB4" s="18">
        <v>1</v>
      </c>
      <c r="AC4" s="20" t="s">
        <v>24</v>
      </c>
      <c r="AD4" s="27">
        <v>1247125950</v>
      </c>
      <c r="AE4" s="23">
        <f>AD4*AB4</f>
        <v>1247125950</v>
      </c>
      <c r="AG4" s="5"/>
      <c r="AH4" s="10">
        <v>2</v>
      </c>
      <c r="AI4" s="13" t="s">
        <v>26</v>
      </c>
      <c r="AJ4" s="14" t="s">
        <v>27</v>
      </c>
      <c r="AK4" s="18">
        <v>1</v>
      </c>
      <c r="AL4" s="20" t="s">
        <v>24</v>
      </c>
      <c r="AM4" s="26">
        <f>MEDIAN(F4,N4,V4,AD4)</f>
        <v>1230495997.5</v>
      </c>
      <c r="AN4" s="26">
        <f t="shared" ref="AN4:AN16" si="1">ROUND(AM4,0)</f>
        <v>1230495998</v>
      </c>
      <c r="AO4" s="26">
        <f t="shared" ref="AO4:AO16" si="2">SUM(AN4*AK4)</f>
        <v>1230495998</v>
      </c>
      <c r="AP4" s="75">
        <f>SUM(AO4:AO8)</f>
        <v>1768440566</v>
      </c>
      <c r="AU4" s="10">
        <v>2</v>
      </c>
      <c r="AV4" s="13" t="s">
        <v>26</v>
      </c>
      <c r="AW4" s="14" t="s">
        <v>27</v>
      </c>
      <c r="AX4" s="34">
        <f>AVERAGE(F4,N4,V4,AD4)</f>
        <v>1244578308.75</v>
      </c>
      <c r="AY4" s="34">
        <f>STDEVA(F4,N4,V4,AD4)</f>
        <v>53950556.093319431</v>
      </c>
      <c r="AZ4" s="36">
        <f t="shared" ref="AZ4:AZ16" si="3">+AX4-AY4</f>
        <v>1190627752.6566806</v>
      </c>
      <c r="BA4" s="36">
        <f t="shared" si="0"/>
        <v>1298528864.8433194</v>
      </c>
      <c r="BB4" s="36">
        <f>+AVERAGE(N4,V4,AD4)</f>
        <v>1219628025</v>
      </c>
      <c r="BC4" s="44">
        <f>+BB4*AK4</f>
        <v>1219628025</v>
      </c>
    </row>
    <row r="5" spans="1:58" ht="76.5">
      <c r="A5" s="10">
        <v>3</v>
      </c>
      <c r="B5" s="49" t="s">
        <v>28</v>
      </c>
      <c r="C5" s="14" t="s">
        <v>23</v>
      </c>
      <c r="D5" s="18">
        <v>11</v>
      </c>
      <c r="E5" s="20" t="s">
        <v>24</v>
      </c>
      <c r="F5" s="23">
        <v>31048290</v>
      </c>
      <c r="G5" s="23">
        <f>F5*D5</f>
        <v>341531190</v>
      </c>
      <c r="I5" s="10">
        <v>3</v>
      </c>
      <c r="J5" s="49" t="s">
        <v>28</v>
      </c>
      <c r="K5" s="14" t="s">
        <v>23</v>
      </c>
      <c r="L5" s="18">
        <v>11</v>
      </c>
      <c r="M5" s="20" t="s">
        <v>24</v>
      </c>
      <c r="N5" s="23">
        <v>28563570</v>
      </c>
      <c r="O5" s="23">
        <f>N5*L5</f>
        <v>314199270</v>
      </c>
      <c r="Q5" s="10">
        <v>3</v>
      </c>
      <c r="R5" s="49" t="s">
        <v>28</v>
      </c>
      <c r="S5" s="14" t="s">
        <v>23</v>
      </c>
      <c r="T5" s="18">
        <v>11</v>
      </c>
      <c r="U5" s="20" t="s">
        <v>24</v>
      </c>
      <c r="V5" s="23">
        <v>28188720</v>
      </c>
      <c r="W5" s="23">
        <f>V5*T5</f>
        <v>310075920</v>
      </c>
      <c r="Y5" s="10">
        <v>3</v>
      </c>
      <c r="Z5" s="49" t="s">
        <v>28</v>
      </c>
      <c r="AA5" s="14" t="s">
        <v>23</v>
      </c>
      <c r="AB5" s="18">
        <v>11</v>
      </c>
      <c r="AC5" s="20" t="s">
        <v>24</v>
      </c>
      <c r="AD5" s="27">
        <v>29345400</v>
      </c>
      <c r="AE5" s="23">
        <f>AD5*AB5</f>
        <v>322799400</v>
      </c>
      <c r="AG5" s="5"/>
      <c r="AH5" s="10">
        <v>3</v>
      </c>
      <c r="AI5" s="49" t="s">
        <v>28</v>
      </c>
      <c r="AJ5" s="14" t="s">
        <v>23</v>
      </c>
      <c r="AK5" s="18">
        <v>11</v>
      </c>
      <c r="AL5" s="20" t="s">
        <v>24</v>
      </c>
      <c r="AM5" s="26">
        <f t="shared" ref="AM5:AM16" si="4">MEDIAN(F5,N5,V5,AD5)</f>
        <v>28954485</v>
      </c>
      <c r="AN5" s="26">
        <f t="shared" si="1"/>
        <v>28954485</v>
      </c>
      <c r="AO5" s="26">
        <f t="shared" si="2"/>
        <v>318499335</v>
      </c>
      <c r="AP5" s="76"/>
      <c r="AQ5" s="31">
        <f>AP4+AP16</f>
        <v>1786540466</v>
      </c>
      <c r="AR5" s="1" t="s">
        <v>29</v>
      </c>
      <c r="AS5" s="33">
        <v>1423500</v>
      </c>
      <c r="AT5" s="1">
        <f>AQ5/AS5</f>
        <v>1255.0336958201615</v>
      </c>
      <c r="AU5" s="10">
        <v>3</v>
      </c>
      <c r="AV5" s="49" t="s">
        <v>28</v>
      </c>
      <c r="AW5" s="14" t="s">
        <v>23</v>
      </c>
      <c r="AX5" s="34">
        <f>AVERAGE(F5,N5,V5,AD5)</f>
        <v>29286495</v>
      </c>
      <c r="AY5" s="34">
        <f>STDEVA(F5,N5,V5,AD5)</f>
        <v>1269530.3498144501</v>
      </c>
      <c r="AZ5" s="36">
        <f t="shared" si="3"/>
        <v>28016964.650185551</v>
      </c>
      <c r="BA5" s="36">
        <f t="shared" si="0"/>
        <v>30556025.349814449</v>
      </c>
      <c r="BB5" s="36">
        <f>+AVERAGE(N5,V5,AD5)</f>
        <v>28699230</v>
      </c>
      <c r="BC5" s="44">
        <f>+BB5*AK5</f>
        <v>315691530</v>
      </c>
    </row>
    <row r="6" spans="1:58" ht="63.75">
      <c r="A6" s="10">
        <v>4</v>
      </c>
      <c r="B6" s="50"/>
      <c r="C6" s="14" t="s">
        <v>30</v>
      </c>
      <c r="D6" s="18">
        <v>3</v>
      </c>
      <c r="E6" s="20" t="s">
        <v>24</v>
      </c>
      <c r="F6" s="23">
        <v>31048290</v>
      </c>
      <c r="G6" s="23">
        <f t="shared" ref="G6:G16" si="5">F6*D6</f>
        <v>93144870</v>
      </c>
      <c r="I6" s="10">
        <v>4</v>
      </c>
      <c r="J6" s="50"/>
      <c r="K6" s="14" t="s">
        <v>30</v>
      </c>
      <c r="L6" s="18">
        <v>3</v>
      </c>
      <c r="M6" s="20" t="s">
        <v>24</v>
      </c>
      <c r="N6" s="23">
        <v>28563570</v>
      </c>
      <c r="O6" s="23">
        <f t="shared" ref="O6:O16" si="6">N6*L6</f>
        <v>85690710</v>
      </c>
      <c r="Q6" s="10">
        <v>4</v>
      </c>
      <c r="R6" s="50"/>
      <c r="S6" s="14" t="s">
        <v>30</v>
      </c>
      <c r="T6" s="18">
        <v>3</v>
      </c>
      <c r="U6" s="20" t="s">
        <v>24</v>
      </c>
      <c r="V6" s="23">
        <v>28188720</v>
      </c>
      <c r="W6" s="23">
        <f t="shared" ref="W6:W16" si="7">V6*T6</f>
        <v>84566160</v>
      </c>
      <c r="Y6" s="10">
        <v>4</v>
      </c>
      <c r="Z6" s="50"/>
      <c r="AA6" s="14" t="s">
        <v>30</v>
      </c>
      <c r="AB6" s="18">
        <v>3</v>
      </c>
      <c r="AC6" s="20" t="s">
        <v>24</v>
      </c>
      <c r="AD6" s="27">
        <v>29345400</v>
      </c>
      <c r="AE6" s="23">
        <f t="shared" ref="AE6:AE16" si="8">AD6*AB6</f>
        <v>88036200</v>
      </c>
      <c r="AG6" s="5"/>
      <c r="AH6" s="10">
        <v>4</v>
      </c>
      <c r="AI6" s="50"/>
      <c r="AJ6" s="14" t="s">
        <v>30</v>
      </c>
      <c r="AK6" s="18">
        <v>3</v>
      </c>
      <c r="AL6" s="20" t="s">
        <v>24</v>
      </c>
      <c r="AM6" s="26">
        <f t="shared" si="4"/>
        <v>28954485</v>
      </c>
      <c r="AN6" s="26">
        <f t="shared" si="1"/>
        <v>28954485</v>
      </c>
      <c r="AO6" s="26">
        <f t="shared" si="2"/>
        <v>86863455</v>
      </c>
      <c r="AP6" s="76"/>
      <c r="AQ6" s="33"/>
      <c r="AS6" s="1">
        <f>AQ6/AS5</f>
        <v>0</v>
      </c>
      <c r="AU6" s="10">
        <v>4</v>
      </c>
      <c r="AV6" s="50"/>
      <c r="AW6" s="14" t="s">
        <v>30</v>
      </c>
      <c r="AX6" s="34">
        <f>AVERAGE(F6,N6,V6,AD6)</f>
        <v>29286495</v>
      </c>
      <c r="AY6" s="34">
        <f>STDEVA(F6,N6,V6,AD6)</f>
        <v>1269530.3498144501</v>
      </c>
      <c r="AZ6" s="36">
        <f t="shared" si="3"/>
        <v>28016964.650185551</v>
      </c>
      <c r="BA6" s="36">
        <f t="shared" si="0"/>
        <v>30556025.349814449</v>
      </c>
      <c r="BB6" s="36">
        <f>+AVERAGE(N6,V6,AD6)</f>
        <v>28699230</v>
      </c>
      <c r="BC6" s="44">
        <f>+BB6*AK6</f>
        <v>86097690</v>
      </c>
    </row>
    <row r="7" spans="1:58" ht="51">
      <c r="A7" s="10">
        <v>5</v>
      </c>
      <c r="B7" s="49" t="s">
        <v>31</v>
      </c>
      <c r="C7" s="14" t="s">
        <v>32</v>
      </c>
      <c r="D7" s="9">
        <v>20</v>
      </c>
      <c r="E7" s="21" t="s">
        <v>24</v>
      </c>
      <c r="F7" s="23">
        <v>6565230</v>
      </c>
      <c r="G7" s="23">
        <f t="shared" si="5"/>
        <v>131304600</v>
      </c>
      <c r="I7" s="10">
        <v>5</v>
      </c>
      <c r="J7" s="49" t="s">
        <v>31</v>
      </c>
      <c r="K7" s="14" t="s">
        <v>32</v>
      </c>
      <c r="L7" s="9">
        <v>20</v>
      </c>
      <c r="M7" s="21" t="s">
        <v>24</v>
      </c>
      <c r="N7" s="23">
        <v>6040440</v>
      </c>
      <c r="O7" s="23">
        <f t="shared" si="6"/>
        <v>120808800</v>
      </c>
      <c r="Q7" s="10">
        <v>5</v>
      </c>
      <c r="R7" s="49" t="s">
        <v>31</v>
      </c>
      <c r="S7" s="14" t="s">
        <v>32</v>
      </c>
      <c r="T7" s="9">
        <v>20</v>
      </c>
      <c r="U7" s="21" t="s">
        <v>24</v>
      </c>
      <c r="V7" s="23">
        <v>5960115</v>
      </c>
      <c r="W7" s="23">
        <f t="shared" si="7"/>
        <v>119202300</v>
      </c>
      <c r="Y7" s="10">
        <v>5</v>
      </c>
      <c r="Z7" s="49" t="s">
        <v>31</v>
      </c>
      <c r="AA7" s="14" t="s">
        <v>32</v>
      </c>
      <c r="AB7" s="9">
        <v>20</v>
      </c>
      <c r="AC7" s="21" t="s">
        <v>24</v>
      </c>
      <c r="AD7" s="27">
        <v>6206445</v>
      </c>
      <c r="AE7" s="23">
        <f t="shared" si="8"/>
        <v>124128900</v>
      </c>
      <c r="AG7" s="5"/>
      <c r="AH7" s="10">
        <v>5</v>
      </c>
      <c r="AI7" s="49" t="s">
        <v>31</v>
      </c>
      <c r="AJ7" s="14" t="s">
        <v>32</v>
      </c>
      <c r="AK7" s="9">
        <v>20</v>
      </c>
      <c r="AL7" s="20" t="s">
        <v>24</v>
      </c>
      <c r="AM7" s="26">
        <f>MEDIAN(F7,N7,V7,AD7)</f>
        <v>6123442.5</v>
      </c>
      <c r="AN7" s="26">
        <f t="shared" si="1"/>
        <v>6123443</v>
      </c>
      <c r="AO7" s="26">
        <f t="shared" si="2"/>
        <v>122468860</v>
      </c>
      <c r="AP7" s="76"/>
      <c r="AU7" s="10">
        <v>5</v>
      </c>
      <c r="AV7" s="49" t="s">
        <v>31</v>
      </c>
      <c r="AW7" s="14" t="s">
        <v>32</v>
      </c>
      <c r="AX7" s="34">
        <f>AVERAGE(F7,N7,V7,AD7)</f>
        <v>6193057.5</v>
      </c>
      <c r="AY7" s="34">
        <f>STDEVA(F7,N7,V7,AD7)</f>
        <v>268480.85252956121</v>
      </c>
      <c r="AZ7" s="36">
        <f t="shared" si="3"/>
        <v>5924576.6474704389</v>
      </c>
      <c r="BA7" s="36">
        <f t="shared" si="0"/>
        <v>6461538.3525295611</v>
      </c>
      <c r="BB7" s="36">
        <f>+AVERAGE(N7,V7,AD7)</f>
        <v>6069000</v>
      </c>
      <c r="BC7" s="44">
        <f>+BB7*AK7</f>
        <v>121380000</v>
      </c>
    </row>
    <row r="8" spans="1:58" ht="38.25">
      <c r="A8" s="10">
        <v>6</v>
      </c>
      <c r="B8" s="50"/>
      <c r="C8" s="14" t="s">
        <v>33</v>
      </c>
      <c r="D8" s="9">
        <v>1</v>
      </c>
      <c r="E8" s="21" t="s">
        <v>24</v>
      </c>
      <c r="F8" s="23">
        <v>10843875</v>
      </c>
      <c r="G8" s="23">
        <f t="shared" si="5"/>
        <v>10843875</v>
      </c>
      <c r="I8" s="10">
        <v>6</v>
      </c>
      <c r="J8" s="50"/>
      <c r="K8" s="14" t="s">
        <v>33</v>
      </c>
      <c r="L8" s="9">
        <v>1</v>
      </c>
      <c r="M8" s="21" t="s">
        <v>24</v>
      </c>
      <c r="N8" s="23">
        <v>9976365</v>
      </c>
      <c r="O8" s="23">
        <f t="shared" si="6"/>
        <v>9976365</v>
      </c>
      <c r="Q8" s="10">
        <v>6</v>
      </c>
      <c r="R8" s="50"/>
      <c r="S8" s="14" t="s">
        <v>33</v>
      </c>
      <c r="T8" s="9">
        <v>1</v>
      </c>
      <c r="U8" s="21" t="s">
        <v>24</v>
      </c>
      <c r="V8" s="23">
        <v>9842490</v>
      </c>
      <c r="W8" s="23">
        <f t="shared" si="7"/>
        <v>9842490</v>
      </c>
      <c r="Y8" s="10">
        <v>6</v>
      </c>
      <c r="Z8" s="50"/>
      <c r="AA8" s="14" t="s">
        <v>33</v>
      </c>
      <c r="AB8" s="9">
        <v>1</v>
      </c>
      <c r="AC8" s="21" t="s">
        <v>24</v>
      </c>
      <c r="AD8" s="27">
        <v>10249470</v>
      </c>
      <c r="AE8" s="23">
        <f t="shared" si="8"/>
        <v>10249470</v>
      </c>
      <c r="AG8" s="5"/>
      <c r="AH8" s="10">
        <v>6</v>
      </c>
      <c r="AI8" s="50"/>
      <c r="AJ8" s="14" t="s">
        <v>33</v>
      </c>
      <c r="AK8" s="9">
        <v>1</v>
      </c>
      <c r="AL8" s="20" t="s">
        <v>24</v>
      </c>
      <c r="AM8" s="26">
        <f t="shared" si="4"/>
        <v>10112917.5</v>
      </c>
      <c r="AN8" s="26">
        <f t="shared" si="1"/>
        <v>10112918</v>
      </c>
      <c r="AO8" s="26">
        <f t="shared" si="2"/>
        <v>10112918</v>
      </c>
      <c r="AP8" s="76"/>
      <c r="AU8" s="10">
        <v>6</v>
      </c>
      <c r="AV8" s="50"/>
      <c r="AW8" s="14" t="s">
        <v>33</v>
      </c>
      <c r="AX8" s="34">
        <f>AVERAGE(F8,N8,V8,AD8)</f>
        <v>10228050</v>
      </c>
      <c r="AY8" s="34">
        <f>STDEVA(F8,N8,V8,AD8)</f>
        <v>444110.00883790042</v>
      </c>
      <c r="AZ8" s="36">
        <f t="shared" si="3"/>
        <v>9783939.9911620989</v>
      </c>
      <c r="BA8" s="36">
        <f t="shared" si="0"/>
        <v>10672160.008837901</v>
      </c>
      <c r="BB8" s="36">
        <f>+AVERAGE(N8,V8,AD8)</f>
        <v>10022775</v>
      </c>
      <c r="BC8" s="44">
        <f>+BB8*AK8</f>
        <v>10022775</v>
      </c>
    </row>
    <row r="9" spans="1:58" ht="25.5">
      <c r="A9" s="10">
        <v>7</v>
      </c>
      <c r="B9" s="49" t="s">
        <v>34</v>
      </c>
      <c r="C9" s="14" t="s">
        <v>35</v>
      </c>
      <c r="D9" s="19">
        <v>8</v>
      </c>
      <c r="E9" s="21" t="s">
        <v>24</v>
      </c>
      <c r="F9" s="23">
        <v>664020</v>
      </c>
      <c r="G9" s="23">
        <f t="shared" si="5"/>
        <v>5312160</v>
      </c>
      <c r="I9" s="10">
        <v>7</v>
      </c>
      <c r="J9" s="49" t="s">
        <v>34</v>
      </c>
      <c r="K9" s="14" t="s">
        <v>35</v>
      </c>
      <c r="L9" s="19">
        <v>8</v>
      </c>
      <c r="M9" s="21" t="s">
        <v>24</v>
      </c>
      <c r="N9" s="23">
        <v>610470</v>
      </c>
      <c r="O9" s="23">
        <f t="shared" si="6"/>
        <v>4883760</v>
      </c>
      <c r="Q9" s="10">
        <v>7</v>
      </c>
      <c r="R9" s="49" t="s">
        <v>34</v>
      </c>
      <c r="S9" s="14" t="s">
        <v>35</v>
      </c>
      <c r="T9" s="19">
        <v>8</v>
      </c>
      <c r="U9" s="21" t="s">
        <v>24</v>
      </c>
      <c r="V9" s="23">
        <v>599760</v>
      </c>
      <c r="W9" s="23">
        <f t="shared" si="7"/>
        <v>4798080</v>
      </c>
      <c r="Y9" s="10">
        <v>7</v>
      </c>
      <c r="Z9" s="49" t="s">
        <v>34</v>
      </c>
      <c r="AA9" s="14" t="s">
        <v>35</v>
      </c>
      <c r="AB9" s="19">
        <v>8</v>
      </c>
      <c r="AC9" s="21" t="s">
        <v>24</v>
      </c>
      <c r="AD9" s="27">
        <v>626535</v>
      </c>
      <c r="AE9" s="23">
        <f t="shared" si="8"/>
        <v>5012280</v>
      </c>
      <c r="AG9" s="5"/>
      <c r="AH9" s="10">
        <v>7</v>
      </c>
      <c r="AI9" s="49" t="s">
        <v>34</v>
      </c>
      <c r="AJ9" s="14" t="s">
        <v>35</v>
      </c>
      <c r="AK9" s="19">
        <v>8</v>
      </c>
      <c r="AL9" s="20" t="s">
        <v>24</v>
      </c>
      <c r="AM9" s="26">
        <f t="shared" si="4"/>
        <v>618502.5</v>
      </c>
      <c r="AN9" s="26">
        <f t="shared" si="1"/>
        <v>618503</v>
      </c>
      <c r="AO9" s="26">
        <f t="shared" si="2"/>
        <v>4948024</v>
      </c>
      <c r="AP9" s="73">
        <f>SUM(AO9:AO15)</f>
        <v>243912244</v>
      </c>
      <c r="AU9" s="10">
        <v>7</v>
      </c>
      <c r="AV9" s="49" t="s">
        <v>34</v>
      </c>
      <c r="AW9" s="14" t="s">
        <v>35</v>
      </c>
      <c r="AX9" s="34">
        <f>AVERAGE(F9,N9,V9,AD9)</f>
        <v>625196.25</v>
      </c>
      <c r="AY9" s="34">
        <f>STDEVA(F9,N9,V9,AD9)</f>
        <v>28124.372993010886</v>
      </c>
      <c r="AZ9" s="36">
        <f t="shared" si="3"/>
        <v>597071.87700698909</v>
      </c>
      <c r="BA9" s="36">
        <f t="shared" si="0"/>
        <v>653320.62299301091</v>
      </c>
      <c r="BB9" s="36">
        <f>+AVERAGE(N9,V9,AD9)</f>
        <v>612255</v>
      </c>
      <c r="BC9" s="39">
        <f>+BB9*AK9</f>
        <v>4898040</v>
      </c>
    </row>
    <row r="10" spans="1:58" ht="38.25">
      <c r="A10" s="10">
        <v>8</v>
      </c>
      <c r="B10" s="51"/>
      <c r="C10" s="14" t="s">
        <v>36</v>
      </c>
      <c r="D10" s="19">
        <v>2</v>
      </c>
      <c r="E10" s="21" t="s">
        <v>24</v>
      </c>
      <c r="F10" s="23">
        <v>18008865</v>
      </c>
      <c r="G10" s="23">
        <f t="shared" si="5"/>
        <v>36017730</v>
      </c>
      <c r="I10" s="10">
        <v>8</v>
      </c>
      <c r="J10" s="51"/>
      <c r="K10" s="14" t="s">
        <v>36</v>
      </c>
      <c r="L10" s="19">
        <v>2</v>
      </c>
      <c r="M10" s="21" t="s">
        <v>24</v>
      </c>
      <c r="N10" s="23">
        <v>16568370</v>
      </c>
      <c r="O10" s="23">
        <f t="shared" si="6"/>
        <v>33136740</v>
      </c>
      <c r="Q10" s="10">
        <v>8</v>
      </c>
      <c r="R10" s="51"/>
      <c r="S10" s="14" t="s">
        <v>36</v>
      </c>
      <c r="T10" s="19">
        <v>2</v>
      </c>
      <c r="U10" s="21" t="s">
        <v>24</v>
      </c>
      <c r="V10" s="23">
        <v>16348815</v>
      </c>
      <c r="W10" s="23">
        <f t="shared" si="7"/>
        <v>32697630</v>
      </c>
      <c r="Y10" s="10">
        <v>8</v>
      </c>
      <c r="Z10" s="51"/>
      <c r="AA10" s="14" t="s">
        <v>36</v>
      </c>
      <c r="AB10" s="19">
        <v>2</v>
      </c>
      <c r="AC10" s="21" t="s">
        <v>24</v>
      </c>
      <c r="AD10" s="27">
        <v>17023545</v>
      </c>
      <c r="AE10" s="23">
        <f t="shared" si="8"/>
        <v>34047090</v>
      </c>
      <c r="AG10" s="5"/>
      <c r="AH10" s="10">
        <v>8</v>
      </c>
      <c r="AI10" s="51"/>
      <c r="AJ10" s="14" t="s">
        <v>36</v>
      </c>
      <c r="AK10" s="19">
        <v>2</v>
      </c>
      <c r="AL10" s="20" t="s">
        <v>24</v>
      </c>
      <c r="AM10" s="26">
        <f t="shared" si="4"/>
        <v>16795957.5</v>
      </c>
      <c r="AN10" s="26">
        <f t="shared" si="1"/>
        <v>16795958</v>
      </c>
      <c r="AO10" s="26">
        <f t="shared" si="2"/>
        <v>33591916</v>
      </c>
      <c r="AP10" s="74"/>
      <c r="AU10" s="10">
        <v>8</v>
      </c>
      <c r="AV10" s="51"/>
      <c r="AW10" s="14" t="s">
        <v>36</v>
      </c>
      <c r="AX10" s="34">
        <f>AVERAGE(F10,N10,V10,AD10)</f>
        <v>16987398.75</v>
      </c>
      <c r="AY10" s="34">
        <f>STDEVA(F10,N10,V10,AD10)</f>
        <v>736675.90123218368</v>
      </c>
      <c r="AZ10" s="36">
        <f t="shared" si="3"/>
        <v>16250722.848767817</v>
      </c>
      <c r="BA10" s="36">
        <f t="shared" si="0"/>
        <v>17724074.651232183</v>
      </c>
      <c r="BB10" s="36">
        <f>+AVERAGE(N10,V10,AD10)</f>
        <v>16646910</v>
      </c>
      <c r="BC10" s="39">
        <f>+BB10*AK10</f>
        <v>33293820</v>
      </c>
    </row>
    <row r="11" spans="1:58" ht="38.25">
      <c r="A11" s="10">
        <v>9</v>
      </c>
      <c r="B11" s="51"/>
      <c r="C11" s="14" t="s">
        <v>37</v>
      </c>
      <c r="D11" s="19">
        <v>2</v>
      </c>
      <c r="E11" s="21" t="s">
        <v>24</v>
      </c>
      <c r="F11" s="23">
        <v>819315</v>
      </c>
      <c r="G11" s="23">
        <f t="shared" si="5"/>
        <v>1638630</v>
      </c>
      <c r="I11" s="10">
        <v>9</v>
      </c>
      <c r="J11" s="51"/>
      <c r="K11" s="14" t="s">
        <v>37</v>
      </c>
      <c r="L11" s="19">
        <v>2</v>
      </c>
      <c r="M11" s="21" t="s">
        <v>24</v>
      </c>
      <c r="N11" s="23">
        <v>755055</v>
      </c>
      <c r="O11" s="23">
        <f t="shared" si="6"/>
        <v>1510110</v>
      </c>
      <c r="Q11" s="10">
        <v>9</v>
      </c>
      <c r="R11" s="51"/>
      <c r="S11" s="14" t="s">
        <v>37</v>
      </c>
      <c r="T11" s="19">
        <v>2</v>
      </c>
      <c r="U11" s="21" t="s">
        <v>24</v>
      </c>
      <c r="V11" s="23">
        <v>744345</v>
      </c>
      <c r="W11" s="23">
        <f t="shared" si="7"/>
        <v>1488690</v>
      </c>
      <c r="Y11" s="10">
        <v>9</v>
      </c>
      <c r="Z11" s="51"/>
      <c r="AA11" s="14" t="s">
        <v>37</v>
      </c>
      <c r="AB11" s="19">
        <v>2</v>
      </c>
      <c r="AC11" s="21" t="s">
        <v>24</v>
      </c>
      <c r="AD11" s="27">
        <v>771120</v>
      </c>
      <c r="AE11" s="23">
        <f t="shared" si="8"/>
        <v>1542240</v>
      </c>
      <c r="AG11" s="5"/>
      <c r="AH11" s="10">
        <v>9</v>
      </c>
      <c r="AI11" s="51"/>
      <c r="AJ11" s="14" t="s">
        <v>37</v>
      </c>
      <c r="AK11" s="19">
        <v>2</v>
      </c>
      <c r="AL11" s="20" t="s">
        <v>24</v>
      </c>
      <c r="AM11" s="26">
        <f t="shared" si="4"/>
        <v>763087.5</v>
      </c>
      <c r="AN11" s="26">
        <f t="shared" si="1"/>
        <v>763088</v>
      </c>
      <c r="AO11" s="26">
        <f t="shared" si="2"/>
        <v>1526176</v>
      </c>
      <c r="AP11" s="74"/>
      <c r="AU11" s="10">
        <v>9</v>
      </c>
      <c r="AV11" s="51"/>
      <c r="AW11" s="14" t="s">
        <v>37</v>
      </c>
      <c r="AX11" s="34">
        <f>AVERAGE(F11,N11,V11,AD11)</f>
        <v>772458.75</v>
      </c>
      <c r="AY11" s="34">
        <f>STDEVA(F11,N11,V11,AD11)</f>
        <v>33118.845937773862</v>
      </c>
      <c r="AZ11" s="36">
        <f t="shared" si="3"/>
        <v>739339.90406222618</v>
      </c>
      <c r="BA11" s="36">
        <f t="shared" si="0"/>
        <v>805577.59593777382</v>
      </c>
      <c r="BB11" s="36">
        <f>+AVERAGE(N11,V11,AD11)</f>
        <v>756840</v>
      </c>
      <c r="BC11" s="39">
        <f>+BB11*AK11</f>
        <v>1513680</v>
      </c>
    </row>
    <row r="12" spans="1:58" ht="25.5">
      <c r="A12" s="10">
        <v>10</v>
      </c>
      <c r="B12" s="51"/>
      <c r="C12" s="14" t="s">
        <v>38</v>
      </c>
      <c r="D12" s="19">
        <v>37</v>
      </c>
      <c r="E12" s="21" t="s">
        <v>24</v>
      </c>
      <c r="F12" s="23">
        <v>3727080</v>
      </c>
      <c r="G12" s="23">
        <f t="shared" si="5"/>
        <v>137901960</v>
      </c>
      <c r="I12" s="10">
        <v>10</v>
      </c>
      <c r="J12" s="51"/>
      <c r="K12" s="14" t="s">
        <v>38</v>
      </c>
      <c r="L12" s="19">
        <v>37</v>
      </c>
      <c r="M12" s="21" t="s">
        <v>24</v>
      </c>
      <c r="N12" s="23">
        <v>3432555</v>
      </c>
      <c r="O12" s="23">
        <f t="shared" si="6"/>
        <v>127004535</v>
      </c>
      <c r="Q12" s="10">
        <v>10</v>
      </c>
      <c r="R12" s="51"/>
      <c r="S12" s="14" t="s">
        <v>38</v>
      </c>
      <c r="T12" s="19">
        <v>37</v>
      </c>
      <c r="U12" s="21" t="s">
        <v>24</v>
      </c>
      <c r="V12" s="23">
        <v>3384360</v>
      </c>
      <c r="W12" s="23">
        <f t="shared" si="7"/>
        <v>125221320</v>
      </c>
      <c r="Y12" s="10">
        <v>10</v>
      </c>
      <c r="Z12" s="51"/>
      <c r="AA12" s="14" t="s">
        <v>38</v>
      </c>
      <c r="AB12" s="19">
        <v>37</v>
      </c>
      <c r="AC12" s="21" t="s">
        <v>24</v>
      </c>
      <c r="AD12" s="27">
        <v>3523590</v>
      </c>
      <c r="AE12" s="23">
        <f t="shared" si="8"/>
        <v>130372830</v>
      </c>
      <c r="AG12" s="5"/>
      <c r="AH12" s="10">
        <v>10</v>
      </c>
      <c r="AI12" s="51"/>
      <c r="AJ12" s="14" t="s">
        <v>38</v>
      </c>
      <c r="AK12" s="19">
        <v>37</v>
      </c>
      <c r="AL12" s="20" t="s">
        <v>24</v>
      </c>
      <c r="AM12" s="26">
        <f t="shared" si="4"/>
        <v>3478072.5</v>
      </c>
      <c r="AN12" s="26">
        <f t="shared" si="1"/>
        <v>3478073</v>
      </c>
      <c r="AO12" s="26">
        <f t="shared" si="2"/>
        <v>128688701</v>
      </c>
      <c r="AP12" s="74"/>
      <c r="AU12" s="10">
        <v>10</v>
      </c>
      <c r="AV12" s="51"/>
      <c r="AW12" s="14" t="s">
        <v>38</v>
      </c>
      <c r="AX12" s="34">
        <f>AVERAGE(F12,N12,V12,AD12)</f>
        <v>3516896.25</v>
      </c>
      <c r="AY12" s="34">
        <f>STDEVA(F12,N12,V12,AD12)</f>
        <v>151549.02294719685</v>
      </c>
      <c r="AZ12" s="36">
        <f t="shared" si="3"/>
        <v>3365347.2270528032</v>
      </c>
      <c r="BA12" s="36">
        <f t="shared" si="0"/>
        <v>3668445.2729471968</v>
      </c>
      <c r="BB12" s="37">
        <f>+AVERAGE(N12,V12,AD12)</f>
        <v>3446835</v>
      </c>
      <c r="BC12" s="39">
        <f>+BB12*AK12</f>
        <v>127532895</v>
      </c>
    </row>
    <row r="13" spans="1:58" ht="38.25">
      <c r="A13" s="10">
        <v>11</v>
      </c>
      <c r="B13" s="51"/>
      <c r="C13" s="14" t="s">
        <v>39</v>
      </c>
      <c r="D13" s="19">
        <v>3</v>
      </c>
      <c r="E13" s="21" t="s">
        <v>24</v>
      </c>
      <c r="F13" s="23">
        <v>19561815</v>
      </c>
      <c r="G13" s="23">
        <f t="shared" si="5"/>
        <v>58685445</v>
      </c>
      <c r="I13" s="10">
        <v>11</v>
      </c>
      <c r="J13" s="51"/>
      <c r="K13" s="14" t="s">
        <v>39</v>
      </c>
      <c r="L13" s="19">
        <v>3</v>
      </c>
      <c r="M13" s="21" t="s">
        <v>24</v>
      </c>
      <c r="N13" s="23">
        <v>17998155</v>
      </c>
      <c r="O13" s="23">
        <f t="shared" si="6"/>
        <v>53994465</v>
      </c>
      <c r="Q13" s="10">
        <v>11</v>
      </c>
      <c r="R13" s="51"/>
      <c r="S13" s="14" t="s">
        <v>39</v>
      </c>
      <c r="T13" s="19">
        <v>3</v>
      </c>
      <c r="U13" s="21" t="s">
        <v>24</v>
      </c>
      <c r="V13" s="23">
        <v>17757180</v>
      </c>
      <c r="W13" s="23">
        <f t="shared" si="7"/>
        <v>53271540</v>
      </c>
      <c r="Y13" s="10">
        <v>11</v>
      </c>
      <c r="Z13" s="51"/>
      <c r="AA13" s="14" t="s">
        <v>39</v>
      </c>
      <c r="AB13" s="19">
        <v>3</v>
      </c>
      <c r="AC13" s="21" t="s">
        <v>24</v>
      </c>
      <c r="AD13" s="27">
        <v>18490815</v>
      </c>
      <c r="AE13" s="23">
        <f t="shared" si="8"/>
        <v>55472445</v>
      </c>
      <c r="AG13" s="5"/>
      <c r="AH13" s="10">
        <v>11</v>
      </c>
      <c r="AI13" s="51"/>
      <c r="AJ13" s="14" t="s">
        <v>39</v>
      </c>
      <c r="AK13" s="19">
        <v>3</v>
      </c>
      <c r="AL13" s="20" t="s">
        <v>24</v>
      </c>
      <c r="AM13" s="26">
        <f t="shared" si="4"/>
        <v>18244485</v>
      </c>
      <c r="AN13" s="26">
        <f t="shared" si="1"/>
        <v>18244485</v>
      </c>
      <c r="AO13" s="26">
        <f t="shared" si="2"/>
        <v>54733455</v>
      </c>
      <c r="AP13" s="74"/>
      <c r="AU13" s="10">
        <v>11</v>
      </c>
      <c r="AV13" s="51"/>
      <c r="AW13" s="14" t="s">
        <v>39</v>
      </c>
      <c r="AX13" s="34">
        <f>AVERAGE(F13,N13,V13,AD13)</f>
        <v>18451991.25</v>
      </c>
      <c r="AY13" s="34">
        <f>STDEVA(F13,N13,V13,AD13)</f>
        <v>800405.32535475423</v>
      </c>
      <c r="AZ13" s="36">
        <f t="shared" si="3"/>
        <v>17651585.924645245</v>
      </c>
      <c r="BA13" s="36">
        <f t="shared" si="0"/>
        <v>19252396.575354755</v>
      </c>
      <c r="BB13" s="36">
        <f>+AVERAGE(N13,V13,AD13)</f>
        <v>18082050</v>
      </c>
      <c r="BC13" s="39">
        <f>+BB13*AK13</f>
        <v>54246150</v>
      </c>
    </row>
    <row r="14" spans="1:58" ht="38.25">
      <c r="A14" s="10">
        <v>12</v>
      </c>
      <c r="B14" s="51"/>
      <c r="C14" s="14" t="s">
        <v>40</v>
      </c>
      <c r="D14" s="19">
        <v>2</v>
      </c>
      <c r="E14" s="21" t="s">
        <v>24</v>
      </c>
      <c r="F14" s="23">
        <v>9317700</v>
      </c>
      <c r="G14" s="23">
        <f t="shared" si="5"/>
        <v>18635400</v>
      </c>
      <c r="I14" s="10">
        <v>12</v>
      </c>
      <c r="J14" s="51"/>
      <c r="K14" s="14" t="s">
        <v>40</v>
      </c>
      <c r="L14" s="19">
        <v>2</v>
      </c>
      <c r="M14" s="21" t="s">
        <v>24</v>
      </c>
      <c r="N14" s="23">
        <v>8573355</v>
      </c>
      <c r="O14" s="23">
        <f t="shared" si="6"/>
        <v>17146710</v>
      </c>
      <c r="Q14" s="10">
        <v>12</v>
      </c>
      <c r="R14" s="51"/>
      <c r="S14" s="14" t="s">
        <v>40</v>
      </c>
      <c r="T14" s="19">
        <v>2</v>
      </c>
      <c r="U14" s="21" t="s">
        <v>24</v>
      </c>
      <c r="V14" s="23">
        <v>8460900</v>
      </c>
      <c r="W14" s="23">
        <f t="shared" si="7"/>
        <v>16921800</v>
      </c>
      <c r="Y14" s="10">
        <v>12</v>
      </c>
      <c r="Z14" s="51"/>
      <c r="AA14" s="14" t="s">
        <v>40</v>
      </c>
      <c r="AB14" s="19">
        <v>2</v>
      </c>
      <c r="AC14" s="21" t="s">
        <v>24</v>
      </c>
      <c r="AD14" s="27">
        <v>8803620</v>
      </c>
      <c r="AE14" s="23">
        <f t="shared" si="8"/>
        <v>17607240</v>
      </c>
      <c r="AG14" s="5"/>
      <c r="AH14" s="10">
        <v>12</v>
      </c>
      <c r="AI14" s="51"/>
      <c r="AJ14" s="14" t="s">
        <v>40</v>
      </c>
      <c r="AK14" s="19">
        <v>2</v>
      </c>
      <c r="AL14" s="20" t="s">
        <v>24</v>
      </c>
      <c r="AM14" s="26">
        <f t="shared" si="4"/>
        <v>8688487.5</v>
      </c>
      <c r="AN14" s="26">
        <f t="shared" si="1"/>
        <v>8688488</v>
      </c>
      <c r="AO14" s="26">
        <f t="shared" si="2"/>
        <v>17376976</v>
      </c>
      <c r="AP14" s="74"/>
      <c r="AU14" s="10">
        <v>12</v>
      </c>
      <c r="AV14" s="51"/>
      <c r="AW14" s="14" t="s">
        <v>40</v>
      </c>
      <c r="AX14" s="34">
        <f>AVERAGE(F14,N14,V14,AD14)</f>
        <v>8788893.75</v>
      </c>
      <c r="AY14" s="34">
        <f>STDEVA(F14,N14,V14,AD14)</f>
        <v>380302.40829667379</v>
      </c>
      <c r="AZ14" s="36">
        <f t="shared" si="3"/>
        <v>8408591.3417033255</v>
      </c>
      <c r="BA14" s="36">
        <f t="shared" si="0"/>
        <v>9169196.1582966745</v>
      </c>
      <c r="BB14" s="36">
        <f>+AVERAGE(N14,V14,AD14)</f>
        <v>8612625</v>
      </c>
      <c r="BC14" s="39">
        <f>+BB14*AK14</f>
        <v>17225250</v>
      </c>
    </row>
    <row r="15" spans="1:58" ht="25.5">
      <c r="A15" s="10">
        <v>13</v>
      </c>
      <c r="B15" s="50"/>
      <c r="C15" s="14" t="s">
        <v>41</v>
      </c>
      <c r="D15" s="19">
        <v>2</v>
      </c>
      <c r="E15" s="21" t="s">
        <v>24</v>
      </c>
      <c r="F15" s="23">
        <v>1633275</v>
      </c>
      <c r="G15" s="23">
        <f t="shared" si="5"/>
        <v>3266550</v>
      </c>
      <c r="I15" s="10">
        <v>13</v>
      </c>
      <c r="J15" s="50"/>
      <c r="K15" s="14" t="s">
        <v>41</v>
      </c>
      <c r="L15" s="19">
        <v>2</v>
      </c>
      <c r="M15" s="21" t="s">
        <v>24</v>
      </c>
      <c r="N15" s="23">
        <v>1504755</v>
      </c>
      <c r="O15" s="23">
        <f t="shared" si="6"/>
        <v>3009510</v>
      </c>
      <c r="Q15" s="10">
        <v>13</v>
      </c>
      <c r="R15" s="50"/>
      <c r="S15" s="14" t="s">
        <v>41</v>
      </c>
      <c r="T15" s="19">
        <v>2</v>
      </c>
      <c r="U15" s="21" t="s">
        <v>24</v>
      </c>
      <c r="V15" s="23">
        <v>1483335</v>
      </c>
      <c r="W15" s="23">
        <f t="shared" si="7"/>
        <v>2966670</v>
      </c>
      <c r="Y15" s="10">
        <v>13</v>
      </c>
      <c r="Z15" s="50"/>
      <c r="AA15" s="14" t="s">
        <v>41</v>
      </c>
      <c r="AB15" s="19">
        <v>2</v>
      </c>
      <c r="AC15" s="21" t="s">
        <v>24</v>
      </c>
      <c r="AD15" s="27">
        <v>1542240</v>
      </c>
      <c r="AE15" s="23">
        <f t="shared" si="8"/>
        <v>3084480</v>
      </c>
      <c r="AG15" s="5"/>
      <c r="AH15" s="10">
        <v>13</v>
      </c>
      <c r="AI15" s="50"/>
      <c r="AJ15" s="14" t="s">
        <v>41</v>
      </c>
      <c r="AK15" s="19">
        <v>2</v>
      </c>
      <c r="AL15" s="20" t="s">
        <v>24</v>
      </c>
      <c r="AM15" s="26">
        <f t="shared" si="4"/>
        <v>1523497.5</v>
      </c>
      <c r="AN15" s="26">
        <f t="shared" si="1"/>
        <v>1523498</v>
      </c>
      <c r="AO15" s="26">
        <f t="shared" si="2"/>
        <v>3046996</v>
      </c>
      <c r="AP15" s="74"/>
      <c r="AU15" s="10">
        <v>13</v>
      </c>
      <c r="AV15" s="50"/>
      <c r="AW15" s="14" t="s">
        <v>41</v>
      </c>
      <c r="AX15" s="34">
        <f>AVERAGE(F15,N15,V15,AD15)</f>
        <v>1540901.25</v>
      </c>
      <c r="AY15" s="34">
        <f>STDEVA(F15,N15,V15,AD15)</f>
        <v>66219.650831531879</v>
      </c>
      <c r="AZ15" s="36">
        <f t="shared" si="3"/>
        <v>1474681.599168468</v>
      </c>
      <c r="BA15" s="36">
        <f t="shared" si="0"/>
        <v>1607120.900831532</v>
      </c>
      <c r="BB15" s="36">
        <f>+AVERAGE(N15,V15,AD15)</f>
        <v>1510110</v>
      </c>
      <c r="BC15" s="39">
        <f>+BB15*AK15</f>
        <v>3020220</v>
      </c>
      <c r="BE15" s="40">
        <f>SUM(BC3,BC9:BC15)</f>
        <v>2178787065</v>
      </c>
      <c r="BF15" s="1" t="s">
        <v>25</v>
      </c>
    </row>
    <row r="16" spans="1:58" ht="30">
      <c r="A16" s="10">
        <v>14</v>
      </c>
      <c r="B16" s="13" t="s">
        <v>42</v>
      </c>
      <c r="C16" s="2" t="s">
        <v>43</v>
      </c>
      <c r="D16" s="9">
        <v>2</v>
      </c>
      <c r="E16" s="21" t="s">
        <v>44</v>
      </c>
      <c r="F16" s="23">
        <v>9703260</v>
      </c>
      <c r="G16" s="23">
        <f t="shared" si="5"/>
        <v>19406520</v>
      </c>
      <c r="I16" s="10">
        <v>14</v>
      </c>
      <c r="J16" s="13" t="s">
        <v>42</v>
      </c>
      <c r="K16" s="2" t="s">
        <v>43</v>
      </c>
      <c r="L16" s="9">
        <v>2</v>
      </c>
      <c r="M16" s="21" t="s">
        <v>44</v>
      </c>
      <c r="N16" s="23">
        <v>8926785</v>
      </c>
      <c r="O16" s="23">
        <f t="shared" si="6"/>
        <v>17853570</v>
      </c>
      <c r="Q16" s="10">
        <v>14</v>
      </c>
      <c r="R16" s="13" t="s">
        <v>42</v>
      </c>
      <c r="S16" s="2" t="s">
        <v>43</v>
      </c>
      <c r="T16" s="9">
        <v>2</v>
      </c>
      <c r="U16" s="21" t="s">
        <v>44</v>
      </c>
      <c r="V16" s="23">
        <v>8808975</v>
      </c>
      <c r="W16" s="23">
        <f t="shared" si="7"/>
        <v>17617950</v>
      </c>
      <c r="Y16" s="10">
        <v>14</v>
      </c>
      <c r="Z16" s="13" t="s">
        <v>42</v>
      </c>
      <c r="AA16" s="2" t="s">
        <v>43</v>
      </c>
      <c r="AB16" s="9">
        <v>2</v>
      </c>
      <c r="AC16" s="21" t="s">
        <v>44</v>
      </c>
      <c r="AD16" s="23">
        <v>9173115</v>
      </c>
      <c r="AE16" s="23">
        <f t="shared" si="8"/>
        <v>18346230</v>
      </c>
      <c r="AG16" s="5"/>
      <c r="AH16" s="10">
        <v>14</v>
      </c>
      <c r="AI16" s="13" t="s">
        <v>42</v>
      </c>
      <c r="AJ16" s="2" t="s">
        <v>43</v>
      </c>
      <c r="AK16" s="9">
        <v>2</v>
      </c>
      <c r="AL16" s="20" t="s">
        <v>24</v>
      </c>
      <c r="AM16" s="26">
        <f t="shared" si="4"/>
        <v>9049950</v>
      </c>
      <c r="AN16" s="26">
        <f t="shared" si="1"/>
        <v>9049950</v>
      </c>
      <c r="AO16" s="26">
        <f t="shared" si="2"/>
        <v>18099900</v>
      </c>
      <c r="AP16" s="30">
        <f>AO16</f>
        <v>18099900</v>
      </c>
      <c r="AU16" s="10">
        <v>14</v>
      </c>
      <c r="AV16" s="13" t="s">
        <v>42</v>
      </c>
      <c r="AW16" s="2" t="s">
        <v>43</v>
      </c>
      <c r="AX16" s="34">
        <f>AVERAGE(F16,N16,V16,AD16)</f>
        <v>9153033.75</v>
      </c>
      <c r="AY16" s="34">
        <f>STDEVA(F16,N16,V16,AD16)</f>
        <v>396953.86092876084</v>
      </c>
      <c r="AZ16" s="36">
        <f t="shared" si="3"/>
        <v>8756079.8890712392</v>
      </c>
      <c r="BA16" s="36">
        <f t="shared" si="0"/>
        <v>9549987.6109287608</v>
      </c>
      <c r="BB16" s="38">
        <f>+AVERAGE(N16,V16,AD16)</f>
        <v>8969625</v>
      </c>
      <c r="BC16" s="44">
        <f>+BB16*AK16</f>
        <v>17939250</v>
      </c>
      <c r="BE16" s="31">
        <f>SUM(BC4:BC8,BC16)</f>
        <v>1770759270</v>
      </c>
      <c r="BF16" s="1" t="s">
        <v>29</v>
      </c>
    </row>
    <row r="17" spans="1:57" ht="28.5" customHeight="1" thickBot="1">
      <c r="A17" s="54" t="s">
        <v>45</v>
      </c>
      <c r="B17" s="55"/>
      <c r="C17" s="56"/>
      <c r="D17" s="56"/>
      <c r="E17" s="56"/>
      <c r="F17" s="56"/>
      <c r="G17" s="24">
        <f>SUM(G3:G16)</f>
        <v>4272679530</v>
      </c>
      <c r="I17" s="54" t="s">
        <v>45</v>
      </c>
      <c r="J17" s="55"/>
      <c r="K17" s="56"/>
      <c r="L17" s="56"/>
      <c r="M17" s="56"/>
      <c r="N17" s="56"/>
      <c r="O17" s="3">
        <f>SUM(O3:O16)</f>
        <v>3930987690</v>
      </c>
      <c r="Q17" s="54" t="s">
        <v>45</v>
      </c>
      <c r="R17" s="55"/>
      <c r="S17" s="56"/>
      <c r="T17" s="56"/>
      <c r="U17" s="56"/>
      <c r="V17" s="56"/>
      <c r="W17" s="3">
        <f>SUM(W3:W16)</f>
        <v>3879097740</v>
      </c>
      <c r="Y17" s="54" t="s">
        <v>45</v>
      </c>
      <c r="Z17" s="55"/>
      <c r="AA17" s="56"/>
      <c r="AB17" s="56"/>
      <c r="AC17" s="56"/>
      <c r="AD17" s="56"/>
      <c r="AE17" s="3">
        <f>SUM(AE3:AE16)</f>
        <v>4038553575</v>
      </c>
      <c r="AH17" s="80" t="s">
        <v>46</v>
      </c>
      <c r="AI17" s="81"/>
      <c r="AJ17" s="81"/>
      <c r="AK17" s="81"/>
      <c r="AL17" s="81"/>
      <c r="AM17" s="81"/>
      <c r="AN17" s="25"/>
      <c r="AO17" s="28">
        <f>SUM(AO3:AO16)</f>
        <v>3984770670</v>
      </c>
      <c r="AP17" s="7"/>
      <c r="AQ17" s="8"/>
      <c r="AY17" s="52" t="s">
        <v>46</v>
      </c>
      <c r="AZ17" s="52"/>
      <c r="BA17" s="52"/>
      <c r="BB17" s="53"/>
      <c r="BC17" s="35">
        <f>SUM(BC3:BC16)</f>
        <v>3949546335</v>
      </c>
      <c r="BE17" s="35">
        <f>SUM(BE15:BE16)</f>
        <v>3949546335</v>
      </c>
    </row>
    <row r="18" spans="1:57">
      <c r="AP18" s="6"/>
    </row>
    <row r="19" spans="1:57">
      <c r="BB19" s="43" t="s">
        <v>47</v>
      </c>
      <c r="BC19" s="41">
        <v>3984770670</v>
      </c>
    </row>
    <row r="20" spans="1:57">
      <c r="AM20" s="11" t="s">
        <v>48</v>
      </c>
      <c r="BB20" s="43" t="s">
        <v>49</v>
      </c>
      <c r="BC20" s="42">
        <f>+BC17-BC19</f>
        <v>-35224335</v>
      </c>
    </row>
  </sheetData>
  <mergeCells count="31">
    <mergeCell ref="AH1:AO1"/>
    <mergeCell ref="AH17:AM17"/>
    <mergeCell ref="Y17:AD17"/>
    <mergeCell ref="Z5:Z6"/>
    <mergeCell ref="Z7:Z8"/>
    <mergeCell ref="Z9:Z15"/>
    <mergeCell ref="AI5:AI6"/>
    <mergeCell ref="AI7:AI8"/>
    <mergeCell ref="AI9:AI15"/>
    <mergeCell ref="I1:O1"/>
    <mergeCell ref="I17:N17"/>
    <mergeCell ref="A1:G1"/>
    <mergeCell ref="Y1:AE1"/>
    <mergeCell ref="Q17:V17"/>
    <mergeCell ref="Q1:W1"/>
    <mergeCell ref="B5:B6"/>
    <mergeCell ref="B7:B8"/>
    <mergeCell ref="B9:B15"/>
    <mergeCell ref="J5:J6"/>
    <mergeCell ref="J7:J8"/>
    <mergeCell ref="J9:J15"/>
    <mergeCell ref="R5:R6"/>
    <mergeCell ref="R7:R8"/>
    <mergeCell ref="R9:R15"/>
    <mergeCell ref="AV5:AV6"/>
    <mergeCell ref="AV7:AV8"/>
    <mergeCell ref="AV9:AV15"/>
    <mergeCell ref="AY17:BB17"/>
    <mergeCell ref="A17:F17"/>
    <mergeCell ref="AP9:AP15"/>
    <mergeCell ref="AP4:AP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9EB3F-3B0E-4A59-A8DC-B4F3B25589B6}">
  <dimension ref="B3:D8"/>
  <sheetViews>
    <sheetView workbookViewId="0">
      <selection activeCell="B4" sqref="B4"/>
    </sheetView>
  </sheetViews>
  <sheetFormatPr defaultColWidth="11.42578125" defaultRowHeight="15"/>
  <cols>
    <col min="2" max="2" width="18.28515625" bestFit="1" customWidth="1"/>
  </cols>
  <sheetData>
    <row r="3" spans="2:4">
      <c r="B3" s="31">
        <v>2178787065</v>
      </c>
      <c r="C3" s="1" t="s">
        <v>25</v>
      </c>
      <c r="D3" s="48">
        <f>B3/1423500</f>
        <v>1530.5845205479452</v>
      </c>
    </row>
    <row r="4" spans="2:4">
      <c r="B4" s="31">
        <v>1770759270</v>
      </c>
      <c r="C4" s="1" t="s">
        <v>29</v>
      </c>
      <c r="D4" s="48">
        <f>B4/1423500</f>
        <v>1243.9475026343518</v>
      </c>
    </row>
    <row r="7" spans="2:4" ht="16.5">
      <c r="B7" s="45">
        <v>2198230204</v>
      </c>
      <c r="C7" s="46">
        <v>1544.2431999999999</v>
      </c>
    </row>
    <row r="8" spans="2:4">
      <c r="B8" s="47">
        <f>B7/C7</f>
        <v>1423500.0056985843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Eduardo Percipiano Vanegas</dc:creator>
  <cp:keywords/>
  <dc:description/>
  <cp:lastModifiedBy>Wilson Albeiro Gutierrez Paiba</cp:lastModifiedBy>
  <cp:revision/>
  <dcterms:created xsi:type="dcterms:W3CDTF">2025-03-11T03:04:24Z</dcterms:created>
  <dcterms:modified xsi:type="dcterms:W3CDTF">2025-09-30T15:40:12Z</dcterms:modified>
  <cp:category/>
  <cp:contentStatus/>
</cp:coreProperties>
</file>