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EXPEDIENTES DE TRABAJOS\CONTRATO ITM\PROCESOS ASIGNADOS\2025\SUBASTA INVERSA\SA 28 DE 2025 - RED WIFI\SA DE 2025 WIFI\"/>
    </mc:Choice>
  </mc:AlternateContent>
  <xr:revisionPtr revIDLastSave="0" documentId="13_ncr:1_{BEC09543-C155-4961-A70A-CB8275F9B69D}" xr6:coauthVersionLast="47" xr6:coauthVersionMax="47" xr10:uidLastSave="{00000000-0000-0000-0000-000000000000}"/>
  <bookViews>
    <workbookView xWindow="-108" yWindow="-108" windowWidth="23256" windowHeight="12456" xr2:uid="{D7CE2060-1250-4A99-9D2B-956835961EF5}"/>
  </bookViews>
  <sheets>
    <sheet name="Estudio del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0" i="1" l="1"/>
  <c r="I28" i="1"/>
  <c r="H56" i="1"/>
  <c r="F50" i="1"/>
  <c r="G50" i="1" s="1"/>
  <c r="H50" i="1"/>
  <c r="F51" i="1"/>
  <c r="G51" i="1" s="1"/>
  <c r="H51" i="1"/>
  <c r="F52" i="1"/>
  <c r="G52" i="1" s="1"/>
  <c r="H52" i="1"/>
  <c r="F53" i="1"/>
  <c r="G53" i="1"/>
  <c r="H53" i="1"/>
  <c r="H33" i="1"/>
  <c r="I33" i="1" s="1"/>
  <c r="H34" i="1"/>
  <c r="I34" i="1" s="1"/>
  <c r="H35" i="1"/>
  <c r="I35" i="1" s="1"/>
  <c r="H36" i="1"/>
  <c r="I36" i="1" s="1"/>
  <c r="H37" i="1"/>
  <c r="I37" i="1" s="1"/>
  <c r="H54" i="1"/>
  <c r="F54" i="1"/>
  <c r="G54" i="1" s="1"/>
  <c r="H49" i="1"/>
  <c r="F49" i="1"/>
  <c r="G49" i="1" s="1"/>
  <c r="H48" i="1"/>
  <c r="F48" i="1"/>
  <c r="G48" i="1" s="1"/>
  <c r="H47" i="1"/>
  <c r="F47" i="1"/>
  <c r="G47" i="1" s="1"/>
  <c r="H46" i="1"/>
  <c r="F46" i="1"/>
  <c r="G46" i="1" s="1"/>
  <c r="H29" i="1"/>
  <c r="I29" i="1" s="1"/>
  <c r="H30" i="1"/>
  <c r="H31" i="1"/>
  <c r="I31" i="1" s="1"/>
  <c r="H32" i="1"/>
  <c r="I32" i="1" s="1"/>
  <c r="F45" i="1"/>
  <c r="I38" i="1" l="1"/>
  <c r="G26" i="1"/>
  <c r="F26" i="1"/>
  <c r="H28" i="1"/>
  <c r="E26" i="1" l="1"/>
  <c r="H45" i="1"/>
  <c r="G45" i="1"/>
  <c r="H55" i="1" l="1"/>
  <c r="H57" i="1" l="1"/>
  <c r="I40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tc={67AE3995-0D67-49EC-85B9-BB22D9BFDB6A}</author>
    <author>tc={543303DD-9721-4F61-A0F1-D9FC7920BDCE}</author>
  </authors>
  <commentList>
    <comment ref="I39" authorId="0" shapeId="0" xr:uid="{67AE3995-0D67-49EC-85B9-BB22D9BFDB6A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Los ítems 1 y 2 de la tabla están exentos de IVA.</t>
        </r>
      </text>
    </comment>
    <comment ref="H56" authorId="1" shapeId="0" xr:uid="{543303DD-9721-4F61-A0F1-D9FC7920BDCE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Los ítems 1 y 2 de la tabla están exentos de IVA.</t>
        </r>
      </text>
    </comment>
  </commentList>
</comments>
</file>

<file path=xl/sharedStrings.xml><?xml version="1.0" encoding="utf-8"?>
<sst xmlns="http://schemas.openxmlformats.org/spreadsheetml/2006/main" count="88" uniqueCount="50">
  <si>
    <t>ITEM</t>
  </si>
  <si>
    <t>CANT.</t>
  </si>
  <si>
    <t>ESPECIFICACIONES TÉCNICAS DETALLADAS</t>
  </si>
  <si>
    <t>VALOR  TOTAL ANTES DEL IVA</t>
  </si>
  <si>
    <t>VALOR TOTAL ANTES DEL IVA</t>
  </si>
  <si>
    <t>VALOR TOTAL IVA INCLUIDO</t>
  </si>
  <si>
    <t>COTIZANTE 1</t>
  </si>
  <si>
    <t>COTIZANTE 2</t>
  </si>
  <si>
    <t>COTIZANTE 3</t>
  </si>
  <si>
    <t>PROMEDIO</t>
  </si>
  <si>
    <t>VALOR UNITARIO ANTES DE IVA</t>
  </si>
  <si>
    <t>FECHA</t>
  </si>
  <si>
    <t>CÓDIGO</t>
  </si>
  <si>
    <t>VERSIÓN</t>
  </si>
  <si>
    <t>IDENTIFICACIÓN DE LA NECESIDAD Y DEFINICIÓN DEL PRESUPUESTO</t>
  </si>
  <si>
    <t>OBJETO A CONTRATAR</t>
  </si>
  <si>
    <t>NOMBRE DEL CONTACTO</t>
  </si>
  <si>
    <t>DATOS DE CONTACTO</t>
  </si>
  <si>
    <t>FECHA DE LA COTIZACIÓN</t>
  </si>
  <si>
    <t>VIGENCIA DE LA COTIZACIÓN</t>
  </si>
  <si>
    <t>Und.</t>
  </si>
  <si>
    <t>Este documento  hace parte de los estudios previos y  como tal debe anexarse a la documentación del proceso de contratación que se solicita</t>
  </si>
  <si>
    <t>FBS 090</t>
  </si>
  <si>
    <t>03</t>
  </si>
  <si>
    <t>29-09-2023</t>
  </si>
  <si>
    <t>VALOR UNITARIO SIN IVA</t>
  </si>
  <si>
    <t>% DEL IVA</t>
  </si>
  <si>
    <t>VALOR DEL IVA</t>
  </si>
  <si>
    <t>VALOR UNITARIO IVA INCLUIDO</t>
  </si>
  <si>
    <t xml:space="preserve">No. </t>
  </si>
  <si>
    <t>Licencias x 3 años Aruba AP para AP635 y AP765</t>
  </si>
  <si>
    <t>Licencias Aruba Central x 3 años Aruba SW 6200</t>
  </si>
  <si>
    <t>AP ARUBA (AP 635) Indoor Incluye Soporte Metalico y garantia 3 años NBD</t>
  </si>
  <si>
    <t>AP ARUBA (AP 675) Outdoor Incluye Soporte Metalico y garantia 3 años NBD</t>
  </si>
  <si>
    <t>Swiches ARUBA 6200M 48 puertos JL685A Incluye fuente de poder y ventiladores redundantes, 1 Tranceiver 10G y garantía 3 años NBD</t>
  </si>
  <si>
    <t>Swiches ARUBA 6200F 24 puertos JL752B Incluye tranceiver a 10G y garantía a 3 NBD</t>
  </si>
  <si>
    <t>Configuración logica de la solución</t>
  </si>
  <si>
    <t>Instalación fisica de AP y Switch</t>
  </si>
  <si>
    <t>Reubicación de puntos de red</t>
  </si>
  <si>
    <t>Soporte N3 del contratista, apertura de casos ante el fabricante y gestion de garantias 7x24 por 36 meses sobre los equipos ofrecidos</t>
  </si>
  <si>
    <t>OMC</t>
  </si>
  <si>
    <t>PAULO MUÑOZ ZULUAGA</t>
  </si>
  <si>
    <t>Email: link@omc.com.co - Cel: 3044061000</t>
  </si>
  <si>
    <t>AXIS</t>
  </si>
  <si>
    <t>SANTIAGO VILLEGAS</t>
  </si>
  <si>
    <t>Email: santiago.villegas@axis-it.co - Cel: 3118276203</t>
  </si>
  <si>
    <t>SASNW</t>
  </si>
  <si>
    <t>Carlos Escobar</t>
  </si>
  <si>
    <t>Email: carlos.escobar@sasnw.com - Cel: 3143596558</t>
  </si>
  <si>
    <t xml:space="preserve">Adquisición de Access Point inalámbricos con sus respectivas licencias y garantías para la actualización y fortalecimiento de la infraestructura de red Wifi para el Instituto Tecnológico Metropolitano de conformidad con las especificaciones técnicas.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</si>
</sst>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6"/>
      <color rgb="FFFF0000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b/>
      <sz val="10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3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44" fontId="4" fillId="4" borderId="2" xfId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/>
    </xf>
    <xf numFmtId="0" fontId="5" fillId="0" borderId="0" xfId="0" applyFont="1"/>
    <xf numFmtId="0" fontId="2" fillId="5" borderId="2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right"/>
    </xf>
    <xf numFmtId="0" fontId="5" fillId="0" borderId="15" xfId="0" applyFont="1" applyBorder="1"/>
    <xf numFmtId="0" fontId="5" fillId="0" borderId="17" xfId="0" applyFont="1" applyBorder="1"/>
    <xf numFmtId="0" fontId="5" fillId="0" borderId="25" xfId="0" applyFont="1" applyBorder="1"/>
    <xf numFmtId="0" fontId="5" fillId="0" borderId="27" xfId="0" applyFont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16" xfId="0" applyFont="1" applyBorder="1" applyAlignment="1">
      <alignment horizontal="center" vertical="center" wrapText="1"/>
    </xf>
    <xf numFmtId="44" fontId="4" fillId="4" borderId="17" xfId="1" applyFont="1" applyFill="1" applyBorder="1" applyAlignment="1">
      <alignment horizontal="center" vertical="center" wrapText="1"/>
    </xf>
    <xf numFmtId="44" fontId="4" fillId="4" borderId="20" xfId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64" fontId="5" fillId="4" borderId="2" xfId="1" applyNumberFormat="1" applyFont="1" applyFill="1" applyBorder="1" applyAlignment="1">
      <alignment horizontal="center" vertical="center" wrapText="1"/>
    </xf>
    <xf numFmtId="9" fontId="5" fillId="4" borderId="2" xfId="1" applyNumberFormat="1" applyFont="1" applyFill="1" applyBorder="1" applyAlignment="1">
      <alignment horizontal="center" vertical="center" wrapText="1"/>
    </xf>
    <xf numFmtId="164" fontId="4" fillId="4" borderId="2" xfId="1" applyNumberFormat="1" applyFont="1" applyFill="1" applyBorder="1" applyAlignment="1">
      <alignment horizontal="center" vertical="center" wrapText="1"/>
    </xf>
    <xf numFmtId="44" fontId="5" fillId="0" borderId="0" xfId="0" applyNumberFormat="1" applyFont="1"/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11" fillId="0" borderId="2" xfId="0" applyFont="1" applyBorder="1" applyAlignment="1">
      <alignment horizontal="left" vertical="top"/>
    </xf>
    <xf numFmtId="0" fontId="11" fillId="0" borderId="17" xfId="0" applyFont="1" applyBorder="1" applyAlignment="1">
      <alignment horizontal="left"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right" vertical="center" wrapText="1"/>
    </xf>
    <xf numFmtId="0" fontId="4" fillId="3" borderId="34" xfId="0" applyFont="1" applyFill="1" applyBorder="1" applyAlignment="1">
      <alignment horizontal="right" vertical="center" wrapText="1"/>
    </xf>
    <xf numFmtId="0" fontId="4" fillId="3" borderId="35" xfId="0" applyFont="1" applyFill="1" applyBorder="1" applyAlignment="1">
      <alignment horizontal="right" vertical="center" wrapText="1"/>
    </xf>
    <xf numFmtId="0" fontId="4" fillId="3" borderId="36" xfId="0" applyFont="1" applyFill="1" applyBorder="1" applyAlignment="1">
      <alignment horizontal="right" vertical="center" wrapText="1"/>
    </xf>
    <xf numFmtId="0" fontId="4" fillId="0" borderId="16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2" fillId="2" borderId="29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14" fontId="11" fillId="0" borderId="19" xfId="0" applyNumberFormat="1" applyFont="1" applyBorder="1" applyAlignment="1">
      <alignment horizontal="left" vertical="top"/>
    </xf>
    <xf numFmtId="0" fontId="11" fillId="0" borderId="19" xfId="0" applyFont="1" applyBorder="1" applyAlignment="1">
      <alignment horizontal="left" vertical="top"/>
    </xf>
    <xf numFmtId="0" fontId="11" fillId="0" borderId="20" xfId="0" applyFont="1" applyBorder="1" applyAlignment="1">
      <alignment horizontal="left" vertical="top"/>
    </xf>
    <xf numFmtId="0" fontId="4" fillId="0" borderId="28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10" fillId="0" borderId="2" xfId="0" applyFont="1" applyBorder="1" applyAlignment="1">
      <alignment horizontal="center" wrapText="1"/>
    </xf>
    <xf numFmtId="0" fontId="10" fillId="0" borderId="17" xfId="0" applyFont="1" applyBorder="1" applyAlignment="1">
      <alignment horizont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left" vertical="top"/>
    </xf>
    <xf numFmtId="0" fontId="5" fillId="0" borderId="0" xfId="0" applyFont="1" applyAlignment="1">
      <alignment horizontal="center"/>
    </xf>
    <xf numFmtId="0" fontId="5" fillId="0" borderId="27" xfId="0" applyFont="1" applyBorder="1" applyAlignment="1">
      <alignment horizontal="center"/>
    </xf>
    <xf numFmtId="0" fontId="11" fillId="0" borderId="38" xfId="0" applyFont="1" applyBorder="1" applyAlignment="1">
      <alignment horizontal="left" vertical="top"/>
    </xf>
    <xf numFmtId="0" fontId="11" fillId="0" borderId="39" xfId="0" applyFont="1" applyBorder="1" applyAlignment="1">
      <alignment horizontal="left" vertical="top"/>
    </xf>
    <xf numFmtId="0" fontId="9" fillId="3" borderId="7" xfId="0" applyFont="1" applyFill="1" applyBorder="1" applyAlignment="1">
      <alignment horizontal="right" vertical="center" wrapText="1"/>
    </xf>
    <xf numFmtId="0" fontId="9" fillId="3" borderId="8" xfId="0" applyFont="1" applyFill="1" applyBorder="1" applyAlignment="1">
      <alignment horizontal="right" vertical="center" wrapText="1"/>
    </xf>
    <xf numFmtId="0" fontId="9" fillId="3" borderId="12" xfId="0" applyFont="1" applyFill="1" applyBorder="1" applyAlignment="1">
      <alignment horizontal="right" vertical="center" wrapText="1"/>
    </xf>
    <xf numFmtId="0" fontId="9" fillId="3" borderId="37" xfId="0" applyFont="1" applyFill="1" applyBorder="1" applyAlignment="1">
      <alignment horizontal="right" vertical="center" wrapText="1"/>
    </xf>
    <xf numFmtId="0" fontId="9" fillId="3" borderId="4" xfId="0" applyFont="1" applyFill="1" applyBorder="1" applyAlignment="1">
      <alignment horizontal="right" vertical="center" wrapText="1"/>
    </xf>
    <xf numFmtId="0" fontId="9" fillId="3" borderId="3" xfId="0" applyFont="1" applyFill="1" applyBorder="1" applyAlignment="1">
      <alignment horizontal="right" vertical="center" wrapText="1"/>
    </xf>
    <xf numFmtId="0" fontId="6" fillId="6" borderId="0" xfId="0" applyFont="1" applyFill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291353</xdr:colOff>
      <xdr:row>0</xdr:row>
      <xdr:rowOff>0</xdr:rowOff>
    </xdr:from>
    <xdr:to>
      <xdr:col>1</xdr:col>
      <xdr:colOff>1778150</xdr:colOff>
      <xdr:row>3</xdr:row>
      <xdr:rowOff>3245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02D4BC-6344-50A8-A0B1-3293F94A9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0"/>
          <a:ext cx="1837765" cy="64198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Maria Alexandra Florez Marin" id="{6E5EE94E-C550-4811-8775-D6F69FDBA953}" userId="S::mariaflorez@itm.edu.co::bfc913e2-c232-4928-b46c-e851396b1242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I39" dT="2025-09-15T21:48:00.12" personId="{6E5EE94E-C550-4811-8775-D6F69FDBA953}" id="{67AE3995-0D67-49EC-85B9-BB22D9BFDB6A}">
    <text>Los ítems 1 y 2 de la tabla están exentos de IVA.</text>
  </threadedComment>
  <threadedComment ref="H56" dT="2025-09-23T20:03:37.84" personId="{6E5EE94E-C550-4811-8775-D6F69FDBA953}" id="{543303DD-9721-4F61-A0F1-D9FC7920BDCE}">
    <text>Los ítems 1 y 2 de la tabla están exentos de IVA.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K57"/>
  <sheetViews>
    <sheetView tabSelected="1" topLeftCell="A21" zoomScale="80" zoomScaleNormal="80" workbookViewId="0">
      <selection activeCell="I39" sqref="I39"/>
    </sheetView>
  </sheetViews>
  <sheetFormatPr baseColWidth="10" defaultColWidth="11.44140625" defaultRowHeight="13.8" x14ac:dyDescent="0.25"/>
  <cols>
    <col min="1" max="1" width="5.44140625" style="5" bestFit="1" customWidth="1" collapsed="1"/>
    <col min="2" max="2" width="33.109375" style="5" customWidth="1" collapsed="1"/>
    <col min="3" max="3" width="5" style="5" bestFit="1" customWidth="1" collapsed="1"/>
    <col min="4" max="4" width="13.5546875" style="5" customWidth="1" collapsed="1"/>
    <col min="5" max="5" width="15.6640625" style="5" customWidth="1" collapsed="1"/>
    <col min="6" max="6" width="16.44140625" style="5" customWidth="1" collapsed="1"/>
    <col min="7" max="7" width="17.44140625" style="5" customWidth="1" collapsed="1"/>
    <col min="8" max="8" width="18.88671875" style="5" customWidth="1" collapsed="1"/>
    <col min="9" max="9" width="18.6640625" style="5" customWidth="1" collapsed="1"/>
    <col min="10" max="10" width="11.44140625" style="5" collapsed="1"/>
    <col min="11" max="11" width="15.44140625" style="5" bestFit="1" customWidth="1" collapsed="1"/>
    <col min="12" max="16384" width="11.44140625" style="5" collapsed="1"/>
  </cols>
  <sheetData>
    <row r="1" spans="1:9" x14ac:dyDescent="0.25">
      <c r="A1" s="54"/>
      <c r="B1" s="55"/>
      <c r="C1" s="62" t="s">
        <v>14</v>
      </c>
      <c r="D1" s="63"/>
      <c r="E1" s="63"/>
      <c r="F1" s="63"/>
      <c r="G1" s="64"/>
      <c r="H1" s="7" t="s">
        <v>12</v>
      </c>
      <c r="I1" s="8" t="s">
        <v>22</v>
      </c>
    </row>
    <row r="2" spans="1:9" x14ac:dyDescent="0.25">
      <c r="A2" s="56"/>
      <c r="B2" s="57"/>
      <c r="C2" s="65"/>
      <c r="D2" s="66"/>
      <c r="E2" s="66"/>
      <c r="F2" s="66"/>
      <c r="G2" s="67"/>
      <c r="H2" s="4" t="s">
        <v>13</v>
      </c>
      <c r="I2" s="9" t="s">
        <v>23</v>
      </c>
    </row>
    <row r="3" spans="1:9" x14ac:dyDescent="0.25">
      <c r="A3" s="58"/>
      <c r="B3" s="59"/>
      <c r="C3" s="68"/>
      <c r="D3" s="69"/>
      <c r="E3" s="69"/>
      <c r="F3" s="69"/>
      <c r="G3" s="70"/>
      <c r="H3" s="4" t="s">
        <v>11</v>
      </c>
      <c r="I3" s="9" t="s">
        <v>24</v>
      </c>
    </row>
    <row r="4" spans="1:9" x14ac:dyDescent="0.25">
      <c r="A4" s="10"/>
      <c r="I4" s="11"/>
    </row>
    <row r="5" spans="1:9" ht="24.75" customHeight="1" x14ac:dyDescent="0.25">
      <c r="A5" s="46" t="s">
        <v>15</v>
      </c>
      <c r="B5" s="47"/>
      <c r="C5" s="48"/>
      <c r="D5" s="60" t="s">
        <v>49</v>
      </c>
      <c r="E5" s="60"/>
      <c r="F5" s="60"/>
      <c r="G5" s="60"/>
      <c r="H5" s="60"/>
      <c r="I5" s="61"/>
    </row>
    <row r="6" spans="1:9" ht="27" customHeight="1" x14ac:dyDescent="0.25">
      <c r="A6" s="49"/>
      <c r="B6" s="50"/>
      <c r="C6" s="51"/>
      <c r="D6" s="60"/>
      <c r="E6" s="60"/>
      <c r="F6" s="60"/>
      <c r="G6" s="60"/>
      <c r="H6" s="60"/>
      <c r="I6" s="61"/>
    </row>
    <row r="7" spans="1:9" ht="14.4" thickBot="1" x14ac:dyDescent="0.3">
      <c r="A7" s="10"/>
      <c r="B7" s="12"/>
      <c r="C7" s="12"/>
      <c r="I7" s="11"/>
    </row>
    <row r="8" spans="1:9" ht="16.95" customHeight="1" x14ac:dyDescent="0.25">
      <c r="A8" s="52" t="s">
        <v>6</v>
      </c>
      <c r="B8" s="53"/>
      <c r="C8" s="53"/>
      <c r="D8" s="74" t="s">
        <v>40</v>
      </c>
      <c r="E8" s="74"/>
      <c r="F8" s="74"/>
      <c r="G8" s="74"/>
      <c r="H8" s="74"/>
      <c r="I8" s="75"/>
    </row>
    <row r="9" spans="1:9" ht="16.95" customHeight="1" x14ac:dyDescent="0.25">
      <c r="A9" s="37" t="s">
        <v>16</v>
      </c>
      <c r="B9" s="38"/>
      <c r="C9" s="38"/>
      <c r="D9" s="25" t="s">
        <v>41</v>
      </c>
      <c r="E9" s="25"/>
      <c r="F9" s="25"/>
      <c r="G9" s="25"/>
      <c r="H9" s="25"/>
      <c r="I9" s="25"/>
    </row>
    <row r="10" spans="1:9" ht="16.2" customHeight="1" x14ac:dyDescent="0.25">
      <c r="A10" s="37" t="s">
        <v>17</v>
      </c>
      <c r="B10" s="38"/>
      <c r="C10" s="38"/>
      <c r="D10" s="25" t="s">
        <v>42</v>
      </c>
      <c r="E10" s="25"/>
      <c r="F10" s="25"/>
      <c r="G10" s="25"/>
      <c r="H10" s="25"/>
      <c r="I10" s="26"/>
    </row>
    <row r="11" spans="1:9" ht="16.2" customHeight="1" x14ac:dyDescent="0.25">
      <c r="A11" s="37" t="s">
        <v>18</v>
      </c>
      <c r="B11" s="38"/>
      <c r="C11" s="38"/>
      <c r="D11" s="71">
        <v>45909</v>
      </c>
      <c r="E11" s="25"/>
      <c r="F11" s="25"/>
      <c r="G11" s="25"/>
      <c r="H11" s="25"/>
      <c r="I11" s="26"/>
    </row>
    <row r="12" spans="1:9" ht="17.399999999999999" customHeight="1" thickBot="1" x14ac:dyDescent="0.3">
      <c r="A12" s="39" t="s">
        <v>19</v>
      </c>
      <c r="B12" s="40"/>
      <c r="C12" s="40"/>
      <c r="D12" s="43">
        <v>45939</v>
      </c>
      <c r="E12" s="44"/>
      <c r="F12" s="44"/>
      <c r="G12" s="44"/>
      <c r="H12" s="44"/>
      <c r="I12" s="45"/>
    </row>
    <row r="13" spans="1:9" ht="14.4" thickBot="1" x14ac:dyDescent="0.3">
      <c r="A13" s="56"/>
      <c r="B13" s="72"/>
      <c r="C13" s="13"/>
      <c r="D13" s="72"/>
      <c r="E13" s="72"/>
      <c r="F13" s="72"/>
      <c r="G13" s="72"/>
      <c r="H13" s="72"/>
      <c r="I13" s="73"/>
    </row>
    <row r="14" spans="1:9" x14ac:dyDescent="0.25">
      <c r="A14" s="52" t="s">
        <v>7</v>
      </c>
      <c r="B14" s="53"/>
      <c r="C14" s="53"/>
      <c r="D14" s="74" t="s">
        <v>43</v>
      </c>
      <c r="E14" s="74"/>
      <c r="F14" s="74"/>
      <c r="G14" s="74"/>
      <c r="H14" s="74"/>
      <c r="I14" s="75"/>
    </row>
    <row r="15" spans="1:9" ht="15.6" customHeight="1" x14ac:dyDescent="0.25">
      <c r="A15" s="37" t="s">
        <v>16</v>
      </c>
      <c r="B15" s="38"/>
      <c r="C15" s="38"/>
      <c r="D15" s="25" t="s">
        <v>44</v>
      </c>
      <c r="E15" s="25"/>
      <c r="F15" s="25"/>
      <c r="G15" s="25"/>
      <c r="H15" s="25"/>
      <c r="I15" s="25"/>
    </row>
    <row r="16" spans="1:9" ht="16.2" customHeight="1" x14ac:dyDescent="0.25">
      <c r="A16" s="37" t="s">
        <v>17</v>
      </c>
      <c r="B16" s="38"/>
      <c r="C16" s="38"/>
      <c r="D16" s="25" t="s">
        <v>45</v>
      </c>
      <c r="E16" s="25"/>
      <c r="F16" s="25"/>
      <c r="G16" s="25"/>
      <c r="H16" s="25"/>
      <c r="I16" s="26"/>
    </row>
    <row r="17" spans="1:11" x14ac:dyDescent="0.25">
      <c r="A17" s="37" t="s">
        <v>18</v>
      </c>
      <c r="B17" s="38"/>
      <c r="C17" s="38"/>
      <c r="D17" s="71">
        <v>45912</v>
      </c>
      <c r="E17" s="25"/>
      <c r="F17" s="25"/>
      <c r="G17" s="25"/>
      <c r="H17" s="25"/>
      <c r="I17" s="26"/>
    </row>
    <row r="18" spans="1:11" ht="14.4" thickBot="1" x14ac:dyDescent="0.3">
      <c r="A18" s="39" t="s">
        <v>19</v>
      </c>
      <c r="B18" s="40"/>
      <c r="C18" s="40"/>
      <c r="D18" s="43">
        <v>45942</v>
      </c>
      <c r="E18" s="44"/>
      <c r="F18" s="44"/>
      <c r="G18" s="44"/>
      <c r="H18" s="44"/>
      <c r="I18" s="45"/>
    </row>
    <row r="19" spans="1:11" ht="14.4" thickBot="1" x14ac:dyDescent="0.3">
      <c r="A19" s="56"/>
      <c r="B19" s="72"/>
      <c r="C19" s="13"/>
      <c r="D19" s="72"/>
      <c r="E19" s="72"/>
      <c r="F19" s="72"/>
      <c r="G19" s="72"/>
      <c r="H19" s="72"/>
      <c r="I19" s="73"/>
    </row>
    <row r="20" spans="1:11" x14ac:dyDescent="0.25">
      <c r="A20" s="52" t="s">
        <v>8</v>
      </c>
      <c r="B20" s="53"/>
      <c r="C20" s="53"/>
      <c r="D20" s="74" t="s">
        <v>46</v>
      </c>
      <c r="E20" s="74"/>
      <c r="F20" s="74"/>
      <c r="G20" s="74"/>
      <c r="H20" s="74"/>
      <c r="I20" s="75"/>
    </row>
    <row r="21" spans="1:11" x14ac:dyDescent="0.25">
      <c r="A21" s="37" t="s">
        <v>16</v>
      </c>
      <c r="B21" s="38"/>
      <c r="C21" s="38"/>
      <c r="D21" s="25" t="s">
        <v>47</v>
      </c>
      <c r="E21" s="25"/>
      <c r="F21" s="25"/>
      <c r="G21" s="25"/>
      <c r="H21" s="25"/>
      <c r="I21" s="26"/>
    </row>
    <row r="22" spans="1:11" x14ac:dyDescent="0.25">
      <c r="A22" s="37" t="s">
        <v>17</v>
      </c>
      <c r="B22" s="38"/>
      <c r="C22" s="38"/>
      <c r="D22" s="25" t="s">
        <v>48</v>
      </c>
      <c r="E22" s="25"/>
      <c r="F22" s="25"/>
      <c r="G22" s="25"/>
      <c r="H22" s="25"/>
      <c r="I22" s="26"/>
    </row>
    <row r="23" spans="1:11" x14ac:dyDescent="0.25">
      <c r="A23" s="37" t="s">
        <v>18</v>
      </c>
      <c r="B23" s="38"/>
      <c r="C23" s="38"/>
      <c r="D23" s="71">
        <v>45915</v>
      </c>
      <c r="E23" s="25"/>
      <c r="F23" s="25"/>
      <c r="G23" s="25"/>
      <c r="H23" s="25"/>
      <c r="I23" s="26"/>
    </row>
    <row r="24" spans="1:11" ht="14.4" thickBot="1" x14ac:dyDescent="0.3">
      <c r="A24" s="39" t="s">
        <v>19</v>
      </c>
      <c r="B24" s="40"/>
      <c r="C24" s="40"/>
      <c r="D24" s="43"/>
      <c r="E24" s="44"/>
      <c r="F24" s="44"/>
      <c r="G24" s="44"/>
      <c r="H24" s="44"/>
      <c r="I24" s="45"/>
    </row>
    <row r="25" spans="1:11" x14ac:dyDescent="0.25">
      <c r="A25" s="10"/>
      <c r="I25" s="11"/>
    </row>
    <row r="26" spans="1:11" ht="45" customHeight="1" x14ac:dyDescent="0.25">
      <c r="A26" s="41" t="s">
        <v>0</v>
      </c>
      <c r="B26" s="27" t="s">
        <v>2</v>
      </c>
      <c r="C26" s="27" t="s">
        <v>20</v>
      </c>
      <c r="D26" s="27" t="s">
        <v>1</v>
      </c>
      <c r="E26" s="1" t="str">
        <f>D8</f>
        <v>OMC</v>
      </c>
      <c r="F26" s="1" t="str">
        <f>D14</f>
        <v>AXIS</v>
      </c>
      <c r="G26" s="1" t="str">
        <f>D20</f>
        <v>SASNW</v>
      </c>
      <c r="H26" s="6" t="s">
        <v>9</v>
      </c>
      <c r="I26" s="29" t="s">
        <v>3</v>
      </c>
    </row>
    <row r="27" spans="1:11" ht="36" customHeight="1" x14ac:dyDescent="0.25">
      <c r="A27" s="42"/>
      <c r="B27" s="28"/>
      <c r="C27" s="28"/>
      <c r="D27" s="28"/>
      <c r="E27" s="1" t="s">
        <v>10</v>
      </c>
      <c r="F27" s="1" t="s">
        <v>10</v>
      </c>
      <c r="G27" s="1" t="s">
        <v>10</v>
      </c>
      <c r="H27" s="1" t="s">
        <v>10</v>
      </c>
      <c r="I27" s="30"/>
    </row>
    <row r="28" spans="1:11" ht="28.8" x14ac:dyDescent="0.25">
      <c r="A28" s="14">
        <v>1</v>
      </c>
      <c r="B28" s="23" t="s">
        <v>30</v>
      </c>
      <c r="C28" s="2" t="s">
        <v>29</v>
      </c>
      <c r="D28" s="24">
        <v>45</v>
      </c>
      <c r="E28" s="21">
        <v>658700</v>
      </c>
      <c r="F28" s="21">
        <v>655000</v>
      </c>
      <c r="G28" s="21">
        <v>693600</v>
      </c>
      <c r="H28" s="3">
        <f>+ROUND(AVERAGE(E28,F28,G28), 0)</f>
        <v>669100</v>
      </c>
      <c r="I28" s="15">
        <f>+ROUND((H28*D28), 0)</f>
        <v>30109500</v>
      </c>
    </row>
    <row r="29" spans="1:11" ht="28.8" x14ac:dyDescent="0.25">
      <c r="A29" s="14">
        <v>2</v>
      </c>
      <c r="B29" s="23" t="s">
        <v>31</v>
      </c>
      <c r="C29" s="2" t="s">
        <v>29</v>
      </c>
      <c r="D29" s="24">
        <v>2</v>
      </c>
      <c r="E29" s="21">
        <v>1860555</v>
      </c>
      <c r="F29" s="21">
        <v>1745000</v>
      </c>
      <c r="G29" s="21">
        <v>1788000</v>
      </c>
      <c r="H29" s="3">
        <f t="shared" ref="H29:H32" si="0">+ROUND(AVERAGE(E29,F29,G29), 0)</f>
        <v>1797852</v>
      </c>
      <c r="I29" s="15">
        <f t="shared" ref="I29:I32" si="1">+ROUND((H29*D29), 0)</f>
        <v>3595704</v>
      </c>
    </row>
    <row r="30" spans="1:11" ht="43.2" x14ac:dyDescent="0.25">
      <c r="A30" s="14">
        <v>3</v>
      </c>
      <c r="B30" s="23" t="s">
        <v>32</v>
      </c>
      <c r="C30" s="2" t="s">
        <v>29</v>
      </c>
      <c r="D30" s="24">
        <v>44</v>
      </c>
      <c r="E30" s="21">
        <v>2197500</v>
      </c>
      <c r="F30" s="21">
        <v>2150400</v>
      </c>
      <c r="G30" s="21">
        <v>2232671</v>
      </c>
      <c r="H30" s="3">
        <f t="shared" si="0"/>
        <v>2193524</v>
      </c>
      <c r="I30" s="15">
        <f>+ROUND((H30*D30), 0)</f>
        <v>96515056</v>
      </c>
      <c r="K30" s="22"/>
    </row>
    <row r="31" spans="1:11" ht="43.2" x14ac:dyDescent="0.25">
      <c r="A31" s="14">
        <v>4</v>
      </c>
      <c r="B31" s="23" t="s">
        <v>33</v>
      </c>
      <c r="C31" s="2" t="s">
        <v>29</v>
      </c>
      <c r="D31" s="24">
        <v>1</v>
      </c>
      <c r="E31" s="21">
        <v>8150000</v>
      </c>
      <c r="F31" s="21">
        <v>7567000</v>
      </c>
      <c r="G31" s="21">
        <v>7821530</v>
      </c>
      <c r="H31" s="3">
        <f t="shared" si="0"/>
        <v>7846177</v>
      </c>
      <c r="I31" s="15">
        <f t="shared" si="1"/>
        <v>7846177</v>
      </c>
    </row>
    <row r="32" spans="1:11" ht="57.6" x14ac:dyDescent="0.25">
      <c r="A32" s="14">
        <v>5</v>
      </c>
      <c r="B32" s="23" t="s">
        <v>34</v>
      </c>
      <c r="C32" s="2" t="s">
        <v>29</v>
      </c>
      <c r="D32" s="24">
        <v>1</v>
      </c>
      <c r="E32" s="21">
        <v>34156700</v>
      </c>
      <c r="F32" s="21">
        <v>33350000</v>
      </c>
      <c r="G32" s="21">
        <v>33851000</v>
      </c>
      <c r="H32" s="3">
        <f t="shared" si="0"/>
        <v>33785900</v>
      </c>
      <c r="I32" s="15">
        <f t="shared" si="1"/>
        <v>33785900</v>
      </c>
    </row>
    <row r="33" spans="1:10" ht="43.2" x14ac:dyDescent="0.25">
      <c r="A33" s="14">
        <v>6</v>
      </c>
      <c r="B33" s="23" t="s">
        <v>35</v>
      </c>
      <c r="C33" s="2" t="s">
        <v>29</v>
      </c>
      <c r="D33" s="24">
        <v>1</v>
      </c>
      <c r="E33" s="21">
        <v>18025000</v>
      </c>
      <c r="F33" s="21">
        <v>17450000</v>
      </c>
      <c r="G33" s="21">
        <v>17031000</v>
      </c>
      <c r="H33" s="3">
        <f t="shared" ref="H33:H37" si="2">+ROUND(AVERAGE(E33,F33,G33), 0)</f>
        <v>17502000</v>
      </c>
      <c r="I33" s="15">
        <f t="shared" ref="I33:I37" si="3">+ROUND((H33*D33), 0)</f>
        <v>17502000</v>
      </c>
    </row>
    <row r="34" spans="1:10" ht="14.4" x14ac:dyDescent="0.25">
      <c r="A34" s="14">
        <v>7</v>
      </c>
      <c r="B34" s="23" t="s">
        <v>36</v>
      </c>
      <c r="C34" s="2" t="s">
        <v>29</v>
      </c>
      <c r="D34" s="24">
        <v>1</v>
      </c>
      <c r="E34" s="21">
        <v>17700000</v>
      </c>
      <c r="F34" s="21">
        <v>14600000</v>
      </c>
      <c r="G34" s="21">
        <v>15433000</v>
      </c>
      <c r="H34" s="3">
        <f t="shared" si="2"/>
        <v>15911000</v>
      </c>
      <c r="I34" s="15">
        <f t="shared" si="3"/>
        <v>15911000</v>
      </c>
    </row>
    <row r="35" spans="1:10" ht="14.4" x14ac:dyDescent="0.25">
      <c r="A35" s="14">
        <v>8</v>
      </c>
      <c r="B35" s="23" t="s">
        <v>37</v>
      </c>
      <c r="C35" s="2" t="s">
        <v>29</v>
      </c>
      <c r="D35" s="24">
        <v>1</v>
      </c>
      <c r="E35" s="21">
        <v>19000000</v>
      </c>
      <c r="F35" s="21">
        <v>14038000</v>
      </c>
      <c r="G35" s="21">
        <v>14769000</v>
      </c>
      <c r="H35" s="3">
        <f t="shared" si="2"/>
        <v>15935667</v>
      </c>
      <c r="I35" s="15">
        <f t="shared" si="3"/>
        <v>15935667</v>
      </c>
    </row>
    <row r="36" spans="1:10" ht="14.4" x14ac:dyDescent="0.25">
      <c r="A36" s="14">
        <v>9</v>
      </c>
      <c r="B36" s="23" t="s">
        <v>38</v>
      </c>
      <c r="C36" s="2" t="s">
        <v>29</v>
      </c>
      <c r="D36" s="24">
        <v>15</v>
      </c>
      <c r="E36" s="21">
        <v>1250000</v>
      </c>
      <c r="F36" s="21">
        <v>1254000</v>
      </c>
      <c r="G36" s="21">
        <v>1519000</v>
      </c>
      <c r="H36" s="3">
        <f t="shared" si="2"/>
        <v>1341000</v>
      </c>
      <c r="I36" s="15">
        <f t="shared" si="3"/>
        <v>20115000</v>
      </c>
    </row>
    <row r="37" spans="1:10" ht="57.6" x14ac:dyDescent="0.25">
      <c r="A37" s="14">
        <v>10</v>
      </c>
      <c r="B37" s="23" t="s">
        <v>39</v>
      </c>
      <c r="C37" s="2" t="s">
        <v>29</v>
      </c>
      <c r="D37" s="24">
        <v>1</v>
      </c>
      <c r="E37" s="21">
        <v>17580000</v>
      </c>
      <c r="F37" s="21">
        <v>14327000</v>
      </c>
      <c r="G37" s="21">
        <v>14723000</v>
      </c>
      <c r="H37" s="3">
        <f t="shared" si="2"/>
        <v>15543333</v>
      </c>
      <c r="I37" s="15">
        <f t="shared" si="3"/>
        <v>15543333</v>
      </c>
    </row>
    <row r="38" spans="1:10" ht="16.5" customHeight="1" x14ac:dyDescent="0.25">
      <c r="A38" s="31" t="s">
        <v>4</v>
      </c>
      <c r="B38" s="32"/>
      <c r="C38" s="32"/>
      <c r="D38" s="32"/>
      <c r="E38" s="32"/>
      <c r="F38" s="32"/>
      <c r="G38" s="32"/>
      <c r="H38" s="33"/>
      <c r="I38" s="15">
        <f>+ROUND((SUM(I28:I37)), 0)</f>
        <v>256859337</v>
      </c>
    </row>
    <row r="39" spans="1:10" ht="16.5" customHeight="1" x14ac:dyDescent="0.25">
      <c r="A39" s="31" t="s">
        <v>27</v>
      </c>
      <c r="B39" s="32"/>
      <c r="C39" s="32"/>
      <c r="D39" s="32"/>
      <c r="E39" s="32"/>
      <c r="F39" s="32"/>
      <c r="G39" s="32"/>
      <c r="H39" s="33"/>
      <c r="I39" s="15">
        <v>42399285</v>
      </c>
    </row>
    <row r="40" spans="1:10" ht="16.5" customHeight="1" thickBot="1" x14ac:dyDescent="0.3">
      <c r="A40" s="34" t="s">
        <v>5</v>
      </c>
      <c r="B40" s="35"/>
      <c r="C40" s="35"/>
      <c r="D40" s="35"/>
      <c r="E40" s="35"/>
      <c r="F40" s="35"/>
      <c r="G40" s="35"/>
      <c r="H40" s="36"/>
      <c r="I40" s="16">
        <f>+ROUND(SUM(I38:I39), 0)</f>
        <v>299258622</v>
      </c>
      <c r="J40" s="22"/>
    </row>
    <row r="42" spans="1:10" ht="20.399999999999999" x14ac:dyDescent="0.35">
      <c r="A42" s="82" t="s">
        <v>21</v>
      </c>
      <c r="B42" s="82"/>
      <c r="C42" s="82"/>
      <c r="D42" s="82"/>
      <c r="E42" s="82"/>
      <c r="F42" s="82"/>
      <c r="G42" s="82"/>
      <c r="H42" s="82"/>
      <c r="I42" s="82"/>
    </row>
    <row r="44" spans="1:10" ht="41.4" x14ac:dyDescent="0.25">
      <c r="A44" s="17" t="s">
        <v>0</v>
      </c>
      <c r="B44" s="17" t="s">
        <v>2</v>
      </c>
      <c r="C44" s="17" t="s">
        <v>1</v>
      </c>
      <c r="D44" s="17" t="s">
        <v>25</v>
      </c>
      <c r="E44" s="17" t="s">
        <v>26</v>
      </c>
      <c r="F44" s="17" t="s">
        <v>27</v>
      </c>
      <c r="G44" s="17" t="s">
        <v>28</v>
      </c>
      <c r="H44" s="17" t="s">
        <v>3</v>
      </c>
    </row>
    <row r="45" spans="1:10" ht="28.8" x14ac:dyDescent="0.25">
      <c r="A45" s="18">
        <v>1</v>
      </c>
      <c r="B45" s="23" t="s">
        <v>30</v>
      </c>
      <c r="C45" s="24">
        <v>45</v>
      </c>
      <c r="D45" s="19">
        <v>669100</v>
      </c>
      <c r="E45" s="20">
        <v>0</v>
      </c>
      <c r="F45" s="19">
        <f t="shared" ref="F45:F54" si="4">ROUND((D45*E45),0)</f>
        <v>0</v>
      </c>
      <c r="G45" s="19">
        <f t="shared" ref="G45" si="5">ROUND((D45+F45),0)</f>
        <v>669100</v>
      </c>
      <c r="H45" s="19">
        <f t="shared" ref="H45:H54" si="6">ROUND((D45*C45),0)</f>
        <v>30109500</v>
      </c>
    </row>
    <row r="46" spans="1:10" ht="28.8" x14ac:dyDescent="0.25">
      <c r="A46" s="18">
        <v>2</v>
      </c>
      <c r="B46" s="23" t="s">
        <v>31</v>
      </c>
      <c r="C46" s="24">
        <v>2</v>
      </c>
      <c r="D46" s="19">
        <v>1797852</v>
      </c>
      <c r="E46" s="20">
        <v>0</v>
      </c>
      <c r="F46" s="19">
        <f t="shared" si="4"/>
        <v>0</v>
      </c>
      <c r="G46" s="19">
        <f t="shared" ref="G46:G54" si="7">ROUND((D46+F46),0)</f>
        <v>1797852</v>
      </c>
      <c r="H46" s="19">
        <f t="shared" si="6"/>
        <v>3595704</v>
      </c>
    </row>
    <row r="47" spans="1:10" ht="43.2" x14ac:dyDescent="0.25">
      <c r="A47" s="18">
        <v>3</v>
      </c>
      <c r="B47" s="23" t="s">
        <v>32</v>
      </c>
      <c r="C47" s="24">
        <v>44</v>
      </c>
      <c r="D47" s="19">
        <v>2193524</v>
      </c>
      <c r="E47" s="20">
        <v>0.19</v>
      </c>
      <c r="F47" s="19">
        <f t="shared" si="4"/>
        <v>416770</v>
      </c>
      <c r="G47" s="19">
        <f t="shared" si="7"/>
        <v>2610294</v>
      </c>
      <c r="H47" s="19">
        <f t="shared" si="6"/>
        <v>96515056</v>
      </c>
    </row>
    <row r="48" spans="1:10" ht="43.2" x14ac:dyDescent="0.25">
      <c r="A48" s="18">
        <v>4</v>
      </c>
      <c r="B48" s="23" t="s">
        <v>33</v>
      </c>
      <c r="C48" s="24">
        <v>1</v>
      </c>
      <c r="D48" s="19">
        <v>7846177</v>
      </c>
      <c r="E48" s="20">
        <v>0.19</v>
      </c>
      <c r="F48" s="19">
        <f t="shared" si="4"/>
        <v>1490774</v>
      </c>
      <c r="G48" s="19">
        <f t="shared" si="7"/>
        <v>9336951</v>
      </c>
      <c r="H48" s="19">
        <f t="shared" si="6"/>
        <v>7846177</v>
      </c>
    </row>
    <row r="49" spans="1:8" ht="57.6" x14ac:dyDescent="0.25">
      <c r="A49" s="18">
        <v>5</v>
      </c>
      <c r="B49" s="23" t="s">
        <v>34</v>
      </c>
      <c r="C49" s="24">
        <v>1</v>
      </c>
      <c r="D49" s="19">
        <v>33785900</v>
      </c>
      <c r="E49" s="20">
        <v>0.19</v>
      </c>
      <c r="F49" s="19">
        <f t="shared" si="4"/>
        <v>6419321</v>
      </c>
      <c r="G49" s="19">
        <f t="shared" si="7"/>
        <v>40205221</v>
      </c>
      <c r="H49" s="19">
        <f t="shared" si="6"/>
        <v>33785900</v>
      </c>
    </row>
    <row r="50" spans="1:8" ht="43.2" x14ac:dyDescent="0.25">
      <c r="A50" s="18">
        <v>6</v>
      </c>
      <c r="B50" s="23" t="s">
        <v>35</v>
      </c>
      <c r="C50" s="24">
        <v>1</v>
      </c>
      <c r="D50" s="19">
        <v>17502000</v>
      </c>
      <c r="E50" s="20">
        <v>0.19</v>
      </c>
      <c r="F50" s="19">
        <f t="shared" ref="F50:F53" si="8">ROUND((D50*E50),0)</f>
        <v>3325380</v>
      </c>
      <c r="G50" s="19">
        <f t="shared" ref="G50:G53" si="9">ROUND((D50+F50),0)</f>
        <v>20827380</v>
      </c>
      <c r="H50" s="19">
        <f t="shared" ref="H50:H53" si="10">ROUND((D50*C50),0)</f>
        <v>17502000</v>
      </c>
    </row>
    <row r="51" spans="1:8" ht="14.4" x14ac:dyDescent="0.25">
      <c r="A51" s="18">
        <v>7</v>
      </c>
      <c r="B51" s="23" t="s">
        <v>36</v>
      </c>
      <c r="C51" s="24">
        <v>1</v>
      </c>
      <c r="D51" s="19">
        <v>15911000</v>
      </c>
      <c r="E51" s="20">
        <v>0.19</v>
      </c>
      <c r="F51" s="19">
        <f t="shared" si="8"/>
        <v>3023090</v>
      </c>
      <c r="G51" s="19">
        <f t="shared" si="9"/>
        <v>18934090</v>
      </c>
      <c r="H51" s="19">
        <f t="shared" si="10"/>
        <v>15911000</v>
      </c>
    </row>
    <row r="52" spans="1:8" ht="14.4" x14ac:dyDescent="0.25">
      <c r="A52" s="18">
        <v>8</v>
      </c>
      <c r="B52" s="23" t="s">
        <v>37</v>
      </c>
      <c r="C52" s="24">
        <v>1</v>
      </c>
      <c r="D52" s="19">
        <v>15935667</v>
      </c>
      <c r="E52" s="20">
        <v>0.19</v>
      </c>
      <c r="F52" s="19">
        <f t="shared" si="8"/>
        <v>3027777</v>
      </c>
      <c r="G52" s="19">
        <f t="shared" si="9"/>
        <v>18963444</v>
      </c>
      <c r="H52" s="19">
        <f t="shared" si="10"/>
        <v>15935667</v>
      </c>
    </row>
    <row r="53" spans="1:8" ht="14.4" x14ac:dyDescent="0.25">
      <c r="A53" s="18">
        <v>9</v>
      </c>
      <c r="B53" s="23" t="s">
        <v>38</v>
      </c>
      <c r="C53" s="24">
        <v>15</v>
      </c>
      <c r="D53" s="19">
        <v>1341000</v>
      </c>
      <c r="E53" s="20">
        <v>0.19</v>
      </c>
      <c r="F53" s="19">
        <f t="shared" si="8"/>
        <v>254790</v>
      </c>
      <c r="G53" s="19">
        <f t="shared" si="9"/>
        <v>1595790</v>
      </c>
      <c r="H53" s="19">
        <f t="shared" si="10"/>
        <v>20115000</v>
      </c>
    </row>
    <row r="54" spans="1:8" ht="57.6" x14ac:dyDescent="0.25">
      <c r="A54" s="18">
        <v>10</v>
      </c>
      <c r="B54" s="23" t="s">
        <v>39</v>
      </c>
      <c r="C54" s="24">
        <v>1</v>
      </c>
      <c r="D54" s="19">
        <v>15543333</v>
      </c>
      <c r="E54" s="20">
        <v>0.19</v>
      </c>
      <c r="F54" s="19">
        <f t="shared" si="4"/>
        <v>2953233</v>
      </c>
      <c r="G54" s="19">
        <f t="shared" si="7"/>
        <v>18496566</v>
      </c>
      <c r="H54" s="19">
        <f t="shared" si="6"/>
        <v>15543333</v>
      </c>
    </row>
    <row r="55" spans="1:8" x14ac:dyDescent="0.25">
      <c r="A55" s="76" t="s">
        <v>4</v>
      </c>
      <c r="B55" s="77"/>
      <c r="C55" s="77"/>
      <c r="D55" s="77"/>
      <c r="E55" s="77"/>
      <c r="F55" s="77"/>
      <c r="G55" s="78"/>
      <c r="H55" s="21">
        <f>ROUND((SUM(H45:H54)),0)</f>
        <v>256859337</v>
      </c>
    </row>
    <row r="56" spans="1:8" x14ac:dyDescent="0.25">
      <c r="A56" s="79" t="s">
        <v>27</v>
      </c>
      <c r="B56" s="80"/>
      <c r="C56" s="80"/>
      <c r="D56" s="80"/>
      <c r="E56" s="80"/>
      <c r="F56" s="80"/>
      <c r="G56" s="81"/>
      <c r="H56" s="21">
        <f>SUM(H47:H54)*19%</f>
        <v>42399285.270000003</v>
      </c>
    </row>
    <row r="57" spans="1:8" x14ac:dyDescent="0.25">
      <c r="A57" s="79" t="s">
        <v>5</v>
      </c>
      <c r="B57" s="80"/>
      <c r="C57" s="80"/>
      <c r="D57" s="80"/>
      <c r="E57" s="80"/>
      <c r="F57" s="80"/>
      <c r="G57" s="81"/>
      <c r="H57" s="21">
        <f>ROUND((H55+H56),0)</f>
        <v>299258622</v>
      </c>
    </row>
  </sheetData>
  <mergeCells count="50">
    <mergeCell ref="A55:G55"/>
    <mergeCell ref="A56:G56"/>
    <mergeCell ref="A57:G57"/>
    <mergeCell ref="D8:I8"/>
    <mergeCell ref="D9:I9"/>
    <mergeCell ref="D10:I10"/>
    <mergeCell ref="D11:I11"/>
    <mergeCell ref="D14:I14"/>
    <mergeCell ref="D15:I15"/>
    <mergeCell ref="D16:I16"/>
    <mergeCell ref="D12:I12"/>
    <mergeCell ref="A13:B13"/>
    <mergeCell ref="D13:I13"/>
    <mergeCell ref="A42:I42"/>
    <mergeCell ref="A20:C20"/>
    <mergeCell ref="A21:C21"/>
    <mergeCell ref="A1:B3"/>
    <mergeCell ref="D5:I6"/>
    <mergeCell ref="C1:G3"/>
    <mergeCell ref="D22:I22"/>
    <mergeCell ref="D23:I23"/>
    <mergeCell ref="D17:I17"/>
    <mergeCell ref="D18:I18"/>
    <mergeCell ref="A19:B19"/>
    <mergeCell ref="D19:I19"/>
    <mergeCell ref="A17:C17"/>
    <mergeCell ref="A18:C18"/>
    <mergeCell ref="A12:C12"/>
    <mergeCell ref="A14:C14"/>
    <mergeCell ref="A15:C15"/>
    <mergeCell ref="A16:C16"/>
    <mergeCell ref="D20:I20"/>
    <mergeCell ref="A5:C6"/>
    <mergeCell ref="A8:C8"/>
    <mergeCell ref="A9:C9"/>
    <mergeCell ref="A10:C10"/>
    <mergeCell ref="A11:C11"/>
    <mergeCell ref="A40:H40"/>
    <mergeCell ref="A22:C22"/>
    <mergeCell ref="A23:C23"/>
    <mergeCell ref="A24:C24"/>
    <mergeCell ref="C26:C27"/>
    <mergeCell ref="A26:A27"/>
    <mergeCell ref="B26:B27"/>
    <mergeCell ref="D24:I24"/>
    <mergeCell ref="D21:I21"/>
    <mergeCell ref="D26:D27"/>
    <mergeCell ref="I26:I27"/>
    <mergeCell ref="A38:H38"/>
    <mergeCell ref="A39:H39"/>
  </mergeCells>
  <pageMargins left="0.7" right="0.7" top="0.75" bottom="0.75" header="0.3" footer="0.3"/>
  <pageSetup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a7f693-b1e1-4382-90e3-78f3c0a28a90" xsi:nil="true"/>
    <lcf76f155ced4ddcb4097134ff3c332f xmlns="9932afc9-16b8-436e-b063-c6edd018cbfd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4099F62560ECB4FBCACDD576F14E869" ma:contentTypeVersion="19" ma:contentTypeDescription="Crear nuevo documento." ma:contentTypeScope="" ma:versionID="f448df226bf7b736af787de6f0a7b392">
  <xsd:schema xmlns:xsd="http://www.w3.org/2001/XMLSchema" xmlns:xs="http://www.w3.org/2001/XMLSchema" xmlns:p="http://schemas.microsoft.com/office/2006/metadata/properties" xmlns:ns2="9932afc9-16b8-436e-b063-c6edd018cbfd" xmlns:ns3="4aa7f693-b1e1-4382-90e3-78f3c0a28a90" targetNamespace="http://schemas.microsoft.com/office/2006/metadata/properties" ma:root="true" ma:fieldsID="8655eacc8f7fda2dae7ef212c226aeec" ns2:_="" ns3:_="">
    <xsd:import namespace="9932afc9-16b8-436e-b063-c6edd018cbfd"/>
    <xsd:import namespace="4aa7f693-b1e1-4382-90e3-78f3c0a28a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32afc9-16b8-436e-b063-c6edd018cb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7f693-b1e1-4382-90e3-78f3c0a28a90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e4772ca-37ed-4a08-8eb2-df237d6fb890}" ma:internalName="TaxCatchAll" ma:showField="CatchAllData" ma:web="4aa7f693-b1e1-4382-90e3-78f3c0a28a9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A9D3542-8B74-4BFC-AAE5-3F1BC3C04A34}">
  <ds:schemaRefs>
    <ds:schemaRef ds:uri="http://schemas.microsoft.com/office/2006/metadata/properties"/>
    <ds:schemaRef ds:uri="http://schemas.microsoft.com/office/infopath/2007/PartnerControls"/>
    <ds:schemaRef ds:uri="4aa7f693-b1e1-4382-90e3-78f3c0a28a90"/>
    <ds:schemaRef ds:uri="9932afc9-16b8-436e-b063-c6edd018cbfd"/>
  </ds:schemaRefs>
</ds:datastoreItem>
</file>

<file path=customXml/itemProps2.xml><?xml version="1.0" encoding="utf-8"?>
<ds:datastoreItem xmlns:ds="http://schemas.openxmlformats.org/officeDocument/2006/customXml" ds:itemID="{FFAC535D-B060-4CC7-A025-3C255FB161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671001-D5E1-48A8-8807-30D6DA3BAC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32afc9-16b8-436e-b063-c6edd018cbfd"/>
    <ds:schemaRef ds:uri="4aa7f693-b1e1-4382-90e3-78f3c0a28a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del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Aguilar Montoya</dc:creator>
  <cp:lastModifiedBy>Tatiana Salazar</cp:lastModifiedBy>
  <dcterms:created xsi:type="dcterms:W3CDTF">2023-09-27T15:10:58Z</dcterms:created>
  <dcterms:modified xsi:type="dcterms:W3CDTF">2025-10-05T22:34:16Z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0x01010004099F62560ECB4FBCACDD576F14E869</vt:lpwstr>
  </property>
  <property fmtid="{D5CDD505-2E9C-101B-9397-08002B2CF9AE}" pid="3" name="MediaServiceImageTags">
    <vt:lpwstr/>
  </property>
</Properties>
</file>