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felip\Downloads\"/>
    </mc:Choice>
  </mc:AlternateContent>
  <xr:revisionPtr revIDLastSave="0" documentId="13_ncr:1_{CBEFC6AB-8B57-43A5-925B-F444AEE43AC0}" xr6:coauthVersionLast="47" xr6:coauthVersionMax="47" xr10:uidLastSave="{00000000-0000-0000-0000-000000000000}"/>
  <bookViews>
    <workbookView xWindow="-120" yWindow="-120" windowWidth="20730" windowHeight="11040" firstSheet="9" activeTab="9" xr2:uid="{00000000-000D-0000-FFFF-FFFF00000000}"/>
  </bookViews>
  <sheets>
    <sheet name="MOD-OP-1" sheetId="2" state="hidden" r:id="rId1"/>
    <sheet name="MOD-OP-2" sheetId="3" state="hidden" r:id="rId2"/>
    <sheet name="MOD-OP-2 (PRIMERA PROYECCION)" sheetId="4" state="hidden" r:id="rId3"/>
    <sheet name="MOD-OP-2  (2)" sheetId="5" state="hidden" r:id="rId4"/>
    <sheet name="MOD-OP-2  (3)" sheetId="6" state="hidden" r:id="rId5"/>
    <sheet name="MOD-1" sheetId="7" state="hidden" r:id="rId6"/>
    <sheet name="BALAN" sheetId="8" state="hidden" r:id="rId7"/>
    <sheet name="2022" sheetId="13" state="hidden" r:id="rId8"/>
    <sheet name="propuesta" sheetId="16" state="hidden" r:id="rId9"/>
    <sheet name="ESTUDIO DE MERCADO" sheetId="18" r:id="rId10"/>
    <sheet name="Hoja1" sheetId="19" r:id="rId11"/>
    <sheet name="Hoja2" sheetId="17" state="hidden" r:id="rId12"/>
  </sheets>
  <definedNames>
    <definedName name="_xlnm.Print_Area" localSheetId="9">'ESTUDIO DE MERCADO'!$A$1:$N$21</definedName>
    <definedName name="_xlnm.Print_Area" localSheetId="10">Hoja1!$A$1:$K$34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 i="18" l="1"/>
  <c r="H8" i="18" l="1"/>
  <c r="J30" i="19"/>
  <c r="H30" i="19"/>
  <c r="N8" i="18"/>
  <c r="L8" i="18" l="1"/>
  <c r="J8" i="18"/>
  <c r="N8" i="16"/>
  <c r="N9" i="16"/>
  <c r="N10" i="16"/>
  <c r="N11" i="16"/>
  <c r="N12" i="16"/>
  <c r="N13" i="16"/>
  <c r="N14" i="16"/>
  <c r="N15" i="16"/>
  <c r="N16" i="16"/>
  <c r="N17" i="16"/>
  <c r="N18" i="16"/>
  <c r="N19" i="16"/>
  <c r="N20" i="16"/>
  <c r="N21" i="16"/>
  <c r="N22" i="16"/>
  <c r="N23" i="16"/>
  <c r="N24" i="16"/>
  <c r="N25" i="16"/>
  <c r="N7" i="16"/>
  <c r="H7" i="16"/>
  <c r="H8" i="16"/>
  <c r="H9" i="16"/>
  <c r="H10" i="16"/>
  <c r="H11" i="16"/>
  <c r="H12" i="16"/>
  <c r="H13" i="16"/>
  <c r="H14" i="16"/>
  <c r="H15" i="16"/>
  <c r="H16" i="16"/>
  <c r="H17" i="16"/>
  <c r="H18" i="16"/>
  <c r="H19" i="16"/>
  <c r="H20" i="16"/>
  <c r="H21" i="16"/>
  <c r="H22" i="16"/>
  <c r="H23" i="16"/>
  <c r="H24" i="16"/>
  <c r="H25" i="16"/>
  <c r="N9" i="18" l="1"/>
  <c r="L9" i="18"/>
  <c r="J9" i="18"/>
  <c r="H9" i="18"/>
  <c r="H26" i="16"/>
  <c r="L8" i="16"/>
  <c r="L9" i="16"/>
  <c r="L10" i="16"/>
  <c r="L11" i="16"/>
  <c r="L12" i="16"/>
  <c r="L13" i="16"/>
  <c r="L14" i="16"/>
  <c r="L15" i="16"/>
  <c r="L16" i="16"/>
  <c r="L17" i="16"/>
  <c r="L18" i="16"/>
  <c r="L19" i="16"/>
  <c r="L20" i="16"/>
  <c r="L21" i="16"/>
  <c r="L22" i="16"/>
  <c r="L23" i="16"/>
  <c r="L24" i="16"/>
  <c r="L25" i="16"/>
  <c r="L7" i="16"/>
  <c r="J8" i="16"/>
  <c r="J9" i="16"/>
  <c r="J10" i="16"/>
  <c r="J11" i="16"/>
  <c r="J12" i="16"/>
  <c r="J13" i="16"/>
  <c r="J14" i="16"/>
  <c r="J15" i="16"/>
  <c r="J16" i="16"/>
  <c r="J17" i="16"/>
  <c r="J18" i="16"/>
  <c r="J19" i="16"/>
  <c r="J20" i="16"/>
  <c r="J21" i="16"/>
  <c r="J22" i="16"/>
  <c r="J23" i="16"/>
  <c r="J24" i="16"/>
  <c r="J25" i="16"/>
  <c r="J7" i="16"/>
  <c r="N18" i="17"/>
  <c r="N17" i="17"/>
  <c r="M16" i="17"/>
  <c r="N16" i="17" s="1"/>
  <c r="N15" i="17"/>
  <c r="N14" i="17"/>
  <c r="N13" i="17"/>
  <c r="N12" i="17"/>
  <c r="N11" i="17"/>
  <c r="N10" i="17"/>
  <c r="M9" i="17"/>
  <c r="N9" i="17" s="1"/>
  <c r="N8" i="17"/>
  <c r="P8" i="17" s="1"/>
  <c r="N7" i="17"/>
  <c r="P7" i="17" s="1"/>
  <c r="M6" i="17"/>
  <c r="N6" i="17" s="1"/>
  <c r="P6" i="17" s="1"/>
  <c r="N5" i="17"/>
  <c r="P5" i="17" s="1"/>
  <c r="N4" i="17"/>
  <c r="P4" i="17" s="1"/>
  <c r="N3" i="17"/>
  <c r="P3" i="17" s="1"/>
  <c r="M2" i="17"/>
  <c r="U2" i="17" s="1"/>
  <c r="M1" i="17"/>
  <c r="N1" i="17" s="1"/>
  <c r="P1" i="17" s="1"/>
  <c r="L26" i="16" l="1"/>
  <c r="U1" i="17"/>
  <c r="N2" i="17"/>
  <c r="P2" i="17" s="1"/>
  <c r="J26" i="16"/>
  <c r="M56" i="13"/>
  <c r="T7" i="13"/>
  <c r="K56" i="13"/>
  <c r="I56" i="13"/>
  <c r="G56" i="13"/>
  <c r="T8" i="13"/>
  <c r="N26" i="16" l="1"/>
  <c r="O7" i="13"/>
  <c r="O17" i="13" l="1"/>
  <c r="O16" i="13"/>
  <c r="O15" i="13"/>
  <c r="O14" i="13"/>
  <c r="O13" i="13"/>
  <c r="O12" i="13"/>
  <c r="O11" i="13"/>
  <c r="O10" i="13"/>
  <c r="O9" i="13"/>
  <c r="O8" i="13"/>
  <c r="O51" i="8" l="1"/>
  <c r="N51" i="8"/>
  <c r="K51" i="8"/>
  <c r="L51" i="8" s="1"/>
  <c r="I51" i="8"/>
  <c r="J51" i="8" s="1"/>
  <c r="H51" i="8"/>
  <c r="F51" i="8"/>
  <c r="O50" i="8"/>
  <c r="N50" i="8"/>
  <c r="K50" i="8"/>
  <c r="L50" i="8" s="1"/>
  <c r="I50" i="8"/>
  <c r="J50" i="8" s="1"/>
  <c r="H50" i="8"/>
  <c r="F50" i="8"/>
  <c r="O49" i="8"/>
  <c r="N49" i="8"/>
  <c r="K49" i="8"/>
  <c r="L49" i="8" s="1"/>
  <c r="I49" i="8"/>
  <c r="J49" i="8" s="1"/>
  <c r="H49" i="8"/>
  <c r="F49" i="8"/>
  <c r="O48" i="8"/>
  <c r="N48" i="8"/>
  <c r="K48" i="8"/>
  <c r="L48" i="8" s="1"/>
  <c r="I48" i="8"/>
  <c r="J48" i="8" s="1"/>
  <c r="H48" i="8"/>
  <c r="F48" i="8"/>
  <c r="O47" i="8"/>
  <c r="N47" i="8"/>
  <c r="P47" i="8" s="1"/>
  <c r="K47" i="8"/>
  <c r="L47" i="8" s="1"/>
  <c r="I47" i="8"/>
  <c r="J47" i="8" s="1"/>
  <c r="H47" i="8"/>
  <c r="F47" i="8"/>
  <c r="O46" i="8"/>
  <c r="N46" i="8"/>
  <c r="O45" i="8"/>
  <c r="N45" i="8"/>
  <c r="O44" i="8"/>
  <c r="N44" i="8"/>
  <c r="I44" i="8"/>
  <c r="J44" i="8" s="1"/>
  <c r="H44" i="8"/>
  <c r="F44" i="8"/>
  <c r="O43" i="8"/>
  <c r="N43" i="8"/>
  <c r="I43" i="8"/>
  <c r="J43" i="8" s="1"/>
  <c r="H43" i="8"/>
  <c r="F43" i="8"/>
  <c r="O42" i="8"/>
  <c r="N42" i="8"/>
  <c r="I42" i="8"/>
  <c r="J42" i="8" s="1"/>
  <c r="H42" i="8"/>
  <c r="F42" i="8"/>
  <c r="O41" i="8"/>
  <c r="N41" i="8"/>
  <c r="O40" i="8"/>
  <c r="N40" i="8"/>
  <c r="O39" i="8"/>
  <c r="N39" i="8"/>
  <c r="K39" i="8"/>
  <c r="L39" i="8" s="1"/>
  <c r="I39" i="8"/>
  <c r="J39" i="8" s="1"/>
  <c r="H39" i="8"/>
  <c r="F39" i="8"/>
  <c r="O38" i="8"/>
  <c r="N38" i="8"/>
  <c r="K38" i="8"/>
  <c r="L38" i="8" s="1"/>
  <c r="I38" i="8"/>
  <c r="J38" i="8" s="1"/>
  <c r="H38" i="8"/>
  <c r="F38" i="8"/>
  <c r="O37" i="8"/>
  <c r="N37" i="8"/>
  <c r="K37" i="8"/>
  <c r="L37" i="8" s="1"/>
  <c r="I37" i="8"/>
  <c r="J37" i="8" s="1"/>
  <c r="H37" i="8"/>
  <c r="F37" i="8"/>
  <c r="O36" i="8"/>
  <c r="N36" i="8"/>
  <c r="O35" i="8"/>
  <c r="N35" i="8"/>
  <c r="O34" i="8"/>
  <c r="N34" i="8"/>
  <c r="K34" i="8"/>
  <c r="L34" i="8" s="1"/>
  <c r="I34" i="8"/>
  <c r="J34" i="8" s="1"/>
  <c r="H34" i="8"/>
  <c r="F34" i="8"/>
  <c r="O33" i="8"/>
  <c r="N33" i="8"/>
  <c r="K33" i="8"/>
  <c r="L33" i="8" s="1"/>
  <c r="I33" i="8"/>
  <c r="J33" i="8" s="1"/>
  <c r="H33" i="8"/>
  <c r="F33" i="8"/>
  <c r="O32" i="8"/>
  <c r="N32" i="8"/>
  <c r="O31" i="8"/>
  <c r="N31" i="8"/>
  <c r="O30" i="8"/>
  <c r="N30" i="8"/>
  <c r="O29" i="8"/>
  <c r="N29" i="8"/>
  <c r="K29" i="8"/>
  <c r="L29" i="8" s="1"/>
  <c r="I29" i="8"/>
  <c r="J29" i="8" s="1"/>
  <c r="H29" i="8"/>
  <c r="F29" i="8"/>
  <c r="O28" i="8"/>
  <c r="N28" i="8"/>
  <c r="K28" i="8"/>
  <c r="L28" i="8" s="1"/>
  <c r="I28" i="8"/>
  <c r="J28" i="8" s="1"/>
  <c r="H28" i="8"/>
  <c r="F28" i="8"/>
  <c r="O27" i="8"/>
  <c r="N27" i="8"/>
  <c r="O26" i="8"/>
  <c r="N26" i="8"/>
  <c r="O25" i="8"/>
  <c r="N25" i="8"/>
  <c r="L25" i="8"/>
  <c r="I25" i="8"/>
  <c r="J25" i="8" s="1"/>
  <c r="H25" i="8"/>
  <c r="F25" i="8"/>
  <c r="O24" i="8"/>
  <c r="N24" i="8"/>
  <c r="K24" i="8"/>
  <c r="L24" i="8" s="1"/>
  <c r="I24" i="8"/>
  <c r="J24" i="8" s="1"/>
  <c r="H24" i="8"/>
  <c r="F24" i="8"/>
  <c r="O23" i="8"/>
  <c r="N23" i="8"/>
  <c r="O22" i="8"/>
  <c r="N22" i="8"/>
  <c r="O21" i="8"/>
  <c r="N21" i="8"/>
  <c r="I21" i="8"/>
  <c r="J21" i="8" s="1"/>
  <c r="H21" i="8"/>
  <c r="F21" i="8"/>
  <c r="O20" i="8"/>
  <c r="N20" i="8"/>
  <c r="I20" i="8"/>
  <c r="J20" i="8" s="1"/>
  <c r="H20" i="8"/>
  <c r="F20" i="8"/>
  <c r="O19" i="8"/>
  <c r="N19" i="8"/>
  <c r="I19" i="8"/>
  <c r="J19" i="8" s="1"/>
  <c r="H19" i="8"/>
  <c r="F19" i="8"/>
  <c r="G10" i="8"/>
  <c r="G4" i="8"/>
  <c r="L739" i="7"/>
  <c r="J739" i="7"/>
  <c r="G739" i="7"/>
  <c r="H739" i="7" s="1"/>
  <c r="F739" i="7"/>
  <c r="L738" i="7"/>
  <c r="J738" i="7"/>
  <c r="G738" i="7"/>
  <c r="H738" i="7" s="1"/>
  <c r="F738" i="7"/>
  <c r="L734" i="7"/>
  <c r="J734" i="7"/>
  <c r="G734" i="7"/>
  <c r="H734" i="7" s="1"/>
  <c r="F734" i="7"/>
  <c r="L733" i="7"/>
  <c r="J733" i="7"/>
  <c r="G733" i="7"/>
  <c r="H733" i="7" s="1"/>
  <c r="F733" i="7"/>
  <c r="L732" i="7"/>
  <c r="J732" i="7"/>
  <c r="G732" i="7"/>
  <c r="H732" i="7" s="1"/>
  <c r="F732" i="7"/>
  <c r="L731" i="7"/>
  <c r="J731" i="7"/>
  <c r="G731" i="7"/>
  <c r="H731" i="7" s="1"/>
  <c r="F731" i="7"/>
  <c r="L730" i="7"/>
  <c r="J730" i="7"/>
  <c r="G730" i="7"/>
  <c r="H730" i="7" s="1"/>
  <c r="F730" i="7"/>
  <c r="L727" i="7"/>
  <c r="J727" i="7"/>
  <c r="G727" i="7"/>
  <c r="H727" i="7" s="1"/>
  <c r="F727" i="7"/>
  <c r="L726" i="7"/>
  <c r="J726" i="7"/>
  <c r="G726" i="7"/>
  <c r="H726" i="7" s="1"/>
  <c r="F726" i="7"/>
  <c r="L725" i="7"/>
  <c r="J725" i="7"/>
  <c r="G725" i="7"/>
  <c r="H725" i="7" s="1"/>
  <c r="F725" i="7"/>
  <c r="L722" i="7"/>
  <c r="J722" i="7"/>
  <c r="G722" i="7"/>
  <c r="H722" i="7" s="1"/>
  <c r="F722" i="7"/>
  <c r="L721" i="7"/>
  <c r="J721" i="7"/>
  <c r="G721" i="7"/>
  <c r="H721" i="7" s="1"/>
  <c r="F721" i="7"/>
  <c r="L720" i="7"/>
  <c r="J720" i="7"/>
  <c r="G720" i="7"/>
  <c r="H720" i="7" s="1"/>
  <c r="F720" i="7"/>
  <c r="L717" i="7"/>
  <c r="J717" i="7"/>
  <c r="G717" i="7"/>
  <c r="H717" i="7" s="1"/>
  <c r="F717" i="7"/>
  <c r="L716" i="7"/>
  <c r="J716" i="7"/>
  <c r="G716" i="7"/>
  <c r="H716" i="7" s="1"/>
  <c r="F716" i="7"/>
  <c r="L712" i="7"/>
  <c r="J712" i="7"/>
  <c r="G712" i="7"/>
  <c r="H712" i="7" s="1"/>
  <c r="F712" i="7"/>
  <c r="L711" i="7"/>
  <c r="J711" i="7"/>
  <c r="G711" i="7"/>
  <c r="H711" i="7" s="1"/>
  <c r="F711" i="7"/>
  <c r="F708" i="7"/>
  <c r="L707" i="7"/>
  <c r="L709" i="7" s="1"/>
  <c r="J707" i="7"/>
  <c r="J709" i="7" s="1"/>
  <c r="G707" i="7"/>
  <c r="H707" i="7" s="1"/>
  <c r="H709" i="7" s="1"/>
  <c r="F707" i="7"/>
  <c r="L704" i="7"/>
  <c r="J704" i="7"/>
  <c r="D704" i="7"/>
  <c r="G704" i="7" s="1"/>
  <c r="H704" i="7" s="1"/>
  <c r="L703" i="7"/>
  <c r="J703" i="7"/>
  <c r="G703" i="7"/>
  <c r="H703" i="7" s="1"/>
  <c r="F703" i="7"/>
  <c r="L702" i="7"/>
  <c r="J702" i="7"/>
  <c r="G702" i="7"/>
  <c r="H702" i="7" s="1"/>
  <c r="F702" i="7"/>
  <c r="L696" i="7"/>
  <c r="J696" i="7"/>
  <c r="G696" i="7"/>
  <c r="H696" i="7" s="1"/>
  <c r="F696" i="7"/>
  <c r="L695" i="7"/>
  <c r="J695" i="7"/>
  <c r="G695" i="7"/>
  <c r="H695" i="7" s="1"/>
  <c r="F695" i="7"/>
  <c r="L691" i="7"/>
  <c r="J691" i="7"/>
  <c r="G691" i="7"/>
  <c r="H691" i="7" s="1"/>
  <c r="F691" i="7"/>
  <c r="L690" i="7"/>
  <c r="J690" i="7"/>
  <c r="G690" i="7"/>
  <c r="H690" i="7" s="1"/>
  <c r="F690" i="7"/>
  <c r="L689" i="7"/>
  <c r="J689" i="7"/>
  <c r="G689" i="7"/>
  <c r="H689" i="7" s="1"/>
  <c r="F689" i="7"/>
  <c r="L688" i="7"/>
  <c r="J688" i="7"/>
  <c r="G688" i="7"/>
  <c r="H688" i="7" s="1"/>
  <c r="F688" i="7"/>
  <c r="L687" i="7"/>
  <c r="J687" i="7"/>
  <c r="G687" i="7"/>
  <c r="H687" i="7" s="1"/>
  <c r="F687" i="7"/>
  <c r="L684" i="7"/>
  <c r="J684" i="7"/>
  <c r="G684" i="7"/>
  <c r="H684" i="7" s="1"/>
  <c r="F684" i="7"/>
  <c r="L683" i="7"/>
  <c r="J683" i="7"/>
  <c r="G683" i="7"/>
  <c r="H683" i="7" s="1"/>
  <c r="F683" i="7"/>
  <c r="L682" i="7"/>
  <c r="J682" i="7"/>
  <c r="G682" i="7"/>
  <c r="H682" i="7" s="1"/>
  <c r="F682" i="7"/>
  <c r="L679" i="7"/>
  <c r="J679" i="7"/>
  <c r="G679" i="7"/>
  <c r="H679" i="7" s="1"/>
  <c r="F679" i="7"/>
  <c r="L678" i="7"/>
  <c r="J678" i="7"/>
  <c r="G678" i="7"/>
  <c r="H678" i="7" s="1"/>
  <c r="F678" i="7"/>
  <c r="L677" i="7"/>
  <c r="J677" i="7"/>
  <c r="G677" i="7"/>
  <c r="H677" i="7" s="1"/>
  <c r="F677" i="7"/>
  <c r="L674" i="7"/>
  <c r="J674" i="7"/>
  <c r="G674" i="7"/>
  <c r="H674" i="7" s="1"/>
  <c r="F674" i="7"/>
  <c r="L673" i="7"/>
  <c r="J673" i="7"/>
  <c r="G673" i="7"/>
  <c r="H673" i="7" s="1"/>
  <c r="F673" i="7"/>
  <c r="L669" i="7"/>
  <c r="J669" i="7"/>
  <c r="G669" i="7"/>
  <c r="H669" i="7" s="1"/>
  <c r="F669" i="7"/>
  <c r="L668" i="7"/>
  <c r="J668" i="7"/>
  <c r="G668" i="7"/>
  <c r="H668" i="7" s="1"/>
  <c r="F668" i="7"/>
  <c r="F665" i="7"/>
  <c r="L664" i="7"/>
  <c r="L666" i="7" s="1"/>
  <c r="J664" i="7"/>
  <c r="J666" i="7" s="1"/>
  <c r="G664" i="7"/>
  <c r="H664" i="7" s="1"/>
  <c r="H666" i="7" s="1"/>
  <c r="F664" i="7"/>
  <c r="L661" i="7"/>
  <c r="J661" i="7"/>
  <c r="D661" i="7"/>
  <c r="F661" i="7" s="1"/>
  <c r="L660" i="7"/>
  <c r="J660" i="7"/>
  <c r="G660" i="7"/>
  <c r="H660" i="7" s="1"/>
  <c r="F660" i="7"/>
  <c r="L659" i="7"/>
  <c r="J659" i="7"/>
  <c r="G659" i="7"/>
  <c r="H659" i="7" s="1"/>
  <c r="F659" i="7"/>
  <c r="L653" i="7"/>
  <c r="J653" i="7"/>
  <c r="G653" i="7"/>
  <c r="H653" i="7" s="1"/>
  <c r="F653" i="7"/>
  <c r="L652" i="7"/>
  <c r="J652" i="7"/>
  <c r="G652" i="7"/>
  <c r="H652" i="7" s="1"/>
  <c r="F652" i="7"/>
  <c r="L651" i="7"/>
  <c r="J651" i="7"/>
  <c r="G651" i="7"/>
  <c r="H651" i="7" s="1"/>
  <c r="F651" i="7"/>
  <c r="L650" i="7"/>
  <c r="J650" i="7"/>
  <c r="G650" i="7"/>
  <c r="H650" i="7" s="1"/>
  <c r="F650" i="7"/>
  <c r="L649" i="7"/>
  <c r="J649" i="7"/>
  <c r="G649" i="7"/>
  <c r="H649" i="7" s="1"/>
  <c r="F649" i="7"/>
  <c r="L648" i="7"/>
  <c r="J648" i="7"/>
  <c r="G648" i="7"/>
  <c r="H648" i="7" s="1"/>
  <c r="F648" i="7"/>
  <c r="L647" i="7"/>
  <c r="J647" i="7"/>
  <c r="G647" i="7"/>
  <c r="H647" i="7" s="1"/>
  <c r="F647" i="7"/>
  <c r="L646" i="7"/>
  <c r="J646" i="7"/>
  <c r="G646" i="7"/>
  <c r="H646" i="7" s="1"/>
  <c r="F646" i="7"/>
  <c r="L645" i="7"/>
  <c r="J645" i="7"/>
  <c r="G645" i="7"/>
  <c r="H645" i="7" s="1"/>
  <c r="F645" i="7"/>
  <c r="L644" i="7"/>
  <c r="J644" i="7"/>
  <c r="G644" i="7"/>
  <c r="H644" i="7" s="1"/>
  <c r="F644" i="7"/>
  <c r="L641" i="7"/>
  <c r="J641" i="7"/>
  <c r="G641" i="7"/>
  <c r="H641" i="7" s="1"/>
  <c r="F641" i="7"/>
  <c r="L640" i="7"/>
  <c r="J640" i="7"/>
  <c r="G640" i="7"/>
  <c r="H640" i="7" s="1"/>
  <c r="F640" i="7"/>
  <c r="L636" i="7"/>
  <c r="J636" i="7"/>
  <c r="G636" i="7"/>
  <c r="H636" i="7" s="1"/>
  <c r="F636" i="7"/>
  <c r="L635" i="7"/>
  <c r="J635" i="7"/>
  <c r="G635" i="7"/>
  <c r="H635" i="7" s="1"/>
  <c r="F635" i="7"/>
  <c r="L634" i="7"/>
  <c r="J634" i="7"/>
  <c r="G634" i="7"/>
  <c r="H634" i="7" s="1"/>
  <c r="F634" i="7"/>
  <c r="L633" i="7"/>
  <c r="J633" i="7"/>
  <c r="G633" i="7"/>
  <c r="H633" i="7" s="1"/>
  <c r="F633" i="7"/>
  <c r="L632" i="7"/>
  <c r="J632" i="7"/>
  <c r="G632" i="7"/>
  <c r="H632" i="7" s="1"/>
  <c r="F632" i="7"/>
  <c r="L629" i="7"/>
  <c r="J629" i="7"/>
  <c r="G629" i="7"/>
  <c r="H629" i="7" s="1"/>
  <c r="F629" i="7"/>
  <c r="L628" i="7"/>
  <c r="J628" i="7"/>
  <c r="G628" i="7"/>
  <c r="H628" i="7" s="1"/>
  <c r="F628" i="7"/>
  <c r="L627" i="7"/>
  <c r="J627" i="7"/>
  <c r="G627" i="7"/>
  <c r="H627" i="7" s="1"/>
  <c r="F627" i="7"/>
  <c r="L624" i="7"/>
  <c r="J624" i="7"/>
  <c r="G624" i="7"/>
  <c r="H624" i="7" s="1"/>
  <c r="F624" i="7"/>
  <c r="L623" i="7"/>
  <c r="J623" i="7"/>
  <c r="G623" i="7"/>
  <c r="H623" i="7" s="1"/>
  <c r="F623" i="7"/>
  <c r="L622" i="7"/>
  <c r="L625" i="7" s="1"/>
  <c r="J622" i="7"/>
  <c r="G622" i="7"/>
  <c r="H622" i="7" s="1"/>
  <c r="F622" i="7"/>
  <c r="L619" i="7"/>
  <c r="J619" i="7"/>
  <c r="G619" i="7"/>
  <c r="H619" i="7" s="1"/>
  <c r="F619" i="7"/>
  <c r="L618" i="7"/>
  <c r="J618" i="7"/>
  <c r="J620" i="7" s="1"/>
  <c r="G618" i="7"/>
  <c r="H618" i="7" s="1"/>
  <c r="F618" i="7"/>
  <c r="L614" i="7"/>
  <c r="J614" i="7"/>
  <c r="G614" i="7"/>
  <c r="H614" i="7" s="1"/>
  <c r="F614" i="7"/>
  <c r="L613" i="7"/>
  <c r="J613" i="7"/>
  <c r="J615" i="7" s="1"/>
  <c r="G613" i="7"/>
  <c r="H613" i="7" s="1"/>
  <c r="F613" i="7"/>
  <c r="F610" i="7"/>
  <c r="L609" i="7"/>
  <c r="L611" i="7" s="1"/>
  <c r="J609" i="7"/>
  <c r="J611" i="7" s="1"/>
  <c r="G609" i="7"/>
  <c r="H609" i="7" s="1"/>
  <c r="H611" i="7" s="1"/>
  <c r="F609" i="7"/>
  <c r="F611" i="7" s="1"/>
  <c r="L606" i="7"/>
  <c r="J606" i="7"/>
  <c r="D606" i="7"/>
  <c r="G606" i="7" s="1"/>
  <c r="H606" i="7" s="1"/>
  <c r="L605" i="7"/>
  <c r="J605" i="7"/>
  <c r="G605" i="7"/>
  <c r="H605" i="7" s="1"/>
  <c r="F605" i="7"/>
  <c r="L604" i="7"/>
  <c r="J604" i="7"/>
  <c r="G604" i="7"/>
  <c r="H604" i="7" s="1"/>
  <c r="F604" i="7"/>
  <c r="L598" i="7"/>
  <c r="J598" i="7"/>
  <c r="G598" i="7"/>
  <c r="H598" i="7" s="1"/>
  <c r="F598" i="7"/>
  <c r="L597" i="7"/>
  <c r="J597" i="7"/>
  <c r="G597" i="7"/>
  <c r="H597" i="7" s="1"/>
  <c r="F597" i="7"/>
  <c r="L596" i="7"/>
  <c r="J596" i="7"/>
  <c r="G596" i="7"/>
  <c r="H596" i="7" s="1"/>
  <c r="F596" i="7"/>
  <c r="L595" i="7"/>
  <c r="J595" i="7"/>
  <c r="G595" i="7"/>
  <c r="H595" i="7" s="1"/>
  <c r="F595" i="7"/>
  <c r="L594" i="7"/>
  <c r="J594" i="7"/>
  <c r="G594" i="7"/>
  <c r="H594" i="7" s="1"/>
  <c r="F594" i="7"/>
  <c r="L593" i="7"/>
  <c r="J593" i="7"/>
  <c r="G593" i="7"/>
  <c r="H593" i="7" s="1"/>
  <c r="F593" i="7"/>
  <c r="L592" i="7"/>
  <c r="J592" i="7"/>
  <c r="G592" i="7"/>
  <c r="H592" i="7" s="1"/>
  <c r="F592" i="7"/>
  <c r="L591" i="7"/>
  <c r="J591" i="7"/>
  <c r="G591" i="7"/>
  <c r="H591" i="7" s="1"/>
  <c r="F591" i="7"/>
  <c r="L590" i="7"/>
  <c r="J590" i="7"/>
  <c r="G590" i="7"/>
  <c r="H590" i="7" s="1"/>
  <c r="F590" i="7"/>
  <c r="L589" i="7"/>
  <c r="J589" i="7"/>
  <c r="G589" i="7"/>
  <c r="H589" i="7" s="1"/>
  <c r="F589" i="7"/>
  <c r="L586" i="7"/>
  <c r="J586" i="7"/>
  <c r="G586" i="7"/>
  <c r="H586" i="7" s="1"/>
  <c r="F586" i="7"/>
  <c r="L585" i="7"/>
  <c r="J585" i="7"/>
  <c r="G585" i="7"/>
  <c r="H585" i="7" s="1"/>
  <c r="F585" i="7"/>
  <c r="L581" i="7"/>
  <c r="J581" i="7"/>
  <c r="G581" i="7"/>
  <c r="H581" i="7" s="1"/>
  <c r="F581" i="7"/>
  <c r="L580" i="7"/>
  <c r="J580" i="7"/>
  <c r="G580" i="7"/>
  <c r="H580" i="7" s="1"/>
  <c r="F580" i="7"/>
  <c r="L579" i="7"/>
  <c r="J579" i="7"/>
  <c r="G579" i="7"/>
  <c r="H579" i="7" s="1"/>
  <c r="F579" i="7"/>
  <c r="L578" i="7"/>
  <c r="J578" i="7"/>
  <c r="G578" i="7"/>
  <c r="H578" i="7" s="1"/>
  <c r="F578" i="7"/>
  <c r="L577" i="7"/>
  <c r="J577" i="7"/>
  <c r="G577" i="7"/>
  <c r="H577" i="7" s="1"/>
  <c r="F577" i="7"/>
  <c r="L574" i="7"/>
  <c r="J574" i="7"/>
  <c r="G574" i="7"/>
  <c r="H574" i="7" s="1"/>
  <c r="F574" i="7"/>
  <c r="L573" i="7"/>
  <c r="J573" i="7"/>
  <c r="G573" i="7"/>
  <c r="H573" i="7" s="1"/>
  <c r="F573" i="7"/>
  <c r="L572" i="7"/>
  <c r="J572" i="7"/>
  <c r="G572" i="7"/>
  <c r="H572" i="7" s="1"/>
  <c r="F572" i="7"/>
  <c r="L569" i="7"/>
  <c r="J569" i="7"/>
  <c r="G569" i="7"/>
  <c r="H569" i="7" s="1"/>
  <c r="F569" i="7"/>
  <c r="L568" i="7"/>
  <c r="J568" i="7"/>
  <c r="G568" i="7"/>
  <c r="H568" i="7" s="1"/>
  <c r="F568" i="7"/>
  <c r="L567" i="7"/>
  <c r="J567" i="7"/>
  <c r="G567" i="7"/>
  <c r="H567" i="7" s="1"/>
  <c r="F567" i="7"/>
  <c r="L564" i="7"/>
  <c r="J564" i="7"/>
  <c r="G564" i="7"/>
  <c r="H564" i="7" s="1"/>
  <c r="F564" i="7"/>
  <c r="L563" i="7"/>
  <c r="J563" i="7"/>
  <c r="G563" i="7"/>
  <c r="H563" i="7" s="1"/>
  <c r="F563" i="7"/>
  <c r="L559" i="7"/>
  <c r="J559" i="7"/>
  <c r="G559" i="7"/>
  <c r="H559" i="7" s="1"/>
  <c r="F559" i="7"/>
  <c r="L558" i="7"/>
  <c r="J558" i="7"/>
  <c r="G558" i="7"/>
  <c r="H558" i="7" s="1"/>
  <c r="F558" i="7"/>
  <c r="F555" i="7"/>
  <c r="L554" i="7"/>
  <c r="L556" i="7" s="1"/>
  <c r="J554" i="7"/>
  <c r="J556" i="7" s="1"/>
  <c r="G554" i="7"/>
  <c r="H554" i="7" s="1"/>
  <c r="H556" i="7" s="1"/>
  <c r="F554" i="7"/>
  <c r="L551" i="7"/>
  <c r="J551" i="7"/>
  <c r="D551" i="7"/>
  <c r="F551" i="7" s="1"/>
  <c r="L550" i="7"/>
  <c r="J550" i="7"/>
  <c r="G550" i="7"/>
  <c r="H550" i="7" s="1"/>
  <c r="F550" i="7"/>
  <c r="L549" i="7"/>
  <c r="J549" i="7"/>
  <c r="G549" i="7"/>
  <c r="H549" i="7" s="1"/>
  <c r="F549" i="7"/>
  <c r="L543" i="7"/>
  <c r="J543" i="7"/>
  <c r="G543" i="7"/>
  <c r="H543" i="7" s="1"/>
  <c r="F543" i="7"/>
  <c r="L542" i="7"/>
  <c r="J542" i="7"/>
  <c r="G542" i="7"/>
  <c r="H542" i="7" s="1"/>
  <c r="F542" i="7"/>
  <c r="L538" i="7"/>
  <c r="J538" i="7"/>
  <c r="G538" i="7"/>
  <c r="H538" i="7" s="1"/>
  <c r="F538" i="7"/>
  <c r="L537" i="7"/>
  <c r="J537" i="7"/>
  <c r="G537" i="7"/>
  <c r="H537" i="7" s="1"/>
  <c r="F537" i="7"/>
  <c r="L536" i="7"/>
  <c r="J536" i="7"/>
  <c r="G536" i="7"/>
  <c r="H536" i="7" s="1"/>
  <c r="F536" i="7"/>
  <c r="L535" i="7"/>
  <c r="J535" i="7"/>
  <c r="G535" i="7"/>
  <c r="H535" i="7" s="1"/>
  <c r="F535" i="7"/>
  <c r="L534" i="7"/>
  <c r="J534" i="7"/>
  <c r="G534" i="7"/>
  <c r="H534" i="7" s="1"/>
  <c r="F534" i="7"/>
  <c r="L531" i="7"/>
  <c r="J531" i="7"/>
  <c r="G531" i="7"/>
  <c r="H531" i="7" s="1"/>
  <c r="F531" i="7"/>
  <c r="L530" i="7"/>
  <c r="J530" i="7"/>
  <c r="G530" i="7"/>
  <c r="H530" i="7" s="1"/>
  <c r="F530" i="7"/>
  <c r="L529" i="7"/>
  <c r="J529" i="7"/>
  <c r="G529" i="7"/>
  <c r="H529" i="7" s="1"/>
  <c r="F529" i="7"/>
  <c r="L526" i="7"/>
  <c r="J526" i="7"/>
  <c r="G526" i="7"/>
  <c r="H526" i="7" s="1"/>
  <c r="F526" i="7"/>
  <c r="L525" i="7"/>
  <c r="J525" i="7"/>
  <c r="G525" i="7"/>
  <c r="H525" i="7" s="1"/>
  <c r="F525" i="7"/>
  <c r="L524" i="7"/>
  <c r="J524" i="7"/>
  <c r="G524" i="7"/>
  <c r="H524" i="7" s="1"/>
  <c r="F524" i="7"/>
  <c r="L521" i="7"/>
  <c r="J521" i="7"/>
  <c r="G521" i="7"/>
  <c r="H521" i="7" s="1"/>
  <c r="F521" i="7"/>
  <c r="L520" i="7"/>
  <c r="J520" i="7"/>
  <c r="G520" i="7"/>
  <c r="H520" i="7" s="1"/>
  <c r="F520" i="7"/>
  <c r="L516" i="7"/>
  <c r="J516" i="7"/>
  <c r="G516" i="7"/>
  <c r="H516" i="7" s="1"/>
  <c r="F516" i="7"/>
  <c r="L515" i="7"/>
  <c r="J515" i="7"/>
  <c r="G515" i="7"/>
  <c r="H515" i="7" s="1"/>
  <c r="F515" i="7"/>
  <c r="F512" i="7"/>
  <c r="L511" i="7"/>
  <c r="L513" i="7" s="1"/>
  <c r="J511" i="7"/>
  <c r="J513" i="7" s="1"/>
  <c r="G511" i="7"/>
  <c r="H511" i="7" s="1"/>
  <c r="H513" i="7" s="1"/>
  <c r="F511" i="7"/>
  <c r="L508" i="7"/>
  <c r="J508" i="7"/>
  <c r="G508" i="7"/>
  <c r="H508" i="7" s="1"/>
  <c r="F508" i="7"/>
  <c r="L507" i="7"/>
  <c r="J507" i="7"/>
  <c r="G507" i="7"/>
  <c r="H507" i="7" s="1"/>
  <c r="F507" i="7"/>
  <c r="L506" i="7"/>
  <c r="J506" i="7"/>
  <c r="G506" i="7"/>
  <c r="H506" i="7" s="1"/>
  <c r="F506" i="7"/>
  <c r="L500" i="7"/>
  <c r="J500" i="7"/>
  <c r="G500" i="7"/>
  <c r="H500" i="7" s="1"/>
  <c r="F500" i="7"/>
  <c r="L499" i="7"/>
  <c r="J499" i="7"/>
  <c r="G499" i="7"/>
  <c r="H499" i="7" s="1"/>
  <c r="F499" i="7"/>
  <c r="L495" i="7"/>
  <c r="J495" i="7"/>
  <c r="G495" i="7"/>
  <c r="H495" i="7" s="1"/>
  <c r="F495" i="7"/>
  <c r="L494" i="7"/>
  <c r="J494" i="7"/>
  <c r="G494" i="7"/>
  <c r="H494" i="7" s="1"/>
  <c r="F494" i="7"/>
  <c r="L493" i="7"/>
  <c r="J493" i="7"/>
  <c r="G493" i="7"/>
  <c r="H493" i="7" s="1"/>
  <c r="F493" i="7"/>
  <c r="L492" i="7"/>
  <c r="J492" i="7"/>
  <c r="G492" i="7"/>
  <c r="H492" i="7" s="1"/>
  <c r="F492" i="7"/>
  <c r="L491" i="7"/>
  <c r="J491" i="7"/>
  <c r="G491" i="7"/>
  <c r="H491" i="7" s="1"/>
  <c r="F491" i="7"/>
  <c r="L488" i="7"/>
  <c r="J488" i="7"/>
  <c r="G488" i="7"/>
  <c r="H488" i="7" s="1"/>
  <c r="F488" i="7"/>
  <c r="L487" i="7"/>
  <c r="J487" i="7"/>
  <c r="G487" i="7"/>
  <c r="H487" i="7" s="1"/>
  <c r="F487" i="7"/>
  <c r="L486" i="7"/>
  <c r="J486" i="7"/>
  <c r="G486" i="7"/>
  <c r="H486" i="7" s="1"/>
  <c r="F486" i="7"/>
  <c r="L483" i="7"/>
  <c r="J483" i="7"/>
  <c r="G483" i="7"/>
  <c r="H483" i="7" s="1"/>
  <c r="F483" i="7"/>
  <c r="L482" i="7"/>
  <c r="J482" i="7"/>
  <c r="G482" i="7"/>
  <c r="H482" i="7" s="1"/>
  <c r="F482" i="7"/>
  <c r="L481" i="7"/>
  <c r="J481" i="7"/>
  <c r="G481" i="7"/>
  <c r="H481" i="7" s="1"/>
  <c r="F481" i="7"/>
  <c r="L478" i="7"/>
  <c r="J478" i="7"/>
  <c r="G478" i="7"/>
  <c r="H478" i="7" s="1"/>
  <c r="F478" i="7"/>
  <c r="L477" i="7"/>
  <c r="J477" i="7"/>
  <c r="G477" i="7"/>
  <c r="H477" i="7" s="1"/>
  <c r="H479" i="7" s="1"/>
  <c r="F477" i="7"/>
  <c r="L473" i="7"/>
  <c r="J473" i="7"/>
  <c r="G473" i="7"/>
  <c r="H473" i="7" s="1"/>
  <c r="F473" i="7"/>
  <c r="L472" i="7"/>
  <c r="J472" i="7"/>
  <c r="G472" i="7"/>
  <c r="H472" i="7" s="1"/>
  <c r="F472" i="7"/>
  <c r="F469" i="7"/>
  <c r="L468" i="7"/>
  <c r="L470" i="7" s="1"/>
  <c r="J468" i="7"/>
  <c r="J470" i="7" s="1"/>
  <c r="G468" i="7"/>
  <c r="H468" i="7" s="1"/>
  <c r="H470" i="7" s="1"/>
  <c r="F468" i="7"/>
  <c r="L465" i="7"/>
  <c r="J465" i="7"/>
  <c r="G465" i="7"/>
  <c r="H465" i="7" s="1"/>
  <c r="F465" i="7"/>
  <c r="L464" i="7"/>
  <c r="J464" i="7"/>
  <c r="G464" i="7"/>
  <c r="H464" i="7" s="1"/>
  <c r="F464" i="7"/>
  <c r="L463" i="7"/>
  <c r="J463" i="7"/>
  <c r="G463" i="7"/>
  <c r="H463" i="7" s="1"/>
  <c r="F463" i="7"/>
  <c r="L457" i="7"/>
  <c r="J457" i="7"/>
  <c r="G457" i="7"/>
  <c r="H457" i="7" s="1"/>
  <c r="F457" i="7"/>
  <c r="L456" i="7"/>
  <c r="J456" i="7"/>
  <c r="G456" i="7"/>
  <c r="H456" i="7" s="1"/>
  <c r="F456" i="7"/>
  <c r="L452" i="7"/>
  <c r="J452" i="7"/>
  <c r="G452" i="7"/>
  <c r="H452" i="7" s="1"/>
  <c r="F452" i="7"/>
  <c r="L451" i="7"/>
  <c r="J451" i="7"/>
  <c r="G451" i="7"/>
  <c r="H451" i="7" s="1"/>
  <c r="F451" i="7"/>
  <c r="L450" i="7"/>
  <c r="J450" i="7"/>
  <c r="G450" i="7"/>
  <c r="H450" i="7" s="1"/>
  <c r="F450" i="7"/>
  <c r="L449" i="7"/>
  <c r="J449" i="7"/>
  <c r="G449" i="7"/>
  <c r="H449" i="7" s="1"/>
  <c r="F449" i="7"/>
  <c r="L448" i="7"/>
  <c r="J448" i="7"/>
  <c r="G448" i="7"/>
  <c r="H448" i="7" s="1"/>
  <c r="F448" i="7"/>
  <c r="L445" i="7"/>
  <c r="J445" i="7"/>
  <c r="G445" i="7"/>
  <c r="H445" i="7" s="1"/>
  <c r="F445" i="7"/>
  <c r="L444" i="7"/>
  <c r="J444" i="7"/>
  <c r="G444" i="7"/>
  <c r="H444" i="7" s="1"/>
  <c r="F444" i="7"/>
  <c r="L443" i="7"/>
  <c r="L446" i="7" s="1"/>
  <c r="J443" i="7"/>
  <c r="G443" i="7"/>
  <c r="H443" i="7" s="1"/>
  <c r="F443" i="7"/>
  <c r="L440" i="7"/>
  <c r="J440" i="7"/>
  <c r="G440" i="7"/>
  <c r="H440" i="7" s="1"/>
  <c r="F440" i="7"/>
  <c r="L439" i="7"/>
  <c r="J439" i="7"/>
  <c r="G439" i="7"/>
  <c r="H439" i="7" s="1"/>
  <c r="F439" i="7"/>
  <c r="L438" i="7"/>
  <c r="J438" i="7"/>
  <c r="G438" i="7"/>
  <c r="H438" i="7" s="1"/>
  <c r="F438" i="7"/>
  <c r="L435" i="7"/>
  <c r="J435" i="7"/>
  <c r="G435" i="7"/>
  <c r="H435" i="7" s="1"/>
  <c r="F435" i="7"/>
  <c r="L434" i="7"/>
  <c r="J434" i="7"/>
  <c r="G434" i="7"/>
  <c r="H434" i="7" s="1"/>
  <c r="F434" i="7"/>
  <c r="L430" i="7"/>
  <c r="J430" i="7"/>
  <c r="G430" i="7"/>
  <c r="H430" i="7" s="1"/>
  <c r="F430" i="7"/>
  <c r="L429" i="7"/>
  <c r="J429" i="7"/>
  <c r="G429" i="7"/>
  <c r="H429" i="7" s="1"/>
  <c r="F429" i="7"/>
  <c r="F426" i="7"/>
  <c r="L425" i="7"/>
  <c r="L427" i="7" s="1"/>
  <c r="J425" i="7"/>
  <c r="J427" i="7" s="1"/>
  <c r="G425" i="7"/>
  <c r="H425" i="7" s="1"/>
  <c r="H427" i="7" s="1"/>
  <c r="F425" i="7"/>
  <c r="L422" i="7"/>
  <c r="J422" i="7"/>
  <c r="G422" i="7"/>
  <c r="H422" i="7" s="1"/>
  <c r="F422" i="7"/>
  <c r="L421" i="7"/>
  <c r="J421" i="7"/>
  <c r="G421" i="7"/>
  <c r="H421" i="7" s="1"/>
  <c r="F421" i="7"/>
  <c r="L420" i="7"/>
  <c r="J420" i="7"/>
  <c r="G420" i="7"/>
  <c r="H420" i="7" s="1"/>
  <c r="F420" i="7"/>
  <c r="L414" i="7"/>
  <c r="J414" i="7"/>
  <c r="G414" i="7"/>
  <c r="H414" i="7" s="1"/>
  <c r="F414" i="7"/>
  <c r="L413" i="7"/>
  <c r="J413" i="7"/>
  <c r="G413" i="7"/>
  <c r="H413" i="7" s="1"/>
  <c r="F413" i="7"/>
  <c r="L409" i="7"/>
  <c r="J409" i="7"/>
  <c r="G409" i="7"/>
  <c r="H409" i="7" s="1"/>
  <c r="F409" i="7"/>
  <c r="L408" i="7"/>
  <c r="J408" i="7"/>
  <c r="G408" i="7"/>
  <c r="H408" i="7" s="1"/>
  <c r="F408" i="7"/>
  <c r="L407" i="7"/>
  <c r="J407" i="7"/>
  <c r="G407" i="7"/>
  <c r="H407" i="7" s="1"/>
  <c r="F407" i="7"/>
  <c r="L406" i="7"/>
  <c r="J406" i="7"/>
  <c r="G406" i="7"/>
  <c r="H406" i="7" s="1"/>
  <c r="F406" i="7"/>
  <c r="L405" i="7"/>
  <c r="J405" i="7"/>
  <c r="G405" i="7"/>
  <c r="H405" i="7" s="1"/>
  <c r="F405" i="7"/>
  <c r="L402" i="7"/>
  <c r="J402" i="7"/>
  <c r="G402" i="7"/>
  <c r="H402" i="7" s="1"/>
  <c r="F402" i="7"/>
  <c r="L401" i="7"/>
  <c r="J401" i="7"/>
  <c r="G401" i="7"/>
  <c r="H401" i="7" s="1"/>
  <c r="F401" i="7"/>
  <c r="L400" i="7"/>
  <c r="J400" i="7"/>
  <c r="G400" i="7"/>
  <c r="H400" i="7" s="1"/>
  <c r="F400" i="7"/>
  <c r="L397" i="7"/>
  <c r="J397" i="7"/>
  <c r="G397" i="7"/>
  <c r="H397" i="7" s="1"/>
  <c r="F397" i="7"/>
  <c r="L396" i="7"/>
  <c r="J396" i="7"/>
  <c r="G396" i="7"/>
  <c r="H396" i="7" s="1"/>
  <c r="F396" i="7"/>
  <c r="L395" i="7"/>
  <c r="J395" i="7"/>
  <c r="G395" i="7"/>
  <c r="H395" i="7" s="1"/>
  <c r="F395" i="7"/>
  <c r="L392" i="7"/>
  <c r="J392" i="7"/>
  <c r="G392" i="7"/>
  <c r="H392" i="7" s="1"/>
  <c r="F392" i="7"/>
  <c r="L391" i="7"/>
  <c r="J391" i="7"/>
  <c r="G391" i="7"/>
  <c r="H391" i="7" s="1"/>
  <c r="H393" i="7" s="1"/>
  <c r="F391" i="7"/>
  <c r="L387" i="7"/>
  <c r="J387" i="7"/>
  <c r="G387" i="7"/>
  <c r="H387" i="7" s="1"/>
  <c r="F387" i="7"/>
  <c r="L386" i="7"/>
  <c r="L388" i="7" s="1"/>
  <c r="J386" i="7"/>
  <c r="G386" i="7"/>
  <c r="H386" i="7" s="1"/>
  <c r="F386" i="7"/>
  <c r="F383" i="7"/>
  <c r="L382" i="7"/>
  <c r="L384" i="7" s="1"/>
  <c r="J382" i="7"/>
  <c r="J384" i="7" s="1"/>
  <c r="G382" i="7"/>
  <c r="H382" i="7" s="1"/>
  <c r="H384" i="7" s="1"/>
  <c r="F382" i="7"/>
  <c r="L379" i="7"/>
  <c r="J379" i="7"/>
  <c r="G379" i="7"/>
  <c r="H379" i="7" s="1"/>
  <c r="F379" i="7"/>
  <c r="L378" i="7"/>
  <c r="J378" i="7"/>
  <c r="G378" i="7"/>
  <c r="H378" i="7" s="1"/>
  <c r="F378" i="7"/>
  <c r="L377" i="7"/>
  <c r="J377" i="7"/>
  <c r="G377" i="7"/>
  <c r="H377" i="7" s="1"/>
  <c r="F377" i="7"/>
  <c r="L371" i="7"/>
  <c r="J371" i="7"/>
  <c r="G371" i="7"/>
  <c r="H371" i="7" s="1"/>
  <c r="F371" i="7"/>
  <c r="L370" i="7"/>
  <c r="J370" i="7"/>
  <c r="G370" i="7"/>
  <c r="H370" i="7" s="1"/>
  <c r="F370" i="7"/>
  <c r="L366" i="7"/>
  <c r="J366" i="7"/>
  <c r="G366" i="7"/>
  <c r="H366" i="7" s="1"/>
  <c r="F366" i="7"/>
  <c r="L365" i="7"/>
  <c r="J365" i="7"/>
  <c r="G365" i="7"/>
  <c r="H365" i="7" s="1"/>
  <c r="F365" i="7"/>
  <c r="L364" i="7"/>
  <c r="J364" i="7"/>
  <c r="G364" i="7"/>
  <c r="H364" i="7" s="1"/>
  <c r="F364" i="7"/>
  <c r="L363" i="7"/>
  <c r="J363" i="7"/>
  <c r="G363" i="7"/>
  <c r="H363" i="7" s="1"/>
  <c r="F363" i="7"/>
  <c r="L362" i="7"/>
  <c r="J362" i="7"/>
  <c r="G362" i="7"/>
  <c r="H362" i="7" s="1"/>
  <c r="F362" i="7"/>
  <c r="L359" i="7"/>
  <c r="J359" i="7"/>
  <c r="G359" i="7"/>
  <c r="H359" i="7" s="1"/>
  <c r="F359" i="7"/>
  <c r="L358" i="7"/>
  <c r="J358" i="7"/>
  <c r="G358" i="7"/>
  <c r="H358" i="7" s="1"/>
  <c r="F358" i="7"/>
  <c r="L357" i="7"/>
  <c r="J357" i="7"/>
  <c r="G357" i="7"/>
  <c r="H357" i="7" s="1"/>
  <c r="F357" i="7"/>
  <c r="L354" i="7"/>
  <c r="J354" i="7"/>
  <c r="G354" i="7"/>
  <c r="H354" i="7" s="1"/>
  <c r="F354" i="7"/>
  <c r="L353" i="7"/>
  <c r="J353" i="7"/>
  <c r="G353" i="7"/>
  <c r="H353" i="7" s="1"/>
  <c r="F353" i="7"/>
  <c r="L352" i="7"/>
  <c r="J352" i="7"/>
  <c r="G352" i="7"/>
  <c r="H352" i="7" s="1"/>
  <c r="F352" i="7"/>
  <c r="L349" i="7"/>
  <c r="J349" i="7"/>
  <c r="G349" i="7"/>
  <c r="H349" i="7" s="1"/>
  <c r="F349" i="7"/>
  <c r="L348" i="7"/>
  <c r="J348" i="7"/>
  <c r="G348" i="7"/>
  <c r="H348" i="7" s="1"/>
  <c r="F348" i="7"/>
  <c r="L344" i="7"/>
  <c r="J344" i="7"/>
  <c r="G344" i="7"/>
  <c r="H344" i="7" s="1"/>
  <c r="F344" i="7"/>
  <c r="L343" i="7"/>
  <c r="J343" i="7"/>
  <c r="J345" i="7" s="1"/>
  <c r="G343" i="7"/>
  <c r="H343" i="7" s="1"/>
  <c r="F343" i="7"/>
  <c r="F340" i="7"/>
  <c r="L339" i="7"/>
  <c r="L341" i="7" s="1"/>
  <c r="J339" i="7"/>
  <c r="J341" i="7" s="1"/>
  <c r="G339" i="7"/>
  <c r="H339" i="7" s="1"/>
  <c r="H341" i="7" s="1"/>
  <c r="F339" i="7"/>
  <c r="L336" i="7"/>
  <c r="J336" i="7"/>
  <c r="G336" i="7"/>
  <c r="H336" i="7" s="1"/>
  <c r="F336" i="7"/>
  <c r="L335" i="7"/>
  <c r="J335" i="7"/>
  <c r="G335" i="7"/>
  <c r="H335" i="7" s="1"/>
  <c r="F335" i="7"/>
  <c r="L334" i="7"/>
  <c r="J334" i="7"/>
  <c r="G334" i="7"/>
  <c r="H334" i="7" s="1"/>
  <c r="F334" i="7"/>
  <c r="L328" i="7"/>
  <c r="J328" i="7"/>
  <c r="G328" i="7"/>
  <c r="H328" i="7" s="1"/>
  <c r="F328" i="7"/>
  <c r="L327" i="7"/>
  <c r="L329" i="7" s="1"/>
  <c r="J327" i="7"/>
  <c r="G327" i="7"/>
  <c r="H327" i="7" s="1"/>
  <c r="F327" i="7"/>
  <c r="L323" i="7"/>
  <c r="J323" i="7"/>
  <c r="G323" i="7"/>
  <c r="H323" i="7" s="1"/>
  <c r="F323" i="7"/>
  <c r="L322" i="7"/>
  <c r="J322" i="7"/>
  <c r="G322" i="7"/>
  <c r="H322" i="7" s="1"/>
  <c r="F322" i="7"/>
  <c r="L321" i="7"/>
  <c r="J321" i="7"/>
  <c r="G321" i="7"/>
  <c r="H321" i="7" s="1"/>
  <c r="F321" i="7"/>
  <c r="L320" i="7"/>
  <c r="J320" i="7"/>
  <c r="G320" i="7"/>
  <c r="H320" i="7" s="1"/>
  <c r="F320" i="7"/>
  <c r="L319" i="7"/>
  <c r="J319" i="7"/>
  <c r="G319" i="7"/>
  <c r="H319" i="7" s="1"/>
  <c r="F319" i="7"/>
  <c r="L316" i="7"/>
  <c r="J316" i="7"/>
  <c r="G316" i="7"/>
  <c r="H316" i="7" s="1"/>
  <c r="F316" i="7"/>
  <c r="L315" i="7"/>
  <c r="J315" i="7"/>
  <c r="G315" i="7"/>
  <c r="H315" i="7" s="1"/>
  <c r="F315" i="7"/>
  <c r="L314" i="7"/>
  <c r="J314" i="7"/>
  <c r="G314" i="7"/>
  <c r="H314" i="7" s="1"/>
  <c r="F314" i="7"/>
  <c r="L311" i="7"/>
  <c r="J311" i="7"/>
  <c r="G311" i="7"/>
  <c r="H311" i="7" s="1"/>
  <c r="F311" i="7"/>
  <c r="L310" i="7"/>
  <c r="J310" i="7"/>
  <c r="G310" i="7"/>
  <c r="H310" i="7" s="1"/>
  <c r="F310" i="7"/>
  <c r="L309" i="7"/>
  <c r="J309" i="7"/>
  <c r="G309" i="7"/>
  <c r="H309" i="7" s="1"/>
  <c r="F309" i="7"/>
  <c r="L306" i="7"/>
  <c r="J306" i="7"/>
  <c r="G306" i="7"/>
  <c r="H306" i="7" s="1"/>
  <c r="F306" i="7"/>
  <c r="L305" i="7"/>
  <c r="J305" i="7"/>
  <c r="G305" i="7"/>
  <c r="H305" i="7" s="1"/>
  <c r="F305" i="7"/>
  <c r="L301" i="7"/>
  <c r="J301" i="7"/>
  <c r="G301" i="7"/>
  <c r="H301" i="7" s="1"/>
  <c r="F301" i="7"/>
  <c r="L300" i="7"/>
  <c r="J300" i="7"/>
  <c r="G300" i="7"/>
  <c r="H300" i="7" s="1"/>
  <c r="F300" i="7"/>
  <c r="F297" i="7"/>
  <c r="L296" i="7"/>
  <c r="L298" i="7" s="1"/>
  <c r="J296" i="7"/>
  <c r="J298" i="7" s="1"/>
  <c r="G296" i="7"/>
  <c r="H296" i="7" s="1"/>
  <c r="H298" i="7" s="1"/>
  <c r="F296" i="7"/>
  <c r="L293" i="7"/>
  <c r="J293" i="7"/>
  <c r="G293" i="7"/>
  <c r="H293" i="7" s="1"/>
  <c r="F293" i="7"/>
  <c r="L292" i="7"/>
  <c r="J292" i="7"/>
  <c r="G292" i="7"/>
  <c r="H292" i="7" s="1"/>
  <c r="F292" i="7"/>
  <c r="L291" i="7"/>
  <c r="J291" i="7"/>
  <c r="G291" i="7"/>
  <c r="H291" i="7" s="1"/>
  <c r="F291" i="7"/>
  <c r="F294" i="7" s="1"/>
  <c r="L285" i="7"/>
  <c r="J285" i="7"/>
  <c r="G285" i="7"/>
  <c r="H285" i="7" s="1"/>
  <c r="F285" i="7"/>
  <c r="L284" i="7"/>
  <c r="J284" i="7"/>
  <c r="G284" i="7"/>
  <c r="H284" i="7" s="1"/>
  <c r="F284" i="7"/>
  <c r="F286" i="7" s="1"/>
  <c r="L280" i="7"/>
  <c r="J280" i="7"/>
  <c r="G280" i="7"/>
  <c r="H280" i="7" s="1"/>
  <c r="F280" i="7"/>
  <c r="L279" i="7"/>
  <c r="J279" i="7"/>
  <c r="G279" i="7"/>
  <c r="H279" i="7" s="1"/>
  <c r="F279" i="7"/>
  <c r="L278" i="7"/>
  <c r="J278" i="7"/>
  <c r="G278" i="7"/>
  <c r="H278" i="7" s="1"/>
  <c r="F278" i="7"/>
  <c r="L277" i="7"/>
  <c r="J277" i="7"/>
  <c r="G277" i="7"/>
  <c r="H277" i="7" s="1"/>
  <c r="F277" i="7"/>
  <c r="L276" i="7"/>
  <c r="J276" i="7"/>
  <c r="G276" i="7"/>
  <c r="H276" i="7" s="1"/>
  <c r="F276" i="7"/>
  <c r="L273" i="7"/>
  <c r="J273" i="7"/>
  <c r="G273" i="7"/>
  <c r="H273" i="7" s="1"/>
  <c r="F273" i="7"/>
  <c r="L272" i="7"/>
  <c r="J272" i="7"/>
  <c r="G272" i="7"/>
  <c r="H272" i="7" s="1"/>
  <c r="F272" i="7"/>
  <c r="L271" i="7"/>
  <c r="J271" i="7"/>
  <c r="G271" i="7"/>
  <c r="H271" i="7" s="1"/>
  <c r="F271" i="7"/>
  <c r="L268" i="7"/>
  <c r="J268" i="7"/>
  <c r="G268" i="7"/>
  <c r="H268" i="7" s="1"/>
  <c r="F268" i="7"/>
  <c r="L267" i="7"/>
  <c r="J267" i="7"/>
  <c r="G267" i="7"/>
  <c r="H267" i="7" s="1"/>
  <c r="F267" i="7"/>
  <c r="L266" i="7"/>
  <c r="J266" i="7"/>
  <c r="G266" i="7"/>
  <c r="H266" i="7" s="1"/>
  <c r="F266" i="7"/>
  <c r="L263" i="7"/>
  <c r="J263" i="7"/>
  <c r="G263" i="7"/>
  <c r="H263" i="7" s="1"/>
  <c r="F263" i="7"/>
  <c r="L262" i="7"/>
  <c r="J262" i="7"/>
  <c r="G262" i="7"/>
  <c r="H262" i="7" s="1"/>
  <c r="F262" i="7"/>
  <c r="L258" i="7"/>
  <c r="J258" i="7"/>
  <c r="G258" i="7"/>
  <c r="H258" i="7" s="1"/>
  <c r="F258" i="7"/>
  <c r="L257" i="7"/>
  <c r="J257" i="7"/>
  <c r="G257" i="7"/>
  <c r="H257" i="7" s="1"/>
  <c r="F257" i="7"/>
  <c r="F254" i="7"/>
  <c r="L253" i="7"/>
  <c r="L255" i="7" s="1"/>
  <c r="J253" i="7"/>
  <c r="J255" i="7" s="1"/>
  <c r="G253" i="7"/>
  <c r="H253" i="7" s="1"/>
  <c r="H255" i="7" s="1"/>
  <c r="F253" i="7"/>
  <c r="L250" i="7"/>
  <c r="J250" i="7"/>
  <c r="G250" i="7"/>
  <c r="H250" i="7" s="1"/>
  <c r="F250" i="7"/>
  <c r="L249" i="7"/>
  <c r="J249" i="7"/>
  <c r="G249" i="7"/>
  <c r="H249" i="7" s="1"/>
  <c r="F249" i="7"/>
  <c r="L248" i="7"/>
  <c r="J248" i="7"/>
  <c r="G248" i="7"/>
  <c r="H248" i="7" s="1"/>
  <c r="F248" i="7"/>
  <c r="L242" i="7"/>
  <c r="J242" i="7"/>
  <c r="G242" i="7"/>
  <c r="H242" i="7" s="1"/>
  <c r="F242" i="7"/>
  <c r="L241" i="7"/>
  <c r="J241" i="7"/>
  <c r="G241" i="7"/>
  <c r="H241" i="7" s="1"/>
  <c r="F241" i="7"/>
  <c r="L240" i="7"/>
  <c r="J240" i="7"/>
  <c r="G240" i="7"/>
  <c r="H240" i="7" s="1"/>
  <c r="F240" i="7"/>
  <c r="L239" i="7"/>
  <c r="J239" i="7"/>
  <c r="G239" i="7"/>
  <c r="H239" i="7" s="1"/>
  <c r="F239" i="7"/>
  <c r="L238" i="7"/>
  <c r="J238" i="7"/>
  <c r="G238" i="7"/>
  <c r="H238" i="7" s="1"/>
  <c r="F238" i="7"/>
  <c r="L237" i="7"/>
  <c r="J237" i="7"/>
  <c r="G237" i="7"/>
  <c r="H237" i="7" s="1"/>
  <c r="F237" i="7"/>
  <c r="L236" i="7"/>
  <c r="J236" i="7"/>
  <c r="G236" i="7"/>
  <c r="H236" i="7" s="1"/>
  <c r="F236" i="7"/>
  <c r="L235" i="7"/>
  <c r="J235" i="7"/>
  <c r="G235" i="7"/>
  <c r="H235" i="7" s="1"/>
  <c r="F235" i="7"/>
  <c r="L234" i="7"/>
  <c r="J234" i="7"/>
  <c r="G234" i="7"/>
  <c r="H234" i="7" s="1"/>
  <c r="F234" i="7"/>
  <c r="L233" i="7"/>
  <c r="J233" i="7"/>
  <c r="G233" i="7"/>
  <c r="H233" i="7" s="1"/>
  <c r="F233" i="7"/>
  <c r="L230" i="7"/>
  <c r="J230" i="7"/>
  <c r="G230" i="7"/>
  <c r="H230" i="7" s="1"/>
  <c r="F230" i="7"/>
  <c r="L229" i="7"/>
  <c r="J229" i="7"/>
  <c r="G229" i="7"/>
  <c r="H229" i="7" s="1"/>
  <c r="F229" i="7"/>
  <c r="L225" i="7"/>
  <c r="J225" i="7"/>
  <c r="G225" i="7"/>
  <c r="H225" i="7" s="1"/>
  <c r="F225" i="7"/>
  <c r="L224" i="7"/>
  <c r="J224" i="7"/>
  <c r="G224" i="7"/>
  <c r="H224" i="7" s="1"/>
  <c r="F224" i="7"/>
  <c r="L223" i="7"/>
  <c r="J223" i="7"/>
  <c r="G223" i="7"/>
  <c r="H223" i="7" s="1"/>
  <c r="F223" i="7"/>
  <c r="L222" i="7"/>
  <c r="J222" i="7"/>
  <c r="G222" i="7"/>
  <c r="H222" i="7" s="1"/>
  <c r="F222" i="7"/>
  <c r="L221" i="7"/>
  <c r="J221" i="7"/>
  <c r="G221" i="7"/>
  <c r="H221" i="7" s="1"/>
  <c r="F221" i="7"/>
  <c r="L218" i="7"/>
  <c r="J218" i="7"/>
  <c r="G218" i="7"/>
  <c r="H218" i="7" s="1"/>
  <c r="F218" i="7"/>
  <c r="L217" i="7"/>
  <c r="J217" i="7"/>
  <c r="G217" i="7"/>
  <c r="H217" i="7" s="1"/>
  <c r="F217" i="7"/>
  <c r="L216" i="7"/>
  <c r="J216" i="7"/>
  <c r="G216" i="7"/>
  <c r="H216" i="7" s="1"/>
  <c r="F216" i="7"/>
  <c r="L213" i="7"/>
  <c r="J213" i="7"/>
  <c r="G213" i="7"/>
  <c r="H213" i="7" s="1"/>
  <c r="F213" i="7"/>
  <c r="L212" i="7"/>
  <c r="J212" i="7"/>
  <c r="G212" i="7"/>
  <c r="H212" i="7" s="1"/>
  <c r="F212" i="7"/>
  <c r="L211" i="7"/>
  <c r="J211" i="7"/>
  <c r="G211" i="7"/>
  <c r="H211" i="7" s="1"/>
  <c r="F211" i="7"/>
  <c r="F214" i="7" s="1"/>
  <c r="L208" i="7"/>
  <c r="J208" i="7"/>
  <c r="G208" i="7"/>
  <c r="H208" i="7" s="1"/>
  <c r="F208" i="7"/>
  <c r="L207" i="7"/>
  <c r="J207" i="7"/>
  <c r="G207" i="7"/>
  <c r="H207" i="7" s="1"/>
  <c r="F207" i="7"/>
  <c r="L203" i="7"/>
  <c r="J203" i="7"/>
  <c r="G203" i="7"/>
  <c r="H203" i="7" s="1"/>
  <c r="F203" i="7"/>
  <c r="L202" i="7"/>
  <c r="J202" i="7"/>
  <c r="G202" i="7"/>
  <c r="H202" i="7" s="1"/>
  <c r="F202" i="7"/>
  <c r="F199" i="7"/>
  <c r="L198" i="7"/>
  <c r="L200" i="7" s="1"/>
  <c r="J198" i="7"/>
  <c r="J200" i="7" s="1"/>
  <c r="G198" i="7"/>
  <c r="H198" i="7" s="1"/>
  <c r="H200" i="7" s="1"/>
  <c r="F198" i="7"/>
  <c r="L195" i="7"/>
  <c r="J195" i="7"/>
  <c r="G195" i="7"/>
  <c r="H195" i="7" s="1"/>
  <c r="F195" i="7"/>
  <c r="L194" i="7"/>
  <c r="J194" i="7"/>
  <c r="G194" i="7"/>
  <c r="H194" i="7" s="1"/>
  <c r="F194" i="7"/>
  <c r="L193" i="7"/>
  <c r="J193" i="7"/>
  <c r="J196" i="7" s="1"/>
  <c r="G193" i="7"/>
  <c r="H193" i="7" s="1"/>
  <c r="F193" i="7"/>
  <c r="F188" i="7"/>
  <c r="L187" i="7"/>
  <c r="J187" i="7"/>
  <c r="G187" i="7"/>
  <c r="H187" i="7" s="1"/>
  <c r="L186" i="7"/>
  <c r="J186" i="7"/>
  <c r="G186" i="7"/>
  <c r="H186" i="7" s="1"/>
  <c r="L182" i="7"/>
  <c r="J182" i="7"/>
  <c r="G182" i="7"/>
  <c r="H182" i="7" s="1"/>
  <c r="F182" i="7"/>
  <c r="L181" i="7"/>
  <c r="J181" i="7"/>
  <c r="G181" i="7"/>
  <c r="H181" i="7" s="1"/>
  <c r="F181" i="7"/>
  <c r="L180" i="7"/>
  <c r="J180" i="7"/>
  <c r="G180" i="7"/>
  <c r="H180" i="7" s="1"/>
  <c r="F180" i="7"/>
  <c r="L179" i="7"/>
  <c r="J179" i="7"/>
  <c r="G179" i="7"/>
  <c r="H179" i="7" s="1"/>
  <c r="F179" i="7"/>
  <c r="L178" i="7"/>
  <c r="J178" i="7"/>
  <c r="G178" i="7"/>
  <c r="H178" i="7" s="1"/>
  <c r="F178" i="7"/>
  <c r="L175" i="7"/>
  <c r="J175" i="7"/>
  <c r="G175" i="7"/>
  <c r="H175" i="7" s="1"/>
  <c r="F175" i="7"/>
  <c r="L174" i="7"/>
  <c r="J174" i="7"/>
  <c r="G174" i="7"/>
  <c r="H174" i="7" s="1"/>
  <c r="F174" i="7"/>
  <c r="L173" i="7"/>
  <c r="J173" i="7"/>
  <c r="G173" i="7"/>
  <c r="H173" i="7" s="1"/>
  <c r="H176" i="7" s="1"/>
  <c r="F173" i="7"/>
  <c r="L170" i="7"/>
  <c r="J170" i="7"/>
  <c r="G170" i="7"/>
  <c r="H170" i="7" s="1"/>
  <c r="F170" i="7"/>
  <c r="L169" i="7"/>
  <c r="J169" i="7"/>
  <c r="G169" i="7"/>
  <c r="H169" i="7" s="1"/>
  <c r="F169" i="7"/>
  <c r="L168" i="7"/>
  <c r="J168" i="7"/>
  <c r="G168" i="7"/>
  <c r="H168" i="7" s="1"/>
  <c r="F168" i="7"/>
  <c r="L165" i="7"/>
  <c r="J165" i="7"/>
  <c r="G165" i="7"/>
  <c r="H165" i="7" s="1"/>
  <c r="F165" i="7"/>
  <c r="L164" i="7"/>
  <c r="J164" i="7"/>
  <c r="G164" i="7"/>
  <c r="H164" i="7" s="1"/>
  <c r="F164" i="7"/>
  <c r="L160" i="7"/>
  <c r="J160" i="7"/>
  <c r="G160" i="7"/>
  <c r="H160" i="7" s="1"/>
  <c r="F160" i="7"/>
  <c r="L159" i="7"/>
  <c r="J159" i="7"/>
  <c r="G159" i="7"/>
  <c r="H159" i="7" s="1"/>
  <c r="F159" i="7"/>
  <c r="F156" i="7"/>
  <c r="L155" i="7"/>
  <c r="L157" i="7" s="1"/>
  <c r="J155" i="7"/>
  <c r="J157" i="7" s="1"/>
  <c r="G155" i="7"/>
  <c r="H155" i="7" s="1"/>
  <c r="H157" i="7" s="1"/>
  <c r="F155" i="7"/>
  <c r="L152" i="7"/>
  <c r="J152" i="7"/>
  <c r="G152" i="7"/>
  <c r="H152" i="7" s="1"/>
  <c r="F152" i="7"/>
  <c r="L151" i="7"/>
  <c r="J151" i="7"/>
  <c r="G151" i="7"/>
  <c r="H151" i="7" s="1"/>
  <c r="F151" i="7"/>
  <c r="L150" i="7"/>
  <c r="J150" i="7"/>
  <c r="G150" i="7"/>
  <c r="H150" i="7" s="1"/>
  <c r="F150" i="7"/>
  <c r="F145" i="7"/>
  <c r="L144" i="7"/>
  <c r="J144" i="7"/>
  <c r="G144" i="7"/>
  <c r="H144" i="7" s="1"/>
  <c r="L143" i="7"/>
  <c r="J143" i="7"/>
  <c r="G143" i="7"/>
  <c r="H143" i="7" s="1"/>
  <c r="L139" i="7"/>
  <c r="J139" i="7"/>
  <c r="G139" i="7"/>
  <c r="H139" i="7" s="1"/>
  <c r="F139" i="7"/>
  <c r="L138" i="7"/>
  <c r="J138" i="7"/>
  <c r="G138" i="7"/>
  <c r="H138" i="7" s="1"/>
  <c r="F138" i="7"/>
  <c r="L137" i="7"/>
  <c r="J137" i="7"/>
  <c r="G137" i="7"/>
  <c r="H137" i="7" s="1"/>
  <c r="F137" i="7"/>
  <c r="L136" i="7"/>
  <c r="J136" i="7"/>
  <c r="G136" i="7"/>
  <c r="H136" i="7" s="1"/>
  <c r="F136" i="7"/>
  <c r="L135" i="7"/>
  <c r="L140" i="7" s="1"/>
  <c r="J135" i="7"/>
  <c r="G135" i="7"/>
  <c r="H135" i="7" s="1"/>
  <c r="F135" i="7"/>
  <c r="L132" i="7"/>
  <c r="J132" i="7"/>
  <c r="G132" i="7"/>
  <c r="H132" i="7" s="1"/>
  <c r="F132" i="7"/>
  <c r="L131" i="7"/>
  <c r="J131" i="7"/>
  <c r="G131" i="7"/>
  <c r="H131" i="7" s="1"/>
  <c r="F131" i="7"/>
  <c r="L130" i="7"/>
  <c r="J130" i="7"/>
  <c r="G130" i="7"/>
  <c r="H130" i="7" s="1"/>
  <c r="F130" i="7"/>
  <c r="L127" i="7"/>
  <c r="J127" i="7"/>
  <c r="G127" i="7"/>
  <c r="H127" i="7" s="1"/>
  <c r="F127" i="7"/>
  <c r="L126" i="7"/>
  <c r="J126" i="7"/>
  <c r="G126" i="7"/>
  <c r="H126" i="7" s="1"/>
  <c r="F126" i="7"/>
  <c r="L125" i="7"/>
  <c r="L128" i="7" s="1"/>
  <c r="J125" i="7"/>
  <c r="G125" i="7"/>
  <c r="H125" i="7" s="1"/>
  <c r="F125" i="7"/>
  <c r="L122" i="7"/>
  <c r="J122" i="7"/>
  <c r="G122" i="7"/>
  <c r="H122" i="7" s="1"/>
  <c r="F122" i="7"/>
  <c r="L121" i="7"/>
  <c r="J121" i="7"/>
  <c r="G121" i="7"/>
  <c r="H121" i="7" s="1"/>
  <c r="F121" i="7"/>
  <c r="L117" i="7"/>
  <c r="J117" i="7"/>
  <c r="G117" i="7"/>
  <c r="H117" i="7" s="1"/>
  <c r="F117" i="7"/>
  <c r="L116" i="7"/>
  <c r="J116" i="7"/>
  <c r="G116" i="7"/>
  <c r="H116" i="7" s="1"/>
  <c r="F116" i="7"/>
  <c r="F113" i="7"/>
  <c r="L112" i="7"/>
  <c r="L114" i="7" s="1"/>
  <c r="J112" i="7"/>
  <c r="J114" i="7" s="1"/>
  <c r="G112" i="7"/>
  <c r="H112" i="7" s="1"/>
  <c r="H114" i="7" s="1"/>
  <c r="F112" i="7"/>
  <c r="L109" i="7"/>
  <c r="J109" i="7"/>
  <c r="G109" i="7"/>
  <c r="H109" i="7" s="1"/>
  <c r="F109" i="7"/>
  <c r="L108" i="7"/>
  <c r="J108" i="7"/>
  <c r="G108" i="7"/>
  <c r="H108" i="7" s="1"/>
  <c r="F108" i="7"/>
  <c r="L107" i="7"/>
  <c r="J107" i="7"/>
  <c r="G107" i="7"/>
  <c r="H107" i="7" s="1"/>
  <c r="F107" i="7"/>
  <c r="L101" i="7"/>
  <c r="J101" i="7"/>
  <c r="G101" i="7"/>
  <c r="H101" i="7" s="1"/>
  <c r="F101" i="7"/>
  <c r="L100" i="7"/>
  <c r="J100" i="7"/>
  <c r="G100" i="7"/>
  <c r="H100" i="7" s="1"/>
  <c r="F100" i="7"/>
  <c r="L96" i="7"/>
  <c r="J96" i="7"/>
  <c r="G96" i="7"/>
  <c r="H96" i="7" s="1"/>
  <c r="F96" i="7"/>
  <c r="L95" i="7"/>
  <c r="J95" i="7"/>
  <c r="G95" i="7"/>
  <c r="H95" i="7" s="1"/>
  <c r="F95" i="7"/>
  <c r="L94" i="7"/>
  <c r="J94" i="7"/>
  <c r="G94" i="7"/>
  <c r="H94" i="7" s="1"/>
  <c r="F94" i="7"/>
  <c r="L93" i="7"/>
  <c r="J93" i="7"/>
  <c r="G93" i="7"/>
  <c r="H93" i="7" s="1"/>
  <c r="F93" i="7"/>
  <c r="L92" i="7"/>
  <c r="J92" i="7"/>
  <c r="G92" i="7"/>
  <c r="H92" i="7" s="1"/>
  <c r="F92" i="7"/>
  <c r="L89" i="7"/>
  <c r="J89" i="7"/>
  <c r="G89" i="7"/>
  <c r="H89" i="7" s="1"/>
  <c r="F89" i="7"/>
  <c r="L88" i="7"/>
  <c r="J88" i="7"/>
  <c r="G88" i="7"/>
  <c r="H88" i="7" s="1"/>
  <c r="F88" i="7"/>
  <c r="L87" i="7"/>
  <c r="J87" i="7"/>
  <c r="J90" i="7" s="1"/>
  <c r="G87" i="7"/>
  <c r="H87" i="7" s="1"/>
  <c r="F87" i="7"/>
  <c r="L84" i="7"/>
  <c r="J84" i="7"/>
  <c r="G84" i="7"/>
  <c r="H84" i="7" s="1"/>
  <c r="F84" i="7"/>
  <c r="L83" i="7"/>
  <c r="J83" i="7"/>
  <c r="G83" i="7"/>
  <c r="H83" i="7" s="1"/>
  <c r="F83" i="7"/>
  <c r="L82" i="7"/>
  <c r="J82" i="7"/>
  <c r="G82" i="7"/>
  <c r="H82" i="7" s="1"/>
  <c r="F82" i="7"/>
  <c r="L79" i="7"/>
  <c r="J79" i="7"/>
  <c r="G79" i="7"/>
  <c r="H79" i="7" s="1"/>
  <c r="F79" i="7"/>
  <c r="L78" i="7"/>
  <c r="J78" i="7"/>
  <c r="G78" i="7"/>
  <c r="H78" i="7" s="1"/>
  <c r="F78" i="7"/>
  <c r="L74" i="7"/>
  <c r="J74" i="7"/>
  <c r="G74" i="7"/>
  <c r="H74" i="7" s="1"/>
  <c r="F74" i="7"/>
  <c r="L73" i="7"/>
  <c r="J73" i="7"/>
  <c r="G73" i="7"/>
  <c r="H73" i="7" s="1"/>
  <c r="F73" i="7"/>
  <c r="F75" i="7" s="1"/>
  <c r="F70" i="7"/>
  <c r="L69" i="7"/>
  <c r="L71" i="7" s="1"/>
  <c r="J69" i="7"/>
  <c r="J71" i="7" s="1"/>
  <c r="G69" i="7"/>
  <c r="H69" i="7" s="1"/>
  <c r="H71" i="7" s="1"/>
  <c r="F69" i="7"/>
  <c r="L66" i="7"/>
  <c r="J66" i="7"/>
  <c r="G66" i="7"/>
  <c r="H66" i="7" s="1"/>
  <c r="F66" i="7"/>
  <c r="L65" i="7"/>
  <c r="J65" i="7"/>
  <c r="G65" i="7"/>
  <c r="H65" i="7" s="1"/>
  <c r="F65" i="7"/>
  <c r="L64" i="7"/>
  <c r="J64" i="7"/>
  <c r="G64" i="7"/>
  <c r="H64" i="7" s="1"/>
  <c r="F64" i="7"/>
  <c r="L58" i="7"/>
  <c r="J58" i="7"/>
  <c r="G58" i="7"/>
  <c r="H58" i="7" s="1"/>
  <c r="F58" i="7"/>
  <c r="L57" i="7"/>
  <c r="J57" i="7"/>
  <c r="G57" i="7"/>
  <c r="H57" i="7" s="1"/>
  <c r="F57" i="7"/>
  <c r="L53" i="7"/>
  <c r="J53" i="7"/>
  <c r="G53" i="7"/>
  <c r="H53" i="7" s="1"/>
  <c r="F53" i="7"/>
  <c r="L52" i="7"/>
  <c r="J52" i="7"/>
  <c r="G52" i="7"/>
  <c r="H52" i="7" s="1"/>
  <c r="F52" i="7"/>
  <c r="L51" i="7"/>
  <c r="J51" i="7"/>
  <c r="G51" i="7"/>
  <c r="H51" i="7" s="1"/>
  <c r="F51" i="7"/>
  <c r="L50" i="7"/>
  <c r="J50" i="7"/>
  <c r="G50" i="7"/>
  <c r="H50" i="7" s="1"/>
  <c r="F50" i="7"/>
  <c r="L49" i="7"/>
  <c r="J49" i="7"/>
  <c r="G49" i="7"/>
  <c r="H49" i="7" s="1"/>
  <c r="F49" i="7"/>
  <c r="L46" i="7"/>
  <c r="J46" i="7"/>
  <c r="G46" i="7"/>
  <c r="H46" i="7" s="1"/>
  <c r="F46" i="7"/>
  <c r="L45" i="7"/>
  <c r="J45" i="7"/>
  <c r="G45" i="7"/>
  <c r="H45" i="7" s="1"/>
  <c r="F45" i="7"/>
  <c r="L44" i="7"/>
  <c r="J44" i="7"/>
  <c r="G44" i="7"/>
  <c r="H44" i="7" s="1"/>
  <c r="F44" i="7"/>
  <c r="F47" i="7" s="1"/>
  <c r="L41" i="7"/>
  <c r="J41" i="7"/>
  <c r="G41" i="7"/>
  <c r="H41" i="7" s="1"/>
  <c r="F41" i="7"/>
  <c r="L40" i="7"/>
  <c r="J40" i="7"/>
  <c r="G40" i="7"/>
  <c r="H40" i="7" s="1"/>
  <c r="F40" i="7"/>
  <c r="L39" i="7"/>
  <c r="J39" i="7"/>
  <c r="G39" i="7"/>
  <c r="H39" i="7" s="1"/>
  <c r="H42" i="7" s="1"/>
  <c r="F39" i="7"/>
  <c r="L36" i="7"/>
  <c r="J36" i="7"/>
  <c r="G36" i="7"/>
  <c r="H36" i="7" s="1"/>
  <c r="F36" i="7"/>
  <c r="L35" i="7"/>
  <c r="J35" i="7"/>
  <c r="G35" i="7"/>
  <c r="H35" i="7" s="1"/>
  <c r="F35" i="7"/>
  <c r="L31" i="7"/>
  <c r="J31" i="7"/>
  <c r="G31" i="7"/>
  <c r="H31" i="7" s="1"/>
  <c r="F31" i="7"/>
  <c r="L30" i="7"/>
  <c r="J30" i="7"/>
  <c r="G30" i="7"/>
  <c r="H30" i="7" s="1"/>
  <c r="F30" i="7"/>
  <c r="L26" i="7"/>
  <c r="L27" i="7" s="1"/>
  <c r="J26" i="7"/>
  <c r="J27" i="7" s="1"/>
  <c r="G26" i="7"/>
  <c r="H26" i="7" s="1"/>
  <c r="H27" i="7" s="1"/>
  <c r="F26" i="7"/>
  <c r="F27" i="7" s="1"/>
  <c r="L23" i="7"/>
  <c r="J23" i="7"/>
  <c r="G23" i="7"/>
  <c r="H23" i="7" s="1"/>
  <c r="F23" i="7"/>
  <c r="L22" i="7"/>
  <c r="I22" i="7"/>
  <c r="J22" i="7" s="1"/>
  <c r="G22" i="7"/>
  <c r="H22" i="7" s="1"/>
  <c r="F22" i="7"/>
  <c r="L21" i="7"/>
  <c r="I21" i="7"/>
  <c r="J21" i="7" s="1"/>
  <c r="G21" i="7"/>
  <c r="H21" i="7" s="1"/>
  <c r="F21" i="7"/>
  <c r="G10" i="7"/>
  <c r="D750" i="7" s="1"/>
  <c r="M9" i="7"/>
  <c r="M10" i="7" s="1"/>
  <c r="D113" i="6"/>
  <c r="L100" i="6"/>
  <c r="J100" i="6"/>
  <c r="H100" i="6"/>
  <c r="F100" i="6"/>
  <c r="L99" i="6"/>
  <c r="J99" i="6"/>
  <c r="J101" i="6" s="1"/>
  <c r="G99" i="6"/>
  <c r="H99" i="6" s="1"/>
  <c r="F99" i="6"/>
  <c r="F101" i="6" s="1"/>
  <c r="L96" i="6"/>
  <c r="J96" i="6"/>
  <c r="G96" i="6"/>
  <c r="H96" i="6" s="1"/>
  <c r="F96" i="6"/>
  <c r="L95" i="6"/>
  <c r="J95" i="6"/>
  <c r="G95" i="6"/>
  <c r="H95" i="6" s="1"/>
  <c r="H97" i="6" s="1"/>
  <c r="F95" i="6"/>
  <c r="L92" i="6"/>
  <c r="J92" i="6"/>
  <c r="H92" i="6"/>
  <c r="F92" i="6"/>
  <c r="L91" i="6"/>
  <c r="J91" i="6"/>
  <c r="G91" i="6"/>
  <c r="H91" i="6" s="1"/>
  <c r="F91" i="6"/>
  <c r="L88" i="6"/>
  <c r="J88" i="6"/>
  <c r="G88" i="6"/>
  <c r="H88" i="6" s="1"/>
  <c r="F88" i="6"/>
  <c r="L87" i="6"/>
  <c r="J87" i="6"/>
  <c r="G87" i="6"/>
  <c r="H87" i="6" s="1"/>
  <c r="F87" i="6"/>
  <c r="L86" i="6"/>
  <c r="J86" i="6"/>
  <c r="G86" i="6"/>
  <c r="H86" i="6" s="1"/>
  <c r="F86" i="6"/>
  <c r="G85" i="6"/>
  <c r="E85" i="6"/>
  <c r="L85" i="6" s="1"/>
  <c r="G84" i="6"/>
  <c r="E84" i="6"/>
  <c r="G83" i="6"/>
  <c r="E83" i="6"/>
  <c r="J83" i="6" s="1"/>
  <c r="L82" i="6"/>
  <c r="J82" i="6"/>
  <c r="H82" i="6"/>
  <c r="F82" i="6"/>
  <c r="L79" i="6"/>
  <c r="J79" i="6"/>
  <c r="G79" i="6"/>
  <c r="H79" i="6" s="1"/>
  <c r="F79" i="6"/>
  <c r="L78" i="6"/>
  <c r="J78" i="6"/>
  <c r="G78" i="6"/>
  <c r="H78" i="6" s="1"/>
  <c r="F78" i="6"/>
  <c r="L77" i="6"/>
  <c r="J77" i="6"/>
  <c r="G77" i="6"/>
  <c r="H77" i="6" s="1"/>
  <c r="F77" i="6"/>
  <c r="L76" i="6"/>
  <c r="J76" i="6"/>
  <c r="H76" i="6"/>
  <c r="F76" i="6"/>
  <c r="L75" i="6"/>
  <c r="J75" i="6"/>
  <c r="H75" i="6"/>
  <c r="F75" i="6"/>
  <c r="L74" i="6"/>
  <c r="J74" i="6"/>
  <c r="G74" i="6"/>
  <c r="H74" i="6" s="1"/>
  <c r="F74" i="6"/>
  <c r="L73" i="6"/>
  <c r="J73" i="6"/>
  <c r="G73" i="6"/>
  <c r="H73" i="6" s="1"/>
  <c r="F73" i="6"/>
  <c r="L69" i="6"/>
  <c r="L70" i="6" s="1"/>
  <c r="J69" i="6"/>
  <c r="J70" i="6" s="1"/>
  <c r="G69" i="6"/>
  <c r="H69" i="6" s="1"/>
  <c r="H70" i="6" s="1"/>
  <c r="F69" i="6"/>
  <c r="F70" i="6" s="1"/>
  <c r="O66" i="6"/>
  <c r="L66" i="6"/>
  <c r="J66" i="6"/>
  <c r="D66" i="6"/>
  <c r="F66" i="6" s="1"/>
  <c r="L65" i="6"/>
  <c r="J65" i="6"/>
  <c r="D65" i="6"/>
  <c r="G65" i="6" s="1"/>
  <c r="H65" i="6" s="1"/>
  <c r="L64" i="6"/>
  <c r="J64" i="6"/>
  <c r="D64" i="6"/>
  <c r="F64" i="6" s="1"/>
  <c r="L63" i="6"/>
  <c r="J63" i="6"/>
  <c r="G63" i="6"/>
  <c r="H63" i="6" s="1"/>
  <c r="D63" i="6"/>
  <c r="F63" i="6" s="1"/>
  <c r="L62" i="6"/>
  <c r="J62" i="6"/>
  <c r="G62" i="6"/>
  <c r="H62" i="6" s="1"/>
  <c r="D62" i="6"/>
  <c r="F62" i="6" s="1"/>
  <c r="L61" i="6"/>
  <c r="J61" i="6"/>
  <c r="G61" i="6"/>
  <c r="H61" i="6" s="1"/>
  <c r="D61" i="6"/>
  <c r="F61" i="6" s="1"/>
  <c r="L60" i="6"/>
  <c r="J60" i="6"/>
  <c r="G60" i="6"/>
  <c r="H60" i="6" s="1"/>
  <c r="D60" i="6"/>
  <c r="F60" i="6" s="1"/>
  <c r="L59" i="6"/>
  <c r="J59" i="6"/>
  <c r="G59" i="6"/>
  <c r="H59" i="6" s="1"/>
  <c r="F59" i="6"/>
  <c r="L58" i="6"/>
  <c r="J58" i="6"/>
  <c r="G58" i="6"/>
  <c r="H58" i="6" s="1"/>
  <c r="F58" i="6"/>
  <c r="L57" i="6"/>
  <c r="J57" i="6"/>
  <c r="D57" i="6"/>
  <c r="F57" i="6" s="1"/>
  <c r="L56" i="6"/>
  <c r="J56" i="6"/>
  <c r="D56" i="6"/>
  <c r="L52" i="6"/>
  <c r="I52" i="6"/>
  <c r="J52" i="6" s="1"/>
  <c r="G52" i="6"/>
  <c r="H52" i="6" s="1"/>
  <c r="F52" i="6"/>
  <c r="O51" i="6"/>
  <c r="L51" i="6"/>
  <c r="I51" i="6"/>
  <c r="J51" i="6" s="1"/>
  <c r="G51" i="6"/>
  <c r="H51" i="6" s="1"/>
  <c r="F51" i="6"/>
  <c r="L50" i="6"/>
  <c r="I50" i="6"/>
  <c r="J50" i="6" s="1"/>
  <c r="G50" i="6"/>
  <c r="H50" i="6" s="1"/>
  <c r="F50" i="6"/>
  <c r="L49" i="6"/>
  <c r="I49" i="6"/>
  <c r="J49" i="6" s="1"/>
  <c r="G49" i="6"/>
  <c r="H49" i="6" s="1"/>
  <c r="F49" i="6"/>
  <c r="L48" i="6"/>
  <c r="I48" i="6"/>
  <c r="J48" i="6" s="1"/>
  <c r="G48" i="6"/>
  <c r="H48" i="6" s="1"/>
  <c r="F48" i="6"/>
  <c r="L45" i="6"/>
  <c r="I45" i="6"/>
  <c r="J45" i="6" s="1"/>
  <c r="G45" i="6"/>
  <c r="H45" i="6" s="1"/>
  <c r="F45" i="6"/>
  <c r="L44" i="6"/>
  <c r="I44" i="6"/>
  <c r="J44" i="6" s="1"/>
  <c r="G44" i="6"/>
  <c r="H44" i="6" s="1"/>
  <c r="F44" i="6"/>
  <c r="L43" i="6"/>
  <c r="I43" i="6"/>
  <c r="J43" i="6" s="1"/>
  <c r="G43" i="6"/>
  <c r="H43" i="6" s="1"/>
  <c r="F43" i="6"/>
  <c r="P42" i="6"/>
  <c r="P41" i="6"/>
  <c r="P40" i="6"/>
  <c r="R40" i="6" s="1"/>
  <c r="S40" i="6" s="1"/>
  <c r="L40" i="6"/>
  <c r="I40" i="6"/>
  <c r="J40" i="6" s="1"/>
  <c r="G40" i="6"/>
  <c r="H40" i="6" s="1"/>
  <c r="F40" i="6"/>
  <c r="O39" i="6"/>
  <c r="P39" i="6" s="1"/>
  <c r="L39" i="6"/>
  <c r="I39" i="6"/>
  <c r="J39" i="6" s="1"/>
  <c r="G39" i="6"/>
  <c r="H39" i="6" s="1"/>
  <c r="F39" i="6"/>
  <c r="O38" i="6"/>
  <c r="P38" i="6" s="1"/>
  <c r="L38" i="6"/>
  <c r="I38" i="6"/>
  <c r="J38" i="6" s="1"/>
  <c r="G38" i="6"/>
  <c r="H38" i="6" s="1"/>
  <c r="F38" i="6"/>
  <c r="L35" i="6"/>
  <c r="I35" i="6"/>
  <c r="J35" i="6" s="1"/>
  <c r="G35" i="6"/>
  <c r="H35" i="6" s="1"/>
  <c r="F35" i="6"/>
  <c r="O34" i="6"/>
  <c r="P34" i="6" s="1"/>
  <c r="L34" i="6"/>
  <c r="I34" i="6"/>
  <c r="J34" i="6" s="1"/>
  <c r="G34" i="6"/>
  <c r="H34" i="6" s="1"/>
  <c r="F34" i="6"/>
  <c r="O31" i="6"/>
  <c r="P31" i="6" s="1"/>
  <c r="L31" i="6"/>
  <c r="I31" i="6"/>
  <c r="J31" i="6" s="1"/>
  <c r="G31" i="6"/>
  <c r="H31" i="6" s="1"/>
  <c r="F31" i="6"/>
  <c r="L30" i="6"/>
  <c r="I30" i="6"/>
  <c r="J30" i="6" s="1"/>
  <c r="G30" i="6"/>
  <c r="H30" i="6" s="1"/>
  <c r="F30" i="6"/>
  <c r="F27" i="6"/>
  <c r="L26" i="6"/>
  <c r="L28" i="6" s="1"/>
  <c r="I26" i="6"/>
  <c r="J26" i="6" s="1"/>
  <c r="J28" i="6" s="1"/>
  <c r="G26" i="6"/>
  <c r="H26" i="6" s="1"/>
  <c r="H28" i="6" s="1"/>
  <c r="F26" i="6"/>
  <c r="L23" i="6"/>
  <c r="I23" i="6"/>
  <c r="J23" i="6" s="1"/>
  <c r="G23" i="6"/>
  <c r="H23" i="6" s="1"/>
  <c r="F23" i="6"/>
  <c r="L22" i="6"/>
  <c r="I22" i="6"/>
  <c r="J22" i="6" s="1"/>
  <c r="G22" i="6"/>
  <c r="H22" i="6" s="1"/>
  <c r="F22" i="6"/>
  <c r="L21" i="6"/>
  <c r="I21" i="6"/>
  <c r="J21" i="6" s="1"/>
  <c r="G21" i="6"/>
  <c r="H21" i="6" s="1"/>
  <c r="F21" i="6"/>
  <c r="G4" i="6"/>
  <c r="F126" i="5"/>
  <c r="D112" i="5"/>
  <c r="L100" i="5"/>
  <c r="J100" i="5"/>
  <c r="H100" i="5"/>
  <c r="F100" i="5"/>
  <c r="L99" i="5"/>
  <c r="J99" i="5"/>
  <c r="J101" i="5" s="1"/>
  <c r="G99" i="5"/>
  <c r="H99" i="5" s="1"/>
  <c r="F99" i="5"/>
  <c r="F101" i="5" s="1"/>
  <c r="L96" i="5"/>
  <c r="J96" i="5"/>
  <c r="G96" i="5"/>
  <c r="H96" i="5" s="1"/>
  <c r="F96" i="5"/>
  <c r="L95" i="5"/>
  <c r="J95" i="5"/>
  <c r="G95" i="5"/>
  <c r="H95" i="5" s="1"/>
  <c r="F95" i="5"/>
  <c r="L92" i="5"/>
  <c r="J92" i="5"/>
  <c r="H92" i="5"/>
  <c r="F92" i="5"/>
  <c r="L91" i="5"/>
  <c r="J91" i="5"/>
  <c r="G91" i="5"/>
  <c r="H91" i="5" s="1"/>
  <c r="H93" i="5" s="1"/>
  <c r="F91" i="5"/>
  <c r="L88" i="5"/>
  <c r="J88" i="5"/>
  <c r="G88" i="5"/>
  <c r="H88" i="5" s="1"/>
  <c r="F88" i="5"/>
  <c r="L87" i="5"/>
  <c r="J87" i="5"/>
  <c r="G87" i="5"/>
  <c r="H87" i="5" s="1"/>
  <c r="F87" i="5"/>
  <c r="L86" i="5"/>
  <c r="J86" i="5"/>
  <c r="G86" i="5"/>
  <c r="H86" i="5" s="1"/>
  <c r="F86" i="5"/>
  <c r="L85" i="5"/>
  <c r="J85" i="5"/>
  <c r="G85" i="5"/>
  <c r="H85" i="5" s="1"/>
  <c r="F85" i="5"/>
  <c r="L84" i="5"/>
  <c r="J84" i="5"/>
  <c r="G84" i="5"/>
  <c r="H84" i="5" s="1"/>
  <c r="F84" i="5"/>
  <c r="L83" i="5"/>
  <c r="J83" i="5"/>
  <c r="G83" i="5"/>
  <c r="H83" i="5" s="1"/>
  <c r="F83" i="5"/>
  <c r="L82" i="5"/>
  <c r="J82" i="5"/>
  <c r="H82" i="5"/>
  <c r="F82" i="5"/>
  <c r="L79" i="5"/>
  <c r="J79" i="5"/>
  <c r="G79" i="5"/>
  <c r="H79" i="5" s="1"/>
  <c r="F79" i="5"/>
  <c r="L78" i="5"/>
  <c r="J78" i="5"/>
  <c r="G78" i="5"/>
  <c r="H78" i="5" s="1"/>
  <c r="F78" i="5"/>
  <c r="L77" i="5"/>
  <c r="J77" i="5"/>
  <c r="G77" i="5"/>
  <c r="H77" i="5" s="1"/>
  <c r="F77" i="5"/>
  <c r="L76" i="5"/>
  <c r="J76" i="5"/>
  <c r="H76" i="5"/>
  <c r="F76" i="5"/>
  <c r="L75" i="5"/>
  <c r="J75" i="5"/>
  <c r="H75" i="5"/>
  <c r="F75" i="5"/>
  <c r="L74" i="5"/>
  <c r="J74" i="5"/>
  <c r="G74" i="5"/>
  <c r="H74" i="5" s="1"/>
  <c r="F74" i="5"/>
  <c r="L73" i="5"/>
  <c r="J73" i="5"/>
  <c r="G73" i="5"/>
  <c r="H73" i="5" s="1"/>
  <c r="F73" i="5"/>
  <c r="L69" i="5"/>
  <c r="L70" i="5" s="1"/>
  <c r="J69" i="5"/>
  <c r="J70" i="5" s="1"/>
  <c r="G69" i="5"/>
  <c r="H69" i="5" s="1"/>
  <c r="H70" i="5" s="1"/>
  <c r="F69" i="5"/>
  <c r="F70" i="5" s="1"/>
  <c r="O66" i="5"/>
  <c r="L66" i="5"/>
  <c r="J66" i="5"/>
  <c r="D66" i="5"/>
  <c r="F66" i="5" s="1"/>
  <c r="L65" i="5"/>
  <c r="J65" i="5"/>
  <c r="D65" i="5"/>
  <c r="F65" i="5" s="1"/>
  <c r="L64" i="5"/>
  <c r="J64" i="5"/>
  <c r="D64" i="5"/>
  <c r="L63" i="5"/>
  <c r="J63" i="5"/>
  <c r="G63" i="5"/>
  <c r="H63" i="5" s="1"/>
  <c r="D63" i="5"/>
  <c r="F63" i="5" s="1"/>
  <c r="L62" i="5"/>
  <c r="J62" i="5"/>
  <c r="G62" i="5"/>
  <c r="H62" i="5" s="1"/>
  <c r="D62" i="5"/>
  <c r="F62" i="5" s="1"/>
  <c r="L61" i="5"/>
  <c r="J61" i="5"/>
  <c r="G61" i="5"/>
  <c r="H61" i="5" s="1"/>
  <c r="D61" i="5"/>
  <c r="F61" i="5" s="1"/>
  <c r="L60" i="5"/>
  <c r="J60" i="5"/>
  <c r="G60" i="5"/>
  <c r="H60" i="5" s="1"/>
  <c r="D60" i="5"/>
  <c r="F60" i="5" s="1"/>
  <c r="L59" i="5"/>
  <c r="J59" i="5"/>
  <c r="G59" i="5"/>
  <c r="H59" i="5" s="1"/>
  <c r="F59" i="5"/>
  <c r="L58" i="5"/>
  <c r="J58" i="5"/>
  <c r="G58" i="5"/>
  <c r="H58" i="5" s="1"/>
  <c r="F58" i="5"/>
  <c r="L57" i="5"/>
  <c r="J57" i="5"/>
  <c r="D57" i="5"/>
  <c r="F57" i="5" s="1"/>
  <c r="L56" i="5"/>
  <c r="J56" i="5"/>
  <c r="D56" i="5"/>
  <c r="L52" i="5"/>
  <c r="I52" i="5"/>
  <c r="J52" i="5" s="1"/>
  <c r="G52" i="5"/>
  <c r="H52" i="5" s="1"/>
  <c r="F52" i="5"/>
  <c r="O51" i="5"/>
  <c r="L51" i="5"/>
  <c r="I51" i="5"/>
  <c r="J51" i="5" s="1"/>
  <c r="G51" i="5"/>
  <c r="H51" i="5" s="1"/>
  <c r="F51" i="5"/>
  <c r="L50" i="5"/>
  <c r="I50" i="5"/>
  <c r="J50" i="5" s="1"/>
  <c r="G50" i="5"/>
  <c r="H50" i="5" s="1"/>
  <c r="F50" i="5"/>
  <c r="L49" i="5"/>
  <c r="I49" i="5"/>
  <c r="J49" i="5" s="1"/>
  <c r="G49" i="5"/>
  <c r="H49" i="5" s="1"/>
  <c r="F49" i="5"/>
  <c r="N48" i="5"/>
  <c r="L48" i="5"/>
  <c r="I48" i="5"/>
  <c r="J48" i="5" s="1"/>
  <c r="G48" i="5"/>
  <c r="H48" i="5" s="1"/>
  <c r="F48" i="5"/>
  <c r="L45" i="5"/>
  <c r="I45" i="5"/>
  <c r="J45" i="5" s="1"/>
  <c r="G45" i="5"/>
  <c r="H45" i="5" s="1"/>
  <c r="F45" i="5"/>
  <c r="L44" i="5"/>
  <c r="I44" i="5"/>
  <c r="J44" i="5" s="1"/>
  <c r="G44" i="5"/>
  <c r="H44" i="5" s="1"/>
  <c r="F44" i="5"/>
  <c r="L43" i="5"/>
  <c r="I43" i="5"/>
  <c r="J43" i="5" s="1"/>
  <c r="G43" i="5"/>
  <c r="H43" i="5" s="1"/>
  <c r="F43" i="5"/>
  <c r="P42" i="5"/>
  <c r="P41" i="5"/>
  <c r="P40" i="5"/>
  <c r="R40" i="5" s="1"/>
  <c r="S40" i="5" s="1"/>
  <c r="L40" i="5"/>
  <c r="I40" i="5"/>
  <c r="J40" i="5" s="1"/>
  <c r="G40" i="5"/>
  <c r="H40" i="5" s="1"/>
  <c r="F40" i="5"/>
  <c r="O39" i="5"/>
  <c r="P39" i="5" s="1"/>
  <c r="L39" i="5"/>
  <c r="I39" i="5"/>
  <c r="J39" i="5" s="1"/>
  <c r="G39" i="5"/>
  <c r="H39" i="5" s="1"/>
  <c r="F39" i="5"/>
  <c r="O38" i="5"/>
  <c r="P38" i="5" s="1"/>
  <c r="L38" i="5"/>
  <c r="I38" i="5"/>
  <c r="J38" i="5" s="1"/>
  <c r="G38" i="5"/>
  <c r="H38" i="5" s="1"/>
  <c r="F38" i="5"/>
  <c r="L35" i="5"/>
  <c r="I35" i="5"/>
  <c r="J35" i="5" s="1"/>
  <c r="G35" i="5"/>
  <c r="H35" i="5" s="1"/>
  <c r="F35" i="5"/>
  <c r="O34" i="5"/>
  <c r="P34" i="5" s="1"/>
  <c r="L34" i="5"/>
  <c r="I34" i="5"/>
  <c r="J34" i="5" s="1"/>
  <c r="G34" i="5"/>
  <c r="H34" i="5" s="1"/>
  <c r="F34" i="5"/>
  <c r="O31" i="5"/>
  <c r="P31" i="5" s="1"/>
  <c r="L31" i="5"/>
  <c r="I31" i="5"/>
  <c r="J31" i="5" s="1"/>
  <c r="G31" i="5"/>
  <c r="H31" i="5" s="1"/>
  <c r="F31" i="5"/>
  <c r="L30" i="5"/>
  <c r="I30" i="5"/>
  <c r="J30" i="5" s="1"/>
  <c r="G30" i="5"/>
  <c r="H30" i="5" s="1"/>
  <c r="F30" i="5"/>
  <c r="F27" i="5"/>
  <c r="L26" i="5"/>
  <c r="L28" i="5" s="1"/>
  <c r="I26" i="5"/>
  <c r="J26" i="5" s="1"/>
  <c r="J28" i="5" s="1"/>
  <c r="G26" i="5"/>
  <c r="H26" i="5" s="1"/>
  <c r="H28" i="5" s="1"/>
  <c r="F26" i="5"/>
  <c r="L23" i="5"/>
  <c r="I23" i="5"/>
  <c r="J23" i="5" s="1"/>
  <c r="G23" i="5"/>
  <c r="H23" i="5" s="1"/>
  <c r="F23" i="5"/>
  <c r="L22" i="5"/>
  <c r="I22" i="5"/>
  <c r="J22" i="5" s="1"/>
  <c r="G22" i="5"/>
  <c r="H22" i="5" s="1"/>
  <c r="F22" i="5"/>
  <c r="L21" i="5"/>
  <c r="I21" i="5"/>
  <c r="J21" i="5" s="1"/>
  <c r="G21" i="5"/>
  <c r="H21" i="5" s="1"/>
  <c r="F21" i="5"/>
  <c r="G4" i="5"/>
  <c r="F128" i="4"/>
  <c r="D114" i="4"/>
  <c r="L102" i="4"/>
  <c r="J102" i="4"/>
  <c r="H102" i="4"/>
  <c r="F102" i="4"/>
  <c r="L101" i="4"/>
  <c r="J101" i="4"/>
  <c r="G101" i="4"/>
  <c r="H101" i="4" s="1"/>
  <c r="F101" i="4"/>
  <c r="L100" i="4"/>
  <c r="J100" i="4"/>
  <c r="G100" i="4"/>
  <c r="H100" i="4" s="1"/>
  <c r="F100" i="4"/>
  <c r="L97" i="4"/>
  <c r="J97" i="4"/>
  <c r="G97" i="4"/>
  <c r="H97" i="4" s="1"/>
  <c r="F97" i="4"/>
  <c r="L96" i="4"/>
  <c r="J96" i="4"/>
  <c r="G96" i="4"/>
  <c r="H96" i="4" s="1"/>
  <c r="F96" i="4"/>
  <c r="L93" i="4"/>
  <c r="J93" i="4"/>
  <c r="G93" i="4"/>
  <c r="H93" i="4" s="1"/>
  <c r="F93" i="4"/>
  <c r="L92" i="4"/>
  <c r="J92" i="4"/>
  <c r="G92" i="4"/>
  <c r="H92" i="4" s="1"/>
  <c r="F92" i="4"/>
  <c r="L89" i="4"/>
  <c r="J89" i="4"/>
  <c r="G89" i="4"/>
  <c r="H89" i="4" s="1"/>
  <c r="F89" i="4"/>
  <c r="L88" i="4"/>
  <c r="J88" i="4"/>
  <c r="G88" i="4"/>
  <c r="H88" i="4" s="1"/>
  <c r="F88" i="4"/>
  <c r="L87" i="4"/>
  <c r="J87" i="4"/>
  <c r="G87" i="4"/>
  <c r="H87" i="4" s="1"/>
  <c r="F87" i="4"/>
  <c r="L86" i="4"/>
  <c r="J86" i="4"/>
  <c r="G86" i="4"/>
  <c r="H86" i="4" s="1"/>
  <c r="F86" i="4"/>
  <c r="L85" i="4"/>
  <c r="J85" i="4"/>
  <c r="G85" i="4"/>
  <c r="H85" i="4" s="1"/>
  <c r="F85" i="4"/>
  <c r="L84" i="4"/>
  <c r="J84" i="4"/>
  <c r="G84" i="4"/>
  <c r="H84" i="4" s="1"/>
  <c r="F84" i="4"/>
  <c r="L83" i="4"/>
  <c r="J83" i="4"/>
  <c r="H83" i="4"/>
  <c r="F83" i="4"/>
  <c r="L80" i="4"/>
  <c r="J80" i="4"/>
  <c r="G80" i="4"/>
  <c r="H80" i="4" s="1"/>
  <c r="F80" i="4"/>
  <c r="L79" i="4"/>
  <c r="J79" i="4"/>
  <c r="G79" i="4"/>
  <c r="H79" i="4" s="1"/>
  <c r="F79" i="4"/>
  <c r="L78" i="4"/>
  <c r="J78" i="4"/>
  <c r="G78" i="4"/>
  <c r="H78" i="4" s="1"/>
  <c r="F78" i="4"/>
  <c r="L77" i="4"/>
  <c r="J77" i="4"/>
  <c r="H77" i="4"/>
  <c r="F77" i="4"/>
  <c r="L76" i="4"/>
  <c r="J76" i="4"/>
  <c r="H76" i="4"/>
  <c r="F76" i="4"/>
  <c r="L75" i="4"/>
  <c r="J75" i="4"/>
  <c r="G75" i="4"/>
  <c r="H75" i="4" s="1"/>
  <c r="F75" i="4"/>
  <c r="L74" i="4"/>
  <c r="J74" i="4"/>
  <c r="G74" i="4"/>
  <c r="H74" i="4" s="1"/>
  <c r="F74" i="4"/>
  <c r="L70" i="4"/>
  <c r="L71" i="4" s="1"/>
  <c r="J70" i="4"/>
  <c r="J71" i="4" s="1"/>
  <c r="G70" i="4"/>
  <c r="H70" i="4" s="1"/>
  <c r="H71" i="4" s="1"/>
  <c r="F70" i="4"/>
  <c r="F71" i="4" s="1"/>
  <c r="L67" i="4"/>
  <c r="J67" i="4"/>
  <c r="D67" i="4"/>
  <c r="G67" i="4" s="1"/>
  <c r="H67" i="4" s="1"/>
  <c r="O66" i="4"/>
  <c r="L66" i="4"/>
  <c r="J66" i="4"/>
  <c r="D66" i="4"/>
  <c r="F66" i="4" s="1"/>
  <c r="L65" i="4"/>
  <c r="J65" i="4"/>
  <c r="D65" i="4"/>
  <c r="G65" i="4" s="1"/>
  <c r="H65" i="4" s="1"/>
  <c r="L64" i="4"/>
  <c r="J64" i="4"/>
  <c r="D64" i="4"/>
  <c r="G64" i="4" s="1"/>
  <c r="H64" i="4" s="1"/>
  <c r="L63" i="4"/>
  <c r="J63" i="4"/>
  <c r="G63" i="4"/>
  <c r="H63" i="4" s="1"/>
  <c r="D63" i="4"/>
  <c r="F63" i="4" s="1"/>
  <c r="L62" i="4"/>
  <c r="J62" i="4"/>
  <c r="G62" i="4"/>
  <c r="H62" i="4" s="1"/>
  <c r="D62" i="4"/>
  <c r="F62" i="4" s="1"/>
  <c r="L61" i="4"/>
  <c r="J61" i="4"/>
  <c r="G61" i="4"/>
  <c r="H61" i="4" s="1"/>
  <c r="D61" i="4"/>
  <c r="F61" i="4" s="1"/>
  <c r="L60" i="4"/>
  <c r="J60" i="4"/>
  <c r="G60" i="4"/>
  <c r="H60" i="4" s="1"/>
  <c r="D60" i="4"/>
  <c r="F60" i="4" s="1"/>
  <c r="L59" i="4"/>
  <c r="J59" i="4"/>
  <c r="G59" i="4"/>
  <c r="H59" i="4" s="1"/>
  <c r="F59" i="4"/>
  <c r="L58" i="4"/>
  <c r="J58" i="4"/>
  <c r="G58" i="4"/>
  <c r="H58" i="4" s="1"/>
  <c r="F58" i="4"/>
  <c r="L57" i="4"/>
  <c r="J57" i="4"/>
  <c r="D57" i="4"/>
  <c r="G57" i="4" s="1"/>
  <c r="H57" i="4" s="1"/>
  <c r="L56" i="4"/>
  <c r="J56" i="4"/>
  <c r="D56" i="4"/>
  <c r="G56" i="4" s="1"/>
  <c r="H56" i="4" s="1"/>
  <c r="L52" i="4"/>
  <c r="I52" i="4"/>
  <c r="J52" i="4" s="1"/>
  <c r="G52" i="4"/>
  <c r="H52" i="4" s="1"/>
  <c r="F52" i="4"/>
  <c r="O51" i="4"/>
  <c r="L51" i="4"/>
  <c r="I51" i="4"/>
  <c r="J51" i="4" s="1"/>
  <c r="G51" i="4"/>
  <c r="H51" i="4" s="1"/>
  <c r="F51" i="4"/>
  <c r="L50" i="4"/>
  <c r="I50" i="4"/>
  <c r="J50" i="4" s="1"/>
  <c r="G50" i="4"/>
  <c r="H50" i="4" s="1"/>
  <c r="F50" i="4"/>
  <c r="L49" i="4"/>
  <c r="I49" i="4"/>
  <c r="J49" i="4" s="1"/>
  <c r="G49" i="4"/>
  <c r="H49" i="4" s="1"/>
  <c r="F49" i="4"/>
  <c r="N48" i="4"/>
  <c r="L48" i="4"/>
  <c r="I48" i="4"/>
  <c r="J48" i="4" s="1"/>
  <c r="G48" i="4"/>
  <c r="H48" i="4" s="1"/>
  <c r="F48" i="4"/>
  <c r="L45" i="4"/>
  <c r="I45" i="4"/>
  <c r="J45" i="4" s="1"/>
  <c r="G45" i="4"/>
  <c r="H45" i="4" s="1"/>
  <c r="F45" i="4"/>
  <c r="L44" i="4"/>
  <c r="I44" i="4"/>
  <c r="J44" i="4" s="1"/>
  <c r="G44" i="4"/>
  <c r="H44" i="4" s="1"/>
  <c r="F44" i="4"/>
  <c r="L43" i="4"/>
  <c r="I43" i="4"/>
  <c r="J43" i="4" s="1"/>
  <c r="G43" i="4"/>
  <c r="H43" i="4" s="1"/>
  <c r="H46" i="4" s="1"/>
  <c r="F43" i="4"/>
  <c r="F46" i="4" s="1"/>
  <c r="P42" i="4"/>
  <c r="P41" i="4"/>
  <c r="P40" i="4"/>
  <c r="R40" i="4" s="1"/>
  <c r="S40" i="4" s="1"/>
  <c r="L40" i="4"/>
  <c r="I40" i="4"/>
  <c r="J40" i="4" s="1"/>
  <c r="G40" i="4"/>
  <c r="H40" i="4" s="1"/>
  <c r="F40" i="4"/>
  <c r="O39" i="4"/>
  <c r="P39" i="4" s="1"/>
  <c r="L39" i="4"/>
  <c r="I39" i="4"/>
  <c r="J39" i="4" s="1"/>
  <c r="G39" i="4"/>
  <c r="H39" i="4" s="1"/>
  <c r="F39" i="4"/>
  <c r="O38" i="4"/>
  <c r="P38" i="4" s="1"/>
  <c r="L38" i="4"/>
  <c r="I38" i="4"/>
  <c r="J38" i="4" s="1"/>
  <c r="G38" i="4"/>
  <c r="H38" i="4" s="1"/>
  <c r="F38" i="4"/>
  <c r="L35" i="4"/>
  <c r="I35" i="4"/>
  <c r="J35" i="4" s="1"/>
  <c r="G35" i="4"/>
  <c r="H35" i="4" s="1"/>
  <c r="F35" i="4"/>
  <c r="O34" i="4"/>
  <c r="P34" i="4" s="1"/>
  <c r="L34" i="4"/>
  <c r="I34" i="4"/>
  <c r="J34" i="4" s="1"/>
  <c r="G34" i="4"/>
  <c r="H34" i="4" s="1"/>
  <c r="F34" i="4"/>
  <c r="O31" i="4"/>
  <c r="P31" i="4" s="1"/>
  <c r="L31" i="4"/>
  <c r="I31" i="4"/>
  <c r="J31" i="4" s="1"/>
  <c r="G31" i="4"/>
  <c r="H31" i="4" s="1"/>
  <c r="F31" i="4"/>
  <c r="L30" i="4"/>
  <c r="L32" i="4" s="1"/>
  <c r="I30" i="4"/>
  <c r="J30" i="4" s="1"/>
  <c r="G30" i="4"/>
  <c r="H30" i="4" s="1"/>
  <c r="F30" i="4"/>
  <c r="F27" i="4"/>
  <c r="L26" i="4"/>
  <c r="L28" i="4" s="1"/>
  <c r="I26" i="4"/>
  <c r="J26" i="4" s="1"/>
  <c r="J28" i="4" s="1"/>
  <c r="G26" i="4"/>
  <c r="H26" i="4" s="1"/>
  <c r="H28" i="4" s="1"/>
  <c r="F26" i="4"/>
  <c r="L23" i="4"/>
  <c r="I23" i="4"/>
  <c r="J23" i="4" s="1"/>
  <c r="G23" i="4"/>
  <c r="H23" i="4" s="1"/>
  <c r="F23" i="4"/>
  <c r="L22" i="4"/>
  <c r="I22" i="4"/>
  <c r="J22" i="4" s="1"/>
  <c r="G22" i="4"/>
  <c r="H22" i="4" s="1"/>
  <c r="F22" i="4"/>
  <c r="L21" i="4"/>
  <c r="I21" i="4"/>
  <c r="J21" i="4" s="1"/>
  <c r="G21" i="4"/>
  <c r="H21" i="4" s="1"/>
  <c r="F21" i="4"/>
  <c r="G4" i="4"/>
  <c r="D114" i="3"/>
  <c r="L102" i="3"/>
  <c r="J102" i="3"/>
  <c r="H102" i="3"/>
  <c r="F102" i="3"/>
  <c r="L101" i="3"/>
  <c r="J101" i="3"/>
  <c r="G101" i="3"/>
  <c r="H101" i="3" s="1"/>
  <c r="F101" i="3"/>
  <c r="L100" i="3"/>
  <c r="L103" i="3" s="1"/>
  <c r="J100" i="3"/>
  <c r="G100" i="3"/>
  <c r="H100" i="3" s="1"/>
  <c r="F100" i="3"/>
  <c r="L97" i="3"/>
  <c r="J97" i="3"/>
  <c r="G97" i="3"/>
  <c r="H97" i="3" s="1"/>
  <c r="F97" i="3"/>
  <c r="L96" i="3"/>
  <c r="L98" i="3" s="1"/>
  <c r="J96" i="3"/>
  <c r="G96" i="3"/>
  <c r="H96" i="3" s="1"/>
  <c r="F96" i="3"/>
  <c r="L93" i="3"/>
  <c r="J93" i="3"/>
  <c r="G93" i="3"/>
  <c r="H93" i="3" s="1"/>
  <c r="F93" i="3"/>
  <c r="L92" i="3"/>
  <c r="J92" i="3"/>
  <c r="G92" i="3"/>
  <c r="H92" i="3" s="1"/>
  <c r="F92" i="3"/>
  <c r="L89" i="3"/>
  <c r="J89" i="3"/>
  <c r="G89" i="3"/>
  <c r="H89" i="3" s="1"/>
  <c r="F89" i="3"/>
  <c r="L88" i="3"/>
  <c r="J88" i="3"/>
  <c r="G88" i="3"/>
  <c r="H88" i="3" s="1"/>
  <c r="F88" i="3"/>
  <c r="L87" i="3"/>
  <c r="J87" i="3"/>
  <c r="G87" i="3"/>
  <c r="H87" i="3" s="1"/>
  <c r="F87" i="3"/>
  <c r="L86" i="3"/>
  <c r="J86" i="3"/>
  <c r="G86" i="3"/>
  <c r="H86" i="3" s="1"/>
  <c r="F86" i="3"/>
  <c r="L85" i="3"/>
  <c r="J85" i="3"/>
  <c r="G85" i="3"/>
  <c r="H85" i="3" s="1"/>
  <c r="F85" i="3"/>
  <c r="L84" i="3"/>
  <c r="J84" i="3"/>
  <c r="G84" i="3"/>
  <c r="H84" i="3" s="1"/>
  <c r="F84" i="3"/>
  <c r="L83" i="3"/>
  <c r="J83" i="3"/>
  <c r="G83" i="3"/>
  <c r="H83" i="3" s="1"/>
  <c r="F83" i="3"/>
  <c r="L80" i="3"/>
  <c r="J80" i="3"/>
  <c r="G80" i="3"/>
  <c r="H80" i="3" s="1"/>
  <c r="F80" i="3"/>
  <c r="L79" i="3"/>
  <c r="J79" i="3"/>
  <c r="G79" i="3"/>
  <c r="H79" i="3" s="1"/>
  <c r="F79" i="3"/>
  <c r="L78" i="3"/>
  <c r="J78" i="3"/>
  <c r="G78" i="3"/>
  <c r="H78" i="3" s="1"/>
  <c r="F78" i="3"/>
  <c r="L77" i="3"/>
  <c r="J77" i="3"/>
  <c r="G77" i="3"/>
  <c r="H77" i="3" s="1"/>
  <c r="F77" i="3"/>
  <c r="L76" i="3"/>
  <c r="J76" i="3"/>
  <c r="G76" i="3"/>
  <c r="H76" i="3" s="1"/>
  <c r="F76" i="3"/>
  <c r="L75" i="3"/>
  <c r="J75" i="3"/>
  <c r="G75" i="3"/>
  <c r="H75" i="3" s="1"/>
  <c r="F75" i="3"/>
  <c r="L74" i="3"/>
  <c r="J74" i="3"/>
  <c r="G74" i="3"/>
  <c r="H74" i="3" s="1"/>
  <c r="F74" i="3"/>
  <c r="L70" i="3"/>
  <c r="L71" i="3" s="1"/>
  <c r="J70" i="3"/>
  <c r="J71" i="3" s="1"/>
  <c r="G70" i="3"/>
  <c r="H70" i="3" s="1"/>
  <c r="H71" i="3" s="1"/>
  <c r="F70" i="3"/>
  <c r="F71" i="3" s="1"/>
  <c r="L67" i="3"/>
  <c r="J67" i="3"/>
  <c r="D67" i="3"/>
  <c r="O66" i="3"/>
  <c r="L66" i="3"/>
  <c r="J66" i="3"/>
  <c r="D66" i="3"/>
  <c r="G66" i="3" s="1"/>
  <c r="H66" i="3" s="1"/>
  <c r="L65" i="3"/>
  <c r="J65" i="3"/>
  <c r="D65" i="3"/>
  <c r="G65" i="3" s="1"/>
  <c r="H65" i="3" s="1"/>
  <c r="L64" i="3"/>
  <c r="J64" i="3"/>
  <c r="D64" i="3"/>
  <c r="L63" i="3"/>
  <c r="J63" i="3"/>
  <c r="D63" i="3"/>
  <c r="G63" i="3" s="1"/>
  <c r="H63" i="3" s="1"/>
  <c r="L62" i="3"/>
  <c r="J62" i="3"/>
  <c r="D62" i="3"/>
  <c r="F62" i="3" s="1"/>
  <c r="L61" i="3"/>
  <c r="J61" i="3"/>
  <c r="D61" i="3"/>
  <c r="G61" i="3" s="1"/>
  <c r="H61" i="3" s="1"/>
  <c r="L60" i="3"/>
  <c r="J60" i="3"/>
  <c r="D60" i="3"/>
  <c r="L59" i="3"/>
  <c r="J59" i="3"/>
  <c r="G59" i="3"/>
  <c r="H59" i="3" s="1"/>
  <c r="F59" i="3"/>
  <c r="L58" i="3"/>
  <c r="J58" i="3"/>
  <c r="G58" i="3"/>
  <c r="H58" i="3" s="1"/>
  <c r="F58" i="3"/>
  <c r="L57" i="3"/>
  <c r="J57" i="3"/>
  <c r="D57" i="3"/>
  <c r="L56" i="3"/>
  <c r="J56" i="3"/>
  <c r="D56" i="3"/>
  <c r="G56" i="3" s="1"/>
  <c r="H56" i="3" s="1"/>
  <c r="L52" i="3"/>
  <c r="I52" i="3"/>
  <c r="J52" i="3" s="1"/>
  <c r="G52" i="3"/>
  <c r="H52" i="3" s="1"/>
  <c r="F52" i="3"/>
  <c r="O51" i="3"/>
  <c r="L51" i="3"/>
  <c r="I51" i="3"/>
  <c r="J51" i="3" s="1"/>
  <c r="G51" i="3"/>
  <c r="H51" i="3" s="1"/>
  <c r="F51" i="3"/>
  <c r="L50" i="3"/>
  <c r="I50" i="3"/>
  <c r="J50" i="3" s="1"/>
  <c r="G50" i="3"/>
  <c r="H50" i="3" s="1"/>
  <c r="F50" i="3"/>
  <c r="L49" i="3"/>
  <c r="I49" i="3"/>
  <c r="J49" i="3" s="1"/>
  <c r="G49" i="3"/>
  <c r="H49" i="3" s="1"/>
  <c r="F49" i="3"/>
  <c r="N48" i="3"/>
  <c r="L48" i="3"/>
  <c r="I48" i="3"/>
  <c r="J48" i="3" s="1"/>
  <c r="G48" i="3"/>
  <c r="H48" i="3" s="1"/>
  <c r="F48" i="3"/>
  <c r="L45" i="3"/>
  <c r="I45" i="3"/>
  <c r="J45" i="3" s="1"/>
  <c r="G45" i="3"/>
  <c r="H45" i="3" s="1"/>
  <c r="F45" i="3"/>
  <c r="L44" i="3"/>
  <c r="I44" i="3"/>
  <c r="J44" i="3" s="1"/>
  <c r="G44" i="3"/>
  <c r="H44" i="3" s="1"/>
  <c r="F44" i="3"/>
  <c r="L43" i="3"/>
  <c r="I43" i="3"/>
  <c r="J43" i="3" s="1"/>
  <c r="G43" i="3"/>
  <c r="H43" i="3" s="1"/>
  <c r="F43" i="3"/>
  <c r="P42" i="3"/>
  <c r="P41" i="3"/>
  <c r="P40" i="3"/>
  <c r="R40" i="3" s="1"/>
  <c r="S40" i="3" s="1"/>
  <c r="L40" i="3"/>
  <c r="I40" i="3"/>
  <c r="J40" i="3" s="1"/>
  <c r="G40" i="3"/>
  <c r="H40" i="3" s="1"/>
  <c r="F40" i="3"/>
  <c r="O39" i="3"/>
  <c r="P39" i="3" s="1"/>
  <c r="L39" i="3"/>
  <c r="I39" i="3"/>
  <c r="J39" i="3" s="1"/>
  <c r="G39" i="3"/>
  <c r="H39" i="3" s="1"/>
  <c r="F39" i="3"/>
  <c r="O38" i="3"/>
  <c r="P38" i="3" s="1"/>
  <c r="L38" i="3"/>
  <c r="I38" i="3"/>
  <c r="J38" i="3" s="1"/>
  <c r="G38" i="3"/>
  <c r="H38" i="3" s="1"/>
  <c r="F38" i="3"/>
  <c r="L35" i="3"/>
  <c r="I35" i="3"/>
  <c r="J35" i="3" s="1"/>
  <c r="G35" i="3"/>
  <c r="H35" i="3" s="1"/>
  <c r="F35" i="3"/>
  <c r="O34" i="3"/>
  <c r="P34" i="3" s="1"/>
  <c r="L34" i="3"/>
  <c r="I34" i="3"/>
  <c r="J34" i="3" s="1"/>
  <c r="G34" i="3"/>
  <c r="H34" i="3" s="1"/>
  <c r="F34" i="3"/>
  <c r="O31" i="3"/>
  <c r="P31" i="3" s="1"/>
  <c r="L31" i="3"/>
  <c r="I31" i="3"/>
  <c r="J31" i="3" s="1"/>
  <c r="G31" i="3"/>
  <c r="H31" i="3" s="1"/>
  <c r="F31" i="3"/>
  <c r="L30" i="3"/>
  <c r="L32" i="3" s="1"/>
  <c r="I30" i="3"/>
  <c r="J30" i="3" s="1"/>
  <c r="G30" i="3"/>
  <c r="H30" i="3" s="1"/>
  <c r="F30" i="3"/>
  <c r="F27" i="3"/>
  <c r="L26" i="3"/>
  <c r="L28" i="3" s="1"/>
  <c r="I26" i="3"/>
  <c r="J26" i="3" s="1"/>
  <c r="J28" i="3" s="1"/>
  <c r="G26" i="3"/>
  <c r="H26" i="3" s="1"/>
  <c r="H28" i="3" s="1"/>
  <c r="F26" i="3"/>
  <c r="F28" i="3" s="1"/>
  <c r="L23" i="3"/>
  <c r="I23" i="3"/>
  <c r="J23" i="3" s="1"/>
  <c r="G23" i="3"/>
  <c r="H23" i="3" s="1"/>
  <c r="F23" i="3"/>
  <c r="L22" i="3"/>
  <c r="I22" i="3"/>
  <c r="J22" i="3" s="1"/>
  <c r="G22" i="3"/>
  <c r="H22" i="3" s="1"/>
  <c r="F22" i="3"/>
  <c r="L21" i="3"/>
  <c r="I21" i="3"/>
  <c r="J21" i="3" s="1"/>
  <c r="G21" i="3"/>
  <c r="H21" i="3" s="1"/>
  <c r="F21" i="3"/>
  <c r="D112" i="2"/>
  <c r="L100" i="2"/>
  <c r="L101" i="2" s="1"/>
  <c r="J100" i="2"/>
  <c r="J101" i="2" s="1"/>
  <c r="G100" i="2"/>
  <c r="H100" i="2" s="1"/>
  <c r="H101" i="2" s="1"/>
  <c r="F100" i="2"/>
  <c r="F101" i="2" s="1"/>
  <c r="L97" i="2"/>
  <c r="J97" i="2"/>
  <c r="G97" i="2"/>
  <c r="H97" i="2" s="1"/>
  <c r="F97" i="2"/>
  <c r="L96" i="2"/>
  <c r="J96" i="2"/>
  <c r="J98" i="2" s="1"/>
  <c r="G96" i="2"/>
  <c r="H96" i="2" s="1"/>
  <c r="F96" i="2"/>
  <c r="L93" i="2"/>
  <c r="J93" i="2"/>
  <c r="G93" i="2"/>
  <c r="H93" i="2" s="1"/>
  <c r="F93" i="2"/>
  <c r="L92" i="2"/>
  <c r="J92" i="2"/>
  <c r="G92" i="2"/>
  <c r="H92" i="2" s="1"/>
  <c r="F92" i="2"/>
  <c r="L89" i="2"/>
  <c r="J89" i="2"/>
  <c r="G89" i="2"/>
  <c r="H89" i="2" s="1"/>
  <c r="F89" i="2"/>
  <c r="L88" i="2"/>
  <c r="J88" i="2"/>
  <c r="G88" i="2"/>
  <c r="H88" i="2" s="1"/>
  <c r="F88" i="2"/>
  <c r="L87" i="2"/>
  <c r="J87" i="2"/>
  <c r="G87" i="2"/>
  <c r="H87" i="2" s="1"/>
  <c r="F87" i="2"/>
  <c r="L86" i="2"/>
  <c r="J86" i="2"/>
  <c r="G86" i="2"/>
  <c r="H86" i="2" s="1"/>
  <c r="F86" i="2"/>
  <c r="L85" i="2"/>
  <c r="J85" i="2"/>
  <c r="G85" i="2"/>
  <c r="H85" i="2" s="1"/>
  <c r="F85" i="2"/>
  <c r="L84" i="2"/>
  <c r="J84" i="2"/>
  <c r="G84" i="2"/>
  <c r="H84" i="2" s="1"/>
  <c r="F84" i="2"/>
  <c r="L83" i="2"/>
  <c r="J83" i="2"/>
  <c r="G83" i="2"/>
  <c r="H83" i="2" s="1"/>
  <c r="F83" i="2"/>
  <c r="L80" i="2"/>
  <c r="J80" i="2"/>
  <c r="G80" i="2"/>
  <c r="H80" i="2" s="1"/>
  <c r="F80" i="2"/>
  <c r="L79" i="2"/>
  <c r="J79" i="2"/>
  <c r="G79" i="2"/>
  <c r="H79" i="2" s="1"/>
  <c r="F79" i="2"/>
  <c r="L78" i="2"/>
  <c r="J78" i="2"/>
  <c r="G78" i="2"/>
  <c r="H78" i="2" s="1"/>
  <c r="F78" i="2"/>
  <c r="L77" i="2"/>
  <c r="J77" i="2"/>
  <c r="G77" i="2"/>
  <c r="H77" i="2" s="1"/>
  <c r="F77" i="2"/>
  <c r="L76" i="2"/>
  <c r="J76" i="2"/>
  <c r="G76" i="2"/>
  <c r="H76" i="2" s="1"/>
  <c r="F76" i="2"/>
  <c r="L75" i="2"/>
  <c r="J75" i="2"/>
  <c r="G75" i="2"/>
  <c r="H75" i="2" s="1"/>
  <c r="F75" i="2"/>
  <c r="L74" i="2"/>
  <c r="J74" i="2"/>
  <c r="G74" i="2"/>
  <c r="H74" i="2" s="1"/>
  <c r="F74" i="2"/>
  <c r="L70" i="2"/>
  <c r="L71" i="2" s="1"/>
  <c r="J70" i="2"/>
  <c r="J71" i="2" s="1"/>
  <c r="G70" i="2"/>
  <c r="H70" i="2" s="1"/>
  <c r="H71" i="2" s="1"/>
  <c r="F70" i="2"/>
  <c r="F71" i="2" s="1"/>
  <c r="L67" i="2"/>
  <c r="J67" i="2"/>
  <c r="D67" i="2"/>
  <c r="F67" i="2" s="1"/>
  <c r="L66" i="2"/>
  <c r="J66" i="2"/>
  <c r="D66" i="2"/>
  <c r="G66" i="2" s="1"/>
  <c r="H66" i="2" s="1"/>
  <c r="L65" i="2"/>
  <c r="J65" i="2"/>
  <c r="D65" i="2"/>
  <c r="G65" i="2" s="1"/>
  <c r="H65" i="2" s="1"/>
  <c r="L64" i="2"/>
  <c r="J64" i="2"/>
  <c r="D64" i="2"/>
  <c r="G64" i="2" s="1"/>
  <c r="H64" i="2" s="1"/>
  <c r="L63" i="2"/>
  <c r="J63" i="2"/>
  <c r="D63" i="2"/>
  <c r="F63" i="2" s="1"/>
  <c r="L62" i="2"/>
  <c r="J62" i="2"/>
  <c r="D62" i="2"/>
  <c r="F62" i="2" s="1"/>
  <c r="L61" i="2"/>
  <c r="J61" i="2"/>
  <c r="D61" i="2"/>
  <c r="G61" i="2" s="1"/>
  <c r="H61" i="2" s="1"/>
  <c r="L60" i="2"/>
  <c r="J60" i="2"/>
  <c r="D60" i="2"/>
  <c r="G60" i="2" s="1"/>
  <c r="H60" i="2" s="1"/>
  <c r="L59" i="2"/>
  <c r="J59" i="2"/>
  <c r="G59" i="2"/>
  <c r="H59" i="2" s="1"/>
  <c r="F59" i="2"/>
  <c r="L58" i="2"/>
  <c r="J58" i="2"/>
  <c r="G58" i="2"/>
  <c r="H58" i="2" s="1"/>
  <c r="F58" i="2"/>
  <c r="L57" i="2"/>
  <c r="J57" i="2"/>
  <c r="D57" i="2"/>
  <c r="G57" i="2" s="1"/>
  <c r="H57" i="2" s="1"/>
  <c r="L56" i="2"/>
  <c r="J56" i="2"/>
  <c r="D56" i="2"/>
  <c r="F56" i="2" s="1"/>
  <c r="L52" i="2"/>
  <c r="I52" i="2"/>
  <c r="J52" i="2" s="1"/>
  <c r="G52" i="2"/>
  <c r="H52" i="2" s="1"/>
  <c r="F52" i="2"/>
  <c r="L51" i="2"/>
  <c r="I51" i="2"/>
  <c r="J51" i="2" s="1"/>
  <c r="G51" i="2"/>
  <c r="H51" i="2" s="1"/>
  <c r="F51" i="2"/>
  <c r="L50" i="2"/>
  <c r="I50" i="2"/>
  <c r="J50" i="2" s="1"/>
  <c r="G50" i="2"/>
  <c r="H50" i="2" s="1"/>
  <c r="F50" i="2"/>
  <c r="L49" i="2"/>
  <c r="I49" i="2"/>
  <c r="J49" i="2" s="1"/>
  <c r="G49" i="2"/>
  <c r="H49" i="2" s="1"/>
  <c r="F49" i="2"/>
  <c r="L48" i="2"/>
  <c r="I48" i="2"/>
  <c r="J48" i="2" s="1"/>
  <c r="G48" i="2"/>
  <c r="H48" i="2" s="1"/>
  <c r="F48" i="2"/>
  <c r="L45" i="2"/>
  <c r="I45" i="2"/>
  <c r="J45" i="2" s="1"/>
  <c r="G45" i="2"/>
  <c r="H45" i="2" s="1"/>
  <c r="F45" i="2"/>
  <c r="L44" i="2"/>
  <c r="I44" i="2"/>
  <c r="J44" i="2" s="1"/>
  <c r="G44" i="2"/>
  <c r="H44" i="2" s="1"/>
  <c r="F44" i="2"/>
  <c r="L43" i="2"/>
  <c r="I43" i="2"/>
  <c r="J43" i="2" s="1"/>
  <c r="G43" i="2"/>
  <c r="H43" i="2" s="1"/>
  <c r="F43" i="2"/>
  <c r="L40" i="2"/>
  <c r="I40" i="2"/>
  <c r="J40" i="2" s="1"/>
  <c r="G40" i="2"/>
  <c r="H40" i="2" s="1"/>
  <c r="F40" i="2"/>
  <c r="O39" i="2"/>
  <c r="P39" i="2" s="1"/>
  <c r="L39" i="2"/>
  <c r="I39" i="2"/>
  <c r="J39" i="2" s="1"/>
  <c r="G39" i="2"/>
  <c r="H39" i="2" s="1"/>
  <c r="F39" i="2"/>
  <c r="O38" i="2"/>
  <c r="P38" i="2" s="1"/>
  <c r="L38" i="2"/>
  <c r="I38" i="2"/>
  <c r="J38" i="2" s="1"/>
  <c r="G38" i="2"/>
  <c r="H38" i="2" s="1"/>
  <c r="F38" i="2"/>
  <c r="L35" i="2"/>
  <c r="I35" i="2"/>
  <c r="J35" i="2" s="1"/>
  <c r="G35" i="2"/>
  <c r="H35" i="2" s="1"/>
  <c r="F35" i="2"/>
  <c r="O34" i="2"/>
  <c r="P34" i="2" s="1"/>
  <c r="L34" i="2"/>
  <c r="I34" i="2"/>
  <c r="J34" i="2" s="1"/>
  <c r="G34" i="2"/>
  <c r="H34" i="2" s="1"/>
  <c r="F34" i="2"/>
  <c r="O31" i="2"/>
  <c r="P31" i="2" s="1"/>
  <c r="L31" i="2"/>
  <c r="I31" i="2"/>
  <c r="J31" i="2" s="1"/>
  <c r="G31" i="2"/>
  <c r="H31" i="2" s="1"/>
  <c r="F31" i="2"/>
  <c r="L30" i="2"/>
  <c r="L32" i="2" s="1"/>
  <c r="I30" i="2"/>
  <c r="J30" i="2" s="1"/>
  <c r="G30" i="2"/>
  <c r="H30" i="2" s="1"/>
  <c r="F30" i="2"/>
  <c r="F27" i="2"/>
  <c r="L26" i="2"/>
  <c r="L28" i="2" s="1"/>
  <c r="I26" i="2"/>
  <c r="J26" i="2" s="1"/>
  <c r="J28" i="2" s="1"/>
  <c r="G26" i="2"/>
  <c r="H26" i="2" s="1"/>
  <c r="H28" i="2" s="1"/>
  <c r="F26" i="2"/>
  <c r="L23" i="2"/>
  <c r="I23" i="2"/>
  <c r="J23" i="2" s="1"/>
  <c r="G23" i="2"/>
  <c r="H23" i="2" s="1"/>
  <c r="F23" i="2"/>
  <c r="L22" i="2"/>
  <c r="I22" i="2"/>
  <c r="J22" i="2" s="1"/>
  <c r="G22" i="2"/>
  <c r="H22" i="2" s="1"/>
  <c r="F22" i="2"/>
  <c r="L21" i="2"/>
  <c r="I21" i="2"/>
  <c r="J21" i="2" s="1"/>
  <c r="G21" i="2"/>
  <c r="H21" i="2" s="1"/>
  <c r="F21" i="2"/>
  <c r="P46" i="8" l="1"/>
  <c r="P49" i="8"/>
  <c r="H36" i="3"/>
  <c r="F83" i="6"/>
  <c r="J642" i="7"/>
  <c r="J153" i="7"/>
  <c r="P24" i="8"/>
  <c r="F35" i="8"/>
  <c r="P38" i="8"/>
  <c r="J312" i="7"/>
  <c r="F360" i="7"/>
  <c r="F470" i="7"/>
  <c r="J94" i="3"/>
  <c r="F675" i="7"/>
  <c r="J307" i="7"/>
  <c r="L484" i="7"/>
  <c r="J565" i="7"/>
  <c r="J36" i="4"/>
  <c r="J188" i="7"/>
  <c r="F53" i="2"/>
  <c r="L188" i="7"/>
  <c r="F552" i="7"/>
  <c r="F560" i="7"/>
  <c r="F570" i="7"/>
  <c r="F41" i="2"/>
  <c r="P37" i="8"/>
  <c r="L103" i="4"/>
  <c r="F71" i="7"/>
  <c r="L75" i="7"/>
  <c r="L517" i="7"/>
  <c r="G661" i="7"/>
  <c r="H661" i="7" s="1"/>
  <c r="H662" i="7" s="1"/>
  <c r="J80" i="7"/>
  <c r="F133" i="7"/>
  <c r="F153" i="7"/>
  <c r="J337" i="7"/>
  <c r="H345" i="7"/>
  <c r="F384" i="7"/>
  <c r="J388" i="7"/>
  <c r="H565" i="7"/>
  <c r="L675" i="7"/>
  <c r="F24" i="2"/>
  <c r="P51" i="3"/>
  <c r="J32" i="7"/>
  <c r="J42" i="7"/>
  <c r="F102" i="7"/>
  <c r="H274" i="7"/>
  <c r="H286" i="7"/>
  <c r="F341" i="7"/>
  <c r="L544" i="7"/>
  <c r="H36" i="6"/>
  <c r="L32" i="7"/>
  <c r="L37" i="7"/>
  <c r="L42" i="7"/>
  <c r="H90" i="7"/>
  <c r="H102" i="7"/>
  <c r="J183" i="7"/>
  <c r="F231" i="7"/>
  <c r="J274" i="7"/>
  <c r="J286" i="7"/>
  <c r="F81" i="2"/>
  <c r="F94" i="2"/>
  <c r="H32" i="5"/>
  <c r="L93" i="5"/>
  <c r="L32" i="6"/>
  <c r="J36" i="6"/>
  <c r="L47" i="7"/>
  <c r="P51" i="8"/>
  <c r="J103" i="4"/>
  <c r="L24" i="5"/>
  <c r="J32" i="5"/>
  <c r="H196" i="7"/>
  <c r="L209" i="7"/>
  <c r="F259" i="7"/>
  <c r="F264" i="7"/>
  <c r="L466" i="7"/>
  <c r="H615" i="7"/>
  <c r="L662" i="7"/>
  <c r="F723" i="7"/>
  <c r="F728" i="7"/>
  <c r="P50" i="8"/>
  <c r="P48" i="8"/>
  <c r="J94" i="2"/>
  <c r="L41" i="3"/>
  <c r="J36" i="5"/>
  <c r="P41" i="8"/>
  <c r="J36" i="3"/>
  <c r="F46" i="3"/>
  <c r="L41" i="4"/>
  <c r="J90" i="4"/>
  <c r="L36" i="5"/>
  <c r="F114" i="7"/>
  <c r="H204" i="7"/>
  <c r="J251" i="7"/>
  <c r="H350" i="7"/>
  <c r="H35" i="8"/>
  <c r="P43" i="8"/>
  <c r="L98" i="2"/>
  <c r="F81" i="4"/>
  <c r="L41" i="5"/>
  <c r="P51" i="6"/>
  <c r="J110" i="7"/>
  <c r="F118" i="7"/>
  <c r="J161" i="7"/>
  <c r="J166" i="7"/>
  <c r="J204" i="7"/>
  <c r="H259" i="7"/>
  <c r="F458" i="7"/>
  <c r="J474" i="7"/>
  <c r="L522" i="7"/>
  <c r="L527" i="7"/>
  <c r="J532" i="7"/>
  <c r="H675" i="7"/>
  <c r="L713" i="7"/>
  <c r="P32" i="8"/>
  <c r="H36" i="2"/>
  <c r="F61" i="2"/>
  <c r="J90" i="2"/>
  <c r="F103" i="3"/>
  <c r="F32" i="4"/>
  <c r="L97" i="6"/>
  <c r="J67" i="7"/>
  <c r="F80" i="7"/>
  <c r="F157" i="7"/>
  <c r="L171" i="7"/>
  <c r="J259" i="7"/>
  <c r="L350" i="7"/>
  <c r="H403" i="7"/>
  <c r="F423" i="7"/>
  <c r="F427" i="7"/>
  <c r="F527" i="7"/>
  <c r="F532" i="7"/>
  <c r="H575" i="7"/>
  <c r="F587" i="7"/>
  <c r="L630" i="7"/>
  <c r="F713" i="7"/>
  <c r="F718" i="7"/>
  <c r="P20" i="8"/>
  <c r="P39" i="8"/>
  <c r="H98" i="2"/>
  <c r="H98" i="3"/>
  <c r="L24" i="4"/>
  <c r="F28" i="5"/>
  <c r="H80" i="7"/>
  <c r="F161" i="7"/>
  <c r="F255" i="7"/>
  <c r="J302" i="7"/>
  <c r="J403" i="7"/>
  <c r="H415" i="7"/>
  <c r="H423" i="7"/>
  <c r="J575" i="7"/>
  <c r="H587" i="7"/>
  <c r="F625" i="7"/>
  <c r="F670" i="7"/>
  <c r="H713" i="7"/>
  <c r="F30" i="8"/>
  <c r="G66" i="4"/>
  <c r="H66" i="4" s="1"/>
  <c r="H68" i="4" s="1"/>
  <c r="L36" i="2"/>
  <c r="F63" i="3"/>
  <c r="J98" i="3"/>
  <c r="J32" i="4"/>
  <c r="J496" i="7"/>
  <c r="J705" i="7"/>
  <c r="P23" i="8"/>
  <c r="H26" i="8"/>
  <c r="K26" i="8" s="1"/>
  <c r="L26" i="8" s="1"/>
  <c r="H41" i="2"/>
  <c r="H54" i="7"/>
  <c r="H740" i="7"/>
  <c r="P27" i="8"/>
  <c r="P19" i="8"/>
  <c r="P31" i="8"/>
  <c r="F98" i="3"/>
  <c r="P51" i="5"/>
  <c r="H101" i="5"/>
  <c r="G66" i="6"/>
  <c r="H66" i="6" s="1"/>
  <c r="F85" i="6"/>
  <c r="F97" i="6"/>
  <c r="H24" i="7"/>
  <c r="F32" i="7"/>
  <c r="J133" i="7"/>
  <c r="H231" i="7"/>
  <c r="J294" i="7"/>
  <c r="J350" i="7"/>
  <c r="J360" i="7"/>
  <c r="J367" i="7"/>
  <c r="L415" i="7"/>
  <c r="F436" i="7"/>
  <c r="H670" i="7"/>
  <c r="F685" i="7"/>
  <c r="L692" i="7"/>
  <c r="F740" i="7"/>
  <c r="H30" i="8"/>
  <c r="H90" i="3"/>
  <c r="H607" i="7"/>
  <c r="F26" i="8"/>
  <c r="P45" i="8"/>
  <c r="L24" i="6"/>
  <c r="L324" i="7"/>
  <c r="F32" i="2"/>
  <c r="L41" i="2"/>
  <c r="L81" i="2"/>
  <c r="F98" i="2"/>
  <c r="L46" i="4"/>
  <c r="H81" i="4"/>
  <c r="O103" i="4" s="1"/>
  <c r="F94" i="4"/>
  <c r="F98" i="4"/>
  <c r="F89" i="5"/>
  <c r="F36" i="6"/>
  <c r="H85" i="6"/>
  <c r="H93" i="6"/>
  <c r="L24" i="7"/>
  <c r="F59" i="7"/>
  <c r="H118" i="7"/>
  <c r="J176" i="7"/>
  <c r="L204" i="7"/>
  <c r="F269" i="7"/>
  <c r="F302" i="7"/>
  <c r="F307" i="7"/>
  <c r="J372" i="7"/>
  <c r="H410" i="7"/>
  <c r="H431" i="7"/>
  <c r="H436" i="7"/>
  <c r="H441" i="7"/>
  <c r="L453" i="7"/>
  <c r="H458" i="7"/>
  <c r="F489" i="7"/>
  <c r="F522" i="7"/>
  <c r="L539" i="7"/>
  <c r="L565" i="7"/>
  <c r="L615" i="7"/>
  <c r="J685" i="7"/>
  <c r="F709" i="7"/>
  <c r="F52" i="8"/>
  <c r="L90" i="2"/>
  <c r="F65" i="4"/>
  <c r="G62" i="3"/>
  <c r="H62" i="3" s="1"/>
  <c r="F36" i="2"/>
  <c r="F46" i="2"/>
  <c r="F32" i="3"/>
  <c r="F53" i="3"/>
  <c r="F94" i="3"/>
  <c r="J103" i="3"/>
  <c r="F24" i="4"/>
  <c r="H32" i="4"/>
  <c r="F41" i="4"/>
  <c r="H94" i="4"/>
  <c r="G66" i="5"/>
  <c r="H66" i="5" s="1"/>
  <c r="L97" i="5"/>
  <c r="F24" i="6"/>
  <c r="J85" i="6"/>
  <c r="J93" i="6"/>
  <c r="L85" i="7"/>
  <c r="L90" i="7"/>
  <c r="J118" i="7"/>
  <c r="J123" i="7"/>
  <c r="J128" i="7"/>
  <c r="L214" i="7"/>
  <c r="J219" i="7"/>
  <c r="L231" i="7"/>
  <c r="J264" i="7"/>
  <c r="H269" i="7"/>
  <c r="H302" i="7"/>
  <c r="H307" i="7"/>
  <c r="J317" i="7"/>
  <c r="F329" i="7"/>
  <c r="F367" i="7"/>
  <c r="J431" i="7"/>
  <c r="J436" i="7"/>
  <c r="F453" i="7"/>
  <c r="J458" i="7"/>
  <c r="H466" i="7"/>
  <c r="F474" i="7"/>
  <c r="J501" i="7"/>
  <c r="H522" i="7"/>
  <c r="F544" i="7"/>
  <c r="F615" i="7"/>
  <c r="L642" i="7"/>
  <c r="P25" i="8"/>
  <c r="P29" i="8"/>
  <c r="P36" i="8"/>
  <c r="G67" i="2"/>
  <c r="H67" i="2" s="1"/>
  <c r="F704" i="7"/>
  <c r="H496" i="7"/>
  <c r="L24" i="2"/>
  <c r="L94" i="2"/>
  <c r="J24" i="3"/>
  <c r="L81" i="4"/>
  <c r="H98" i="4"/>
  <c r="F97" i="5"/>
  <c r="H46" i="6"/>
  <c r="L93" i="6"/>
  <c r="J97" i="6"/>
  <c r="J75" i="7"/>
  <c r="F90" i="7"/>
  <c r="L123" i="7"/>
  <c r="H161" i="7"/>
  <c r="F166" i="7"/>
  <c r="H188" i="7"/>
  <c r="L219" i="7"/>
  <c r="F251" i="7"/>
  <c r="H329" i="7"/>
  <c r="L355" i="7"/>
  <c r="J393" i="7"/>
  <c r="L431" i="7"/>
  <c r="L436" i="7"/>
  <c r="L458" i="7"/>
  <c r="J466" i="7"/>
  <c r="H474" i="7"/>
  <c r="F479" i="7"/>
  <c r="L501" i="7"/>
  <c r="L575" i="7"/>
  <c r="J587" i="7"/>
  <c r="F642" i="7"/>
  <c r="F697" i="7"/>
  <c r="L697" i="7"/>
  <c r="F735" i="7"/>
  <c r="F22" i="8"/>
  <c r="J35" i="8"/>
  <c r="P44" i="8"/>
  <c r="H484" i="7"/>
  <c r="F90" i="2"/>
  <c r="J36" i="2"/>
  <c r="L24" i="3"/>
  <c r="L36" i="3"/>
  <c r="J53" i="4"/>
  <c r="P51" i="4"/>
  <c r="F46" i="5"/>
  <c r="F110" i="7"/>
  <c r="L110" i="7"/>
  <c r="F200" i="7"/>
  <c r="F219" i="7"/>
  <c r="L269" i="7"/>
  <c r="L307" i="7"/>
  <c r="H337" i="7"/>
  <c r="F345" i="7"/>
  <c r="F431" i="7"/>
  <c r="F509" i="7"/>
  <c r="G551" i="7"/>
  <c r="H551" i="7" s="1"/>
  <c r="J680" i="7"/>
  <c r="J723" i="7"/>
  <c r="L740" i="7"/>
  <c r="P26" i="8"/>
  <c r="P28" i="8"/>
  <c r="J41" i="2"/>
  <c r="H46" i="3"/>
  <c r="H90" i="4"/>
  <c r="H75" i="7"/>
  <c r="H32" i="2"/>
  <c r="L46" i="2"/>
  <c r="G56" i="2"/>
  <c r="H56" i="2" s="1"/>
  <c r="F65" i="2"/>
  <c r="J32" i="3"/>
  <c r="J68" i="3"/>
  <c r="H53" i="4"/>
  <c r="J93" i="5"/>
  <c r="F41" i="6"/>
  <c r="J46" i="2"/>
  <c r="L101" i="5"/>
  <c r="J68" i="2"/>
  <c r="G63" i="2"/>
  <c r="H63" i="2" s="1"/>
  <c r="F41" i="3"/>
  <c r="F56" i="3"/>
  <c r="G67" i="3"/>
  <c r="H67" i="3" s="1"/>
  <c r="F67" i="3"/>
  <c r="F36" i="4"/>
  <c r="F53" i="5"/>
  <c r="J67" i="5"/>
  <c r="J97" i="5"/>
  <c r="H24" i="6"/>
  <c r="F32" i="6"/>
  <c r="H41" i="6"/>
  <c r="L101" i="6"/>
  <c r="F28" i="2"/>
  <c r="H46" i="2"/>
  <c r="L53" i="2"/>
  <c r="L68" i="2"/>
  <c r="J81" i="2"/>
  <c r="F24" i="3"/>
  <c r="F36" i="3"/>
  <c r="L46" i="3"/>
  <c r="J53" i="3"/>
  <c r="L68" i="3"/>
  <c r="F65" i="3"/>
  <c r="J41" i="4"/>
  <c r="H24" i="5"/>
  <c r="G65" i="5"/>
  <c r="H65" i="5" s="1"/>
  <c r="F93" i="5"/>
  <c r="H53" i="6"/>
  <c r="J37" i="7"/>
  <c r="H128" i="7"/>
  <c r="L118" i="7"/>
  <c r="L670" i="7"/>
  <c r="L81" i="3"/>
  <c r="L53" i="4"/>
  <c r="L94" i="4"/>
  <c r="F103" i="4"/>
  <c r="F24" i="5"/>
  <c r="L67" i="5"/>
  <c r="H32" i="6"/>
  <c r="F46" i="6"/>
  <c r="J53" i="6"/>
  <c r="H80" i="6"/>
  <c r="H83" i="6"/>
  <c r="F37" i="7"/>
  <c r="J47" i="7"/>
  <c r="L59" i="7"/>
  <c r="L67" i="7"/>
  <c r="F128" i="7"/>
  <c r="F140" i="7"/>
  <c r="L153" i="7"/>
  <c r="H209" i="7"/>
  <c r="J423" i="7"/>
  <c r="J489" i="7"/>
  <c r="L83" i="6"/>
  <c r="H101" i="6"/>
  <c r="J54" i="7"/>
  <c r="F67" i="7"/>
  <c r="J140" i="7"/>
  <c r="H140" i="7"/>
  <c r="H153" i="7"/>
  <c r="F441" i="7"/>
  <c r="J625" i="7"/>
  <c r="H642" i="7"/>
  <c r="K30" i="8"/>
  <c r="L30" i="8" s="1"/>
  <c r="F90" i="3"/>
  <c r="H94" i="3"/>
  <c r="F28" i="4"/>
  <c r="F53" i="4"/>
  <c r="J81" i="4"/>
  <c r="L90" i="4"/>
  <c r="J94" i="4"/>
  <c r="J24" i="5"/>
  <c r="L32" i="5"/>
  <c r="F36" i="5"/>
  <c r="H36" i="5"/>
  <c r="F80" i="5"/>
  <c r="L80" i="5"/>
  <c r="H80" i="5"/>
  <c r="F28" i="6"/>
  <c r="J46" i="6"/>
  <c r="L67" i="6"/>
  <c r="F93" i="6"/>
  <c r="J24" i="7"/>
  <c r="H32" i="7"/>
  <c r="H47" i="7"/>
  <c r="L54" i="7"/>
  <c r="H67" i="7"/>
  <c r="L102" i="7"/>
  <c r="L133" i="7"/>
  <c r="L161" i="7"/>
  <c r="L176" i="7"/>
  <c r="J214" i="7"/>
  <c r="J231" i="7"/>
  <c r="L286" i="7"/>
  <c r="H324" i="7"/>
  <c r="F398" i="7"/>
  <c r="H446" i="7"/>
  <c r="L474" i="7"/>
  <c r="J552" i="7"/>
  <c r="L728" i="7"/>
  <c r="F209" i="7"/>
  <c r="F226" i="7"/>
  <c r="L259" i="7"/>
  <c r="L264" i="7"/>
  <c r="J281" i="7"/>
  <c r="F298" i="7"/>
  <c r="F312" i="7"/>
  <c r="L317" i="7"/>
  <c r="L380" i="7"/>
  <c r="F393" i="7"/>
  <c r="J410" i="7"/>
  <c r="J441" i="7"/>
  <c r="F446" i="7"/>
  <c r="J453" i="7"/>
  <c r="F513" i="7"/>
  <c r="F517" i="7"/>
  <c r="H532" i="7"/>
  <c r="H544" i="7"/>
  <c r="F575" i="7"/>
  <c r="L587" i="7"/>
  <c r="L599" i="7"/>
  <c r="J599" i="7"/>
  <c r="J607" i="7"/>
  <c r="F666" i="7"/>
  <c r="J697" i="7"/>
  <c r="H718" i="7"/>
  <c r="L723" i="7"/>
  <c r="H728" i="7"/>
  <c r="P30" i="8"/>
  <c r="P40" i="8"/>
  <c r="F45" i="8"/>
  <c r="P42" i="8"/>
  <c r="L226" i="7"/>
  <c r="L251" i="7"/>
  <c r="F281" i="7"/>
  <c r="L302" i="7"/>
  <c r="H312" i="7"/>
  <c r="L345" i="7"/>
  <c r="J355" i="7"/>
  <c r="L372" i="7"/>
  <c r="F380" i="7"/>
  <c r="L398" i="7"/>
  <c r="L441" i="7"/>
  <c r="J446" i="7"/>
  <c r="H489" i="7"/>
  <c r="J522" i="7"/>
  <c r="H552" i="7"/>
  <c r="L607" i="7"/>
  <c r="L620" i="7"/>
  <c r="H625" i="7"/>
  <c r="J662" i="7"/>
  <c r="J670" i="7"/>
  <c r="L680" i="7"/>
  <c r="H685" i="7"/>
  <c r="J692" i="7"/>
  <c r="J718" i="7"/>
  <c r="J22" i="8"/>
  <c r="J30" i="8"/>
  <c r="H45" i="8"/>
  <c r="K45" i="8" s="1"/>
  <c r="L45" i="8" s="1"/>
  <c r="L735" i="7"/>
  <c r="P21" i="8"/>
  <c r="J26" i="8"/>
  <c r="P34" i="8"/>
  <c r="P35" i="8"/>
  <c r="H214" i="7"/>
  <c r="L294" i="7"/>
  <c r="L312" i="7"/>
  <c r="H355" i="7"/>
  <c r="H372" i="7"/>
  <c r="F403" i="7"/>
  <c r="L403" i="7"/>
  <c r="F415" i="7"/>
  <c r="H453" i="7"/>
  <c r="L479" i="7"/>
  <c r="J484" i="7"/>
  <c r="L496" i="7"/>
  <c r="L532" i="7"/>
  <c r="F565" i="7"/>
  <c r="H620" i="7"/>
  <c r="F630" i="7"/>
  <c r="J637" i="7"/>
  <c r="L705" i="7"/>
  <c r="J713" i="7"/>
  <c r="H41" i="4"/>
  <c r="H90" i="2"/>
  <c r="H24" i="3"/>
  <c r="H24" i="2"/>
  <c r="H81" i="3"/>
  <c r="H103" i="3"/>
  <c r="H81" i="2"/>
  <c r="H89" i="5"/>
  <c r="J24" i="2"/>
  <c r="J53" i="2"/>
  <c r="H53" i="2"/>
  <c r="H94" i="2"/>
  <c r="J32" i="2"/>
  <c r="H53" i="3"/>
  <c r="F66" i="2"/>
  <c r="L89" i="5"/>
  <c r="H243" i="7"/>
  <c r="G62" i="2"/>
  <c r="H62" i="2" s="1"/>
  <c r="H41" i="3"/>
  <c r="F61" i="3"/>
  <c r="G64" i="3"/>
  <c r="H64" i="3" s="1"/>
  <c r="F64" i="3"/>
  <c r="F81" i="3"/>
  <c r="J81" i="3"/>
  <c r="L68" i="4"/>
  <c r="J68" i="4"/>
  <c r="J46" i="5"/>
  <c r="J243" i="7"/>
  <c r="G56" i="6"/>
  <c r="H56" i="6" s="1"/>
  <c r="F56" i="6"/>
  <c r="J41" i="3"/>
  <c r="F66" i="3"/>
  <c r="H36" i="4"/>
  <c r="F57" i="4"/>
  <c r="J98" i="4"/>
  <c r="H53" i="5"/>
  <c r="F57" i="2"/>
  <c r="F60" i="2"/>
  <c r="F64" i="2"/>
  <c r="G60" i="3"/>
  <c r="H60" i="3" s="1"/>
  <c r="F60" i="3"/>
  <c r="L90" i="3"/>
  <c r="F64" i="4"/>
  <c r="L98" i="4"/>
  <c r="J41" i="6"/>
  <c r="H24" i="4"/>
  <c r="L53" i="3"/>
  <c r="L94" i="3"/>
  <c r="H46" i="5"/>
  <c r="F53" i="6"/>
  <c r="J46" i="3"/>
  <c r="H103" i="4"/>
  <c r="F41" i="5"/>
  <c r="J41" i="5"/>
  <c r="J53" i="5"/>
  <c r="F64" i="5"/>
  <c r="G64" i="5"/>
  <c r="H64" i="5" s="1"/>
  <c r="H97" i="5"/>
  <c r="F65" i="6"/>
  <c r="F80" i="6"/>
  <c r="J46" i="4"/>
  <c r="H32" i="3"/>
  <c r="J24" i="4"/>
  <c r="G57" i="3"/>
  <c r="H57" i="3" s="1"/>
  <c r="F57" i="3"/>
  <c r="J90" i="3"/>
  <c r="L36" i="4"/>
  <c r="F90" i="4"/>
  <c r="G56" i="5"/>
  <c r="H56" i="5" s="1"/>
  <c r="F56" i="5"/>
  <c r="L53" i="5"/>
  <c r="J80" i="5"/>
  <c r="J89" i="5"/>
  <c r="J67" i="6"/>
  <c r="F56" i="4"/>
  <c r="H41" i="5"/>
  <c r="G57" i="5"/>
  <c r="H57" i="5" s="1"/>
  <c r="J24" i="6"/>
  <c r="L41" i="6"/>
  <c r="L53" i="6"/>
  <c r="L84" i="6"/>
  <c r="J84" i="6"/>
  <c r="J89" i="6" s="1"/>
  <c r="H294" i="7"/>
  <c r="H367" i="7"/>
  <c r="F67" i="4"/>
  <c r="G64" i="6"/>
  <c r="H64" i="6" s="1"/>
  <c r="J80" i="6"/>
  <c r="F84" i="6"/>
  <c r="F97" i="7"/>
  <c r="H110" i="7"/>
  <c r="H226" i="7"/>
  <c r="F32" i="5"/>
  <c r="L36" i="6"/>
  <c r="G57" i="6"/>
  <c r="H57" i="6" s="1"/>
  <c r="L80" i="6"/>
  <c r="F54" i="7"/>
  <c r="L46" i="5"/>
  <c r="J32" i="6"/>
  <c r="L46" i="6"/>
  <c r="N93" i="6" s="1"/>
  <c r="H84" i="6"/>
  <c r="J59" i="7"/>
  <c r="F24" i="7"/>
  <c r="H59" i="7"/>
  <c r="H133" i="7"/>
  <c r="H183" i="7"/>
  <c r="H219" i="7"/>
  <c r="L243" i="7"/>
  <c r="J269" i="7"/>
  <c r="H317" i="7"/>
  <c r="J324" i="7"/>
  <c r="J329" i="7"/>
  <c r="L80" i="7"/>
  <c r="F85" i="7"/>
  <c r="F123" i="7"/>
  <c r="H166" i="7"/>
  <c r="L183" i="7"/>
  <c r="L196" i="7"/>
  <c r="J226" i="7"/>
  <c r="H281" i="7"/>
  <c r="L337" i="7"/>
  <c r="F599" i="7"/>
  <c r="H37" i="7"/>
  <c r="H97" i="7"/>
  <c r="H123" i="7"/>
  <c r="H145" i="7"/>
  <c r="L274" i="7"/>
  <c r="L367" i="7"/>
  <c r="H599" i="7"/>
  <c r="F42" i="7"/>
  <c r="H85" i="7"/>
  <c r="J97" i="7"/>
  <c r="J102" i="7"/>
  <c r="J145" i="7"/>
  <c r="H171" i="7"/>
  <c r="H264" i="7"/>
  <c r="L281" i="7"/>
  <c r="F410" i="7"/>
  <c r="H697" i="7"/>
  <c r="J85" i="7"/>
  <c r="L97" i="7"/>
  <c r="J171" i="7"/>
  <c r="F324" i="7"/>
  <c r="F355" i="7"/>
  <c r="F606" i="7"/>
  <c r="F607" i="7" s="1"/>
  <c r="F582" i="7"/>
  <c r="H22" i="8"/>
  <c r="F350" i="7"/>
  <c r="L393" i="7"/>
  <c r="H398" i="7"/>
  <c r="J415" i="7"/>
  <c r="F637" i="7"/>
  <c r="L685" i="7"/>
  <c r="H692" i="7"/>
  <c r="P33" i="8"/>
  <c r="F40" i="8"/>
  <c r="F196" i="7"/>
  <c r="J209" i="7"/>
  <c r="H251" i="7"/>
  <c r="F317" i="7"/>
  <c r="H360" i="7"/>
  <c r="F388" i="7"/>
  <c r="J398" i="7"/>
  <c r="L582" i="7"/>
  <c r="H637" i="7"/>
  <c r="F662" i="7"/>
  <c r="F705" i="7"/>
  <c r="L145" i="7"/>
  <c r="L166" i="7"/>
  <c r="F176" i="7"/>
  <c r="F183" i="7"/>
  <c r="F243" i="7"/>
  <c r="H380" i="7"/>
  <c r="L423" i="7"/>
  <c r="F556" i="7"/>
  <c r="H560" i="7"/>
  <c r="L654" i="7"/>
  <c r="H705" i="7"/>
  <c r="F171" i="7"/>
  <c r="F204" i="7"/>
  <c r="F274" i="7"/>
  <c r="F337" i="7"/>
  <c r="L360" i="7"/>
  <c r="F372" i="7"/>
  <c r="J380" i="7"/>
  <c r="H388" i="7"/>
  <c r="L637" i="7"/>
  <c r="H680" i="7"/>
  <c r="L489" i="7"/>
  <c r="F539" i="7"/>
  <c r="J654" i="7"/>
  <c r="L718" i="7"/>
  <c r="H735" i="7"/>
  <c r="P22" i="8"/>
  <c r="H40" i="8"/>
  <c r="H52" i="8"/>
  <c r="L410" i="7"/>
  <c r="F501" i="7"/>
  <c r="H509" i="7"/>
  <c r="H517" i="7"/>
  <c r="H527" i="7"/>
  <c r="H539" i="7"/>
  <c r="J560" i="7"/>
  <c r="H570" i="7"/>
  <c r="F654" i="7"/>
  <c r="J675" i="7"/>
  <c r="J728" i="7"/>
  <c r="J735" i="7"/>
  <c r="J740" i="7"/>
  <c r="J40" i="8"/>
  <c r="J45" i="8"/>
  <c r="F466" i="7"/>
  <c r="H501" i="7"/>
  <c r="J509" i="7"/>
  <c r="J517" i="7"/>
  <c r="J527" i="7"/>
  <c r="J539" i="7"/>
  <c r="L552" i="7"/>
  <c r="L560" i="7"/>
  <c r="J570" i="7"/>
  <c r="H582" i="7"/>
  <c r="H630" i="7"/>
  <c r="H654" i="7"/>
  <c r="F680" i="7"/>
  <c r="H723" i="7"/>
  <c r="J52" i="8"/>
  <c r="J479" i="7"/>
  <c r="F484" i="7"/>
  <c r="F496" i="7"/>
  <c r="L509" i="7"/>
  <c r="J544" i="7"/>
  <c r="L570" i="7"/>
  <c r="J582" i="7"/>
  <c r="F620" i="7"/>
  <c r="J630" i="7"/>
  <c r="F692" i="7"/>
  <c r="K35" i="8" l="1"/>
  <c r="L35" i="8" s="1"/>
  <c r="L60" i="7"/>
  <c r="L103" i="2"/>
  <c r="L105" i="2" s="1"/>
  <c r="L107" i="2" s="1"/>
  <c r="J502" i="7"/>
  <c r="F89" i="6"/>
  <c r="L89" i="6"/>
  <c r="F459" i="7"/>
  <c r="J459" i="7"/>
  <c r="O101" i="5"/>
  <c r="O102" i="5" s="1"/>
  <c r="H459" i="7"/>
  <c r="F146" i="7"/>
  <c r="J189" i="7"/>
  <c r="O101" i="2"/>
  <c r="O102" i="2" s="1"/>
  <c r="J287" i="7"/>
  <c r="J698" i="7"/>
  <c r="J373" i="7"/>
  <c r="H89" i="6"/>
  <c r="O101" i="6" s="1"/>
  <c r="P101" i="6" s="1"/>
  <c r="K22" i="8"/>
  <c r="L22" i="8" s="1"/>
  <c r="H330" i="7"/>
  <c r="L741" i="7"/>
  <c r="L698" i="7"/>
  <c r="H60" i="7"/>
  <c r="H67" i="5"/>
  <c r="H103" i="5" s="1"/>
  <c r="H105" i="5" s="1"/>
  <c r="L655" i="7"/>
  <c r="L244" i="7"/>
  <c r="L545" i="7"/>
  <c r="F545" i="7"/>
  <c r="F741" i="7"/>
  <c r="F373" i="7"/>
  <c r="P53" i="8"/>
  <c r="P54" i="8" s="1"/>
  <c r="L330" i="7"/>
  <c r="J416" i="7"/>
  <c r="H545" i="7"/>
  <c r="H502" i="7"/>
  <c r="L502" i="7"/>
  <c r="H416" i="7"/>
  <c r="F698" i="7"/>
  <c r="F287" i="7"/>
  <c r="J146" i="7"/>
  <c r="F68" i="3"/>
  <c r="F105" i="3" s="1"/>
  <c r="F107" i="3" s="1"/>
  <c r="F110" i="3" s="1"/>
  <c r="H68" i="2"/>
  <c r="H103" i="2" s="1"/>
  <c r="H105" i="2" s="1"/>
  <c r="O103" i="3"/>
  <c r="O104" i="3" s="1"/>
  <c r="H105" i="4"/>
  <c r="H107" i="4" s="1"/>
  <c r="H109" i="4" s="1"/>
  <c r="L459" i="7"/>
  <c r="F54" i="8"/>
  <c r="F55" i="8" s="1"/>
  <c r="H103" i="7"/>
  <c r="J60" i="7"/>
  <c r="H68" i="3"/>
  <c r="H105" i="3" s="1"/>
  <c r="H107" i="3" s="1"/>
  <c r="J103" i="5"/>
  <c r="J105" i="5" s="1"/>
  <c r="J108" i="5" s="1"/>
  <c r="J105" i="3"/>
  <c r="J107" i="3" s="1"/>
  <c r="J108" i="3" s="1"/>
  <c r="F68" i="2"/>
  <c r="F103" i="2" s="1"/>
  <c r="F105" i="2" s="1"/>
  <c r="N105" i="2" s="1"/>
  <c r="J103" i="2"/>
  <c r="J105" i="2" s="1"/>
  <c r="J108" i="2" s="1"/>
  <c r="H287" i="7"/>
  <c r="H146" i="7"/>
  <c r="L105" i="4"/>
  <c r="L107" i="4" s="1"/>
  <c r="L109" i="4" s="1"/>
  <c r="J105" i="4"/>
  <c r="J107" i="4" s="1"/>
  <c r="J109" i="4" s="1"/>
  <c r="J655" i="7"/>
  <c r="K40" i="8"/>
  <c r="L40" i="8" s="1"/>
  <c r="F244" i="7"/>
  <c r="L146" i="7"/>
  <c r="L287" i="7"/>
  <c r="J244" i="7"/>
  <c r="J103" i="6"/>
  <c r="J105" i="6" s="1"/>
  <c r="J107" i="6" s="1"/>
  <c r="H67" i="6"/>
  <c r="J103" i="7"/>
  <c r="J330" i="7"/>
  <c r="L103" i="6"/>
  <c r="L105" i="6" s="1"/>
  <c r="L105" i="3"/>
  <c r="L107" i="3" s="1"/>
  <c r="O104" i="4"/>
  <c r="P103" i="4"/>
  <c r="P101" i="2"/>
  <c r="J600" i="7"/>
  <c r="H741" i="7"/>
  <c r="F655" i="7"/>
  <c r="F416" i="7"/>
  <c r="H244" i="7"/>
  <c r="J545" i="7"/>
  <c r="J741" i="7"/>
  <c r="H655" i="7"/>
  <c r="L189" i="7"/>
  <c r="F60" i="7"/>
  <c r="L103" i="5"/>
  <c r="L105" i="5" s="1"/>
  <c r="K52" i="8"/>
  <c r="L52" i="8" s="1"/>
  <c r="H54" i="8"/>
  <c r="H698" i="7"/>
  <c r="F189" i="7"/>
  <c r="L600" i="7"/>
  <c r="F330" i="7"/>
  <c r="F103" i="7"/>
  <c r="H373" i="7"/>
  <c r="F67" i="5"/>
  <c r="F103" i="5" s="1"/>
  <c r="F105" i="5" s="1"/>
  <c r="F600" i="7"/>
  <c r="J54" i="8"/>
  <c r="L373" i="7"/>
  <c r="P103" i="3"/>
  <c r="F502" i="7"/>
  <c r="H600" i="7"/>
  <c r="L416" i="7"/>
  <c r="L103" i="7"/>
  <c r="H189" i="7"/>
  <c r="F68" i="4"/>
  <c r="F105" i="4" s="1"/>
  <c r="F107" i="4" s="1"/>
  <c r="F67" i="6"/>
  <c r="F103" i="6" s="1"/>
  <c r="F105" i="6" s="1"/>
  <c r="L106" i="2"/>
  <c r="L108" i="2"/>
  <c r="J108" i="4" l="1"/>
  <c r="J110" i="4"/>
  <c r="J106" i="2"/>
  <c r="F109" i="3"/>
  <c r="F111" i="3" s="1"/>
  <c r="J106" i="6"/>
  <c r="J108" i="6"/>
  <c r="J109" i="6" s="1"/>
  <c r="D115" i="6" s="1"/>
  <c r="F108" i="3"/>
  <c r="N107" i="3"/>
  <c r="H108" i="4"/>
  <c r="L110" i="4"/>
  <c r="P101" i="5"/>
  <c r="H110" i="4"/>
  <c r="H111" i="4" s="1"/>
  <c r="D115" i="4" s="1"/>
  <c r="F107" i="2"/>
  <c r="L108" i="4"/>
  <c r="L111" i="4" s="1"/>
  <c r="D117" i="4" s="1"/>
  <c r="J109" i="3"/>
  <c r="F57" i="8"/>
  <c r="F108" i="2"/>
  <c r="F106" i="2"/>
  <c r="F109" i="2" s="1"/>
  <c r="J107" i="5"/>
  <c r="J106" i="5"/>
  <c r="J109" i="5" s="1"/>
  <c r="D114" i="5" s="1"/>
  <c r="J111" i="4"/>
  <c r="D116" i="4" s="1"/>
  <c r="O102" i="6"/>
  <c r="H103" i="6"/>
  <c r="H105" i="6" s="1"/>
  <c r="F56" i="8"/>
  <c r="J107" i="2"/>
  <c r="L109" i="2"/>
  <c r="D115" i="2" s="1"/>
  <c r="D116" i="2" s="1"/>
  <c r="L743" i="7"/>
  <c r="L744" i="7" s="1"/>
  <c r="F743" i="7"/>
  <c r="F746" i="7" s="1"/>
  <c r="J110" i="3"/>
  <c r="F107" i="5"/>
  <c r="F108" i="5"/>
  <c r="F106" i="5"/>
  <c r="N105" i="5"/>
  <c r="F108" i="6"/>
  <c r="F106" i="6"/>
  <c r="N105" i="6"/>
  <c r="F107" i="6"/>
  <c r="H109" i="3"/>
  <c r="H110" i="3"/>
  <c r="H108" i="3"/>
  <c r="L110" i="3"/>
  <c r="L108" i="3"/>
  <c r="L109" i="3"/>
  <c r="L107" i="5"/>
  <c r="L106" i="5"/>
  <c r="L108" i="5"/>
  <c r="L108" i="6"/>
  <c r="L107" i="6"/>
  <c r="L106" i="6"/>
  <c r="H743" i="7"/>
  <c r="H107" i="2"/>
  <c r="H108" i="2"/>
  <c r="H106" i="2"/>
  <c r="K54" i="8"/>
  <c r="L54" i="8" s="1"/>
  <c r="H56" i="8"/>
  <c r="H55" i="8"/>
  <c r="H57" i="8"/>
  <c r="J743" i="7"/>
  <c r="F110" i="4"/>
  <c r="F108" i="4"/>
  <c r="N107" i="4"/>
  <c r="F109" i="4"/>
  <c r="J56" i="8"/>
  <c r="J55" i="8"/>
  <c r="J57" i="8"/>
  <c r="H107" i="5"/>
  <c r="H108" i="5"/>
  <c r="H106" i="5"/>
  <c r="J111" i="3" l="1"/>
  <c r="D116" i="3" s="1"/>
  <c r="J109" i="2"/>
  <c r="D114" i="2" s="1"/>
  <c r="G10" i="2"/>
  <c r="D118" i="4"/>
  <c r="G10" i="4"/>
  <c r="L745" i="7"/>
  <c r="F58" i="8"/>
  <c r="D61" i="8" s="1"/>
  <c r="L109" i="6"/>
  <c r="D116" i="6" s="1"/>
  <c r="D117" i="6" s="1"/>
  <c r="L111" i="3"/>
  <c r="D117" i="3" s="1"/>
  <c r="G10" i="3" s="1"/>
  <c r="F109" i="5"/>
  <c r="H106" i="6"/>
  <c r="H108" i="6"/>
  <c r="H107" i="6"/>
  <c r="F111" i="4"/>
  <c r="N115" i="4" s="1"/>
  <c r="N50" i="4" s="1"/>
  <c r="L109" i="5"/>
  <c r="D115" i="5" s="1"/>
  <c r="D116" i="5" s="1"/>
  <c r="H109" i="2"/>
  <c r="D113" i="2" s="1"/>
  <c r="L746" i="7"/>
  <c r="L747" i="7"/>
  <c r="D753" i="7" s="1"/>
  <c r="D754" i="7" s="1"/>
  <c r="H58" i="8"/>
  <c r="D62" i="8" s="1"/>
  <c r="F745" i="7"/>
  <c r="F109" i="6"/>
  <c r="H111" i="3"/>
  <c r="D115" i="3" s="1"/>
  <c r="F744" i="7"/>
  <c r="H109" i="5"/>
  <c r="D113" i="5" s="1"/>
  <c r="J58" i="8"/>
  <c r="D63" i="8" s="1"/>
  <c r="J745" i="7"/>
  <c r="J746" i="7"/>
  <c r="J744" i="7"/>
  <c r="H746" i="7"/>
  <c r="H745" i="7"/>
  <c r="H744" i="7"/>
  <c r="F747" i="7" l="1"/>
  <c r="N113" i="5"/>
  <c r="N50" i="5" s="1"/>
  <c r="G10" i="6"/>
  <c r="D118" i="3"/>
  <c r="N115" i="3"/>
  <c r="N50" i="3" s="1"/>
  <c r="G10" i="5"/>
  <c r="J115" i="3"/>
  <c r="K58" i="8"/>
  <c r="J747" i="7"/>
  <c r="D752" i="7" s="1"/>
  <c r="H109" i="6"/>
  <c r="D114" i="6" s="1"/>
  <c r="N114" i="6"/>
  <c r="N50" i="6" s="1"/>
  <c r="L58" i="8"/>
  <c r="H747" i="7"/>
  <c r="D751" i="7" s="1"/>
  <c r="J6" i="8"/>
  <c r="D64" i="8"/>
  <c r="O48" i="6"/>
  <c r="P48" i="6" s="1"/>
  <c r="N48" i="6"/>
  <c r="J4" i="8" l="1"/>
  <c r="J10"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EQUIPO 1</author>
  </authors>
  <commentList>
    <comment ref="M34" authorId="0" shapeId="0" xr:uid="{00000000-0006-0000-0600-000001000000}">
      <text>
        <r>
          <rPr>
            <sz val="11"/>
            <color indexed="8"/>
            <rFont val="Helvetica Neue"/>
          </rPr>
          <t>EQUIPO 1:
REVISAR MATERIAL REAL INSTALADO EN OBRA</t>
        </r>
      </text>
    </comment>
  </commentList>
</comments>
</file>

<file path=xl/sharedStrings.xml><?xml version="1.0" encoding="utf-8"?>
<sst xmlns="http://schemas.openxmlformats.org/spreadsheetml/2006/main" count="2653" uniqueCount="436">
  <si>
    <t>CONTRATO No : 096 DE 2015</t>
  </si>
  <si>
    <t>VALOR INICIAL DEL CONTRATO:</t>
  </si>
  <si>
    <t>FECHA DE LA PRESENTE ACTA:</t>
  </si>
  <si>
    <t>OBJETO:</t>
  </si>
  <si>
    <t xml:space="preserve"> MEJORAMIENTO Y ADECUACION DE VIAS EN CONCRETO RIGIDO EN OBRAS COMPLEMENTARIAS PARA EL CENTRO POBLADO DE CHICHIMENE DEL MUNICIPIO DE ACACIAS.</t>
  </si>
  <si>
    <t>VALOR ANTICIPO:</t>
  </si>
  <si>
    <t>PORCENTAJE DE LA PRESENTE ACTA:</t>
  </si>
  <si>
    <t>VALOR ADICIONAL:</t>
  </si>
  <si>
    <t>VALOR PRESENTE ACTA:</t>
  </si>
  <si>
    <t>VALOR ANTICIPO ADICIONAL</t>
  </si>
  <si>
    <t>VALOR A AMORTIZAR PRESENTE ACTA</t>
  </si>
  <si>
    <t>VALOR ACTUAL DEL CONTRATO:</t>
  </si>
  <si>
    <t>PORCENTAJE TOTAL EJECUTADO:</t>
  </si>
  <si>
    <t>DEPARTAMENTO DEL META</t>
  </si>
  <si>
    <t>CONTRATISTA:  CONSORCIO 2015 CHICHIMENE         R/L  ANA ELVIA CARRANZA ACOSTA</t>
  </si>
  <si>
    <t>MUNICIPIO DE ACACIAS</t>
  </si>
  <si>
    <t>VALOR ACTA DE RECIBO PARCIAL</t>
  </si>
  <si>
    <t>ESTADO: EN EJECUCION</t>
  </si>
  <si>
    <t>SECRETARIA DE INFRAESTRUCTURA</t>
  </si>
  <si>
    <t xml:space="preserve">INTERVENTOR :    B&amp;C DISEÑOS Y CONSTRUCCIONES R/L RICARDO ANTONIO MEJIA OSORIO     </t>
  </si>
  <si>
    <t>ACTA MODIFICATORIA No 01</t>
  </si>
  <si>
    <t xml:space="preserve">VALOR AMORTIZADO PARCIAL </t>
  </si>
  <si>
    <t xml:space="preserve">SUPERVISOR: SECRETARIA DE INFRAESTRUCTURA </t>
  </si>
  <si>
    <r>
      <rPr>
        <sz val="12"/>
        <color indexed="8"/>
        <rFont val="Arial"/>
        <family val="2"/>
      </rPr>
      <t xml:space="preserve">En el Municipio de Acacias - Meta, a a los </t>
    </r>
    <r>
      <rPr>
        <b/>
        <i/>
        <u/>
        <sz val="12"/>
        <color indexed="8"/>
        <rFont val="Arial"/>
        <family val="2"/>
      </rPr>
      <t>Cinco</t>
    </r>
    <r>
      <rPr>
        <b/>
        <i/>
        <sz val="12"/>
        <color indexed="8"/>
        <rFont val="Arial"/>
        <family val="2"/>
      </rPr>
      <t xml:space="preserve"> </t>
    </r>
    <r>
      <rPr>
        <b/>
        <i/>
        <u/>
        <sz val="12"/>
        <color indexed="8"/>
        <rFont val="Arial"/>
        <family val="2"/>
      </rPr>
      <t>(05)</t>
    </r>
    <r>
      <rPr>
        <u/>
        <sz val="12"/>
        <color indexed="8"/>
        <rFont val="Arial"/>
        <family val="2"/>
      </rPr>
      <t xml:space="preserve"> </t>
    </r>
    <r>
      <rPr>
        <sz val="12"/>
        <color indexed="8"/>
        <rFont val="Arial"/>
        <family val="2"/>
      </rPr>
      <t xml:space="preserve">dias del mes de </t>
    </r>
    <r>
      <rPr>
        <b/>
        <i/>
        <u/>
        <sz val="12"/>
        <color indexed="8"/>
        <rFont val="Arial"/>
        <family val="2"/>
      </rPr>
      <t>JUNIO</t>
    </r>
    <r>
      <rPr>
        <sz val="12"/>
        <color indexed="8"/>
        <rFont val="Arial"/>
        <family val="2"/>
      </rPr>
      <t xml:space="preserve"> del año </t>
    </r>
    <r>
      <rPr>
        <b/>
        <i/>
        <u/>
        <sz val="12"/>
        <color indexed="8"/>
        <rFont val="Arial"/>
        <family val="2"/>
      </rPr>
      <t>2015</t>
    </r>
    <r>
      <rPr>
        <sz val="12"/>
        <color indexed="8"/>
        <rFont val="Arial"/>
        <family val="2"/>
      </rPr>
      <t>, se reunieron: la Ingeniera</t>
    </r>
    <r>
      <rPr>
        <b/>
        <i/>
        <u/>
        <sz val="12"/>
        <color indexed="8"/>
        <rFont val="Arial"/>
        <family val="2"/>
      </rPr>
      <t xml:space="preserve"> Ana Elvia Carranza Acost</t>
    </r>
    <r>
      <rPr>
        <b/>
        <u/>
        <sz val="12"/>
        <color indexed="8"/>
        <rFont val="Arial"/>
        <family val="2"/>
      </rPr>
      <t>a</t>
    </r>
    <r>
      <rPr>
        <sz val="12"/>
        <color indexed="8"/>
        <rFont val="Arial"/>
        <family val="2"/>
      </rPr>
      <t xml:space="preserve"> Representante legal de la Consorcio 2015 Chichimene, Contratista, el Ingeniero </t>
    </r>
    <r>
      <rPr>
        <b/>
        <i/>
        <u/>
        <sz val="12"/>
        <color indexed="8"/>
        <rFont val="Arial"/>
        <family val="2"/>
      </rPr>
      <t>Jimmy Andres Torres Castro</t>
    </r>
    <r>
      <rPr>
        <sz val="12"/>
        <color indexed="8"/>
        <rFont val="Arial"/>
        <family val="2"/>
      </rPr>
      <t xml:space="preserve"> Secretario de Infraestructura,  </t>
    </r>
    <r>
      <rPr>
        <b/>
        <i/>
        <u/>
        <sz val="12"/>
        <color indexed="8"/>
        <rFont val="Arial"/>
        <family val="2"/>
      </rPr>
      <t>Ricardo Antonio Mejia Osorio</t>
    </r>
    <r>
      <rPr>
        <i/>
        <u/>
        <sz val="12"/>
        <color indexed="8"/>
        <rFont val="Arial"/>
        <family val="2"/>
      </rPr>
      <t xml:space="preserve"> </t>
    </r>
    <r>
      <rPr>
        <sz val="12"/>
        <color indexed="8"/>
        <rFont val="Arial"/>
        <family val="2"/>
      </rPr>
      <t xml:space="preserve"> como Representante legal de la Interventoria contratada, para dejar constancia de la presente Acta Modificatoria No. 1, para lo cual se hace necesario realizar el siguiente analisis:</t>
    </r>
  </si>
  <si>
    <t>CONDICIONES CONTRACTUALES  INICIALES</t>
  </si>
  <si>
    <t>MAYORES CANTIDADES</t>
  </si>
  <si>
    <t>MENORES CANTIDADES</t>
  </si>
  <si>
    <t>CANTIDADES ACTUALIZADAS</t>
  </si>
  <si>
    <t>ITEM</t>
  </si>
  <si>
    <t>DESCRIPCION</t>
  </si>
  <si>
    <t>UND</t>
  </si>
  <si>
    <t>CANT</t>
  </si>
  <si>
    <t>V.UNITARIO</t>
  </si>
  <si>
    <t>V.TOTAL</t>
  </si>
  <si>
    <t>VALOR</t>
  </si>
  <si>
    <t>CANT.</t>
  </si>
  <si>
    <t xml:space="preserve">CANT </t>
  </si>
  <si>
    <t>MEJORAMIENTO DE VIAS CENTRO POBLADO DE CHICHIMENE</t>
  </si>
  <si>
    <t>PRELIMINARES</t>
  </si>
  <si>
    <t>TOPOGRAFIA DE VIAS. Incl. Localizacion y Replanteo</t>
  </si>
  <si>
    <t>ML</t>
  </si>
  <si>
    <t>LOCALIZACION Y REPL. DE SARDINEL (Incl. Cartera y plano)</t>
  </si>
  <si>
    <t>RENIVELACION Y COMPACTACION DE LA BANCA EXISTENTE DE 6 A 8 M INC TRANS</t>
  </si>
  <si>
    <t>KM</t>
  </si>
  <si>
    <t>DEMOLICION</t>
  </si>
  <si>
    <t>DEMOLICION CONCRETO SIMPLE INC. Cargue manual 5 km</t>
  </si>
  <si>
    <t>M3</t>
  </si>
  <si>
    <t xml:space="preserve">EXCAVACIONES </t>
  </si>
  <si>
    <t>EXCAV. MECAN INC. RETIRO DE SOBRANTE (xa caja de via)</t>
  </si>
  <si>
    <t>EXCAV. SECAS CONGLOMERADO MANUAL. Incl. Retiro 5 kms</t>
  </si>
  <si>
    <t xml:space="preserve">RELLENOS </t>
  </si>
  <si>
    <t>RELLENO MATERIAL T. MAX. 2" COMP. MECAN. Selecc rio</t>
  </si>
  <si>
    <t>SUB-BASE GRAN. RIO SELEC. T. MAX. 2" Inc. Transp 5 km</t>
  </si>
  <si>
    <t>PAVIMENTOS RIGIDOS</t>
  </si>
  <si>
    <t>PAVIMENTO CONCRETO MR= 3,8 Inc transporte 5 kms</t>
  </si>
  <si>
    <t>ACERO REFUERZO FIGURADO 412Mpa, ( 4200 KG/CM2, G60)</t>
  </si>
  <si>
    <t>KG</t>
  </si>
  <si>
    <t xml:space="preserve">SARDINEL PREFAB BLOQUE CEMENTO A-10 SENCILLO </t>
  </si>
  <si>
    <t>SEÑALIZACION</t>
  </si>
  <si>
    <t>LINEA DEMAR. VIAL PINTURA FRIA, e= 0,12m, Inc Microesf</t>
  </si>
  <si>
    <t>LINEA DEMAR. VIAL PINTURA FRIA, e= 0,4m, Inc Microesf</t>
  </si>
  <si>
    <t>SEÑALIZACION VERTICAL. 0.60X0.60CM Inc post</t>
  </si>
  <si>
    <t>COMPLEMENTARIOS</t>
  </si>
  <si>
    <t>ANDEN CONCRETO 20,7 Mpa (3000 psi) e=0.07 MTS</t>
  </si>
  <si>
    <t>M2</t>
  </si>
  <si>
    <t>SOBREACARREO MATERIAL, 20% compacta.</t>
  </si>
  <si>
    <t>M3-KM</t>
  </si>
  <si>
    <t>Acometida domic. Acued. 3x1/2" (inc. Sumin. E instal. Manguera 10m, accesorios, registro corte y cajilla)</t>
  </si>
  <si>
    <t>Sumidero agua lluvias en concreto 3000PSI reforzado elab. Obra, e=0,20m, secc 0.5X0,6m, rejilla en perfil U 3x1. 1/2x1/4"</t>
  </si>
  <si>
    <t>Suministro e instalacion de tuberia PVC unión mecanica para alcantarillados 8" (inc. Nivelacion de precision)</t>
  </si>
  <si>
    <t xml:space="preserve">ITEMS NO PREVISTOS PRESENTE ACTA </t>
  </si>
  <si>
    <t>ITEMS NO PREVISTOS MEJORAMIENTO DEL LAS REDES SANITARIAS</t>
  </si>
  <si>
    <t>NP-1</t>
  </si>
  <si>
    <t>EXCAVACION MECANICA &lt; 3 ML</t>
  </si>
  <si>
    <t>NP-2</t>
  </si>
  <si>
    <t>Suministro e instalación de Kit Silla Yee 8 x 6" de PVC para alcantarillados (incluye acondicionador y adhesivo)</t>
  </si>
  <si>
    <t>NP-3</t>
  </si>
  <si>
    <t>Suministro e instalación de tubería PVC unión mecánica para alcantarillados 6" (inc. nivelación de precisión)</t>
  </si>
  <si>
    <t>NP-4</t>
  </si>
  <si>
    <t>Caja inspección 0.70x0.70m, concreto ref. 3000 PSI elab. obra, h=0.70m , e=0.07m (inc. excavación, formaleta 1/3 usos)</t>
  </si>
  <si>
    <t>NP-5</t>
  </si>
  <si>
    <t>CILINDRO POZO INSPECCION D=1,20m (COCNRETO SIMPLE F´C= 21 Mpa ELAB. EN OBRA, e= 0,20m, INCLUYE ESCALERA GATO VAR. # 6)</t>
  </si>
  <si>
    <t>NP-6</t>
  </si>
  <si>
    <t>PLACA CIRCULAR CUBIERTA- POZO  INSPECCION D=1,20m (COCNRETO F´C= 21 Mpa REFORZ, ELAB. EN OBRA, e=0,20m)</t>
  </si>
  <si>
    <t>NP-7</t>
  </si>
  <si>
    <t>PLACA CIRCULAR BASE- POZO  INSPECCION D=1,20m (COCNRETO F´C= 28 Mpa REFORZ, ELAB. EN OBRA, e=0,20m)</t>
  </si>
  <si>
    <t>NP-8</t>
  </si>
  <si>
    <t>CAÑUELA POZO INSPECCION PARA TUBERIA ENTRE 8" Y 12" (CONCRETO F´C=28 Mpa ELAB. EN OBRA.)</t>
  </si>
  <si>
    <t>NP-9</t>
  </si>
  <si>
    <t>ARENA PARA BASE DE TUBERIA (INCLUYE EXTENDIDA Y COMPACTADA)</t>
  </si>
  <si>
    <t>NP-10</t>
  </si>
  <si>
    <t>RETIRO DE SOBRANTES &lt;= 5 KM. INCL. CARGUE MANUAL</t>
  </si>
  <si>
    <t>NP-11</t>
  </si>
  <si>
    <t>RELLENO DE MATERIAL SELECCIONADO TAMAÑO MAX. 3"</t>
  </si>
  <si>
    <t>NP-12</t>
  </si>
  <si>
    <t>MANEJO DE AGUAS EN EXCAVACIONES (INCLUYE 2 MOTOBOMBAS 3" Y 2 MOTOBOMBAS 4")</t>
  </si>
  <si>
    <t>MES</t>
  </si>
  <si>
    <t>ITEMS NO PREVISTO MEJORAMIENTO SISTEMA DE ACUEDUCTO</t>
  </si>
  <si>
    <t>NP-13</t>
  </si>
  <si>
    <t>Suministro e Instalacion  tuberia PVC extremos lisos para acueducto - Presión Trab. 200PSI - 1" (Incl. Union e instal. Acces.)</t>
  </si>
  <si>
    <t>ITEMS NO PREVISTO REDES ELECTRICAS</t>
  </si>
  <si>
    <t>REDES ELECTRICAS BAJA TENSION</t>
  </si>
  <si>
    <t>NP-14</t>
  </si>
  <si>
    <t>DESMONTE Y MONTAJE DE RED EN BAJA TENSION</t>
  </si>
  <si>
    <t>NP-15</t>
  </si>
  <si>
    <t>DESMONTE Y MONTAJE DE LUMINARIAS EXISTENTES</t>
  </si>
  <si>
    <t>UN</t>
  </si>
  <si>
    <t>NP-16</t>
  </si>
  <si>
    <t>DESMONTE Y MONTAJE DE ESTRUCTURAS DE BAJA TENSION CON PERCHA DE 5 PUESTOS</t>
  </si>
  <si>
    <t>NP-17</t>
  </si>
  <si>
    <t>TRASLADO DE POSTE DE CONCRETO DE 8 METROS</t>
  </si>
  <si>
    <t>NP-18</t>
  </si>
  <si>
    <t>SUMINISTRO E INSTALACION DE POSTE DE CONCRETO 8 METROS 1050 KGF</t>
  </si>
  <si>
    <t>NP-19</t>
  </si>
  <si>
    <t>RETIRO DE POSTE Y TRANSPORTE A ALMACEN DE MUNICIPIO</t>
  </si>
  <si>
    <t>NP-20</t>
  </si>
  <si>
    <t>TRASLADO DE PUESTA A TIERRA EN TERMIANLES DE BAJA TENSION</t>
  </si>
  <si>
    <t>REDES ELECTRICAS MEDIO TENSION</t>
  </si>
  <si>
    <t>NP-21</t>
  </si>
  <si>
    <t>DESMONTE DE RED EN MEDIA TENSION 2 HILOS</t>
  </si>
  <si>
    <t>NP-22</t>
  </si>
  <si>
    <t>DESMONTE Y MONTAJE DE ESTRUCTURA IPSE 710</t>
  </si>
  <si>
    <t>NP-23</t>
  </si>
  <si>
    <t>DESMONTE Y MONTAJE DE ESTRUCTURA IPSE 514</t>
  </si>
  <si>
    <t>NP-24</t>
  </si>
  <si>
    <t>DESMONTE Y MONTAJE DE TRANSFORMADOR MONOFASICO</t>
  </si>
  <si>
    <t>NP-25</t>
  </si>
  <si>
    <t>TRASLADO DE POSTE DE CONCRETO DE 12 METROS</t>
  </si>
  <si>
    <t>NP-26</t>
  </si>
  <si>
    <t>MONTAJE DE RED EN MEDIA TENSION BIFILAR, INCLUYE ALARGUE DE 20 METROS DE CONDUCTOR ACSR 2</t>
  </si>
  <si>
    <t>GBL</t>
  </si>
  <si>
    <t>NP-27</t>
  </si>
  <si>
    <t>TRASLADO DE SISTEMA DE PUESTA A TIERRA PARA TRANSFORMADOR</t>
  </si>
  <si>
    <t>ITEMS NO PREVISTO SEÑALIZACION</t>
  </si>
  <si>
    <t>NP-28</t>
  </si>
  <si>
    <t>Reductor de Velocidad (Plastico).  Incluye una Fila de Tachas reflectivas</t>
  </si>
  <si>
    <t>NP-29</t>
  </si>
  <si>
    <t>Hitos Plasticos Reflectivos</t>
  </si>
  <si>
    <t>ITEMS NO PREVISTOS PAVIMENTO RIGIDO</t>
  </si>
  <si>
    <t>NP-30</t>
  </si>
  <si>
    <t>Sardinel Prefabricado Bloque cemento A-85</t>
  </si>
  <si>
    <t>NP-31</t>
  </si>
  <si>
    <t>Sardinel Prefabricado Bloque Cemento A-100</t>
  </si>
  <si>
    <t>ITEMS NO PREVISTO COMPLEMENTARIOS</t>
  </si>
  <si>
    <t>NP-32</t>
  </si>
  <si>
    <t>Bordillo Concreto 3000 psi h=0.20, b= .12</t>
  </si>
  <si>
    <t>VALOR TOTAL COSTOS DIRECTOS DEL PROYECTO</t>
  </si>
  <si>
    <t xml:space="preserve"> TOTAL COSTO DIRECTO DEL PROYECTO</t>
  </si>
  <si>
    <t>ADMINISTRACION 28%</t>
  </si>
  <si>
    <t>IMPREVISTOS 2%</t>
  </si>
  <si>
    <t>UTILIDA 5%</t>
  </si>
  <si>
    <t>TOTAL PROPUESTA CON AIU 35%</t>
  </si>
  <si>
    <t>VALOR INICIAL DEL CONTRATO</t>
  </si>
  <si>
    <t>VALOR MAYORES CANTIDADES</t>
  </si>
  <si>
    <t>VALOR MENORES CANTIDADES</t>
  </si>
  <si>
    <t>VALOR ACTUALIZADO DEL CONTRATO</t>
  </si>
  <si>
    <t>DIFERENCIA A FAVOR DEL MUNICIPIO</t>
  </si>
  <si>
    <t>LA PRESENTE ACTA MODIFICATORIA SE FIRMA A LOS  CINCO (05) DIAS DEL MES DE JUNIO DEL AÑO 2015</t>
  </si>
  <si>
    <t xml:space="preserve"> </t>
  </si>
  <si>
    <t xml:space="preserve">                                  Firma</t>
  </si>
  <si>
    <t>Firma</t>
  </si>
  <si>
    <t>R/L ANA ELVIA CARRANZA ACOSTA</t>
  </si>
  <si>
    <t>R/L RICARDO ANTONIO MEJIA OSORIO</t>
  </si>
  <si>
    <t>JIMMY ANDRES TORRES CASTRO</t>
  </si>
  <si>
    <t>CONTRATISTA</t>
  </si>
  <si>
    <t>INTERVENTORIA</t>
  </si>
  <si>
    <t>SECRETARIO DE INFRAESTRUCTURA</t>
  </si>
  <si>
    <t>09 DE JULIO DE 2015</t>
  </si>
  <si>
    <r>
      <rPr>
        <sz val="12"/>
        <color indexed="8"/>
        <rFont val="Arial"/>
        <family val="2"/>
      </rPr>
      <t xml:space="preserve">En el Municipio de Acacias - Meta, a a los </t>
    </r>
    <r>
      <rPr>
        <b/>
        <i/>
        <u/>
        <sz val="12"/>
        <color indexed="8"/>
        <rFont val="Arial"/>
        <family val="2"/>
      </rPr>
      <t>NUEVE (09)</t>
    </r>
    <r>
      <rPr>
        <u/>
        <sz val="12"/>
        <color indexed="8"/>
        <rFont val="Arial"/>
        <family val="2"/>
      </rPr>
      <t xml:space="preserve"> </t>
    </r>
    <r>
      <rPr>
        <sz val="12"/>
        <color indexed="8"/>
        <rFont val="Arial"/>
        <family val="2"/>
      </rPr>
      <t xml:space="preserve">dias del mes de </t>
    </r>
    <r>
      <rPr>
        <b/>
        <i/>
        <u/>
        <sz val="12"/>
        <color indexed="8"/>
        <rFont val="Arial"/>
        <family val="2"/>
      </rPr>
      <t>JULIO</t>
    </r>
    <r>
      <rPr>
        <sz val="12"/>
        <color indexed="8"/>
        <rFont val="Arial"/>
        <family val="2"/>
      </rPr>
      <t xml:space="preserve"> del año </t>
    </r>
    <r>
      <rPr>
        <b/>
        <i/>
        <u/>
        <sz val="12"/>
        <color indexed="8"/>
        <rFont val="Arial"/>
        <family val="2"/>
      </rPr>
      <t>2015</t>
    </r>
    <r>
      <rPr>
        <sz val="12"/>
        <color indexed="8"/>
        <rFont val="Arial"/>
        <family val="2"/>
      </rPr>
      <t>, se reunieron: la Ingeniera</t>
    </r>
    <r>
      <rPr>
        <b/>
        <i/>
        <u/>
        <sz val="12"/>
        <color indexed="8"/>
        <rFont val="Arial"/>
        <family val="2"/>
      </rPr>
      <t xml:space="preserve"> Ana Elvia Carranza Acost</t>
    </r>
    <r>
      <rPr>
        <b/>
        <u/>
        <sz val="12"/>
        <color indexed="8"/>
        <rFont val="Arial"/>
        <family val="2"/>
      </rPr>
      <t>a</t>
    </r>
    <r>
      <rPr>
        <sz val="12"/>
        <color indexed="8"/>
        <rFont val="Arial"/>
        <family val="2"/>
      </rPr>
      <t xml:space="preserve"> Representante legal de la Consorcio 2015 Chichimene, Contratista, el Ingeniero </t>
    </r>
    <r>
      <rPr>
        <b/>
        <i/>
        <u/>
        <sz val="12"/>
        <color indexed="8"/>
        <rFont val="Arial"/>
        <family val="2"/>
      </rPr>
      <t>Jimmy Andres Torres Castro</t>
    </r>
    <r>
      <rPr>
        <sz val="12"/>
        <color indexed="8"/>
        <rFont val="Arial"/>
        <family val="2"/>
      </rPr>
      <t xml:space="preserve"> Secretario de Infraestructura,  </t>
    </r>
    <r>
      <rPr>
        <b/>
        <i/>
        <u/>
        <sz val="12"/>
        <color indexed="8"/>
        <rFont val="Arial"/>
        <family val="2"/>
      </rPr>
      <t>Ricardo Antonio Mejia Osorio</t>
    </r>
    <r>
      <rPr>
        <i/>
        <u/>
        <sz val="12"/>
        <color indexed="8"/>
        <rFont val="Arial"/>
        <family val="2"/>
      </rPr>
      <t xml:space="preserve"> </t>
    </r>
    <r>
      <rPr>
        <sz val="12"/>
        <color indexed="8"/>
        <rFont val="Arial"/>
        <family val="2"/>
      </rPr>
      <t xml:space="preserve"> como Representante legal de la Interventoria contratada, para dejar constancia de la presente </t>
    </r>
    <r>
      <rPr>
        <b/>
        <i/>
        <u/>
        <sz val="12"/>
        <color indexed="8"/>
        <rFont val="Arial"/>
        <family val="2"/>
      </rPr>
      <t>Acta Modificatoria No. 1</t>
    </r>
    <r>
      <rPr>
        <sz val="12"/>
        <color indexed="8"/>
        <rFont val="Arial"/>
        <family val="2"/>
      </rPr>
      <t>, para lo cual se hace necesario realizar el siguiente analisis:</t>
    </r>
  </si>
  <si>
    <t>A-10</t>
  </si>
  <si>
    <t>A-85</t>
  </si>
  <si>
    <t>A-100</t>
  </si>
  <si>
    <t>NP-33</t>
  </si>
  <si>
    <t>Sumidero aguas lluvias en concreto 3000PSI reforzado elab. obra, e=0.20m, sec 1.0*1.0m, rejilla en perfil U 3x1.1/2x1/4"</t>
  </si>
  <si>
    <t>NP-34</t>
  </si>
  <si>
    <t>Realce y nivelacion de pozos y sumideros de inspeccion AN/ALL</t>
  </si>
  <si>
    <t>LA PRESENTE ACTA MODIFICATORIA SE FIRMA A LOS  NUEVE (09) DIAS DEL MES DE JULIO DEL AÑO 2015</t>
  </si>
  <si>
    <t>N/A</t>
  </si>
  <si>
    <t>VALOR ACTAS PARCIALES</t>
  </si>
  <si>
    <t>VALOR AMORTIZADO PARCIALES</t>
  </si>
  <si>
    <t>modificar</t>
  </si>
  <si>
    <t>ok</t>
  </si>
  <si>
    <t>oks</t>
  </si>
  <si>
    <t>CONTRATO No : 096 DE 2105</t>
  </si>
  <si>
    <t xml:space="preserve">CONTRATISTA:                                                           R/L </t>
  </si>
  <si>
    <t xml:space="preserve">ESTADO: </t>
  </si>
  <si>
    <t xml:space="preserve">INTERVENTOR :        </t>
  </si>
  <si>
    <t xml:space="preserve">SUPERVISOR:    </t>
  </si>
  <si>
    <t>En el Municipio de Acacias - Meta, a a los Diecinueve (19) dias del mes de Noviembre del año 2012, se reunieron el Ingeniero xxxxxxxxxxxxxxxxxxxxxxxxx Representante legal de la Union Temporal J.M., el Ingeniero xxxxxxxxxxxxxxxxx Secretario de Infraestructura, xxxxxxxxxxxxxxxxxxxxxxxxx , Supervisora del Municipio, Laxxxxxxxxxxxxxxxxxxxxx   como Representante legal de, Interventoria contratada y el xxxxxxxxxxxxxxxxxxxxxxxxxxxxxx, como xxxxxxxxxxxxxxxxs, para dejar constancia de la presente Acta Modificatoria, para lo cual se hace necesario realizar el siguiente analisis:</t>
  </si>
  <si>
    <t>VIA 1</t>
  </si>
  <si>
    <t>ITEMS NO PREVISTOS PAVIEMNTOS RIGIDOS</t>
  </si>
  <si>
    <t>NP</t>
  </si>
  <si>
    <t xml:space="preserve">SARDINEL PREFAB BLOQUE CEMENTO A-85 SENCILLO </t>
  </si>
  <si>
    <t xml:space="preserve">SARDINEL PREFAB BLOQUE CEMENTO A-100 SENCILLO </t>
  </si>
  <si>
    <t>VALOR TOTAL COSTOS DIRECTOS DE LA VIA 1</t>
  </si>
  <si>
    <t>VIA 2</t>
  </si>
  <si>
    <t>VALOR TOTAL COSTOS DIRECTOS DE LA VIA 2</t>
  </si>
  <si>
    <t>VIA 3</t>
  </si>
  <si>
    <t>VALOR TOTAL COSTOS DIRECTOS DE LA VIA 3</t>
  </si>
  <si>
    <t>VIA 4</t>
  </si>
  <si>
    <t>VALOR TOTAL COSTOS DIRECTOS DE LA VIA 4</t>
  </si>
  <si>
    <t>VIA 5</t>
  </si>
  <si>
    <t>SUMINISTRO E INSTALACION DE TUBERIA PVC UNION MECANICA PARA ALCANTARILLADOS 8" (INCL.  NIVELACION DE PRECISION)</t>
  </si>
  <si>
    <t xml:space="preserve">NP </t>
  </si>
  <si>
    <t>CAÑUELA POZO INSPECCION PARA TUBERIA ENTRE 8" Y 14" (CONCRETO F´C=28 Mpa ELAB. EN OBRA.)</t>
  </si>
  <si>
    <t>VALOR TOTAL COSTOS DIRECTOS DE LA VIA 5</t>
  </si>
  <si>
    <t>VIA 6</t>
  </si>
  <si>
    <t>VALOR TOTAL COSTOS DIRECTOS DE LA VIA 6</t>
  </si>
  <si>
    <t>VIA 7</t>
  </si>
  <si>
    <t>VALOR TOTAL COSTOS DIRECTOS DE LA VIA 7</t>
  </si>
  <si>
    <t>VIA 8</t>
  </si>
  <si>
    <t>VALOR TOTAL COSTOS DIRECTOS DE LA VIA 8</t>
  </si>
  <si>
    <t>VIA 9</t>
  </si>
  <si>
    <t>VALOR TOTAL COSTOS DIRECTOS DE LA VIA 9</t>
  </si>
  <si>
    <t>VIA 10</t>
  </si>
  <si>
    <t>VALOR TOTAL COSTOS DIRECTOS DE LA VIA 10</t>
  </si>
  <si>
    <t>VIA 11</t>
  </si>
  <si>
    <t>VALOR TOTAL COSTOS DIRECTOS DE LA VIA 11</t>
  </si>
  <si>
    <t>VIA 12</t>
  </si>
  <si>
    <t>VALOR TOTAL COSTOS DIRECTOS DE LA VIA 12</t>
  </si>
  <si>
    <t>VIA 13</t>
  </si>
  <si>
    <t>VALOR TOTAL COSTOS DIRECTOS DE LA VIA 13</t>
  </si>
  <si>
    <t>VIA 14</t>
  </si>
  <si>
    <t>VALOR TOTAL COSTOS DIRECTOS DE LA VIA 14</t>
  </si>
  <si>
    <t>VIA 15</t>
  </si>
  <si>
    <t>VALOR TOTAL COSTOS DIRECTOS DE LA VIA 15</t>
  </si>
  <si>
    <t>VIA 16</t>
  </si>
  <si>
    <t>VALOR TOTAL COSTOS DIRECTOS DE LA VIA 16</t>
  </si>
  <si>
    <t>LA PRESENTE ACTA MODIFICATORIA SE FIRMA A LOS  TRECE (13) DIAS DEL MES DE SEPTIEMBRE DEL AÑO 2012</t>
  </si>
  <si>
    <t>PROFESIONAL APOYO A LA SUPERVISION</t>
  </si>
  <si>
    <t xml:space="preserve">CONTRATO No : </t>
  </si>
  <si>
    <t>23 DE NOVIEMBRE DE 2012</t>
  </si>
  <si>
    <t>N.A.</t>
  </si>
  <si>
    <t>CONTRATISTA:   CONSORCIO 2015 CHICHIMENE</t>
  </si>
  <si>
    <t>INTERVENTOR :         B&amp;C DISEÑOS Y CONSTRUCCIONES</t>
  </si>
  <si>
    <t>BALANCE DE OBRA</t>
  </si>
  <si>
    <t>CONDICIONES ACTA BALANCE DE MAYORES Y MENORES CANTIDADES</t>
  </si>
  <si>
    <t>TOTAL EJECUTADO</t>
  </si>
  <si>
    <t>OBRA POR EJECUTAR</t>
  </si>
  <si>
    <t>% DE EJECUCION</t>
  </si>
  <si>
    <t>% EJECUTADO</t>
  </si>
  <si>
    <t>% POR EJECUTAR</t>
  </si>
  <si>
    <t>CANT_ALCAL</t>
  </si>
  <si>
    <t>DIFER_JFMR</t>
  </si>
  <si>
    <t>V. UNIT</t>
  </si>
  <si>
    <t>TOTAL</t>
  </si>
  <si>
    <t>AIU</t>
  </si>
  <si>
    <t>SUB TOTAL</t>
  </si>
  <si>
    <t>Valor Actual del contrato</t>
  </si>
  <si>
    <t>Valor  Ejecutado del contrato</t>
  </si>
  <si>
    <t>Valor por Ejecutar</t>
  </si>
  <si>
    <t>% Ejecutado Acumulado del Contrato</t>
  </si>
  <si>
    <t>N°</t>
  </si>
  <si>
    <t xml:space="preserve">V.TOTAL </t>
  </si>
  <si>
    <t>MED.</t>
  </si>
  <si>
    <t>Secretaria Administrativa</t>
  </si>
  <si>
    <t>TERMO ENERGIA LTDA</t>
  </si>
  <si>
    <t>ELECTRICOS.COM LTDA</t>
  </si>
  <si>
    <t>JDM SOLUCIONES SAS</t>
  </si>
  <si>
    <t>PROMEDIO</t>
  </si>
  <si>
    <t>CPC</t>
  </si>
  <si>
    <t>CARLOS FABIAN ROMERO AREVALO</t>
  </si>
  <si>
    <t xml:space="preserve">ESTUDIO DE MERCADO </t>
  </si>
  <si>
    <t>1.</t>
  </si>
  <si>
    <t>Los proveedores cuentan con la actividad economica inmersa para proporcionar los productos solicitados</t>
  </si>
  <si>
    <t>2.</t>
  </si>
  <si>
    <t>Los proveedores cotizaron en su totalidad los productos solicitados por la entidad</t>
  </si>
  <si>
    <t>Elaboró</t>
  </si>
  <si>
    <t>Revisó</t>
  </si>
  <si>
    <t>Gerente de Servicios Administrativos</t>
  </si>
  <si>
    <t>Secretaría Administrativa</t>
  </si>
  <si>
    <t>Para determinar los precios de mercado tanto unitarios como totales, El Departamento del Meta, tomo como base el promedio de las cotizaciones recibidas por 3 proveedores, que cuentan con la capacidad profesional de brindar los servicios requeridos por la entidad, las cuales incluyen todos los gastos inherentes por la adecuada ejecución del contrato, tales como impuestos y retenciones, tasas y contribuciones legales vigentes a que haya lugar</t>
  </si>
  <si>
    <t xml:space="preserve">El promedio de valores unitarios y/o totales obtenidos en el estudio de mercado, son tomados como precios máximos a cobrar por los posibles oferentes del presente proceso </t>
  </si>
  <si>
    <t>SON: Doscientos ochenta y nueve millones novecientos noventa y nueve mil seiscientos sesenta y siete pesos M/cte</t>
  </si>
  <si>
    <t>WILSON ENRIQUE CASTRILLON DUQUE</t>
  </si>
  <si>
    <t>Asesor Externo (CPS)</t>
  </si>
  <si>
    <t>ALMOHADILLA PARA SELLO RECARGABLE. A MATERIAL: CASCARA EN POLIESTIRENO DE ALTO IMPACTO/ CAJA PLÁSTICA RÍGIDA. B CAPACIDAD DE ABSORCIÓN DEL FIELTRO: MÍNIMO 14 CC DE TINTA. C DIMENSIÓN: ANCHO 90 A 110 MM; LARGO/LONGITUD 125 A 135 MM. D COLOR DE TIN</t>
  </si>
  <si>
    <t>BANDERITA TIPO FLECHA COLORES X100 UND, AUTO- ADHESIVAS, REMOVIBLES Y SEMI TRANSPARENTES, MEDIDAS 42 X 12MM</t>
  </si>
  <si>
    <t>BISTURÍ ENCAUCHETADO, CORTADOR ESTANDAR METALICO MULTIUSOS PARA OFICINA CON REPUESTOS DE 19MM, CON UN SISTEMA DE CIERRE SEGURO.</t>
  </si>
  <si>
    <t>BOLÍGRAFO ROJO. CUERPO PLÁSTICO O POLIETILENO TRANSLUCIDO O COLOR NEGRO; PUNTA METÁLICA, CON TAPA, REDONDO, RECTANGULAR O HEXAGONAL, CAJA X 12 UNIDADES</t>
  </si>
  <si>
    <t>BOLÍGRAFOS CLÁSICO, CAJA X 12 LAPICEROS NEGRO, TRAZO MEDIO</t>
  </si>
  <si>
    <t>ESFEROS ESPECIALES PARA FIRMAR SING PEN PILOT NEGRO CAJA X 10 UND</t>
  </si>
  <si>
    <t>BORRADOR DE NATA X 20 UNIDADES PARA BORRAR LÁPIZ DE GRÁFITO Y LÁPIZ DE COLOR. PERFECTO BORRADO QUE NO MANCHA NI MALTRATA EL PAPEL. PARA USO ESCOLAR, DE OFICINA Y PROFESIONAL. ALTO: 4CM, ANCHO: 2CM</t>
  </si>
  <si>
    <t>CAJA DE ARCHIVO X 200 INACTIVO EN CARTON medida 40.5 cm x 20.8 cm x 26 cm contiene un producto impermeabilizante, incluye stickers de rotación y rotulacion Ref. 35-12 nvtip o nevera cierre horizontal</t>
  </si>
  <si>
    <t>CAJA DE ARCHIVO X 300 INACTIVO EN CARTON LIBRE C720 CON TAPA Y SUJETADOR</t>
  </si>
  <si>
    <t>CAJA DE LÁPICES DE MINA NEGRA HB 2 X 12 UNIDADES, LONGITUD 17.8 - 19.7 CMS Y DIÁMETRO DE MINIMO 7,2MM, FORMA REDONDA, TRIANGULAR O HEXAGONAL BORRADOR ASEGURADO EN CASQUILLO DE METAL O PLÁSTICO SIN BORDES AFILADOS NI CORTANTES.</t>
  </si>
  <si>
    <t>CAJA DE RESMA PAPEL BOND 75 GRS. TAMAÑO CARTA X 10 RESMA</t>
  </si>
  <si>
    <t>CAJA DE RESMA TAMAÑO OFICIO X 10 UNID</t>
  </si>
  <si>
    <t>CAJA DE SACAPUNTAS METÁLICOS A 1002 X 24 TAJALAPIZ</t>
  </si>
  <si>
    <t>CARPETA 2 TAPAS DESACIFICADAS No.13 OFICIO, 600 GRS, LIBRE DE ACIDOS medidas 24.5 cm x 35 cm, PH neutro con gancho plastico legajador</t>
  </si>
  <si>
    <t>CARPETA DE ARCHIVO 4 ALETAS BLANCA PROPALCOTE DE 320 GRS LIBRE DE ACIDO Y PH NEUTRO, medidas 25 cm x 35 cm</t>
  </si>
  <si>
    <t>CARPETA LEGAJADORA FOLDER AZ, 30 CM X 27.5 CM, ESPESOR 9CM, MATERIAL CARTÓN PLASTIFICADO</t>
  </si>
  <si>
    <t>CINTA RELOJ CONTROL DE CORRESPONDENCIA DL- 518 - COLOR NEGRO</t>
  </si>
  <si>
    <t>CINTA DE ENMASCARAR DE 24 MM X 40 MTS</t>
  </si>
  <si>
    <t>CINTA TRANSPARENTE DE 12 MM X 40 MTS</t>
  </si>
  <si>
    <t>CINTA TRANSPARENTE DE 48 MM X 100 MTS</t>
  </si>
  <si>
    <t>CORRECTOR LIQUIDO TIPO LAPIZ DE 7 ML</t>
  </si>
  <si>
    <t>COSEDORA DE OFICINA 30 HOJAS. A MATERIAL: ESTRUCTURA METÁLICA DE ALTA RESISTENCIA. B DIMENSIÓN:MEDIDAS APROXIMADAS DE 186 MM LARGO X 64 MM. ALTO X 44 MM ANCHO. C CARACTERÍSTICAS FÍSICAS: BASE ANTIDESLIZANTE. DCAPACIDAD DE COCIDO: 30 HOJAS A LA VEZ</t>
  </si>
  <si>
    <t>GRAPADORA SEMI INDUSTRIAL TRABAJO PESADO HASTA 140 HOJAS,ESTRUCTURA METÁLICA, GUÍA INDICADORA</t>
  </si>
  <si>
    <t>ESFEROS COLORES SURTIDOS X 12 UNIDADES, CUERPO PLASTICO,TRAZO MEDIO.</t>
  </si>
  <si>
    <t>ESFEROS CON TINTA DE COLOR NEGRO EN GEL CAJA X 12</t>
  </si>
  <si>
    <t>ESFEROS PARA FIRMAR SIGN PEN, TINTA NEGRO LIQUIDA, TIPO DE LAPICERA: BOLÍGRAFO, TIPO DE TRAZO: MEDIO 2 MM, PUNTA DE FIBRA SUAVE DE POLIÉSTER MUY RESISTENTE</t>
  </si>
  <si>
    <t>CAJA GANCHOS CLIPS PEQUEÑOS PLASTIFICADOS</t>
  </si>
  <si>
    <t>GANCHO LEGAJADOR PLÁSTICO X 20 UNIDADES, LARGO 8CM, CAPACIDAD PARA 250 HOJAS DE 60 GR, ANTICORTANTE PARA ARCHIVO DE OFICINA Y ESCOLAR</t>
  </si>
  <si>
    <t>GRAPAS 12MM PARA GRAPADORA INDUSTRIAL X 1000 UNIDADES, GALVANIZADO, GRABA 23/12</t>
  </si>
  <si>
    <t>GRAPAS PARA COSEDORA ESTÁNDAR, TAMAÑO DE BROCHE 26/6 GALVANIZADA X 5000 UNIDADES, PRESENTACION CAJA</t>
  </si>
  <si>
    <t>HUELLEROS DACTILARES REDONDOS -TINTA NEGRA, SECADO RAPIDO, IDEAL PARA OFICINA Y HOGAR, HUELLAS DEFINIDAD Y PERMANENTES SOBRE EL PAPEL</t>
  </si>
  <si>
    <t>LIBRO RADICADOR CONTIENE 200 HOJAS PARA UN TOTAL DE 400 FOLIOS, HOJAS RAYADAS, ELABORADA EN PAPEL BOND DE 75 GRS, MEDIDAS: 33 X 21,5 CMS</t>
  </si>
  <si>
    <t>MARCADORES BORRABLES X 10 UNIDADES, PUNTA ACRILICA,COLOR NEGRO,GROSOR DEL TRAZO 2-5MM</t>
  </si>
  <si>
    <t>MARCADORES X 12 UNIDADES SURTIDO, PERMANENTE, PUNTA FINA, RESISTENTE AL AGUA, TINTA DE SECADO RÁPIDO, FÓRMULA NO TÓXICA</t>
  </si>
  <si>
    <t>RESALTADOR X 10 UNIDADES RESALTADOR DESECHABLE. TINTA: SURTIDO B MATERIAL: FILTRONA EN FELPA ACRÍLICA O RESINA TERMOPLÁSTICA. C CARACTERÍSTICAS FÍSICAS: PUNTA BISELADA, PARA REALIZAR 2 TRAZOS O 3 TRAZOS.</t>
  </si>
  <si>
    <t>PEGANTE EN BARRA X 40 GRS - TIPO DE PEGAMENTO ESCOLAR Y OFICINA</t>
  </si>
  <si>
    <t>PEGANTE LIQUIDO X 250 GRS X 6 UNIDADES, IDEAL PARA PAPEL Y CARTON, NO TOXICO</t>
  </si>
  <si>
    <t>PERFORADORA INDUSTRIAL 2 HUECOS TRABAJO PESADO, DISTANCIA DE PERFORACIÓN DE 8CM, GUÍA DE CENTRADO DE HOJAS, CAPACIDAD DE PERFORACIÓN DE HASTA 100 HOJAS.</t>
  </si>
  <si>
    <t>PERFORADORA METÁLICA PARA 30 HOJAS - 2 HUECOS PERFORADORA SEMI-INDUSTRIAL CON PALANCA INTERNA METÁLICA Y CUBIERTA PLÁSTICA DE ALTA RESISTENCIA SOBRE BASE METÁLICA, REMUEVA FÁCILMENTE LOS RESIDUOS DE PAPEL CON LA BANDEJA INTEGRADAALMOHADILLA DE GOMA P</t>
  </si>
  <si>
    <t>POST IT  NOTAS 7.5 CM X 7.5 CM amarillo canario x 100</t>
  </si>
  <si>
    <t>REGLA METÁLICA X 30 CM, GRADUADA EN MILÍMETROS Y CENTÍMETROS</t>
  </si>
  <si>
    <t>SACAGANCHOS FABRICADO EN ACERO INOXIDABLE Y MANGO PROTECTOR DE PLÁSTICO TRADICIONAL PARA GRAPAS 24-26/6, 23/8</t>
  </si>
  <si>
    <t>SELLO FECHADOR AUTOMÁTICO 21 X 3,8 MM MONOCROMO.</t>
  </si>
  <si>
    <t>SOBRE DE MANILA TAMAÑO CARTA 22,5X29, PAQUETE X 100 UNID</t>
  </si>
  <si>
    <t>SOBRE DE MANILA TAMAÑO EXTRA- OFICIO 31 X 46 CENTÍMETROS, 75 GRAMOS, PAQUETE X 100 UNIDADES</t>
  </si>
  <si>
    <t>VASO COMPOSTABLE DE 6 ONZAS PAQUETE X 25 UNIDADES</t>
  </si>
  <si>
    <t>TIJERAS OFICINA 8’‘HOJA DE ACERO INOXIDABLE, IDEAL PARA CORTAR CARTULINA, PAPEL, CINTA Y DIVERSOS MATERIALES, HOJAS FABRICADAS EN ACERO INOXIDABLE, MANGO DE ABS.</t>
  </si>
  <si>
    <t>TINTA DE SEGURIDAD PARA PROTECTOR DE CHEQUE COMPATIBLE PARA UCHIDA, X BOTELLA 30 CC3</t>
  </si>
  <si>
    <t>TINTA PARA IMPRESORSA EPSON REF 664 (AZUL, AMARILLA, NEGRA Y ROJA)</t>
  </si>
  <si>
    <t>Unidad</t>
  </si>
  <si>
    <t>Caja</t>
  </si>
  <si>
    <t>Rollo</t>
  </si>
  <si>
    <t>Paquete</t>
  </si>
  <si>
    <t>V.UNITARIO CON IVA</t>
  </si>
  <si>
    <t>fecha: 27 de septiembre de 2022</t>
  </si>
  <si>
    <t>SUMINISTRO DE PAPELERÍA Y ÚTILES DE OFICINA PARA LAS DIFERENTES DEPENDENCIAS DE LA ADMINISTRACIÓN CENTRAL DE LA GOBERNACIÓN DEL META</t>
  </si>
  <si>
    <t>caja</t>
  </si>
  <si>
    <t>3.</t>
  </si>
  <si>
    <t>Los valores unitarios y totales se encuentran ajustados al peso ya sea por exceso o por defecto</t>
  </si>
  <si>
    <t>El promedio de valores unitarios y/o totales obtenidos en el estudio de mercado, son tomados como precios máximos a cobrar por los posibles oferentes del presente proceso y se encuentran ajustados al peso ya sea por defecto o por exceso.</t>
  </si>
  <si>
    <t>COTIZACIÓN 3</t>
  </si>
  <si>
    <t>COTIZACIÓN 2</t>
  </si>
  <si>
    <t>COTIZACIÓN 1</t>
  </si>
  <si>
    <t>DESCRIPCIÓN</t>
  </si>
  <si>
    <t>Engrapadoras para oficina</t>
  </si>
  <si>
    <t>Marcadores de fieltro y similares</t>
  </si>
  <si>
    <t>Lapiceros</t>
  </si>
  <si>
    <t>Almohadillas para sellos</t>
  </si>
  <si>
    <t>Navajas y cortaplumas</t>
  </si>
  <si>
    <t>Tajalápices de mesa</t>
  </si>
  <si>
    <t>Papeles impregnados y revestidos incluso autoadhesivos</t>
  </si>
  <si>
    <t>Borradores de caucho</t>
  </si>
  <si>
    <t>Bolígrafos</t>
  </si>
  <si>
    <t>Lápices</t>
  </si>
  <si>
    <t>DESCRIPCIÓN CPC</t>
  </si>
  <si>
    <t>3891106</t>
  </si>
  <si>
    <t>3891102</t>
  </si>
  <si>
    <t>3891207</t>
  </si>
  <si>
    <t>3549953</t>
  </si>
  <si>
    <t>Líquidos especiales para corrección y borrado de textos</t>
  </si>
  <si>
    <t>CAJAS DE CARTÓN LISO</t>
  </si>
  <si>
    <t>CAJA DE ARCHIVO X 200 INACTIVO EN CARTON MEDIDA 40.5 CM X 20.8 CM X 26 CM CONTIENE UN PRODUCTO IMPERMEABILIZANTE, INCLUYE STICKERS DE ROTACIÓN Y ROTULACION REF. 35-12 NVTIP O NEVERA CIERRE HORIZONTAL</t>
  </si>
  <si>
    <t>PAPEL BOND</t>
  </si>
  <si>
    <t>TAPAS PARA AGENDAS, CARPETAS O SIMILARES EN VINILO</t>
  </si>
  <si>
    <t>CARPETA 2 TAPAS DESACIFICADAS NO.13 OFICIO, 600 GRS, LIBRE DE ACIDOS MEDIDAS 24.5 CM X 35 CM, PH NEUTRO CON GANCHO PLASTICO LEGAJADOR</t>
  </si>
  <si>
    <t>ENGRAPADORAS PARA OFICINA</t>
  </si>
  <si>
    <t>GRAPAS DE ALAMBRE PARA ENGRAPADORAS DE OFICINA</t>
  </si>
  <si>
    <t>PEGANTES SINTÉTICOS</t>
  </si>
  <si>
    <t>CAJA DE RESMA PAPEL BOND 75GRS TAMAÑO OFICIO X 10</t>
  </si>
  <si>
    <t>CAJA DE RESMA PAPEL BOND 75GRS TAMAÑO CARTA X 10</t>
  </si>
  <si>
    <t>CARPETA DE ARCHIVO 4 ALETAS BLANCA, LIBRE DE ACIDO Y PH NEUTRO, MEDIDAS 25 CM X 35 CM</t>
  </si>
  <si>
    <t>GRAPAS PARA COSEDORA ESTANDAR GALVANIZADA X 500</t>
  </si>
  <si>
    <t>CAJA LÁPIZ MINA NEGRA X 12</t>
  </si>
  <si>
    <t>BORRADOR DE NATA  CAJA X 20.</t>
  </si>
  <si>
    <t>ESFERO TINTA NEGRA RETRACTIL X CAJA 12 UNIDADES</t>
  </si>
  <si>
    <t>TARJETAS DE PRESENTACION PARA LA SEÑORA GOBERNADORA, TAMAÑO 9X5.5 CMS, EMPRSAS A 1 TINTA TERMOGRAFICA (NEGRA), ESCUDO DEL DEPARTAMENTO DEL META REPUJADO EN DORADO, SOBRE CARTULINA STRATHMORE MARFIL NATURAL DE 238 GR</t>
  </si>
  <si>
    <t>TARJETAS DE NOTA DE ESTILO COLOR BLANCO CON LOGO REPUJADO EN COLOR DORADO DEL DEPARTAMENTO DEL META, HOJA COLOR BLANCO  DE MEDIDAS 17X23</t>
  </si>
  <si>
    <t>SOBRE BLANCO PARA LAS TARJETAS DE NOTAS DE ESTILOS TAMAÑO 17X23</t>
  </si>
  <si>
    <t>SOBRE BLANCO TAMAÑO OFICIO CON LOGO DEL ESCUDO DEL DEPARTAMENTO DEL META ESTAMPADO A COLOR</t>
  </si>
  <si>
    <t>GRAPADORA HASTA 40 HOJAS,ESTRUCTURA METÁLICA.</t>
  </si>
  <si>
    <t>SOBRE DE MANILA TAMAÑO  OFICIO  PAQUETE X 100 UNIDADES</t>
  </si>
  <si>
    <t>CAJA</t>
  </si>
  <si>
    <t>UNIDAD</t>
  </si>
  <si>
    <t>PAQUETE</t>
  </si>
  <si>
    <t>3891103</t>
  </si>
  <si>
    <t>4823206</t>
  </si>
  <si>
    <t>Reglas metálicas y de madera o plásticas para oficina y escolares</t>
  </si>
  <si>
    <t>3627018</t>
  </si>
  <si>
    <t>3219202</t>
  </si>
  <si>
    <t>Sobres de manila</t>
  </si>
  <si>
    <t>3219920</t>
  </si>
  <si>
    <t>Tarjetas de cartón</t>
  </si>
  <si>
    <t>SON: Trescientos noventa y nueve millones cuatrocientos un mil doscientos veinticinco pesos M/cte.</t>
  </si>
  <si>
    <t>fecha: 20 de marzo de 2024</t>
  </si>
  <si>
    <t>4.</t>
  </si>
  <si>
    <t>Para determinar los precios de mercado tanto unitarios como totales, ASMETA, tomo como base el promedio de las cotizaciones recibidas por proveedores, que cuentan con la capacidad profesional de brindar los servicios requeridos por la entidad, las cuales incluyen todos los gastos inherentes por la adecuada ejecución del contrato, tales como impuestos y retenciones, tasas y contribuciones legales vigentes a que haya lugar</t>
  </si>
  <si>
    <t>SON: VALOR DEL PROCESO M/cte.</t>
  </si>
  <si>
    <t>Se debe tener en cuenta que existen bienes que se encuentran excluidos de iva ( articulo 424 del estauto tributario ( SI ES NECESARIO)</t>
  </si>
  <si>
    <t>UNIFORMES DISTINTIVOS CONFORMADOS POR 1 CHALECO DE IDENTIFICACION BORDADOS TALLAS VARIADAS (S-M-L-XL),  PAÑOLETA  DISTINTIVA A DOS COLORES, GORRA,  BOTAS PLASTICAS, INCLUYE ELABORACION Y DISEÑO</t>
  </si>
  <si>
    <t>COMPUTADOR PORTATIL 15,6" Intel core I5 Ram 8GB y disco SSD 512 GB</t>
  </si>
  <si>
    <t>Tinta para impresora (kit 4 colores)</t>
  </si>
  <si>
    <t>Impresora multifuncional a 100V de tinta continua</t>
  </si>
  <si>
    <t>Parlante de 15" 250W RMS con cable XLR x 5mts</t>
  </si>
  <si>
    <t>Cabina activa recargable 15" Potencia 120 W RMS con cable XLR x 5mts</t>
  </si>
  <si>
    <t>Sistema solar para suministro de energia a 110V (panel solar baterial, regulador, inversor, accesorios para conexión</t>
  </si>
  <si>
    <t>Generador electrico 3500 W Diesel</t>
  </si>
  <si>
    <t>Estante tipo biblioteca medidas aproximadas 2mts de alto 97 cm de ancho x 30cm de fondo</t>
  </si>
  <si>
    <t>Archivador metalico de tres gavetas en lamina cubierta con chapa de seguridad en la parte superior</t>
  </si>
  <si>
    <t>Mesa plegable tapa en madera medidas aproximadas 100 cm  de largo x 75 cm de ancho x 73 de alto</t>
  </si>
  <si>
    <t>Juego de mesa trapezadol clasica x 2meses y 6 sillas medidas aprox de la mesa  53 cm de alto x 120 de ancho x 60 cm de fondo</t>
  </si>
  <si>
    <t>Kit de mesas plasticas cuadrada con 4 sillas plasticas con brazo</t>
  </si>
  <si>
    <t>Escritorio con cajonera en madera de 19mm enchapada en formica, estructura metalica con pintura termofijada medidas aprox 73 cm de alto x 120 cm de ancho x 60 cm de fondo con silla tapizada con brazos</t>
  </si>
  <si>
    <t>Dispenzador  agua</t>
  </si>
  <si>
    <t>Guadaña con accesorios</t>
  </si>
  <si>
    <t>Motos con cilindraje 125 cc</t>
  </si>
  <si>
    <t>disco duro 1 tb</t>
  </si>
  <si>
    <t>extension 3 salidas de 3 mts</t>
  </si>
  <si>
    <t>zapatilla multitoma 6 puestos</t>
  </si>
  <si>
    <t>caja de resmas de papel reprograf carta 75 grX10 resmas</t>
  </si>
  <si>
    <t>ventilador de piso industrial 20" de 114 W</t>
  </si>
  <si>
    <t xml:space="preserve">Radio TK2000/3000 X2 </t>
  </si>
  <si>
    <t>Generador electrico 6500  Diesel</t>
  </si>
  <si>
    <t xml:space="preserve">Microfono de mano </t>
  </si>
  <si>
    <t>Video proyector de 3400 lumenes con telon y porta telon</t>
  </si>
  <si>
    <t>AREA SOLICITANTE- PLANEACIÓN</t>
  </si>
  <si>
    <t>SOLUCIONES AGROINDUSTRIALES(cotizacion 1)</t>
  </si>
  <si>
    <t>SUMINISTROS DEL LLANO (cotizacion 2)</t>
  </si>
  <si>
    <t xml:space="preserve">ITEM </t>
  </si>
  <si>
    <t xml:space="preserve"> DESCRIPCION DEL BIEN </t>
  </si>
  <si>
    <t xml:space="preserve"> UNIDAD DE MEDIDA  </t>
  </si>
  <si>
    <t>VALOR TOTAL</t>
  </si>
  <si>
    <t>PRESUPUESTO OFICIAL</t>
  </si>
  <si>
    <t>AVISOS DE SEÑALIZACION CON 50CM DE LARGO X 30 CM DE ANCHO, CON BASE DE MAXIMA DE 1.50CM MATERIAL RESISTENTE A INTEMPERIE. (INCLUYE DISEÑO E IMPRESIÓN)</t>
  </si>
  <si>
    <t>fecha: 22 de 09 de 2025</t>
  </si>
  <si>
    <t xml:space="preserve">OBJETO: SUMINISTRO A TODO COSTO DE AVISOS DE SEÑALIZACION CON 50CM DE LARGO X 30 CM DE ANCHO, CON BASE DE MAXIMA DE 1.50CM MATERIAL RESISTENTE A INTEMPERIE. (INCLUYE DISEÑO E IMPRESIÓN), DE CONFORMIDAD CON LO ESTABLECIDO POR LA ENTIDAD  </t>
  </si>
  <si>
    <t>CATALINA ARROYAVE VALLEJO (cotizacion 1)</t>
  </si>
  <si>
    <t>Grupo Empresarial CY (cotizacion 2)</t>
  </si>
  <si>
    <t>WILFER GARCIA (cotizacion 3)</t>
  </si>
  <si>
    <t>Felipe Alfonso Linares López</t>
  </si>
  <si>
    <t>Profesional cps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</si>
</sst>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 #,##0.00_-;\-&quot;$&quot;\ * #,##0.00_-;_-&quot;$&quot;\ * &quot;-&quot;??_-;_-@_-"/>
    <numFmt numFmtId="43" formatCode="_-* #,##0.00_-;\-* #,##0.00_-;_-* &quot;-&quot;??_-;_-@_-"/>
    <numFmt numFmtId="164" formatCode="&quot; &quot;&quot;$&quot;&quot; &quot;* #,##0.00&quot; &quot;;&quot; &quot;&quot;$&quot;&quot; &quot;* \(#,##0.00\);&quot; &quot;&quot;$&quot;&quot; &quot;* &quot;-&quot;??&quot; &quot;"/>
    <numFmt numFmtId="165" formatCode="&quot; &quot;* #,##0.00&quot; &quot;;&quot;-&quot;* #,##0.00&quot; &quot;;&quot; &quot;* &quot;-&quot;??&quot; &quot;"/>
    <numFmt numFmtId="166" formatCode="&quot;$&quot;&quot; &quot;#,##0.00"/>
    <numFmt numFmtId="167" formatCode="&quot; &quot;* #,##0.000&quot; &quot;;&quot; &quot;* \(#,##0.000\);&quot; &quot;* &quot;-&quot;??&quot; &quot;"/>
    <numFmt numFmtId="168" formatCode="&quot; &quot;* #,##0.00&quot; &quot;;&quot; &quot;* \(#,##0.00\);&quot; &quot;* &quot;-&quot;??&quot; &quot;"/>
    <numFmt numFmtId="169" formatCode="&quot;$&quot;&quot; &quot;#,##0.0"/>
    <numFmt numFmtId="170" formatCode="&quot;$&quot;&quot; &quot;#,##0.00&quot; &quot;;\(&quot;$&quot;&quot; &quot;#,##0.00\)"/>
    <numFmt numFmtId="171" formatCode="#,##0.0"/>
    <numFmt numFmtId="172" formatCode="&quot;$&quot;\ #,##0.00"/>
    <numFmt numFmtId="173" formatCode="&quot; &quot;&quot;$&quot;* #,##0.00&quot; &quot;;&quot;-&quot;&quot;$&quot;* #,##0.00&quot; &quot;;&quot; &quot;&quot;$&quot;* &quot;-&quot;??&quot; &quot;"/>
    <numFmt numFmtId="174" formatCode="&quot; &quot;* #,##0&quot; &quot;;&quot; &quot;* \(#,##0\);&quot; &quot;* &quot;-&quot;??&quot; &quot;"/>
    <numFmt numFmtId="175" formatCode="&quot;$&quot;&quot; &quot;#,##0"/>
    <numFmt numFmtId="176" formatCode="&quot; &quot;* #,##0.00&quot;   &quot;;&quot;-&quot;* #,##0.00&quot;   &quot;;&quot; &quot;* &quot;-&quot;??&quot;   &quot;"/>
    <numFmt numFmtId="177" formatCode="[$CLP]&quot; &quot;#,##0"/>
    <numFmt numFmtId="178" formatCode="_-&quot;$&quot;\ * #,##0_-;\-&quot;$&quot;\ * #,##0_-;_-&quot;$&quot;\ * &quot;-&quot;??_-;_-@_-"/>
    <numFmt numFmtId="179" formatCode="_-* #,##0_-;\-* #,##0_-;_-* &quot;-&quot;??_-;_-@_-"/>
    <numFmt numFmtId="180" formatCode="&quot;$&quot;\ #,##0"/>
  </numFmts>
  <fonts count="39">
    <font>
      <sz val="10"/>
      <color indexed="8"/>
      <name val="Arial"/>
    </font>
    <font>
      <sz val="12"/>
      <color indexed="8"/>
      <name val="Arial"/>
      <family val="2"/>
    </font>
    <font>
      <b/>
      <sz val="12"/>
      <color indexed="8"/>
      <name val="Arial"/>
      <family val="2"/>
    </font>
    <font>
      <b/>
      <sz val="14"/>
      <color indexed="8"/>
      <name val="Arial"/>
      <family val="2"/>
    </font>
    <font>
      <b/>
      <sz val="16"/>
      <color indexed="8"/>
      <name val="Arial"/>
      <family val="2"/>
    </font>
    <font>
      <b/>
      <i/>
      <u/>
      <sz val="12"/>
      <color indexed="8"/>
      <name val="Arial"/>
      <family val="2"/>
    </font>
    <font>
      <b/>
      <i/>
      <sz val="12"/>
      <color indexed="8"/>
      <name val="Arial"/>
      <family val="2"/>
    </font>
    <font>
      <u/>
      <sz val="12"/>
      <color indexed="8"/>
      <name val="Arial"/>
      <family val="2"/>
    </font>
    <font>
      <b/>
      <u/>
      <sz val="12"/>
      <color indexed="8"/>
      <name val="Arial"/>
      <family val="2"/>
    </font>
    <font>
      <i/>
      <u/>
      <sz val="12"/>
      <color indexed="8"/>
      <name val="Arial"/>
      <family val="2"/>
    </font>
    <font>
      <b/>
      <sz val="13"/>
      <color indexed="8"/>
      <name val="Arial"/>
      <family val="2"/>
    </font>
    <font>
      <sz val="12"/>
      <color indexed="17"/>
      <name val="Arial"/>
      <family val="2"/>
    </font>
    <font>
      <b/>
      <sz val="12"/>
      <color indexed="17"/>
      <name val="Arial"/>
      <family val="2"/>
    </font>
    <font>
      <sz val="10"/>
      <color indexed="17"/>
      <name val="Arial"/>
      <family val="2"/>
    </font>
    <font>
      <sz val="10"/>
      <color indexed="8"/>
      <name val="Arial Unicode MS"/>
      <family val="2"/>
    </font>
    <font>
      <sz val="11"/>
      <color indexed="8"/>
      <name val="Helvetica Neue"/>
    </font>
    <font>
      <b/>
      <sz val="8"/>
      <color indexed="8"/>
      <name val="Arial"/>
      <family val="2"/>
    </font>
    <font>
      <sz val="10"/>
      <color indexed="8"/>
      <name val="Arial"/>
      <family val="2"/>
    </font>
    <font>
      <b/>
      <sz val="8"/>
      <color indexed="8"/>
      <name val="Arial Narrow"/>
      <family val="2"/>
    </font>
    <font>
      <sz val="10"/>
      <color indexed="8"/>
      <name val="Arial"/>
      <family val="2"/>
    </font>
    <font>
      <b/>
      <sz val="8"/>
      <color theme="1"/>
      <name val="Arial Narrow"/>
      <family val="2"/>
    </font>
    <font>
      <b/>
      <i/>
      <sz val="8"/>
      <color theme="1"/>
      <name val="Arial Narrow"/>
      <family val="2"/>
    </font>
    <font>
      <sz val="8"/>
      <color theme="1"/>
      <name val="Arial Narrow"/>
      <family val="2"/>
    </font>
    <font>
      <sz val="8"/>
      <color indexed="8"/>
      <name val="Arial Narrow"/>
      <family val="2"/>
    </font>
    <font>
      <b/>
      <u/>
      <sz val="8"/>
      <color indexed="8"/>
      <name val="Arial Narrow"/>
      <family val="2"/>
    </font>
    <font>
      <b/>
      <u val="singleAccounting"/>
      <sz val="8"/>
      <color indexed="8"/>
      <name val="Arial Narrow"/>
      <family val="2"/>
    </font>
    <font>
      <sz val="10"/>
      <color indexed="8"/>
      <name val="Arial"/>
      <family val="2"/>
    </font>
    <font>
      <sz val="8"/>
      <color rgb="FF000000"/>
      <name val="Arial Narrow"/>
      <family val="2"/>
    </font>
    <font>
      <b/>
      <sz val="9"/>
      <color indexed="8"/>
      <name val="Arial Narrow"/>
      <family val="2"/>
    </font>
    <font>
      <b/>
      <u val="singleAccounting"/>
      <sz val="9"/>
      <color indexed="8"/>
      <name val="Arial Narrow"/>
      <family val="2"/>
    </font>
    <font>
      <sz val="10"/>
      <name val="Arial"/>
      <family val="2"/>
    </font>
    <font>
      <b/>
      <u/>
      <sz val="12"/>
      <color indexed="8"/>
      <name val="Arial Narrow"/>
      <family val="2"/>
    </font>
    <font>
      <sz val="9"/>
      <color indexed="8"/>
      <name val="Arial Narrow"/>
      <family val="2"/>
    </font>
    <font>
      <b/>
      <u/>
      <sz val="14"/>
      <color indexed="8"/>
      <name val="Arial Narrow"/>
      <family val="2"/>
    </font>
    <font>
      <sz val="10"/>
      <color indexed="8"/>
      <name val="Arial Narrow"/>
      <family val="2"/>
    </font>
    <font>
      <b/>
      <sz val="11"/>
      <color indexed="8"/>
      <name val="Arial Narrow"/>
      <family val="2"/>
    </font>
    <font>
      <b/>
      <sz val="8"/>
      <color theme="1"/>
      <name val="Verdana"/>
      <family val="2"/>
    </font>
    <font>
      <b/>
      <sz val="8"/>
      <color rgb="FF000000"/>
      <name val="Verdana"/>
      <family val="2"/>
    </font>
    <font>
      <b/>
      <sz val="10"/>
      <color indexed="8"/>
      <name val="Arial"/>
      <family val="2"/>
    </font>
  </fonts>
  <fills count="21">
    <fill>
      <patternFill patternType="none"/>
    </fill>
    <fill>
      <patternFill patternType="gray125"/>
    </fill>
    <fill>
      <patternFill patternType="solid">
        <fgColor indexed="12"/>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
      <patternFill patternType="solid">
        <fgColor indexed="18"/>
        <bgColor auto="1"/>
      </patternFill>
    </fill>
    <fill>
      <patternFill patternType="solid">
        <fgColor indexed="19"/>
        <bgColor auto="1"/>
      </patternFill>
    </fill>
    <fill>
      <patternFill patternType="solid">
        <fgColor indexed="17"/>
        <bgColor auto="1"/>
      </patternFill>
    </fill>
    <fill>
      <patternFill patternType="solid">
        <fgColor indexed="20"/>
        <bgColor auto="1"/>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FFFF"/>
        <bgColor indexed="64"/>
      </patternFill>
    </fill>
    <fill>
      <patternFill patternType="solid">
        <fgColor rgb="FFDCE6F1"/>
        <bgColor indexed="64"/>
      </patternFill>
    </fill>
    <fill>
      <patternFill patternType="solid">
        <fgColor theme="9" tint="0.79998168889431442"/>
        <bgColor indexed="64"/>
      </patternFill>
    </fill>
    <fill>
      <patternFill patternType="solid">
        <fgColor rgb="FF92D050"/>
        <bgColor indexed="64"/>
      </patternFill>
    </fill>
    <fill>
      <patternFill patternType="solid">
        <fgColor rgb="FFFF0000"/>
        <bgColor indexed="64"/>
      </patternFill>
    </fill>
    <fill>
      <patternFill patternType="solid">
        <fgColor rgb="FF00B050"/>
        <bgColor indexed="64"/>
      </patternFill>
    </fill>
  </fills>
  <borders count="111">
    <border>
      <left/>
      <right/>
      <top/>
      <bottom/>
      <diagonal/>
    </border>
    <border>
      <left style="medium">
        <color indexed="8"/>
      </left>
      <right/>
      <top style="medium">
        <color indexed="8"/>
      </top>
      <bottom/>
      <diagonal/>
    </border>
    <border>
      <left/>
      <right style="medium">
        <color indexed="8"/>
      </right>
      <top style="medium">
        <color indexed="8"/>
      </top>
      <bottom/>
      <diagonal/>
    </border>
    <border>
      <left style="medium">
        <color indexed="8"/>
      </left>
      <right/>
      <top style="medium">
        <color indexed="8"/>
      </top>
      <bottom style="thin">
        <color indexed="8"/>
      </bottom>
      <diagonal/>
    </border>
    <border>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top style="thin">
        <color indexed="13"/>
      </top>
      <bottom/>
      <diagonal/>
    </border>
    <border>
      <left/>
      <right/>
      <top style="medium">
        <color indexed="8"/>
      </top>
      <bottom/>
      <diagonal/>
    </border>
    <border>
      <left/>
      <right style="thin">
        <color indexed="13"/>
      </right>
      <top style="medium">
        <color indexed="8"/>
      </top>
      <bottom/>
      <diagonal/>
    </border>
    <border>
      <left style="medium">
        <color indexed="8"/>
      </left>
      <right/>
      <top/>
      <bottom/>
      <diagonal/>
    </border>
    <border>
      <left/>
      <right style="medium">
        <color indexed="8"/>
      </right>
      <top/>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bottom/>
      <diagonal/>
    </border>
    <border>
      <left/>
      <right style="thin">
        <color indexed="13"/>
      </right>
      <top/>
      <bottom/>
      <diagonal/>
    </border>
    <border>
      <left style="medium">
        <color indexed="8"/>
      </left>
      <right/>
      <top style="thin">
        <color indexed="8"/>
      </top>
      <bottom/>
      <diagonal/>
    </border>
    <border>
      <left/>
      <right/>
      <top style="thin">
        <color indexed="8"/>
      </top>
      <bottom/>
      <diagonal/>
    </border>
    <border>
      <left/>
      <right style="medium">
        <color indexed="8"/>
      </right>
      <top style="thin">
        <color indexed="8"/>
      </top>
      <bottom/>
      <diagonal/>
    </border>
    <border>
      <left style="medium">
        <color indexed="8"/>
      </left>
      <right/>
      <top/>
      <bottom style="thin">
        <color indexed="8"/>
      </bottom>
      <diagonal/>
    </border>
    <border>
      <left/>
      <right style="medium">
        <color indexed="8"/>
      </right>
      <top/>
      <bottom style="thin">
        <color indexed="8"/>
      </bottom>
      <diagonal/>
    </border>
    <border>
      <left/>
      <right/>
      <top/>
      <bottom style="thin">
        <color indexed="8"/>
      </bottom>
      <diagonal/>
    </border>
    <border>
      <left style="medium">
        <color indexed="8"/>
      </left>
      <right/>
      <top/>
      <bottom style="medium">
        <color indexed="8"/>
      </bottom>
      <diagonal/>
    </border>
    <border>
      <left/>
      <right style="medium">
        <color indexed="8"/>
      </right>
      <top/>
      <bottom style="medium">
        <color indexed="8"/>
      </bottom>
      <diagonal/>
    </border>
    <border>
      <left style="medium">
        <color indexed="8"/>
      </left>
      <right/>
      <top style="thin">
        <color indexed="8"/>
      </top>
      <bottom style="medium">
        <color indexed="8"/>
      </bottom>
      <diagonal/>
    </border>
    <border>
      <left/>
      <right/>
      <top style="thin">
        <color indexed="8"/>
      </top>
      <bottom style="medium">
        <color indexed="8"/>
      </bottom>
      <diagonal/>
    </border>
    <border>
      <left/>
      <right style="medium">
        <color indexed="8"/>
      </right>
      <top style="thin">
        <color indexed="8"/>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8"/>
      </left>
      <right/>
      <top style="medium">
        <color indexed="8"/>
      </top>
      <bottom style="thin">
        <color indexed="8"/>
      </bottom>
      <diagonal/>
    </border>
    <border>
      <left style="thin">
        <color indexed="8"/>
      </left>
      <right/>
      <top/>
      <bottom/>
      <diagonal/>
    </border>
    <border>
      <left/>
      <right style="thin">
        <color indexed="8"/>
      </right>
      <top style="thin">
        <color indexed="8"/>
      </top>
      <bottom style="thin">
        <color indexed="8"/>
      </bottom>
      <diagonal/>
    </border>
    <border>
      <left/>
      <right style="thin">
        <color indexed="8"/>
      </right>
      <top/>
      <bottom/>
      <diagonal/>
    </border>
    <border>
      <left style="thin">
        <color indexed="13"/>
      </left>
      <right/>
      <top style="medium">
        <color indexed="8"/>
      </top>
      <bottom/>
      <diagonal/>
    </border>
    <border>
      <left style="thin">
        <color indexed="13"/>
      </left>
      <right/>
      <top/>
      <bottom/>
      <diagonal/>
    </border>
    <border>
      <left style="thin">
        <color indexed="13"/>
      </left>
      <right/>
      <top/>
      <bottom style="thin">
        <color indexed="13"/>
      </bottom>
      <diagonal/>
    </border>
    <border>
      <left/>
      <right/>
      <top/>
      <bottom style="thin">
        <color indexed="13"/>
      </bottom>
      <diagonal/>
    </border>
    <border>
      <left/>
      <right style="thin">
        <color indexed="13"/>
      </right>
      <top/>
      <bottom style="thin">
        <color indexed="13"/>
      </bottom>
      <diagonal/>
    </border>
    <border>
      <left style="medium">
        <color indexed="8"/>
      </left>
      <right style="thin">
        <color indexed="8"/>
      </right>
      <top/>
      <bottom/>
      <diagonal/>
    </border>
    <border>
      <left/>
      <right/>
      <top/>
      <bottom style="hair">
        <color indexed="8"/>
      </bottom>
      <diagonal/>
    </border>
    <border>
      <left style="thin">
        <color indexed="8"/>
      </left>
      <right style="thin">
        <color indexed="8"/>
      </right>
      <top style="hair">
        <color indexed="8"/>
      </top>
      <bottom style="hair">
        <color indexed="8"/>
      </bottom>
      <diagonal/>
    </border>
    <border>
      <left/>
      <right/>
      <top style="hair">
        <color indexed="8"/>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medium">
        <color indexed="8"/>
      </left>
      <right/>
      <top/>
      <bottom style="thin">
        <color indexed="13"/>
      </bottom>
      <diagonal/>
    </border>
    <border>
      <left style="medium">
        <color indexed="8"/>
      </left>
      <right style="thin">
        <color indexed="13"/>
      </right>
      <top style="medium">
        <color indexed="8"/>
      </top>
      <bottom style="thin">
        <color indexed="13"/>
      </bottom>
      <diagonal/>
    </border>
    <border>
      <left style="thin">
        <color indexed="13"/>
      </left>
      <right style="medium">
        <color indexed="8"/>
      </right>
      <top style="medium">
        <color indexed="8"/>
      </top>
      <bottom style="thin">
        <color indexed="13"/>
      </bottom>
      <diagonal/>
    </border>
    <border>
      <left style="medium">
        <color indexed="8"/>
      </left>
      <right style="thin">
        <color indexed="13"/>
      </right>
      <top style="medium">
        <color indexed="8"/>
      </top>
      <bottom style="thin">
        <color indexed="8"/>
      </bottom>
      <diagonal/>
    </border>
    <border>
      <left style="thin">
        <color indexed="13"/>
      </left>
      <right style="thin">
        <color indexed="13"/>
      </right>
      <top style="medium">
        <color indexed="8"/>
      </top>
      <bottom style="thin">
        <color indexed="8"/>
      </bottom>
      <diagonal/>
    </border>
    <border>
      <left style="thin">
        <color indexed="13"/>
      </left>
      <right style="medium">
        <color indexed="8"/>
      </right>
      <top style="medium">
        <color indexed="8"/>
      </top>
      <bottom style="thin">
        <color indexed="8"/>
      </bottom>
      <diagonal/>
    </border>
    <border>
      <left style="medium">
        <color indexed="8"/>
      </left>
      <right style="thin">
        <color indexed="13"/>
      </right>
      <top style="thin">
        <color indexed="13"/>
      </top>
      <bottom style="thin">
        <color indexed="13"/>
      </bottom>
      <diagonal/>
    </border>
    <border>
      <left style="thin">
        <color indexed="13"/>
      </left>
      <right style="thin">
        <color indexed="13"/>
      </right>
      <top style="thin">
        <color indexed="13"/>
      </top>
      <bottom style="thin">
        <color indexed="13"/>
      </bottom>
      <diagonal/>
    </border>
    <border>
      <left style="thin">
        <color indexed="13"/>
      </left>
      <right style="medium">
        <color indexed="8"/>
      </right>
      <top style="thin">
        <color indexed="13"/>
      </top>
      <bottom style="thin">
        <color indexed="13"/>
      </bottom>
      <diagonal/>
    </border>
    <border>
      <left style="medium">
        <color indexed="8"/>
      </left>
      <right style="thin">
        <color indexed="13"/>
      </right>
      <top style="thin">
        <color indexed="8"/>
      </top>
      <bottom style="thin">
        <color indexed="8"/>
      </bottom>
      <diagonal/>
    </border>
    <border>
      <left style="thin">
        <color indexed="13"/>
      </left>
      <right style="thin">
        <color indexed="13"/>
      </right>
      <top style="thin">
        <color indexed="8"/>
      </top>
      <bottom style="thin">
        <color indexed="8"/>
      </bottom>
      <diagonal/>
    </border>
    <border>
      <left style="thin">
        <color indexed="13"/>
      </left>
      <right style="medium">
        <color indexed="8"/>
      </right>
      <top style="thin">
        <color indexed="8"/>
      </top>
      <bottom style="thin">
        <color indexed="8"/>
      </bottom>
      <diagonal/>
    </border>
    <border>
      <left style="medium">
        <color indexed="8"/>
      </left>
      <right style="thin">
        <color indexed="13"/>
      </right>
      <top style="thin">
        <color indexed="8"/>
      </top>
      <bottom style="thin">
        <color indexed="13"/>
      </bottom>
      <diagonal/>
    </border>
    <border>
      <left style="thin">
        <color indexed="13"/>
      </left>
      <right style="thin">
        <color indexed="13"/>
      </right>
      <top style="thin">
        <color indexed="8"/>
      </top>
      <bottom style="thin">
        <color indexed="13"/>
      </bottom>
      <diagonal/>
    </border>
    <border>
      <left style="thin">
        <color indexed="13"/>
      </left>
      <right style="medium">
        <color indexed="8"/>
      </right>
      <top style="thin">
        <color indexed="8"/>
      </top>
      <bottom style="thin">
        <color indexed="13"/>
      </bottom>
      <diagonal/>
    </border>
    <border>
      <left style="medium">
        <color indexed="8"/>
      </left>
      <right style="thin">
        <color indexed="13"/>
      </right>
      <top style="thin">
        <color indexed="13"/>
      </top>
      <bottom style="thin">
        <color indexed="8"/>
      </bottom>
      <diagonal/>
    </border>
    <border>
      <left style="thin">
        <color indexed="13"/>
      </left>
      <right style="medium">
        <color indexed="8"/>
      </right>
      <top style="thin">
        <color indexed="13"/>
      </top>
      <bottom style="thin">
        <color indexed="8"/>
      </bottom>
      <diagonal/>
    </border>
    <border>
      <left style="thin">
        <color indexed="13"/>
      </left>
      <right style="thin">
        <color indexed="13"/>
      </right>
      <top style="thin">
        <color indexed="13"/>
      </top>
      <bottom style="thin">
        <color indexed="8"/>
      </bottom>
      <diagonal/>
    </border>
    <border>
      <left style="medium">
        <color indexed="8"/>
      </left>
      <right style="thin">
        <color indexed="13"/>
      </right>
      <top style="thin">
        <color indexed="8"/>
      </top>
      <bottom style="medium">
        <color indexed="8"/>
      </bottom>
      <diagonal/>
    </border>
    <border>
      <left style="thin">
        <color indexed="13"/>
      </left>
      <right style="thin">
        <color indexed="13"/>
      </right>
      <top style="thin">
        <color indexed="8"/>
      </top>
      <bottom style="medium">
        <color indexed="8"/>
      </bottom>
      <diagonal/>
    </border>
    <border>
      <left style="thin">
        <color indexed="13"/>
      </left>
      <right style="medium">
        <color indexed="8"/>
      </right>
      <top style="thin">
        <color indexed="8"/>
      </top>
      <bottom style="medium">
        <color indexed="8"/>
      </bottom>
      <diagonal/>
    </border>
    <border>
      <left style="thin">
        <color indexed="8"/>
      </left>
      <right style="thin">
        <color indexed="13"/>
      </right>
      <top style="medium">
        <color indexed="8"/>
      </top>
      <bottom style="thin">
        <color indexed="8"/>
      </bottom>
      <diagonal/>
    </border>
    <border>
      <left style="thin">
        <color indexed="8"/>
      </left>
      <right style="thin">
        <color indexed="13"/>
      </right>
      <top style="thin">
        <color indexed="8"/>
      </top>
      <bottom style="thin">
        <color indexed="8"/>
      </bottom>
      <diagonal/>
    </border>
    <border>
      <left style="thin">
        <color indexed="13"/>
      </left>
      <right style="thin">
        <color indexed="8"/>
      </right>
      <top style="thin">
        <color indexed="8"/>
      </top>
      <bottom style="thin">
        <color indexed="8"/>
      </bottom>
      <diagonal/>
    </border>
    <border>
      <left style="thin">
        <color indexed="13"/>
      </left>
      <right style="thin">
        <color indexed="8"/>
      </right>
      <top style="thin">
        <color indexed="13"/>
      </top>
      <bottom style="thin">
        <color indexed="8"/>
      </bottom>
      <diagonal/>
    </border>
    <border>
      <left style="thin">
        <color indexed="8"/>
      </left>
      <right style="thin">
        <color indexed="13"/>
      </right>
      <top style="thin">
        <color indexed="13"/>
      </top>
      <bottom style="thin">
        <color indexed="13"/>
      </bottom>
      <diagonal/>
    </border>
    <border>
      <left style="thin">
        <color indexed="13"/>
      </left>
      <right style="thin">
        <color indexed="8"/>
      </right>
      <top style="thin">
        <color indexed="13"/>
      </top>
      <bottom style="thin">
        <color indexed="13"/>
      </bottom>
      <diagonal/>
    </border>
    <border>
      <left style="thin">
        <color indexed="8"/>
      </left>
      <right style="thin">
        <color indexed="13"/>
      </right>
      <top style="thin">
        <color indexed="13"/>
      </top>
      <bottom/>
      <diagonal/>
    </border>
    <border>
      <left style="thin">
        <color indexed="13"/>
      </left>
      <right style="thin">
        <color indexed="13"/>
      </right>
      <top style="thin">
        <color indexed="13"/>
      </top>
      <bottom/>
      <diagonal/>
    </border>
    <border>
      <left style="thin">
        <color indexed="8"/>
      </left>
      <right style="thin">
        <color indexed="13"/>
      </right>
      <top/>
      <bottom style="thin">
        <color indexed="13"/>
      </bottom>
      <diagonal/>
    </border>
    <border>
      <left style="thin">
        <color indexed="13"/>
      </left>
      <right style="thin">
        <color indexed="13"/>
      </right>
      <top/>
      <bottom style="thin">
        <color indexed="13"/>
      </bottom>
      <diagonal/>
    </border>
    <border>
      <left style="thin">
        <color indexed="13"/>
      </left>
      <right style="medium">
        <color indexed="8"/>
      </right>
      <top/>
      <bottom style="thin">
        <color indexed="13"/>
      </bottom>
      <diagonal/>
    </border>
    <border>
      <left style="medium">
        <color indexed="8"/>
      </left>
      <right style="thin">
        <color indexed="13"/>
      </right>
      <top/>
      <bottom style="thin">
        <color indexed="13"/>
      </bottom>
      <diagonal/>
    </border>
    <border>
      <left style="medium">
        <color indexed="8"/>
      </left>
      <right style="thin">
        <color indexed="13"/>
      </right>
      <top style="thin">
        <color indexed="13"/>
      </top>
      <bottom style="medium">
        <color indexed="8"/>
      </bottom>
      <diagonal/>
    </border>
    <border>
      <left style="thin">
        <color indexed="13"/>
      </left>
      <right style="thin">
        <color indexed="13"/>
      </right>
      <top style="thin">
        <color indexed="13"/>
      </top>
      <bottom style="medium">
        <color indexed="8"/>
      </bottom>
      <diagonal/>
    </border>
    <border>
      <left style="thin">
        <color indexed="13"/>
      </left>
      <right style="medium">
        <color indexed="8"/>
      </right>
      <top style="thin">
        <color indexed="13"/>
      </top>
      <bottom style="medium">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bottom/>
      <diagonal/>
    </border>
  </borders>
  <cellStyleXfs count="5">
    <xf numFmtId="0" fontId="0" fillId="0" borderId="0" applyNumberFormat="0" applyFill="0" applyBorder="0" applyProtection="0"/>
    <xf numFmtId="44" fontId="17" fillId="0" borderId="0" applyFont="0" applyFill="0" applyBorder="0" applyAlignment="0" applyProtection="0"/>
    <xf numFmtId="43" fontId="19" fillId="0" borderId="0" applyFont="0" applyFill="0" applyBorder="0" applyAlignment="0" applyProtection="0"/>
    <xf numFmtId="9" fontId="26" fillId="0" borderId="0" applyFont="0" applyFill="0" applyBorder="0" applyAlignment="0" applyProtection="0"/>
    <xf numFmtId="0" fontId="30" fillId="0" borderId="20"/>
  </cellStyleXfs>
  <cellXfs count="659">
    <xf numFmtId="0" fontId="0" fillId="0" borderId="0" xfId="0"/>
    <xf numFmtId="0" fontId="0" fillId="0" borderId="0" xfId="0" applyNumberFormat="1"/>
    <xf numFmtId="0" fontId="0" fillId="2" borderId="9" xfId="0" applyFill="1" applyBorder="1"/>
    <xf numFmtId="0" fontId="0" fillId="2" borderId="10" xfId="0" applyFill="1" applyBorder="1"/>
    <xf numFmtId="0" fontId="0" fillId="2" borderId="11" xfId="0" applyFill="1" applyBorder="1"/>
    <xf numFmtId="0" fontId="1" fillId="2" borderId="12" xfId="0" applyFont="1" applyFill="1" applyBorder="1" applyAlignment="1">
      <alignment horizontal="center"/>
    </xf>
    <xf numFmtId="0" fontId="1" fillId="2" borderId="13" xfId="0" applyFont="1" applyFill="1" applyBorder="1" applyAlignment="1">
      <alignment horizontal="center"/>
    </xf>
    <xf numFmtId="0" fontId="0" fillId="2" borderId="12" xfId="0" applyFill="1" applyBorder="1"/>
    <xf numFmtId="0" fontId="0" fillId="2" borderId="20" xfId="0" applyFill="1" applyBorder="1"/>
    <xf numFmtId="0" fontId="0" fillId="2" borderId="21" xfId="0" applyFill="1" applyBorder="1"/>
    <xf numFmtId="164" fontId="0" fillId="2" borderId="12" xfId="0" applyNumberFormat="1" applyFill="1" applyBorder="1"/>
    <xf numFmtId="164" fontId="0" fillId="2" borderId="20" xfId="0" applyNumberFormat="1" applyFill="1" applyBorder="1"/>
    <xf numFmtId="0" fontId="2" fillId="2" borderId="24" xfId="0" applyFont="1" applyFill="1" applyBorder="1" applyAlignment="1">
      <alignment horizontal="center"/>
    </xf>
    <xf numFmtId="0" fontId="2" fillId="2" borderId="13" xfId="0" applyFont="1" applyFill="1" applyBorder="1" applyAlignment="1">
      <alignment horizontal="center"/>
    </xf>
    <xf numFmtId="49" fontId="2" fillId="2" borderId="30" xfId="0" applyNumberFormat="1" applyFont="1" applyFill="1" applyBorder="1"/>
    <xf numFmtId="0" fontId="0" fillId="2" borderId="31" xfId="0" applyFill="1" applyBorder="1"/>
    <xf numFmtId="0" fontId="0" fillId="2" borderId="32" xfId="0" applyFill="1" applyBorder="1"/>
    <xf numFmtId="0" fontId="1" fillId="2" borderId="37" xfId="0" applyFont="1" applyFill="1" applyBorder="1" applyAlignment="1">
      <alignment horizontal="center"/>
    </xf>
    <xf numFmtId="0" fontId="0" fillId="2" borderId="38" xfId="0" applyFill="1" applyBorder="1"/>
    <xf numFmtId="0" fontId="2" fillId="2" borderId="38" xfId="0" applyFont="1" applyFill="1" applyBorder="1" applyAlignment="1">
      <alignment vertical="center"/>
    </xf>
    <xf numFmtId="0" fontId="0" fillId="2" borderId="39" xfId="0" applyFill="1" applyBorder="1"/>
    <xf numFmtId="0" fontId="1" fillId="2" borderId="12" xfId="0" applyFont="1" applyFill="1" applyBorder="1" applyAlignment="1">
      <alignment horizontal="left" vertical="center" wrapText="1"/>
    </xf>
    <xf numFmtId="165" fontId="1" fillId="2" borderId="20" xfId="0" applyNumberFormat="1" applyFont="1" applyFill="1" applyBorder="1" applyAlignment="1">
      <alignment horizontal="center"/>
    </xf>
    <xf numFmtId="165" fontId="0" fillId="2" borderId="20" xfId="0" applyNumberFormat="1" applyFill="1" applyBorder="1"/>
    <xf numFmtId="49" fontId="2" fillId="2" borderId="33" xfId="0" applyNumberFormat="1" applyFont="1" applyFill="1" applyBorder="1" applyAlignment="1">
      <alignment horizontal="center"/>
    </xf>
    <xf numFmtId="49" fontId="2" fillId="2" borderId="34" xfId="0" applyNumberFormat="1" applyFont="1" applyFill="1" applyBorder="1" applyAlignment="1">
      <alignment horizontal="center"/>
    </xf>
    <xf numFmtId="49" fontId="2" fillId="2" borderId="35" xfId="0" applyNumberFormat="1" applyFont="1" applyFill="1" applyBorder="1" applyAlignment="1">
      <alignment horizontal="center"/>
    </xf>
    <xf numFmtId="166" fontId="0" fillId="2" borderId="20" xfId="0" applyNumberFormat="1" applyFill="1" applyBorder="1"/>
    <xf numFmtId="3" fontId="2" fillId="2" borderId="17" xfId="0" applyNumberFormat="1" applyFont="1" applyFill="1" applyBorder="1" applyAlignment="1">
      <alignment horizontal="center"/>
    </xf>
    <xf numFmtId="49" fontId="2" fillId="2" borderId="18" xfId="0" applyNumberFormat="1" applyFont="1" applyFill="1" applyBorder="1"/>
    <xf numFmtId="3" fontId="2" fillId="2" borderId="18" xfId="0" applyNumberFormat="1" applyFont="1" applyFill="1" applyBorder="1"/>
    <xf numFmtId="167" fontId="2" fillId="2" borderId="18" xfId="0" applyNumberFormat="1" applyFont="1" applyFill="1" applyBorder="1"/>
    <xf numFmtId="168" fontId="0" fillId="2" borderId="18" xfId="0" applyNumberFormat="1" applyFill="1" applyBorder="1"/>
    <xf numFmtId="169" fontId="0" fillId="2" borderId="18" xfId="0" applyNumberFormat="1" applyFill="1" applyBorder="1" applyAlignment="1">
      <alignment vertical="center" wrapText="1"/>
    </xf>
    <xf numFmtId="165" fontId="0" fillId="2" borderId="18" xfId="0" applyNumberFormat="1" applyFill="1" applyBorder="1" applyAlignment="1">
      <alignment vertical="center" wrapText="1"/>
    </xf>
    <xf numFmtId="170" fontId="0" fillId="2" borderId="19" xfId="0" applyNumberFormat="1" applyFill="1" applyBorder="1"/>
    <xf numFmtId="171" fontId="1" fillId="2" borderId="17" xfId="0" applyNumberFormat="1" applyFont="1" applyFill="1" applyBorder="1" applyAlignment="1">
      <alignment horizontal="center"/>
    </xf>
    <xf numFmtId="49" fontId="1" fillId="2" borderId="18" xfId="0" applyNumberFormat="1" applyFont="1" applyFill="1" applyBorder="1" applyAlignment="1">
      <alignment horizontal="justify" vertical="center" wrapText="1"/>
    </xf>
    <xf numFmtId="49" fontId="1" fillId="2" borderId="18" xfId="0" applyNumberFormat="1" applyFont="1" applyFill="1" applyBorder="1" applyAlignment="1">
      <alignment horizontal="center"/>
    </xf>
    <xf numFmtId="166" fontId="1" fillId="2" borderId="18" xfId="0" applyNumberFormat="1" applyFont="1" applyFill="1" applyBorder="1" applyAlignment="1">
      <alignment horizontal="right"/>
    </xf>
    <xf numFmtId="168" fontId="0" fillId="2" borderId="18" xfId="0" applyNumberFormat="1" applyFill="1" applyBorder="1" applyAlignment="1">
      <alignment vertical="center" wrapText="1"/>
    </xf>
    <xf numFmtId="164" fontId="1" fillId="2" borderId="18" xfId="0" applyNumberFormat="1" applyFont="1" applyFill="1" applyBorder="1" applyAlignment="1">
      <alignment horizontal="center"/>
    </xf>
    <xf numFmtId="168" fontId="1" fillId="2" borderId="18" xfId="0" applyNumberFormat="1" applyFont="1" applyFill="1" applyBorder="1" applyAlignment="1">
      <alignment horizontal="center"/>
    </xf>
    <xf numFmtId="0" fontId="1" fillId="2" borderId="18" xfId="0" applyFont="1" applyFill="1" applyBorder="1" applyAlignment="1">
      <alignment horizontal="justify" vertical="center" wrapText="1"/>
    </xf>
    <xf numFmtId="3" fontId="1" fillId="2" borderId="18" xfId="0" applyNumberFormat="1" applyFont="1" applyFill="1" applyBorder="1" applyAlignment="1">
      <alignment horizontal="center"/>
    </xf>
    <xf numFmtId="166" fontId="2" fillId="5" borderId="18" xfId="0" applyNumberFormat="1" applyFont="1" applyFill="1" applyBorder="1" applyAlignment="1">
      <alignment horizontal="right" vertical="center"/>
    </xf>
    <xf numFmtId="166" fontId="2" fillId="5" borderId="19" xfId="0" applyNumberFormat="1" applyFont="1" applyFill="1" applyBorder="1" applyAlignment="1">
      <alignment horizontal="right" vertical="center"/>
    </xf>
    <xf numFmtId="3" fontId="2" fillId="2" borderId="18" xfId="0" applyNumberFormat="1" applyFont="1" applyFill="1" applyBorder="1" applyAlignment="1">
      <alignment vertical="center" wrapText="1"/>
    </xf>
    <xf numFmtId="166" fontId="2" fillId="2" borderId="18" xfId="0" applyNumberFormat="1" applyFont="1" applyFill="1" applyBorder="1" applyAlignment="1">
      <alignment vertical="center" wrapText="1"/>
    </xf>
    <xf numFmtId="164" fontId="0" fillId="2" borderId="18" xfId="0" applyNumberFormat="1" applyFill="1" applyBorder="1" applyAlignment="1">
      <alignment horizontal="center"/>
    </xf>
    <xf numFmtId="49" fontId="2" fillId="2" borderId="18" xfId="0" applyNumberFormat="1" applyFont="1" applyFill="1" applyBorder="1" applyAlignment="1">
      <alignment horizontal="justify" vertical="center" wrapText="1"/>
    </xf>
    <xf numFmtId="0" fontId="0" fillId="2" borderId="20" xfId="0" applyNumberFormat="1" applyFill="1" applyBorder="1"/>
    <xf numFmtId="167" fontId="0" fillId="2" borderId="18" xfId="0" applyNumberFormat="1" applyFill="1" applyBorder="1"/>
    <xf numFmtId="9" fontId="1" fillId="2" borderId="18" xfId="0" applyNumberFormat="1" applyFont="1" applyFill="1" applyBorder="1" applyAlignment="1">
      <alignment horizontal="center"/>
    </xf>
    <xf numFmtId="166" fontId="0" fillId="2" borderId="18" xfId="0" applyNumberFormat="1" applyFill="1" applyBorder="1"/>
    <xf numFmtId="166" fontId="11" fillId="2" borderId="20" xfId="0" applyNumberFormat="1" applyFont="1" applyFill="1" applyBorder="1"/>
    <xf numFmtId="167" fontId="1" fillId="2" borderId="18" xfId="0" applyNumberFormat="1" applyFont="1" applyFill="1" applyBorder="1" applyAlignment="1">
      <alignment horizontal="center"/>
    </xf>
    <xf numFmtId="172" fontId="0" fillId="2" borderId="12" xfId="0" applyNumberFormat="1" applyFill="1" applyBorder="1"/>
    <xf numFmtId="172" fontId="0" fillId="2" borderId="20" xfId="0" applyNumberFormat="1" applyFill="1" applyBorder="1"/>
    <xf numFmtId="171" fontId="0" fillId="2" borderId="17" xfId="0" applyNumberFormat="1" applyFill="1" applyBorder="1"/>
    <xf numFmtId="171" fontId="0" fillId="2" borderId="18" xfId="0" applyNumberFormat="1" applyFill="1" applyBorder="1"/>
    <xf numFmtId="49" fontId="6" fillId="2" borderId="18" xfId="0" applyNumberFormat="1" applyFont="1" applyFill="1" applyBorder="1" applyAlignment="1">
      <alignment horizontal="center" vertical="center" wrapText="1"/>
    </xf>
    <xf numFmtId="173" fontId="0" fillId="2" borderId="12" xfId="0" applyNumberFormat="1" applyFill="1" applyBorder="1"/>
    <xf numFmtId="171" fontId="2" fillId="2" borderId="17" xfId="0" applyNumberFormat="1" applyFont="1" applyFill="1" applyBorder="1" applyAlignment="1">
      <alignment horizontal="center"/>
    </xf>
    <xf numFmtId="166" fontId="1" fillId="2" borderId="19" xfId="0" applyNumberFormat="1" applyFont="1" applyFill="1" applyBorder="1" applyAlignment="1">
      <alignment horizontal="right"/>
    </xf>
    <xf numFmtId="49" fontId="1" fillId="2" borderId="17" xfId="0" applyNumberFormat="1" applyFont="1" applyFill="1" applyBorder="1" applyAlignment="1">
      <alignment horizontal="center"/>
    </xf>
    <xf numFmtId="165" fontId="1" fillId="2" borderId="18" xfId="0" applyNumberFormat="1" applyFont="1" applyFill="1" applyBorder="1" applyAlignment="1">
      <alignment horizontal="center"/>
    </xf>
    <xf numFmtId="166" fontId="1" fillId="5" borderId="18" xfId="0" applyNumberFormat="1" applyFont="1" applyFill="1" applyBorder="1" applyAlignment="1">
      <alignment horizontal="right" vertical="center"/>
    </xf>
    <xf numFmtId="166" fontId="1" fillId="5" borderId="19" xfId="0" applyNumberFormat="1" applyFont="1" applyFill="1" applyBorder="1" applyAlignment="1">
      <alignment horizontal="right" vertical="center"/>
    </xf>
    <xf numFmtId="49" fontId="2" fillId="2" borderId="18" xfId="0" applyNumberFormat="1" applyFont="1" applyFill="1" applyBorder="1" applyAlignment="1">
      <alignment horizontal="left" vertical="center" wrapText="1"/>
    </xf>
    <xf numFmtId="174" fontId="0" fillId="2" borderId="18" xfId="0" applyNumberFormat="1" applyFill="1" applyBorder="1"/>
    <xf numFmtId="171" fontId="1" fillId="2" borderId="18" xfId="0" applyNumberFormat="1" applyFont="1" applyFill="1" applyBorder="1" applyAlignment="1">
      <alignment horizontal="center"/>
    </xf>
    <xf numFmtId="0" fontId="0" fillId="2" borderId="41" xfId="0" applyFill="1" applyBorder="1"/>
    <xf numFmtId="10" fontId="0" fillId="2" borderId="20" xfId="0" applyNumberFormat="1" applyFill="1" applyBorder="1"/>
    <xf numFmtId="166" fontId="1" fillId="6" borderId="18" xfId="0" applyNumberFormat="1" applyFont="1" applyFill="1" applyBorder="1" applyAlignment="1">
      <alignment horizontal="right" vertical="center"/>
    </xf>
    <xf numFmtId="164" fontId="0" fillId="2" borderId="41" xfId="0" applyNumberFormat="1" applyFill="1" applyBorder="1"/>
    <xf numFmtId="166" fontId="2" fillId="2" borderId="18" xfId="0" applyNumberFormat="1" applyFont="1" applyFill="1" applyBorder="1" applyAlignment="1">
      <alignment horizontal="right"/>
    </xf>
    <xf numFmtId="166" fontId="2" fillId="2" borderId="19" xfId="0" applyNumberFormat="1" applyFont="1" applyFill="1" applyBorder="1" applyAlignment="1">
      <alignment horizontal="right"/>
    </xf>
    <xf numFmtId="4" fontId="2" fillId="2" borderId="18" xfId="0" applyNumberFormat="1" applyFont="1" applyFill="1" applyBorder="1"/>
    <xf numFmtId="4" fontId="2" fillId="2" borderId="19" xfId="0" applyNumberFormat="1" applyFont="1" applyFill="1" applyBorder="1"/>
    <xf numFmtId="171" fontId="0" fillId="2" borderId="12" xfId="0" applyNumberFormat="1" applyFill="1" applyBorder="1"/>
    <xf numFmtId="171" fontId="0" fillId="2" borderId="20" xfId="0" applyNumberFormat="1" applyFill="1" applyBorder="1"/>
    <xf numFmtId="171" fontId="0" fillId="2" borderId="21" xfId="0" applyNumberFormat="1" applyFill="1" applyBorder="1"/>
    <xf numFmtId="171" fontId="1" fillId="2" borderId="25" xfId="0" applyNumberFormat="1" applyFont="1" applyFill="1" applyBorder="1" applyAlignment="1">
      <alignment horizontal="center"/>
    </xf>
    <xf numFmtId="171" fontId="1" fillId="2" borderId="27" xfId="0" applyNumberFormat="1" applyFont="1" applyFill="1" applyBorder="1" applyAlignment="1">
      <alignment horizontal="center"/>
    </xf>
    <xf numFmtId="171" fontId="1" fillId="2" borderId="20" xfId="0" applyNumberFormat="1" applyFont="1" applyFill="1" applyBorder="1" applyAlignment="1">
      <alignment horizontal="center"/>
    </xf>
    <xf numFmtId="171" fontId="1" fillId="2" borderId="13" xfId="0" applyNumberFormat="1" applyFont="1" applyFill="1" applyBorder="1" applyAlignment="1">
      <alignment horizontal="center"/>
    </xf>
    <xf numFmtId="171" fontId="0" fillId="2" borderId="27" xfId="0" applyNumberFormat="1" applyFill="1" applyBorder="1"/>
    <xf numFmtId="164" fontId="2" fillId="2" borderId="41" xfId="0" applyNumberFormat="1" applyFont="1" applyFill="1" applyBorder="1" applyAlignment="1">
      <alignment wrapText="1"/>
    </xf>
    <xf numFmtId="175" fontId="0" fillId="2" borderId="12" xfId="0" applyNumberFormat="1" applyFill="1" applyBorder="1" applyAlignment="1">
      <alignment wrapText="1"/>
    </xf>
    <xf numFmtId="0" fontId="0" fillId="2" borderId="43" xfId="0" applyFill="1" applyBorder="1"/>
    <xf numFmtId="166" fontId="2" fillId="2" borderId="34" xfId="0" applyNumberFormat="1" applyFont="1" applyFill="1" applyBorder="1" applyAlignment="1">
      <alignment horizontal="center" vertical="center" wrapText="1"/>
    </xf>
    <xf numFmtId="175" fontId="1" fillId="2" borderId="20" xfId="0" applyNumberFormat="1" applyFont="1" applyFill="1" applyBorder="1" applyAlignment="1">
      <alignment horizontal="center" wrapText="1"/>
    </xf>
    <xf numFmtId="176" fontId="1" fillId="2" borderId="20" xfId="0" applyNumberFormat="1" applyFont="1" applyFill="1" applyBorder="1" applyAlignment="1">
      <alignment horizontal="center" wrapText="1"/>
    </xf>
    <xf numFmtId="164" fontId="0" fillId="2" borderId="20" xfId="0" applyNumberFormat="1" applyFill="1" applyBorder="1" applyAlignment="1">
      <alignment vertical="center" wrapText="1"/>
    </xf>
    <xf numFmtId="0" fontId="0" fillId="2" borderId="20" xfId="0" applyFill="1" applyBorder="1" applyAlignment="1">
      <alignment wrapText="1"/>
    </xf>
    <xf numFmtId="2" fontId="0" fillId="2" borderId="13" xfId="0" applyNumberFormat="1" applyFill="1" applyBorder="1" applyAlignment="1">
      <alignment wrapText="1"/>
    </xf>
    <xf numFmtId="0" fontId="0" fillId="2" borderId="12" xfId="0" applyFill="1" applyBorder="1" applyAlignment="1">
      <alignment wrapText="1"/>
    </xf>
    <xf numFmtId="166" fontId="0" fillId="2" borderId="20" xfId="0" applyNumberFormat="1" applyFill="1" applyBorder="1" applyAlignment="1">
      <alignment wrapText="1"/>
    </xf>
    <xf numFmtId="166" fontId="12" fillId="2" borderId="41" xfId="0" applyNumberFormat="1" applyFont="1" applyFill="1" applyBorder="1" applyAlignment="1">
      <alignment wrapText="1"/>
    </xf>
    <xf numFmtId="164" fontId="1" fillId="2" borderId="20" xfId="0" applyNumberFormat="1" applyFont="1" applyFill="1" applyBorder="1" applyAlignment="1">
      <alignment horizontal="center" vertical="center" wrapText="1"/>
    </xf>
    <xf numFmtId="49" fontId="2" fillId="2" borderId="22" xfId="0" applyNumberFormat="1" applyFont="1" applyFill="1" applyBorder="1" applyAlignment="1">
      <alignment vertical="center"/>
    </xf>
    <xf numFmtId="0" fontId="1" fillId="2" borderId="23" xfId="0" applyFont="1" applyFill="1" applyBorder="1" applyAlignment="1">
      <alignment horizontal="center" wrapText="1"/>
    </xf>
    <xf numFmtId="0" fontId="0" fillId="2" borderId="23" xfId="0" applyFill="1" applyBorder="1"/>
    <xf numFmtId="0" fontId="2" fillId="2" borderId="23" xfId="0" applyFont="1" applyFill="1" applyBorder="1" applyAlignment="1">
      <alignment vertical="center" wrapText="1"/>
    </xf>
    <xf numFmtId="0" fontId="2" fillId="2" borderId="20" xfId="0" applyFont="1" applyFill="1" applyBorder="1" applyAlignment="1">
      <alignment vertical="center" wrapText="1"/>
    </xf>
    <xf numFmtId="0" fontId="2" fillId="2" borderId="13" xfId="0" applyFont="1" applyFill="1" applyBorder="1" applyAlignment="1">
      <alignment vertical="center" wrapText="1"/>
    </xf>
    <xf numFmtId="0" fontId="2" fillId="2" borderId="12" xfId="0" applyFont="1" applyFill="1" applyBorder="1" applyAlignment="1">
      <alignment vertical="center" wrapText="1"/>
    </xf>
    <xf numFmtId="0" fontId="1" fillId="2" borderId="12" xfId="0" applyFont="1" applyFill="1" applyBorder="1" applyAlignment="1">
      <alignment horizontal="center" wrapText="1"/>
    </xf>
    <xf numFmtId="0" fontId="1" fillId="2" borderId="20" xfId="0" applyFont="1" applyFill="1" applyBorder="1" applyAlignment="1">
      <alignment horizontal="center" wrapText="1"/>
    </xf>
    <xf numFmtId="0" fontId="2" fillId="2" borderId="20"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12" xfId="0" applyFont="1" applyFill="1" applyBorder="1" applyAlignment="1">
      <alignment horizontal="left" vertical="center" wrapText="1"/>
    </xf>
    <xf numFmtId="3" fontId="0" fillId="2" borderId="20" xfId="0" applyNumberFormat="1" applyFill="1" applyBorder="1" applyAlignment="1">
      <alignment wrapText="1"/>
    </xf>
    <xf numFmtId="176" fontId="0" fillId="2" borderId="20" xfId="0" applyNumberFormat="1" applyFill="1" applyBorder="1" applyAlignment="1">
      <alignment wrapText="1"/>
    </xf>
    <xf numFmtId="49" fontId="0" fillId="2" borderId="20" xfId="0" applyNumberFormat="1" applyFill="1" applyBorder="1" applyAlignment="1">
      <alignment wrapText="1"/>
    </xf>
    <xf numFmtId="0" fontId="0" fillId="2" borderId="12" xfId="0" applyFill="1" applyBorder="1" applyAlignment="1">
      <alignment vertical="center"/>
    </xf>
    <xf numFmtId="0" fontId="0" fillId="2" borderId="20" xfId="0" applyFill="1" applyBorder="1" applyAlignment="1">
      <alignment vertical="center"/>
    </xf>
    <xf numFmtId="0" fontId="1" fillId="2" borderId="20" xfId="0" applyFont="1" applyFill="1" applyBorder="1" applyAlignment="1">
      <alignment horizontal="left" vertical="center"/>
    </xf>
    <xf numFmtId="0" fontId="1" fillId="2" borderId="20" xfId="0" applyFont="1" applyFill="1" applyBorder="1" applyAlignment="1">
      <alignment horizontal="center" vertical="center"/>
    </xf>
    <xf numFmtId="4" fontId="0" fillId="2" borderId="20" xfId="0" applyNumberFormat="1" applyFill="1" applyBorder="1" applyAlignment="1">
      <alignment vertical="center"/>
    </xf>
    <xf numFmtId="176" fontId="0" fillId="2" borderId="20" xfId="0" applyNumberFormat="1" applyFill="1" applyBorder="1" applyAlignment="1">
      <alignment vertical="center"/>
    </xf>
    <xf numFmtId="177" fontId="0" fillId="2" borderId="13" xfId="0" applyNumberFormat="1" applyFill="1" applyBorder="1" applyAlignment="1">
      <alignment vertical="center"/>
    </xf>
    <xf numFmtId="4" fontId="1" fillId="2" borderId="12" xfId="0" applyNumberFormat="1" applyFont="1" applyFill="1" applyBorder="1" applyAlignment="1">
      <alignment horizontal="center" vertical="center"/>
    </xf>
    <xf numFmtId="4" fontId="2" fillId="2" borderId="12" xfId="0" applyNumberFormat="1" applyFont="1" applyFill="1" applyBorder="1" applyAlignment="1">
      <alignment horizontal="right"/>
    </xf>
    <xf numFmtId="49" fontId="1" fillId="2" borderId="20" xfId="0" applyNumberFormat="1" applyFont="1" applyFill="1" applyBorder="1" applyAlignment="1">
      <alignment horizontal="left"/>
    </xf>
    <xf numFmtId="49" fontId="0" fillId="2" borderId="27" xfId="0" applyNumberFormat="1" applyFill="1" applyBorder="1"/>
    <xf numFmtId="4" fontId="1" fillId="2" borderId="27" xfId="0" applyNumberFormat="1" applyFont="1" applyFill="1" applyBorder="1" applyAlignment="1">
      <alignment horizontal="right"/>
    </xf>
    <xf numFmtId="0" fontId="0" fillId="2" borderId="27" xfId="0" applyFill="1" applyBorder="1"/>
    <xf numFmtId="0" fontId="0" fillId="2" borderId="26" xfId="0" applyFill="1" applyBorder="1"/>
    <xf numFmtId="4" fontId="0" fillId="2" borderId="12" xfId="0" applyNumberFormat="1" applyFill="1" applyBorder="1"/>
    <xf numFmtId="0" fontId="2" fillId="2" borderId="20" xfId="0" applyFont="1" applyFill="1" applyBorder="1" applyAlignment="1">
      <alignment horizontal="center"/>
    </xf>
    <xf numFmtId="4" fontId="0" fillId="2" borderId="20" xfId="0" applyNumberFormat="1" applyFill="1" applyBorder="1"/>
    <xf numFmtId="0" fontId="2" fillId="2" borderId="23" xfId="0" applyFont="1" applyFill="1" applyBorder="1" applyAlignment="1">
      <alignment horizontal="center"/>
    </xf>
    <xf numFmtId="4" fontId="1" fillId="2" borderId="20" xfId="0" applyNumberFormat="1" applyFont="1" applyFill="1" applyBorder="1" applyAlignment="1">
      <alignment horizontal="center"/>
    </xf>
    <xf numFmtId="0" fontId="1" fillId="2" borderId="20" xfId="0" applyFont="1" applyFill="1" applyBorder="1" applyAlignment="1">
      <alignment horizontal="center"/>
    </xf>
    <xf numFmtId="49" fontId="0" fillId="2" borderId="20" xfId="0" applyNumberFormat="1" applyFill="1" applyBorder="1"/>
    <xf numFmtId="4" fontId="0" fillId="2" borderId="13" xfId="0" applyNumberFormat="1" applyFill="1" applyBorder="1"/>
    <xf numFmtId="4" fontId="1" fillId="2" borderId="12" xfId="0" applyNumberFormat="1" applyFont="1" applyFill="1" applyBorder="1" applyAlignment="1">
      <alignment horizontal="center"/>
    </xf>
    <xf numFmtId="176" fontId="1" fillId="2" borderId="20" xfId="0" applyNumberFormat="1" applyFont="1" applyFill="1" applyBorder="1" applyAlignment="1">
      <alignment horizontal="center"/>
    </xf>
    <xf numFmtId="4" fontId="1" fillId="2" borderId="13" xfId="0" applyNumberFormat="1" applyFont="1" applyFill="1" applyBorder="1" applyAlignment="1">
      <alignment horizontal="center"/>
    </xf>
    <xf numFmtId="4" fontId="0" fillId="2" borderId="28" xfId="0" applyNumberFormat="1" applyFill="1" applyBorder="1"/>
    <xf numFmtId="4" fontId="0" fillId="2" borderId="36" xfId="0" applyNumberFormat="1" applyFill="1" applyBorder="1"/>
    <xf numFmtId="4" fontId="1" fillId="2" borderId="36" xfId="0" applyNumberFormat="1" applyFont="1" applyFill="1" applyBorder="1" applyAlignment="1">
      <alignment horizontal="center"/>
    </xf>
    <xf numFmtId="0" fontId="1" fillId="2" borderId="36" xfId="0" applyFont="1" applyFill="1" applyBorder="1" applyAlignment="1">
      <alignment horizontal="center"/>
    </xf>
    <xf numFmtId="0" fontId="0" fillId="2" borderId="36" xfId="0" applyFill="1" applyBorder="1"/>
    <xf numFmtId="176" fontId="1" fillId="2" borderId="36" xfId="0" applyNumberFormat="1" applyFont="1" applyFill="1" applyBorder="1" applyAlignment="1">
      <alignment horizontal="center"/>
    </xf>
    <xf numFmtId="4" fontId="1" fillId="2" borderId="29" xfId="0" applyNumberFormat="1" applyFont="1" applyFill="1" applyBorder="1" applyAlignment="1">
      <alignment horizontal="center"/>
    </xf>
    <xf numFmtId="4" fontId="0" fillId="2" borderId="44" xfId="0" applyNumberFormat="1" applyFill="1" applyBorder="1"/>
    <xf numFmtId="4" fontId="0" fillId="2" borderId="10" xfId="0" applyNumberFormat="1" applyFill="1" applyBorder="1"/>
    <xf numFmtId="4" fontId="1" fillId="2" borderId="10" xfId="0" applyNumberFormat="1" applyFont="1" applyFill="1" applyBorder="1" applyAlignment="1">
      <alignment horizontal="center"/>
    </xf>
    <xf numFmtId="0" fontId="1" fillId="2" borderId="10" xfId="0" applyFont="1" applyFill="1" applyBorder="1" applyAlignment="1">
      <alignment horizontal="center"/>
    </xf>
    <xf numFmtId="176" fontId="1" fillId="2" borderId="10" xfId="0" applyNumberFormat="1" applyFont="1" applyFill="1" applyBorder="1" applyAlignment="1">
      <alignment horizontal="center"/>
    </xf>
    <xf numFmtId="4" fontId="2" fillId="2" borderId="45" xfId="0" applyNumberFormat="1" applyFont="1" applyFill="1" applyBorder="1" applyAlignment="1">
      <alignment horizontal="right"/>
    </xf>
    <xf numFmtId="0" fontId="1" fillId="2" borderId="20" xfId="0" applyFont="1" applyFill="1" applyBorder="1" applyAlignment="1">
      <alignment horizontal="left"/>
    </xf>
    <xf numFmtId="4" fontId="2" fillId="2" borderId="20" xfId="0" applyNumberFormat="1" applyFont="1" applyFill="1" applyBorder="1"/>
    <xf numFmtId="4" fontId="1" fillId="2" borderId="20" xfId="0" applyNumberFormat="1" applyFont="1" applyFill="1" applyBorder="1" applyAlignment="1">
      <alignment horizontal="right"/>
    </xf>
    <xf numFmtId="0" fontId="0" fillId="2" borderId="45" xfId="0" applyFill="1" applyBorder="1"/>
    <xf numFmtId="4" fontId="2" fillId="2" borderId="20" xfId="0" applyNumberFormat="1" applyFont="1" applyFill="1" applyBorder="1" applyAlignment="1">
      <alignment vertical="center"/>
    </xf>
    <xf numFmtId="0" fontId="2" fillId="2" borderId="20" xfId="0" applyFont="1" applyFill="1" applyBorder="1" applyAlignment="1">
      <alignment horizontal="left"/>
    </xf>
    <xf numFmtId="4" fontId="0" fillId="2" borderId="20" xfId="0" applyNumberFormat="1" applyFill="1" applyBorder="1" applyAlignment="1">
      <alignment vertical="center" wrapText="1"/>
    </xf>
    <xf numFmtId="0" fontId="1" fillId="2" borderId="45" xfId="0" applyFont="1" applyFill="1" applyBorder="1" applyAlignment="1">
      <alignment horizontal="center"/>
    </xf>
    <xf numFmtId="0" fontId="1" fillId="2" borderId="46" xfId="0" applyFont="1" applyFill="1" applyBorder="1" applyAlignment="1">
      <alignment horizontal="center"/>
    </xf>
    <xf numFmtId="0" fontId="0" fillId="2" borderId="47" xfId="0" applyFill="1" applyBorder="1"/>
    <xf numFmtId="4" fontId="0" fillId="2" borderId="47" xfId="0" applyNumberFormat="1" applyFill="1" applyBorder="1"/>
    <xf numFmtId="0" fontId="0" fillId="2" borderId="48" xfId="0" applyFill="1" applyBorder="1"/>
    <xf numFmtId="171" fontId="11" fillId="2" borderId="17" xfId="0" applyNumberFormat="1" applyFont="1" applyFill="1" applyBorder="1" applyAlignment="1">
      <alignment horizontal="center"/>
    </xf>
    <xf numFmtId="49" fontId="11" fillId="2" borderId="18" xfId="0" applyNumberFormat="1" applyFont="1" applyFill="1" applyBorder="1" applyAlignment="1">
      <alignment horizontal="justify" vertical="center" wrapText="1"/>
    </xf>
    <xf numFmtId="49" fontId="11" fillId="2" borderId="18" xfId="0" applyNumberFormat="1" applyFont="1" applyFill="1" applyBorder="1" applyAlignment="1">
      <alignment horizontal="center"/>
    </xf>
    <xf numFmtId="166" fontId="11" fillId="2" borderId="18" xfId="0" applyNumberFormat="1" applyFont="1" applyFill="1" applyBorder="1" applyAlignment="1">
      <alignment horizontal="right"/>
    </xf>
    <xf numFmtId="164" fontId="11" fillId="2" borderId="18" xfId="0" applyNumberFormat="1" applyFont="1" applyFill="1" applyBorder="1" applyAlignment="1">
      <alignment horizontal="center"/>
    </xf>
    <xf numFmtId="168" fontId="11" fillId="2" borderId="18" xfId="0" applyNumberFormat="1" applyFont="1" applyFill="1" applyBorder="1" applyAlignment="1">
      <alignment horizontal="center"/>
    </xf>
    <xf numFmtId="2" fontId="0" fillId="2" borderId="20" xfId="0" applyNumberFormat="1" applyFill="1" applyBorder="1"/>
    <xf numFmtId="168" fontId="0" fillId="7" borderId="18" xfId="0" applyNumberFormat="1" applyFill="1" applyBorder="1" applyAlignment="1">
      <alignment vertical="center"/>
    </xf>
    <xf numFmtId="164" fontId="13" fillId="2" borderId="18" xfId="0" applyNumberFormat="1" applyFont="1" applyFill="1" applyBorder="1" applyAlignment="1">
      <alignment horizontal="center"/>
    </xf>
    <xf numFmtId="165" fontId="11" fillId="2" borderId="18" xfId="0" applyNumberFormat="1" applyFont="1" applyFill="1" applyBorder="1" applyAlignment="1">
      <alignment horizontal="center"/>
    </xf>
    <xf numFmtId="164" fontId="0" fillId="2" borderId="13" xfId="0" applyNumberFormat="1" applyFill="1" applyBorder="1" applyAlignment="1">
      <alignment wrapText="1"/>
    </xf>
    <xf numFmtId="49" fontId="11" fillId="2" borderId="17" xfId="0" applyNumberFormat="1" applyFont="1" applyFill="1" applyBorder="1" applyAlignment="1">
      <alignment horizontal="center"/>
    </xf>
    <xf numFmtId="0" fontId="0" fillId="2" borderId="12" xfId="0" applyNumberFormat="1" applyFill="1" applyBorder="1"/>
    <xf numFmtId="166" fontId="2" fillId="2" borderId="41" xfId="0" applyNumberFormat="1" applyFont="1" applyFill="1" applyBorder="1" applyAlignment="1">
      <alignment wrapText="1"/>
    </xf>
    <xf numFmtId="0" fontId="0" fillId="2" borderId="49" xfId="0" applyFill="1" applyBorder="1"/>
    <xf numFmtId="49" fontId="0" fillId="2" borderId="18" xfId="0" applyNumberFormat="1" applyFill="1" applyBorder="1"/>
    <xf numFmtId="166" fontId="0" fillId="2" borderId="41" xfId="0" applyNumberFormat="1" applyFill="1" applyBorder="1"/>
    <xf numFmtId="0" fontId="0" fillId="2" borderId="18" xfId="0" applyFill="1" applyBorder="1"/>
    <xf numFmtId="166" fontId="0" fillId="2" borderId="27" xfId="0" applyNumberFormat="1" applyFill="1" applyBorder="1"/>
    <xf numFmtId="166" fontId="0" fillId="2" borderId="23" xfId="0" applyNumberFormat="1" applyFill="1" applyBorder="1"/>
    <xf numFmtId="4" fontId="2" fillId="2" borderId="44" xfId="0" applyNumberFormat="1" applyFont="1" applyFill="1" applyBorder="1" applyAlignment="1">
      <alignment horizontal="right"/>
    </xf>
    <xf numFmtId="4" fontId="2" fillId="2" borderId="10" xfId="0" applyNumberFormat="1" applyFont="1" applyFill="1" applyBorder="1"/>
    <xf numFmtId="4" fontId="1" fillId="2" borderId="10" xfId="0" applyNumberFormat="1" applyFont="1" applyFill="1" applyBorder="1" applyAlignment="1">
      <alignment horizontal="right"/>
    </xf>
    <xf numFmtId="0" fontId="0" fillId="2" borderId="1" xfId="0" applyFill="1" applyBorder="1"/>
    <xf numFmtId="0" fontId="0" fillId="2" borderId="19" xfId="0" applyFill="1" applyBorder="1"/>
    <xf numFmtId="0" fontId="0" fillId="2" borderId="50" xfId="0" applyFill="1" applyBorder="1"/>
    <xf numFmtId="4" fontId="14" fillId="2" borderId="51" xfId="0" applyNumberFormat="1" applyFont="1" applyFill="1" applyBorder="1" applyAlignment="1">
      <alignment horizontal="center"/>
    </xf>
    <xf numFmtId="0" fontId="0" fillId="2" borderId="52" xfId="0" applyFill="1" applyBorder="1"/>
    <xf numFmtId="164" fontId="2" fillId="5" borderId="18" xfId="0" applyNumberFormat="1" applyFont="1" applyFill="1" applyBorder="1" applyAlignment="1">
      <alignment horizontal="center" vertical="center"/>
    </xf>
    <xf numFmtId="166" fontId="2" fillId="5" borderId="18" xfId="0" applyNumberFormat="1" applyFont="1" applyFill="1" applyBorder="1" applyAlignment="1">
      <alignment horizontal="center" vertical="center"/>
    </xf>
    <xf numFmtId="169" fontId="1" fillId="2" borderId="18" xfId="0" applyNumberFormat="1" applyFont="1" applyFill="1" applyBorder="1" applyAlignment="1">
      <alignment horizontal="center"/>
    </xf>
    <xf numFmtId="167" fontId="0" fillId="2" borderId="53" xfId="0" applyNumberFormat="1" applyFill="1" applyBorder="1"/>
    <xf numFmtId="0" fontId="0" fillId="2" borderId="54" xfId="0" applyFill="1" applyBorder="1"/>
    <xf numFmtId="166" fontId="2" fillId="5" borderId="55" xfId="0" applyNumberFormat="1" applyFont="1" applyFill="1" applyBorder="1" applyAlignment="1">
      <alignment horizontal="right" vertical="center"/>
    </xf>
    <xf numFmtId="49" fontId="6" fillId="2" borderId="18" xfId="0" applyNumberFormat="1" applyFont="1" applyFill="1" applyBorder="1" applyAlignment="1">
      <alignment horizontal="justify" vertical="center" wrapText="1"/>
    </xf>
    <xf numFmtId="166" fontId="1" fillId="8" borderId="18" xfId="0" applyNumberFormat="1" applyFont="1" applyFill="1" applyBorder="1" applyAlignment="1">
      <alignment horizontal="right" vertical="center"/>
    </xf>
    <xf numFmtId="168" fontId="2" fillId="2" borderId="18" xfId="0" applyNumberFormat="1" applyFont="1" applyFill="1" applyBorder="1"/>
    <xf numFmtId="168" fontId="1" fillId="5" borderId="18" xfId="0" applyNumberFormat="1" applyFont="1" applyFill="1" applyBorder="1" applyAlignment="1">
      <alignment horizontal="center" vertical="center"/>
    </xf>
    <xf numFmtId="0" fontId="2" fillId="2" borderId="22" xfId="0" applyFont="1" applyFill="1" applyBorder="1" applyAlignment="1">
      <alignment vertical="center" wrapText="1"/>
    </xf>
    <xf numFmtId="166" fontId="2" fillId="2" borderId="23" xfId="0" applyNumberFormat="1" applyFont="1" applyFill="1" applyBorder="1" applyAlignment="1">
      <alignment horizontal="center" vertical="center" wrapText="1"/>
    </xf>
    <xf numFmtId="164" fontId="2" fillId="2" borderId="20" xfId="0" applyNumberFormat="1" applyFont="1" applyFill="1" applyBorder="1" applyAlignment="1">
      <alignment wrapText="1"/>
    </xf>
    <xf numFmtId="49" fontId="2" fillId="2" borderId="12" xfId="0" applyNumberFormat="1" applyFont="1" applyFill="1" applyBorder="1" applyAlignment="1">
      <alignment vertical="center"/>
    </xf>
    <xf numFmtId="0" fontId="2" fillId="2" borderId="23" xfId="0" applyFont="1" applyFill="1" applyBorder="1" applyAlignment="1">
      <alignment horizontal="left"/>
    </xf>
    <xf numFmtId="0" fontId="0" fillId="2" borderId="13" xfId="0" applyFill="1" applyBorder="1"/>
    <xf numFmtId="4" fontId="2" fillId="2" borderId="23" xfId="0" applyNumberFormat="1" applyFont="1" applyFill="1" applyBorder="1"/>
    <xf numFmtId="4" fontId="0" fillId="2" borderId="12" xfId="0" applyNumberFormat="1" applyFill="1" applyBorder="1" applyAlignment="1">
      <alignment vertical="center"/>
    </xf>
    <xf numFmtId="4" fontId="0" fillId="2" borderId="12" xfId="0" applyNumberFormat="1" applyFill="1" applyBorder="1" applyAlignment="1">
      <alignment vertical="center" wrapText="1"/>
    </xf>
    <xf numFmtId="0" fontId="0" fillId="2" borderId="28" xfId="0" applyFill="1" applyBorder="1"/>
    <xf numFmtId="0" fontId="0" fillId="2" borderId="29" xfId="0" applyFill="1" applyBorder="1"/>
    <xf numFmtId="0" fontId="0" fillId="2" borderId="56" xfId="0" applyFill="1" applyBorder="1"/>
    <xf numFmtId="0" fontId="0" fillId="2" borderId="62" xfId="0" applyFill="1" applyBorder="1"/>
    <xf numFmtId="0" fontId="0" fillId="2" borderId="63" xfId="0" applyFill="1" applyBorder="1"/>
    <xf numFmtId="49" fontId="2" fillId="2" borderId="74" xfId="0" applyNumberFormat="1" applyFont="1" applyFill="1" applyBorder="1"/>
    <xf numFmtId="167" fontId="0" fillId="2" borderId="75" xfId="0" applyNumberFormat="1" applyFill="1" applyBorder="1"/>
    <xf numFmtId="0" fontId="0" fillId="2" borderId="75" xfId="0" applyFill="1" applyBorder="1"/>
    <xf numFmtId="0" fontId="0" fillId="2" borderId="76" xfId="0" applyFill="1" applyBorder="1"/>
    <xf numFmtId="0" fontId="0" fillId="2" borderId="71" xfId="0" applyFill="1" applyBorder="1"/>
    <xf numFmtId="0" fontId="0" fillId="2" borderId="73" xfId="0" applyFill="1" applyBorder="1"/>
    <xf numFmtId="10" fontId="0" fillId="2" borderId="18" xfId="0" applyNumberFormat="1" applyFill="1" applyBorder="1"/>
    <xf numFmtId="168" fontId="11" fillId="2" borderId="18" xfId="0" applyNumberFormat="1" applyFont="1" applyFill="1" applyBorder="1"/>
    <xf numFmtId="2" fontId="0" fillId="2" borderId="18" xfId="0" applyNumberFormat="1" applyFill="1" applyBorder="1"/>
    <xf numFmtId="10" fontId="2" fillId="5" borderId="18" xfId="0" applyNumberFormat="1" applyFont="1" applyFill="1" applyBorder="1" applyAlignment="1">
      <alignment vertical="center"/>
    </xf>
    <xf numFmtId="10" fontId="2" fillId="5" borderId="18" xfId="0" applyNumberFormat="1" applyFont="1" applyFill="1" applyBorder="1" applyAlignment="1">
      <alignment horizontal="right" vertical="center"/>
    </xf>
    <xf numFmtId="0" fontId="0" fillId="2" borderId="78" xfId="0" applyFill="1" applyBorder="1"/>
    <xf numFmtId="0" fontId="0" fillId="2" borderId="66" xfId="0" applyFill="1" applyBorder="1"/>
    <xf numFmtId="0" fontId="0" fillId="2" borderId="79" xfId="0" applyFill="1" applyBorder="1"/>
    <xf numFmtId="168" fontId="12" fillId="2" borderId="18" xfId="0" applyNumberFormat="1" applyFont="1" applyFill="1" applyBorder="1"/>
    <xf numFmtId="165" fontId="0" fillId="2" borderId="18" xfId="0" applyNumberFormat="1" applyFill="1" applyBorder="1"/>
    <xf numFmtId="168" fontId="0" fillId="2" borderId="15" xfId="0" applyNumberFormat="1" applyFill="1" applyBorder="1"/>
    <xf numFmtId="166" fontId="2" fillId="5" borderId="15" xfId="0" applyNumberFormat="1" applyFont="1" applyFill="1" applyBorder="1" applyAlignment="1">
      <alignment horizontal="right" vertical="center"/>
    </xf>
    <xf numFmtId="169" fontId="0" fillId="2" borderId="42" xfId="0" applyNumberFormat="1" applyFill="1" applyBorder="1" applyAlignment="1">
      <alignment vertical="center" wrapText="1"/>
    </xf>
    <xf numFmtId="10" fontId="2" fillId="5" borderId="19" xfId="0" applyNumberFormat="1" applyFont="1" applyFill="1" applyBorder="1" applyAlignment="1">
      <alignment horizontal="right" vertical="center"/>
    </xf>
    <xf numFmtId="0" fontId="0" fillId="2" borderId="68" xfId="0" applyFill="1" applyBorder="1"/>
    <xf numFmtId="0" fontId="0" fillId="2" borderId="69" xfId="0" applyFill="1" applyBorder="1"/>
    <xf numFmtId="4" fontId="2" fillId="2" borderId="18" xfId="0" applyNumberFormat="1" applyFont="1" applyFill="1" applyBorder="1" applyAlignment="1">
      <alignment horizontal="right"/>
    </xf>
    <xf numFmtId="10" fontId="2" fillId="2" borderId="18" xfId="0" applyNumberFormat="1" applyFont="1" applyFill="1" applyBorder="1"/>
    <xf numFmtId="10" fontId="2" fillId="2" borderId="19" xfId="0" applyNumberFormat="1" applyFont="1" applyFill="1" applyBorder="1" applyAlignment="1">
      <alignment horizontal="right"/>
    </xf>
    <xf numFmtId="0" fontId="0" fillId="2" borderId="80" xfId="0" applyFill="1" applyBorder="1"/>
    <xf numFmtId="164" fontId="0" fillId="2" borderId="18" xfId="0" applyNumberFormat="1" applyFill="1" applyBorder="1"/>
    <xf numFmtId="168" fontId="2" fillId="2" borderId="18" xfId="0" applyNumberFormat="1" applyFont="1" applyFill="1" applyBorder="1" applyAlignment="1">
      <alignment horizontal="right"/>
    </xf>
    <xf numFmtId="10" fontId="2" fillId="2" borderId="18" xfId="0" applyNumberFormat="1" applyFont="1" applyFill="1" applyBorder="1" applyAlignment="1">
      <alignment horizontal="right"/>
    </xf>
    <xf numFmtId="0" fontId="0" fillId="2" borderId="81" xfId="0" applyFill="1" applyBorder="1"/>
    <xf numFmtId="0" fontId="0" fillId="2" borderId="82" xfId="0" applyFill="1" applyBorder="1"/>
    <xf numFmtId="166" fontId="2" fillId="2" borderId="18" xfId="0" applyNumberFormat="1" applyFont="1" applyFill="1" applyBorder="1"/>
    <xf numFmtId="10" fontId="2" fillId="2" borderId="18" xfId="0" applyNumberFormat="1" applyFont="1" applyFill="1" applyBorder="1" applyAlignment="1">
      <alignment horizontal="right" vertical="center"/>
    </xf>
    <xf numFmtId="10" fontId="2" fillId="2" borderId="18" xfId="0" applyNumberFormat="1" applyFont="1" applyFill="1" applyBorder="1" applyAlignment="1">
      <alignment vertical="center"/>
    </xf>
    <xf numFmtId="0" fontId="0" fillId="2" borderId="83" xfId="0" applyFill="1" applyBorder="1"/>
    <xf numFmtId="0" fontId="0" fillId="2" borderId="84" xfId="0" applyFill="1" applyBorder="1"/>
    <xf numFmtId="164" fontId="2" fillId="2" borderId="85" xfId="0" applyNumberFormat="1" applyFont="1" applyFill="1" applyBorder="1" applyAlignment="1">
      <alignment wrapText="1"/>
    </xf>
    <xf numFmtId="0" fontId="0" fillId="2" borderId="88" xfId="0" applyFill="1" applyBorder="1"/>
    <xf numFmtId="0" fontId="0" fillId="2" borderId="86" xfId="0" applyFill="1" applyBorder="1"/>
    <xf numFmtId="164" fontId="2" fillId="2" borderId="81" xfId="0" applyNumberFormat="1" applyFont="1" applyFill="1" applyBorder="1" applyAlignment="1">
      <alignment wrapText="1"/>
    </xf>
    <xf numFmtId="175" fontId="1" fillId="2" borderId="63" xfId="0" applyNumberFormat="1" applyFont="1" applyFill="1" applyBorder="1" applyAlignment="1">
      <alignment horizontal="center" wrapText="1"/>
    </xf>
    <xf numFmtId="176" fontId="1" fillId="2" borderId="63" xfId="0" applyNumberFormat="1" applyFont="1" applyFill="1" applyBorder="1" applyAlignment="1">
      <alignment horizontal="center" wrapText="1"/>
    </xf>
    <xf numFmtId="164" fontId="0" fillId="2" borderId="63" xfId="0" applyNumberFormat="1" applyFill="1" applyBorder="1" applyAlignment="1">
      <alignment vertical="center" wrapText="1"/>
    </xf>
    <xf numFmtId="168" fontId="0" fillId="2" borderId="63" xfId="0" applyNumberFormat="1" applyFill="1" applyBorder="1" applyAlignment="1">
      <alignment wrapText="1"/>
    </xf>
    <xf numFmtId="2" fontId="0" fillId="2" borderId="64" xfId="0" applyNumberFormat="1" applyFill="1" applyBorder="1" applyAlignment="1">
      <alignment wrapText="1"/>
    </xf>
    <xf numFmtId="166" fontId="0" fillId="2" borderId="63" xfId="0" applyNumberFormat="1" applyFill="1" applyBorder="1" applyAlignment="1">
      <alignment wrapText="1"/>
    </xf>
    <xf numFmtId="166" fontId="12" fillId="2" borderId="81" xfId="0" applyNumberFormat="1" applyFont="1" applyFill="1" applyBorder="1" applyAlignment="1">
      <alignment wrapText="1"/>
    </xf>
    <xf numFmtId="164" fontId="1" fillId="2" borderId="63" xfId="0" applyNumberFormat="1" applyFont="1" applyFill="1" applyBorder="1" applyAlignment="1">
      <alignment horizontal="center" vertical="center" wrapText="1"/>
    </xf>
    <xf numFmtId="0" fontId="2" fillId="2" borderId="68" xfId="0" applyFont="1" applyFill="1" applyBorder="1" applyAlignment="1">
      <alignment horizontal="center" wrapText="1"/>
    </xf>
    <xf numFmtId="0" fontId="2" fillId="2" borderId="69" xfId="0" applyFont="1" applyFill="1" applyBorder="1" applyAlignment="1">
      <alignment horizontal="center" wrapText="1"/>
    </xf>
    <xf numFmtId="167" fontId="2" fillId="2" borderId="69" xfId="0" applyNumberFormat="1" applyFont="1" applyFill="1" applyBorder="1" applyAlignment="1">
      <alignment horizontal="center" wrapText="1"/>
    </xf>
    <xf numFmtId="164" fontId="2" fillId="2" borderId="63" xfId="0" applyNumberFormat="1" applyFont="1" applyFill="1" applyBorder="1" applyAlignment="1">
      <alignment wrapText="1"/>
    </xf>
    <xf numFmtId="0" fontId="0" fillId="2" borderId="63" xfId="0" applyFill="1" applyBorder="1" applyAlignment="1">
      <alignment wrapText="1"/>
    </xf>
    <xf numFmtId="0" fontId="1" fillId="2" borderId="62" xfId="0" applyFont="1" applyFill="1" applyBorder="1" applyAlignment="1">
      <alignment horizontal="center" wrapText="1"/>
    </xf>
    <xf numFmtId="0" fontId="1" fillId="2" borderId="63" xfId="0" applyFont="1" applyFill="1" applyBorder="1" applyAlignment="1">
      <alignment horizontal="center" wrapText="1"/>
    </xf>
    <xf numFmtId="0" fontId="2" fillId="2" borderId="63" xfId="0" applyFont="1" applyFill="1" applyBorder="1" applyAlignment="1">
      <alignment horizontal="left" vertical="center" wrapText="1"/>
    </xf>
    <xf numFmtId="167" fontId="2" fillId="2" borderId="63" xfId="0" applyNumberFormat="1" applyFont="1" applyFill="1" applyBorder="1" applyAlignment="1">
      <alignment horizontal="left" vertical="center" wrapText="1"/>
    </xf>
    <xf numFmtId="166" fontId="16" fillId="2" borderId="63" xfId="0" applyNumberFormat="1" applyFont="1" applyFill="1" applyBorder="1" applyAlignment="1">
      <alignment horizontal="left" vertical="center" wrapText="1"/>
    </xf>
    <xf numFmtId="168" fontId="2" fillId="2" borderId="63" xfId="0" applyNumberFormat="1" applyFont="1" applyFill="1" applyBorder="1" applyAlignment="1">
      <alignment horizontal="left" vertical="center" wrapText="1"/>
    </xf>
    <xf numFmtId="0" fontId="2" fillId="2" borderId="64" xfId="0" applyFont="1" applyFill="1" applyBorder="1" applyAlignment="1">
      <alignment horizontal="left" vertical="center" wrapText="1"/>
    </xf>
    <xf numFmtId="0" fontId="1" fillId="2" borderId="89" xfId="0" applyFont="1" applyFill="1" applyBorder="1" applyAlignment="1">
      <alignment horizontal="center" wrapText="1"/>
    </xf>
    <xf numFmtId="0" fontId="1" fillId="2" borderId="90" xfId="0" applyFont="1" applyFill="1" applyBorder="1" applyAlignment="1">
      <alignment horizontal="center" wrapText="1"/>
    </xf>
    <xf numFmtId="0" fontId="0" fillId="2" borderId="90" xfId="0" applyFill="1" applyBorder="1" applyAlignment="1">
      <alignment wrapText="1"/>
    </xf>
    <xf numFmtId="167" fontId="0" fillId="2" borderId="90" xfId="0" applyNumberFormat="1" applyFill="1" applyBorder="1" applyAlignment="1">
      <alignment wrapText="1"/>
    </xf>
    <xf numFmtId="3" fontId="0" fillId="2" borderId="90" xfId="0" applyNumberFormat="1" applyFill="1" applyBorder="1" applyAlignment="1">
      <alignment wrapText="1"/>
    </xf>
    <xf numFmtId="176" fontId="0" fillId="2" borderId="90" xfId="0" applyNumberFormat="1" applyFill="1" applyBorder="1" applyAlignment="1">
      <alignment wrapText="1"/>
    </xf>
    <xf numFmtId="49" fontId="0" fillId="2" borderId="90" xfId="0" applyNumberFormat="1" applyFill="1" applyBorder="1" applyAlignment="1">
      <alignment wrapText="1"/>
    </xf>
    <xf numFmtId="168" fontId="0" fillId="2" borderId="90" xfId="0" applyNumberFormat="1" applyFill="1" applyBorder="1" applyAlignment="1">
      <alignment wrapText="1"/>
    </xf>
    <xf numFmtId="2" fontId="0" fillId="2" borderId="91" xfId="0" applyNumberFormat="1" applyFill="1" applyBorder="1" applyAlignment="1">
      <alignment wrapText="1"/>
    </xf>
    <xf numFmtId="0" fontId="20" fillId="0" borderId="101" xfId="0" applyFont="1" applyBorder="1"/>
    <xf numFmtId="0" fontId="21" fillId="0" borderId="101" xfId="0" applyFont="1" applyBorder="1"/>
    <xf numFmtId="0" fontId="22" fillId="0" borderId="101" xfId="0" applyFont="1" applyBorder="1"/>
    <xf numFmtId="0" fontId="23" fillId="0" borderId="20" xfId="0" applyFont="1" applyBorder="1"/>
    <xf numFmtId="0" fontId="23" fillId="0" borderId="105" xfId="0" applyFont="1" applyBorder="1"/>
    <xf numFmtId="0" fontId="23" fillId="0" borderId="103" xfId="0" applyFont="1" applyBorder="1"/>
    <xf numFmtId="0" fontId="23" fillId="0" borderId="0" xfId="0" applyNumberFormat="1" applyFont="1"/>
    <xf numFmtId="179" fontId="18" fillId="11" borderId="93" xfId="2" applyNumberFormat="1" applyFont="1" applyFill="1" applyBorder="1" applyAlignment="1">
      <alignment horizontal="center" vertical="center" wrapText="1"/>
    </xf>
    <xf numFmtId="0" fontId="18" fillId="3" borderId="92" xfId="1" applyNumberFormat="1" applyFont="1" applyFill="1" applyBorder="1" applyAlignment="1">
      <alignment horizontal="center" vertical="center" wrapText="1"/>
    </xf>
    <xf numFmtId="0" fontId="18" fillId="10" borderId="92" xfId="1" applyNumberFormat="1" applyFont="1" applyFill="1" applyBorder="1" applyAlignment="1">
      <alignment horizontal="center" vertical="center" wrapText="1"/>
    </xf>
    <xf numFmtId="0" fontId="23" fillId="0" borderId="92" xfId="0" applyNumberFormat="1" applyFont="1" applyBorder="1"/>
    <xf numFmtId="0" fontId="23" fillId="0" borderId="92" xfId="0" applyFont="1" applyBorder="1" applyAlignment="1">
      <alignment horizontal="center" vertical="center"/>
    </xf>
    <xf numFmtId="178" fontId="23" fillId="10" borderId="92" xfId="1" applyNumberFormat="1" applyFont="1" applyFill="1" applyBorder="1" applyAlignment="1">
      <alignment horizontal="center" vertical="center" wrapText="1"/>
    </xf>
    <xf numFmtId="179" fontId="23" fillId="0" borderId="0" xfId="2" applyNumberFormat="1" applyFont="1" applyAlignment="1"/>
    <xf numFmtId="179" fontId="23" fillId="0" borderId="0" xfId="0" applyNumberFormat="1" applyFont="1"/>
    <xf numFmtId="178" fontId="23" fillId="10" borderId="94" xfId="1" applyNumberFormat="1" applyFont="1" applyFill="1" applyBorder="1" applyAlignment="1">
      <alignment horizontal="center" vertical="center" wrapText="1"/>
    </xf>
    <xf numFmtId="178" fontId="18" fillId="10" borderId="96" xfId="1" applyNumberFormat="1" applyFont="1" applyFill="1" applyBorder="1" applyAlignment="1">
      <alignment vertical="center" wrapText="1"/>
    </xf>
    <xf numFmtId="178" fontId="25" fillId="10" borderId="96" xfId="1" applyNumberFormat="1" applyFont="1" applyFill="1" applyBorder="1" applyAlignment="1">
      <alignment horizontal="right" vertical="center" wrapText="1"/>
    </xf>
    <xf numFmtId="178" fontId="25" fillId="10" borderId="95" xfId="1" applyNumberFormat="1" applyFont="1" applyFill="1" applyBorder="1" applyAlignment="1">
      <alignment horizontal="right" vertical="center" wrapText="1"/>
    </xf>
    <xf numFmtId="178" fontId="23" fillId="10" borderId="101" xfId="1" applyNumberFormat="1" applyFont="1" applyFill="1" applyBorder="1" applyAlignment="1">
      <alignment horizontal="center" vertical="center" wrapText="1"/>
    </xf>
    <xf numFmtId="0" fontId="23" fillId="0" borderId="104" xfId="0" applyFont="1" applyBorder="1"/>
    <xf numFmtId="0" fontId="22" fillId="0" borderId="98" xfId="0" applyFont="1" applyBorder="1"/>
    <xf numFmtId="0" fontId="23" fillId="0" borderId="99" xfId="0" applyFont="1" applyBorder="1"/>
    <xf numFmtId="0" fontId="23" fillId="0" borderId="100" xfId="0" applyFont="1" applyBorder="1"/>
    <xf numFmtId="0" fontId="23" fillId="0" borderId="102" xfId="0" applyFont="1" applyBorder="1"/>
    <xf numFmtId="0" fontId="23" fillId="10" borderId="0" xfId="0" applyNumberFormat="1" applyFont="1" applyFill="1"/>
    <xf numFmtId="178" fontId="23" fillId="0" borderId="0" xfId="0" applyNumberFormat="1" applyFont="1"/>
    <xf numFmtId="0" fontId="23" fillId="0" borderId="20" xfId="0" applyNumberFormat="1" applyFont="1" applyBorder="1"/>
    <xf numFmtId="178" fontId="23" fillId="0" borderId="20" xfId="0" applyNumberFormat="1" applyFont="1" applyBorder="1"/>
    <xf numFmtId="178" fontId="23" fillId="0" borderId="92" xfId="0" applyNumberFormat="1" applyFont="1" applyBorder="1" applyAlignment="1">
      <alignment vertical="center"/>
    </xf>
    <xf numFmtId="178" fontId="23" fillId="0" borderId="92" xfId="0" applyNumberFormat="1" applyFont="1" applyBorder="1"/>
    <xf numFmtId="10" fontId="23" fillId="0" borderId="0" xfId="3" applyNumberFormat="1" applyFont="1"/>
    <xf numFmtId="179" fontId="18" fillId="12" borderId="92" xfId="2" applyNumberFormat="1" applyFont="1" applyFill="1" applyBorder="1" applyAlignment="1">
      <alignment horizontal="center" vertical="center" wrapText="1"/>
    </xf>
    <xf numFmtId="0" fontId="23" fillId="0" borderId="92" xfId="0" applyFont="1" applyBorder="1" applyAlignment="1">
      <alignment vertical="center" wrapText="1"/>
    </xf>
    <xf numFmtId="178" fontId="27" fillId="0" borderId="92" xfId="1" applyNumberFormat="1" applyFont="1" applyBorder="1" applyAlignment="1">
      <alignment horizontal="left" vertical="top" indent="1" shrinkToFit="1"/>
    </xf>
    <xf numFmtId="178" fontId="27" fillId="0" borderId="92" xfId="1" applyNumberFormat="1" applyFont="1" applyBorder="1" applyAlignment="1">
      <alignment horizontal="left" vertical="top" indent="2" shrinkToFit="1"/>
    </xf>
    <xf numFmtId="178" fontId="27" fillId="0" borderId="97" xfId="1" applyNumberFormat="1" applyFont="1" applyBorder="1" applyAlignment="1">
      <alignment horizontal="left" vertical="top" indent="2" shrinkToFit="1"/>
    </xf>
    <xf numFmtId="178" fontId="27" fillId="0" borderId="92" xfId="1" applyNumberFormat="1" applyFont="1" applyBorder="1" applyAlignment="1">
      <alignment horizontal="left" vertical="center" indent="2" shrinkToFit="1"/>
    </xf>
    <xf numFmtId="0" fontId="18" fillId="3" borderId="93" xfId="1" applyNumberFormat="1" applyFont="1" applyFill="1" applyBorder="1" applyAlignment="1">
      <alignment horizontal="center" vertical="center" wrapText="1"/>
    </xf>
    <xf numFmtId="0" fontId="18" fillId="10" borderId="93" xfId="1" applyNumberFormat="1" applyFont="1" applyFill="1" applyBorder="1" applyAlignment="1">
      <alignment horizontal="center" vertical="center" wrapText="1"/>
    </xf>
    <xf numFmtId="0" fontId="23" fillId="0" borderId="93" xfId="0" applyFont="1" applyBorder="1" applyAlignment="1">
      <alignment vertical="center" wrapText="1"/>
    </xf>
    <xf numFmtId="0" fontId="23" fillId="0" borderId="93" xfId="0" applyFont="1" applyBorder="1" applyAlignment="1">
      <alignment horizontal="center" vertical="center"/>
    </xf>
    <xf numFmtId="0" fontId="22" fillId="0" borderId="106" xfId="0" applyFont="1" applyBorder="1"/>
    <xf numFmtId="0" fontId="22" fillId="10" borderId="107" xfId="0" applyFont="1" applyFill="1" applyBorder="1"/>
    <xf numFmtId="0" fontId="23" fillId="0" borderId="107" xfId="0" applyNumberFormat="1" applyFont="1" applyBorder="1"/>
    <xf numFmtId="0" fontId="23" fillId="0" borderId="94" xfId="0" applyFont="1" applyBorder="1" applyAlignment="1">
      <alignment horizontal="center" vertical="center"/>
    </xf>
    <xf numFmtId="0" fontId="23" fillId="0" borderId="98" xfId="0" applyFont="1" applyBorder="1" applyAlignment="1">
      <alignment horizontal="center" vertical="center"/>
    </xf>
    <xf numFmtId="179" fontId="18" fillId="12" borderId="93" xfId="2" applyNumberFormat="1" applyFont="1" applyFill="1" applyBorder="1" applyAlignment="1">
      <alignment horizontal="center" vertical="center" wrapText="1"/>
    </xf>
    <xf numFmtId="179" fontId="23" fillId="0" borderId="109" xfId="2" applyNumberFormat="1" applyFont="1" applyBorder="1" applyAlignment="1"/>
    <xf numFmtId="179" fontId="18" fillId="0" borderId="109" xfId="2" applyNumberFormat="1" applyFont="1" applyBorder="1" applyAlignment="1"/>
    <xf numFmtId="0" fontId="23" fillId="0" borderId="109" xfId="0" applyNumberFormat="1" applyFont="1" applyBorder="1"/>
    <xf numFmtId="179" fontId="18" fillId="0" borderId="109" xfId="0" applyNumberFormat="1" applyFont="1" applyBorder="1"/>
    <xf numFmtId="179" fontId="29" fillId="14" borderId="108" xfId="0" applyNumberFormat="1" applyFont="1" applyFill="1" applyBorder="1"/>
    <xf numFmtId="43" fontId="27" fillId="15" borderId="92" xfId="2" applyFont="1" applyFill="1" applyBorder="1" applyAlignment="1">
      <alignment horizontal="right" vertical="center" wrapText="1"/>
    </xf>
    <xf numFmtId="43" fontId="27" fillId="0" borderId="92" xfId="2" applyFont="1" applyBorder="1" applyAlignment="1">
      <alignment horizontal="right" vertical="center"/>
    </xf>
    <xf numFmtId="3" fontId="27" fillId="16" borderId="92" xfId="0" applyNumberFormat="1" applyFont="1" applyFill="1" applyBorder="1" applyAlignment="1">
      <alignment horizontal="right" vertical="center" wrapText="1"/>
    </xf>
    <xf numFmtId="0" fontId="27" fillId="16" borderId="92" xfId="0" applyFont="1" applyFill="1" applyBorder="1" applyAlignment="1">
      <alignment horizontal="right" vertical="center" wrapText="1"/>
    </xf>
    <xf numFmtId="43" fontId="27" fillId="16" borderId="92" xfId="2" applyFont="1" applyFill="1" applyBorder="1" applyAlignment="1">
      <alignment horizontal="right" vertical="center" wrapText="1"/>
    </xf>
    <xf numFmtId="179" fontId="27" fillId="16" borderId="92" xfId="2" applyNumberFormat="1" applyFont="1" applyFill="1" applyBorder="1" applyAlignment="1">
      <alignment horizontal="right" vertical="center" wrapText="1"/>
    </xf>
    <xf numFmtId="179" fontId="18" fillId="11" borderId="92" xfId="2" applyNumberFormat="1" applyFont="1" applyFill="1" applyBorder="1" applyAlignment="1">
      <alignment horizontal="center" vertical="center" wrapText="1"/>
    </xf>
    <xf numFmtId="0" fontId="22" fillId="0" borderId="92" xfId="0" applyFont="1" applyBorder="1"/>
    <xf numFmtId="178" fontId="18" fillId="10" borderId="103" xfId="1" applyNumberFormat="1" applyFont="1" applyFill="1" applyBorder="1" applyAlignment="1">
      <alignment horizontal="center" vertical="center" wrapText="1"/>
    </xf>
    <xf numFmtId="178" fontId="18" fillId="10" borderId="104" xfId="1" applyNumberFormat="1" applyFont="1" applyFill="1" applyBorder="1" applyAlignment="1">
      <alignment horizontal="center" vertical="center" wrapText="1"/>
    </xf>
    <xf numFmtId="0" fontId="23" fillId="0" borderId="92" xfId="0" applyFont="1" applyBorder="1" applyAlignment="1">
      <alignment horizontal="center" vertical="center" wrapText="1"/>
    </xf>
    <xf numFmtId="0" fontId="23" fillId="0" borderId="99" xfId="0" applyFont="1" applyBorder="1" applyAlignment="1">
      <alignment horizontal="center"/>
    </xf>
    <xf numFmtId="0" fontId="23" fillId="0" borderId="20" xfId="0" applyFont="1" applyBorder="1" applyAlignment="1">
      <alignment horizontal="center"/>
    </xf>
    <xf numFmtId="0" fontId="23" fillId="0" borderId="103" xfId="0" applyFont="1" applyBorder="1" applyAlignment="1">
      <alignment horizontal="center"/>
    </xf>
    <xf numFmtId="0" fontId="23" fillId="10" borderId="0" xfId="0" applyNumberFormat="1" applyFont="1" applyFill="1" applyAlignment="1">
      <alignment horizontal="center"/>
    </xf>
    <xf numFmtId="0" fontId="23" fillId="14" borderId="92" xfId="0" applyFont="1" applyFill="1" applyBorder="1" applyAlignment="1">
      <alignment vertical="center" wrapText="1"/>
    </xf>
    <xf numFmtId="0" fontId="18" fillId="3" borderId="94" xfId="1" applyNumberFormat="1" applyFont="1" applyFill="1" applyBorder="1" applyAlignment="1">
      <alignment horizontal="center" vertical="center" wrapText="1"/>
    </xf>
    <xf numFmtId="0" fontId="22" fillId="10" borderId="97" xfId="0" applyFont="1" applyFill="1" applyBorder="1" applyAlignment="1">
      <alignment horizontal="center"/>
    </xf>
    <xf numFmtId="0" fontId="22" fillId="15" borderId="97" xfId="0" applyFont="1" applyFill="1" applyBorder="1" applyAlignment="1">
      <alignment horizontal="center" vertical="center" wrapText="1"/>
    </xf>
    <xf numFmtId="0" fontId="23" fillId="0" borderId="97" xfId="0" applyNumberFormat="1" applyFont="1" applyBorder="1"/>
    <xf numFmtId="0" fontId="27" fillId="0" borderId="92" xfId="0" applyFont="1" applyBorder="1" applyAlignment="1">
      <alignment horizontal="left" vertical="center" wrapText="1"/>
    </xf>
    <xf numFmtId="0" fontId="27" fillId="15" borderId="92" xfId="0" applyFont="1" applyFill="1" applyBorder="1" applyAlignment="1">
      <alignment horizontal="left" vertical="center" wrapText="1"/>
    </xf>
    <xf numFmtId="0" fontId="27" fillId="0" borderId="92" xfId="0" applyFont="1" applyBorder="1" applyAlignment="1">
      <alignment horizontal="center" vertical="center"/>
    </xf>
    <xf numFmtId="43" fontId="27" fillId="10" borderId="92" xfId="2" applyFont="1" applyFill="1" applyBorder="1" applyAlignment="1">
      <alignment horizontal="right" vertical="center" wrapText="1"/>
    </xf>
    <xf numFmtId="179" fontId="23" fillId="0" borderId="97" xfId="2" applyNumberFormat="1" applyFont="1" applyBorder="1" applyAlignment="1"/>
    <xf numFmtId="43" fontId="18" fillId="0" borderId="97" xfId="2" applyFont="1" applyBorder="1" applyAlignment="1"/>
    <xf numFmtId="43" fontId="23" fillId="0" borderId="97" xfId="2" applyFont="1" applyBorder="1"/>
    <xf numFmtId="43" fontId="18" fillId="0" borderId="97" xfId="2" applyFont="1" applyBorder="1"/>
    <xf numFmtId="43" fontId="29" fillId="14" borderId="97" xfId="0" applyNumberFormat="1" applyFont="1" applyFill="1" applyBorder="1"/>
    <xf numFmtId="0" fontId="20" fillId="0" borderId="20" xfId="0" applyFont="1" applyBorder="1"/>
    <xf numFmtId="0" fontId="22" fillId="0" borderId="20" xfId="0" applyFont="1" applyBorder="1"/>
    <xf numFmtId="178" fontId="23" fillId="10" borderId="93" xfId="1" applyNumberFormat="1" applyFont="1" applyFill="1" applyBorder="1" applyAlignment="1">
      <alignment horizontal="center" vertical="center" wrapText="1"/>
    </xf>
    <xf numFmtId="0" fontId="27" fillId="0" borderId="20" xfId="0" applyFont="1" applyBorder="1" applyAlignment="1">
      <alignment horizontal="center" vertical="center" wrapText="1"/>
    </xf>
    <xf numFmtId="0" fontId="23" fillId="10" borderId="20" xfId="0" applyNumberFormat="1" applyFont="1" applyFill="1" applyBorder="1"/>
    <xf numFmtId="0" fontId="27" fillId="17" borderId="92" xfId="0" applyFont="1" applyFill="1" applyBorder="1" applyAlignment="1">
      <alignment horizontal="center" vertical="center" wrapText="1"/>
    </xf>
    <xf numFmtId="0" fontId="23" fillId="0" borderId="99" xfId="0" applyFont="1" applyBorder="1" applyAlignment="1">
      <alignment horizontal="left"/>
    </xf>
    <xf numFmtId="0" fontId="23" fillId="0" borderId="100" xfId="0" applyFont="1" applyBorder="1" applyAlignment="1">
      <alignment horizontal="left"/>
    </xf>
    <xf numFmtId="43" fontId="23" fillId="0" borderId="0" xfId="2" applyFont="1"/>
    <xf numFmtId="43" fontId="23" fillId="0" borderId="0" xfId="0" applyNumberFormat="1" applyFont="1"/>
    <xf numFmtId="178" fontId="23" fillId="10" borderId="98" xfId="1" applyNumberFormat="1" applyFont="1" applyFill="1" applyBorder="1" applyAlignment="1">
      <alignment horizontal="center" vertical="center" wrapText="1"/>
    </xf>
    <xf numFmtId="0" fontId="32" fillId="0" borderId="99" xfId="0" applyFont="1" applyBorder="1" applyAlignment="1">
      <alignment horizontal="left"/>
    </xf>
    <xf numFmtId="43" fontId="27" fillId="10" borderId="92" xfId="2" applyFont="1" applyFill="1" applyBorder="1" applyAlignment="1">
      <alignment horizontal="center" vertical="center" wrapText="1"/>
    </xf>
    <xf numFmtId="0" fontId="38" fillId="0" borderId="92" xfId="0" applyFont="1" applyBorder="1" applyAlignment="1">
      <alignment vertical="top"/>
    </xf>
    <xf numFmtId="0" fontId="27" fillId="0" borderId="92" xfId="0" applyFont="1" applyBorder="1" applyAlignment="1">
      <alignment horizontal="left" vertical="top" wrapText="1"/>
    </xf>
    <xf numFmtId="0" fontId="27" fillId="0" borderId="92" xfId="0" applyFont="1" applyBorder="1" applyAlignment="1">
      <alignment horizontal="center" vertical="top"/>
    </xf>
    <xf numFmtId="0" fontId="27" fillId="0" borderId="92" xfId="0" applyFont="1" applyFill="1" applyBorder="1" applyAlignment="1">
      <alignment horizontal="left" vertical="top" wrapText="1"/>
    </xf>
    <xf numFmtId="0" fontId="27" fillId="0" borderId="92" xfId="0" applyFont="1" applyFill="1" applyBorder="1" applyAlignment="1">
      <alignment horizontal="center" vertical="top"/>
    </xf>
    <xf numFmtId="180" fontId="0" fillId="0" borderId="92" xfId="1" applyNumberFormat="1" applyFont="1" applyBorder="1" applyAlignment="1">
      <alignment vertical="top"/>
    </xf>
    <xf numFmtId="179" fontId="18" fillId="10" borderId="92" xfId="2" applyNumberFormat="1" applyFont="1" applyFill="1" applyBorder="1" applyAlignment="1">
      <alignment horizontal="center" vertical="center" wrapText="1"/>
    </xf>
    <xf numFmtId="0" fontId="0" fillId="0" borderId="92" xfId="0" applyBorder="1"/>
    <xf numFmtId="180" fontId="0" fillId="0" borderId="92" xfId="0" applyNumberFormat="1" applyBorder="1" applyAlignment="1">
      <alignment vertical="top"/>
    </xf>
    <xf numFmtId="180" fontId="38" fillId="18" borderId="0" xfId="0" applyNumberFormat="1" applyFont="1" applyFill="1"/>
    <xf numFmtId="180" fontId="38" fillId="19" borderId="92" xfId="0" applyNumberFormat="1" applyFont="1" applyFill="1" applyBorder="1"/>
    <xf numFmtId="49" fontId="1" fillId="2" borderId="20" xfId="0" applyNumberFormat="1" applyFont="1" applyFill="1" applyBorder="1" applyAlignment="1">
      <alignment horizontal="center"/>
    </xf>
    <xf numFmtId="4" fontId="1" fillId="2" borderId="20" xfId="0" applyNumberFormat="1" applyFont="1" applyFill="1" applyBorder="1" applyAlignment="1">
      <alignment horizontal="center"/>
    </xf>
    <xf numFmtId="0" fontId="1" fillId="2" borderId="20" xfId="0" applyFont="1" applyFill="1" applyBorder="1" applyAlignment="1">
      <alignment horizontal="left"/>
    </xf>
    <xf numFmtId="0" fontId="2" fillId="2" borderId="20" xfId="0" applyFont="1" applyFill="1" applyBorder="1" applyAlignment="1">
      <alignment horizontal="center"/>
    </xf>
    <xf numFmtId="4" fontId="1" fillId="2" borderId="20" xfId="0" applyNumberFormat="1" applyFont="1" applyFill="1" applyBorder="1" applyAlignment="1">
      <alignment horizontal="center" vertical="center" wrapText="1"/>
    </xf>
    <xf numFmtId="49" fontId="2" fillId="2" borderId="23" xfId="0" applyNumberFormat="1" applyFont="1" applyFill="1" applyBorder="1" applyAlignment="1">
      <alignment horizontal="center"/>
    </xf>
    <xf numFmtId="0" fontId="2" fillId="2" borderId="23" xfId="0" applyFont="1" applyFill="1" applyBorder="1" applyAlignment="1">
      <alignment horizontal="center"/>
    </xf>
    <xf numFmtId="4" fontId="2" fillId="2" borderId="20" xfId="0" applyNumberFormat="1" applyFont="1" applyFill="1" applyBorder="1" applyAlignment="1">
      <alignment horizontal="center"/>
    </xf>
    <xf numFmtId="49" fontId="2" fillId="2" borderId="20" xfId="0" applyNumberFormat="1" applyFont="1" applyFill="1" applyBorder="1" applyAlignment="1">
      <alignment horizontal="center"/>
    </xf>
    <xf numFmtId="49" fontId="2" fillId="2" borderId="17" xfId="0" applyNumberFormat="1" applyFont="1" applyFill="1" applyBorder="1" applyAlignment="1">
      <alignment vertical="center" wrapText="1"/>
    </xf>
    <xf numFmtId="0" fontId="2" fillId="2" borderId="18" xfId="0" applyFont="1" applyFill="1" applyBorder="1" applyAlignment="1">
      <alignment vertical="center" wrapText="1"/>
    </xf>
    <xf numFmtId="166" fontId="2" fillId="2" borderId="18" xfId="0" applyNumberFormat="1" applyFont="1" applyFill="1" applyBorder="1" applyAlignment="1">
      <alignment horizontal="center" vertical="center" wrapText="1"/>
    </xf>
    <xf numFmtId="49" fontId="1" fillId="2" borderId="20" xfId="0" applyNumberFormat="1" applyFont="1" applyFill="1" applyBorder="1" applyAlignment="1">
      <alignment horizontal="left"/>
    </xf>
    <xf numFmtId="4" fontId="1" fillId="2" borderId="20" xfId="0" applyNumberFormat="1" applyFont="1" applyFill="1" applyBorder="1" applyAlignment="1">
      <alignment horizontal="left"/>
    </xf>
    <xf numFmtId="49" fontId="6" fillId="2" borderId="17" xfId="0" applyNumberFormat="1" applyFont="1" applyFill="1" applyBorder="1" applyAlignment="1">
      <alignment horizontal="center"/>
    </xf>
    <xf numFmtId="3" fontId="6" fillId="2" borderId="18" xfId="0" applyNumberFormat="1" applyFont="1" applyFill="1" applyBorder="1" applyAlignment="1">
      <alignment horizontal="center"/>
    </xf>
    <xf numFmtId="0" fontId="6" fillId="2" borderId="18" xfId="0" applyFont="1" applyFill="1" applyBorder="1" applyAlignment="1">
      <alignment horizontal="center"/>
    </xf>
    <xf numFmtId="171" fontId="1" fillId="2" borderId="22" xfId="0" applyNumberFormat="1" applyFont="1" applyFill="1" applyBorder="1" applyAlignment="1">
      <alignment horizontal="center"/>
    </xf>
    <xf numFmtId="171" fontId="1" fillId="2" borderId="23" xfId="0" applyNumberFormat="1" applyFont="1" applyFill="1" applyBorder="1" applyAlignment="1">
      <alignment horizontal="center"/>
    </xf>
    <xf numFmtId="171" fontId="1" fillId="2" borderId="24" xfId="0" applyNumberFormat="1" applyFont="1" applyFill="1" applyBorder="1" applyAlignment="1">
      <alignment horizontal="center"/>
    </xf>
    <xf numFmtId="171" fontId="1" fillId="2" borderId="25" xfId="0" applyNumberFormat="1" applyFont="1" applyFill="1" applyBorder="1" applyAlignment="1">
      <alignment horizontal="center"/>
    </xf>
    <xf numFmtId="171" fontId="1" fillId="2" borderId="27" xfId="0" applyNumberFormat="1" applyFont="1" applyFill="1" applyBorder="1" applyAlignment="1">
      <alignment horizontal="center"/>
    </xf>
    <xf numFmtId="171" fontId="1" fillId="2" borderId="20" xfId="0" applyNumberFormat="1" applyFont="1" applyFill="1" applyBorder="1" applyAlignment="1">
      <alignment horizontal="center"/>
    </xf>
    <xf numFmtId="171" fontId="1" fillId="2" borderId="13" xfId="0" applyNumberFormat="1" applyFont="1" applyFill="1" applyBorder="1" applyAlignment="1">
      <alignment horizontal="center"/>
    </xf>
    <xf numFmtId="175" fontId="12" fillId="2" borderId="20" xfId="0" applyNumberFormat="1" applyFont="1" applyFill="1" applyBorder="1" applyAlignment="1">
      <alignment horizontal="center" wrapText="1"/>
    </xf>
    <xf numFmtId="175" fontId="12" fillId="2" borderId="13" xfId="0" applyNumberFormat="1" applyFont="1" applyFill="1" applyBorder="1" applyAlignment="1">
      <alignment horizontal="center" wrapText="1"/>
    </xf>
    <xf numFmtId="49" fontId="10" fillId="4" borderId="3" xfId="0" applyNumberFormat="1" applyFont="1" applyFill="1" applyBorder="1" applyAlignment="1">
      <alignment horizontal="center" vertical="center"/>
    </xf>
    <xf numFmtId="4" fontId="10" fillId="4" borderId="4" xfId="0" applyNumberFormat="1" applyFont="1" applyFill="1" applyBorder="1" applyAlignment="1">
      <alignment horizontal="center" vertical="center"/>
    </xf>
    <xf numFmtId="4" fontId="10" fillId="4" borderId="5" xfId="0" applyNumberFormat="1" applyFont="1" applyFill="1" applyBorder="1" applyAlignment="1">
      <alignment horizontal="center" vertical="center"/>
    </xf>
    <xf numFmtId="49" fontId="6" fillId="6" borderId="14" xfId="0" applyNumberFormat="1" applyFont="1" applyFill="1" applyBorder="1" applyAlignment="1">
      <alignment horizontal="center" vertical="center"/>
    </xf>
    <xf numFmtId="3" fontId="6" fillId="6" borderId="15" xfId="0" applyNumberFormat="1" applyFont="1" applyFill="1" applyBorder="1" applyAlignment="1">
      <alignment horizontal="center" vertical="center"/>
    </xf>
    <xf numFmtId="3" fontId="6" fillId="6" borderId="42" xfId="0" applyNumberFormat="1" applyFont="1" applyFill="1" applyBorder="1" applyAlignment="1">
      <alignment horizontal="center" vertical="center"/>
    </xf>
    <xf numFmtId="49" fontId="2" fillId="3" borderId="22" xfId="0" applyNumberFormat="1" applyFont="1" applyFill="1" applyBorder="1" applyAlignment="1">
      <alignment horizontal="center" vertical="center"/>
    </xf>
    <xf numFmtId="0" fontId="2" fillId="3" borderId="24" xfId="0" applyFont="1" applyFill="1" applyBorder="1" applyAlignment="1">
      <alignment horizontal="center" vertical="center"/>
    </xf>
    <xf numFmtId="0" fontId="2" fillId="3" borderId="28" xfId="0" applyFont="1" applyFill="1" applyBorder="1" applyAlignment="1">
      <alignment horizontal="center" vertical="center"/>
    </xf>
    <xf numFmtId="0" fontId="2" fillId="3" borderId="29" xfId="0" applyFont="1" applyFill="1" applyBorder="1" applyAlignment="1">
      <alignment horizontal="center" vertical="center"/>
    </xf>
    <xf numFmtId="49" fontId="2" fillId="2" borderId="17" xfId="0" applyNumberFormat="1" applyFont="1" applyFill="1" applyBorder="1" applyAlignment="1">
      <alignment horizontal="center"/>
    </xf>
    <xf numFmtId="0" fontId="2" fillId="2" borderId="18" xfId="0" applyFont="1" applyFill="1" applyBorder="1" applyAlignment="1">
      <alignment horizontal="center"/>
    </xf>
    <xf numFmtId="0" fontId="2" fillId="2" borderId="19" xfId="0" applyFont="1" applyFill="1" applyBorder="1" applyAlignment="1">
      <alignment horizontal="center"/>
    </xf>
    <xf numFmtId="164" fontId="1" fillId="2" borderId="33" xfId="0" applyNumberFormat="1" applyFont="1" applyFill="1" applyBorder="1" applyAlignment="1">
      <alignment horizontal="center" vertical="center" wrapText="1"/>
    </xf>
    <xf numFmtId="164" fontId="1" fillId="2" borderId="34" xfId="0" applyNumberFormat="1" applyFont="1" applyFill="1" applyBorder="1" applyAlignment="1">
      <alignment horizontal="center" vertical="center" wrapText="1"/>
    </xf>
    <xf numFmtId="164" fontId="1" fillId="2" borderId="35" xfId="0" applyNumberFormat="1" applyFont="1" applyFill="1" applyBorder="1" applyAlignment="1">
      <alignment horizontal="center" vertical="center" wrapText="1"/>
    </xf>
    <xf numFmtId="0" fontId="2" fillId="2" borderId="38" xfId="0" applyFont="1" applyFill="1" applyBorder="1" applyAlignment="1">
      <alignment horizontal="center"/>
    </xf>
    <xf numFmtId="49" fontId="1" fillId="2" borderId="37" xfId="0" applyNumberFormat="1" applyFont="1" applyFill="1" applyBorder="1" applyAlignment="1">
      <alignment horizontal="left" vertical="center" wrapText="1"/>
    </xf>
    <xf numFmtId="0" fontId="1" fillId="2" borderId="38" xfId="0" applyFont="1" applyFill="1" applyBorder="1" applyAlignment="1">
      <alignment horizontal="left" vertical="center" wrapText="1"/>
    </xf>
    <xf numFmtId="0" fontId="1" fillId="2" borderId="39" xfId="0" applyFont="1" applyFill="1" applyBorder="1" applyAlignment="1">
      <alignment horizontal="left" vertical="center" wrapText="1"/>
    </xf>
    <xf numFmtId="49" fontId="2" fillId="2" borderId="6" xfId="0" applyNumberFormat="1" applyFont="1" applyFill="1" applyBorder="1" applyAlignment="1">
      <alignment horizontal="center"/>
    </xf>
    <xf numFmtId="0" fontId="2" fillId="2" borderId="7" xfId="0" applyFont="1" applyFill="1" applyBorder="1" applyAlignment="1">
      <alignment horizontal="center"/>
    </xf>
    <xf numFmtId="49" fontId="2" fillId="2" borderId="7" xfId="0" applyNumberFormat="1" applyFont="1" applyFill="1" applyBorder="1" applyAlignment="1">
      <alignment horizontal="center"/>
    </xf>
    <xf numFmtId="0" fontId="0" fillId="2" borderId="7" xfId="0" applyFill="1" applyBorder="1"/>
    <xf numFmtId="49" fontId="2" fillId="2" borderId="7" xfId="0" applyNumberFormat="1" applyFont="1" applyFill="1" applyBorder="1" applyAlignment="1">
      <alignment horizontal="center" vertical="center" wrapText="1"/>
    </xf>
    <xf numFmtId="0" fontId="2" fillId="2" borderId="7" xfId="0" applyFont="1" applyFill="1" applyBorder="1" applyAlignment="1">
      <alignment horizontal="center" vertical="center" wrapText="1"/>
    </xf>
    <xf numFmtId="49" fontId="2" fillId="2" borderId="40" xfId="0" applyNumberFormat="1" applyFont="1" applyFill="1" applyBorder="1" applyAlignment="1">
      <alignment horizontal="center"/>
    </xf>
    <xf numFmtId="0" fontId="2" fillId="2" borderId="5" xfId="0" applyFont="1" applyFill="1" applyBorder="1" applyAlignment="1">
      <alignment horizontal="center"/>
    </xf>
    <xf numFmtId="49" fontId="2" fillId="2" borderId="17" xfId="0" applyNumberFormat="1"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49" fontId="2" fillId="2" borderId="22" xfId="0" applyNumberFormat="1" applyFont="1" applyFill="1" applyBorder="1" applyAlignment="1">
      <alignment horizontal="center"/>
    </xf>
    <xf numFmtId="0" fontId="2" fillId="2" borderId="24" xfId="0" applyFont="1" applyFill="1" applyBorder="1" applyAlignment="1">
      <alignment horizontal="center"/>
    </xf>
    <xf numFmtId="49" fontId="2" fillId="2" borderId="22" xfId="0" applyNumberFormat="1" applyFont="1" applyFill="1" applyBorder="1" applyAlignment="1">
      <alignment horizontal="left" vertical="center" wrapText="1"/>
    </xf>
    <xf numFmtId="0" fontId="2" fillId="2" borderId="23" xfId="0" applyFont="1" applyFill="1" applyBorder="1" applyAlignment="1">
      <alignment horizontal="left" vertical="center" wrapText="1"/>
    </xf>
    <xf numFmtId="0" fontId="2" fillId="2" borderId="24" xfId="0" applyFont="1" applyFill="1" applyBorder="1" applyAlignment="1">
      <alignment horizontal="left" vertical="center" wrapText="1"/>
    </xf>
    <xf numFmtId="0" fontId="2" fillId="2" borderId="25" xfId="0" applyFont="1" applyFill="1" applyBorder="1" applyAlignment="1">
      <alignment horizontal="left" vertical="center" wrapText="1"/>
    </xf>
    <xf numFmtId="0" fontId="2" fillId="2" borderId="27" xfId="0" applyFont="1" applyFill="1" applyBorder="1" applyAlignment="1">
      <alignment horizontal="left" vertical="center" wrapText="1"/>
    </xf>
    <xf numFmtId="0" fontId="2" fillId="2" borderId="26" xfId="0" applyFont="1" applyFill="1" applyBorder="1" applyAlignment="1">
      <alignment horizontal="left" vertical="center" wrapText="1"/>
    </xf>
    <xf numFmtId="164" fontId="1" fillId="2" borderId="17" xfId="0" applyNumberFormat="1" applyFont="1" applyFill="1" applyBorder="1" applyAlignment="1">
      <alignment horizontal="center" vertical="center" wrapText="1"/>
    </xf>
    <xf numFmtId="164" fontId="1" fillId="2" borderId="18" xfId="0" applyNumberFormat="1" applyFont="1" applyFill="1" applyBorder="1" applyAlignment="1">
      <alignment horizontal="center" vertical="center" wrapText="1"/>
    </xf>
    <xf numFmtId="164" fontId="1" fillId="2" borderId="19" xfId="0" applyNumberFormat="1" applyFont="1" applyFill="1" applyBorder="1" applyAlignment="1">
      <alignment horizontal="center" vertical="center" wrapText="1"/>
    </xf>
    <xf numFmtId="10" fontId="1" fillId="2" borderId="17" xfId="0" applyNumberFormat="1" applyFont="1" applyFill="1" applyBorder="1" applyAlignment="1">
      <alignment horizontal="center"/>
    </xf>
    <xf numFmtId="10" fontId="1" fillId="2" borderId="18" xfId="0" applyNumberFormat="1" applyFont="1" applyFill="1" applyBorder="1" applyAlignment="1">
      <alignment horizontal="center"/>
    </xf>
    <xf numFmtId="10" fontId="1" fillId="2" borderId="19" xfId="0" applyNumberFormat="1" applyFont="1" applyFill="1" applyBorder="1" applyAlignment="1">
      <alignment horizontal="center"/>
    </xf>
    <xf numFmtId="49" fontId="2" fillId="2" borderId="12" xfId="0" applyNumberFormat="1" applyFont="1" applyFill="1" applyBorder="1" applyAlignment="1">
      <alignment horizontal="center"/>
    </xf>
    <xf numFmtId="0" fontId="2" fillId="2" borderId="13" xfId="0" applyFont="1" applyFill="1" applyBorder="1" applyAlignment="1">
      <alignment horizontal="center"/>
    </xf>
    <xf numFmtId="49" fontId="4" fillId="3" borderId="22" xfId="0" applyNumberFormat="1" applyFont="1" applyFill="1" applyBorder="1" applyAlignment="1">
      <alignment horizontal="center" vertical="center"/>
    </xf>
    <xf numFmtId="0" fontId="4" fillId="3" borderId="23" xfId="0" applyFont="1" applyFill="1" applyBorder="1" applyAlignment="1">
      <alignment horizontal="center" vertical="center"/>
    </xf>
    <xf numFmtId="0" fontId="4" fillId="3" borderId="24"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20"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28" xfId="0" applyFont="1" applyFill="1" applyBorder="1" applyAlignment="1">
      <alignment horizontal="center" vertical="center"/>
    </xf>
    <xf numFmtId="0" fontId="4" fillId="3" borderId="36" xfId="0" applyFont="1" applyFill="1" applyBorder="1" applyAlignment="1">
      <alignment horizontal="center" vertical="center"/>
    </xf>
    <xf numFmtId="0" fontId="4" fillId="3" borderId="29" xfId="0" applyFont="1" applyFill="1" applyBorder="1" applyAlignment="1">
      <alignment horizontal="center" vertical="center"/>
    </xf>
    <xf numFmtId="49" fontId="1" fillId="2" borderId="25" xfId="0" applyNumberFormat="1" applyFont="1" applyFill="1" applyBorder="1" applyAlignment="1">
      <alignment horizontal="center"/>
    </xf>
    <xf numFmtId="0" fontId="1" fillId="2" borderId="26" xfId="0" applyFont="1" applyFill="1" applyBorder="1" applyAlignment="1">
      <alignment horizontal="center"/>
    </xf>
    <xf numFmtId="164" fontId="2" fillId="2" borderId="18" xfId="0" applyNumberFormat="1" applyFont="1" applyFill="1" applyBorder="1" applyAlignment="1">
      <alignment horizontal="center" vertical="center" wrapText="1"/>
    </xf>
    <xf numFmtId="164" fontId="2" fillId="2" borderId="19" xfId="0" applyNumberFormat="1" applyFont="1" applyFill="1" applyBorder="1" applyAlignment="1">
      <alignment horizontal="center" vertical="center" wrapText="1"/>
    </xf>
    <xf numFmtId="4" fontId="2" fillId="2" borderId="23" xfId="0" applyNumberFormat="1" applyFont="1" applyFill="1" applyBorder="1" applyAlignment="1">
      <alignment horizontal="center"/>
    </xf>
    <xf numFmtId="4" fontId="2" fillId="2" borderId="24" xfId="0" applyNumberFormat="1" applyFont="1" applyFill="1" applyBorder="1" applyAlignment="1">
      <alignment horizont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12" xfId="0" applyFont="1" applyFill="1" applyBorder="1" applyAlignment="1">
      <alignment horizontal="center"/>
    </xf>
    <xf numFmtId="0" fontId="1" fillId="2" borderId="13" xfId="0" applyFont="1" applyFill="1" applyBorder="1" applyAlignment="1">
      <alignment horizontal="center"/>
    </xf>
    <xf numFmtId="0" fontId="1" fillId="2" borderId="25" xfId="0" applyFont="1" applyFill="1" applyBorder="1" applyAlignment="1">
      <alignment horizontal="center"/>
    </xf>
    <xf numFmtId="49" fontId="2" fillId="2" borderId="3" xfId="0" applyNumberFormat="1" applyFont="1" applyFill="1" applyBorder="1" applyAlignment="1">
      <alignment horizontal="left"/>
    </xf>
    <xf numFmtId="0" fontId="2" fillId="2" borderId="4" xfId="0" applyFont="1" applyFill="1" applyBorder="1" applyAlignment="1">
      <alignment horizontal="left"/>
    </xf>
    <xf numFmtId="0" fontId="2" fillId="2" borderId="5" xfId="0" applyFont="1" applyFill="1" applyBorder="1" applyAlignment="1">
      <alignment horizontal="left"/>
    </xf>
    <xf numFmtId="0" fontId="2" fillId="2" borderId="8" xfId="0" applyFont="1" applyFill="1" applyBorder="1" applyAlignment="1">
      <alignment horizontal="center"/>
    </xf>
    <xf numFmtId="49" fontId="2" fillId="2" borderId="6" xfId="0" applyNumberFormat="1" applyFont="1" applyFill="1" applyBorder="1" applyAlignment="1">
      <alignment horizontal="center" vertical="center" wrapText="1"/>
    </xf>
    <xf numFmtId="0" fontId="2" fillId="2" borderId="8" xfId="0" applyFont="1" applyFill="1" applyBorder="1" applyAlignment="1">
      <alignment horizontal="center" vertical="center" wrapText="1"/>
    </xf>
    <xf numFmtId="49" fontId="2" fillId="2" borderId="14" xfId="0" applyNumberFormat="1" applyFont="1" applyFill="1" applyBorder="1" applyAlignment="1">
      <alignment horizontal="left"/>
    </xf>
    <xf numFmtId="0" fontId="2" fillId="2" borderId="15" xfId="0" applyFont="1" applyFill="1" applyBorder="1" applyAlignment="1">
      <alignment horizontal="left"/>
    </xf>
    <xf numFmtId="0" fontId="2" fillId="2" borderId="16" xfId="0" applyFont="1" applyFill="1" applyBorder="1" applyAlignment="1">
      <alignment horizontal="left"/>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49" fontId="3" fillId="2" borderId="22" xfId="0" applyNumberFormat="1" applyFont="1" applyFill="1" applyBorder="1" applyAlignment="1">
      <alignment horizontal="center" vertical="center" wrapText="1"/>
    </xf>
    <xf numFmtId="4" fontId="3" fillId="2" borderId="23" xfId="0" applyNumberFormat="1" applyFont="1" applyFill="1" applyBorder="1" applyAlignment="1">
      <alignment horizontal="center" vertical="center" wrapText="1"/>
    </xf>
    <xf numFmtId="4" fontId="3" fillId="2" borderId="24" xfId="0" applyNumberFormat="1" applyFont="1" applyFill="1" applyBorder="1" applyAlignment="1">
      <alignment horizontal="center" vertical="center" wrapText="1"/>
    </xf>
    <xf numFmtId="4" fontId="3" fillId="2" borderId="12" xfId="0" applyNumberFormat="1" applyFont="1" applyFill="1" applyBorder="1" applyAlignment="1">
      <alignment horizontal="center" vertical="center" wrapText="1"/>
    </xf>
    <xf numFmtId="4" fontId="3" fillId="2" borderId="20" xfId="0" applyNumberFormat="1" applyFont="1" applyFill="1" applyBorder="1" applyAlignment="1">
      <alignment horizontal="center" vertical="center" wrapText="1"/>
    </xf>
    <xf numFmtId="4" fontId="3" fillId="2" borderId="13" xfId="0" applyNumberFormat="1" applyFont="1" applyFill="1" applyBorder="1" applyAlignment="1">
      <alignment horizontal="center" vertical="center" wrapText="1"/>
    </xf>
    <xf numFmtId="4" fontId="3" fillId="2" borderId="25" xfId="0" applyNumberFormat="1" applyFont="1" applyFill="1" applyBorder="1" applyAlignment="1">
      <alignment horizontal="center" vertical="center" wrapText="1"/>
    </xf>
    <xf numFmtId="4" fontId="3" fillId="2" borderId="27" xfId="0" applyNumberFormat="1" applyFont="1" applyFill="1" applyBorder="1" applyAlignment="1">
      <alignment horizontal="center" vertical="center" wrapText="1"/>
    </xf>
    <xf numFmtId="4" fontId="3" fillId="2" borderId="26" xfId="0" applyNumberFormat="1" applyFont="1" applyFill="1" applyBorder="1" applyAlignment="1">
      <alignment horizontal="center" vertical="center" wrapText="1"/>
    </xf>
    <xf numFmtId="4" fontId="1" fillId="2" borderId="20" xfId="0" applyNumberFormat="1" applyFont="1" applyFill="1" applyBorder="1" applyAlignment="1">
      <alignment horizontal="center" wrapText="1"/>
    </xf>
    <xf numFmtId="49" fontId="1" fillId="2" borderId="17" xfId="0" applyNumberFormat="1" applyFont="1" applyFill="1" applyBorder="1" applyAlignment="1">
      <alignment horizontal="center" vertical="center" wrapText="1"/>
    </xf>
    <xf numFmtId="166" fontId="1" fillId="2" borderId="18" xfId="0" applyNumberFormat="1" applyFont="1" applyFill="1" applyBorder="1" applyAlignment="1">
      <alignment horizontal="center" vertical="center" wrapText="1"/>
    </xf>
    <xf numFmtId="166" fontId="1" fillId="2" borderId="19" xfId="0" applyNumberFormat="1" applyFont="1" applyFill="1" applyBorder="1" applyAlignment="1">
      <alignment horizontal="center" vertical="center" wrapText="1"/>
    </xf>
    <xf numFmtId="175" fontId="2" fillId="2" borderId="20" xfId="0" applyNumberFormat="1" applyFont="1" applyFill="1" applyBorder="1" applyAlignment="1">
      <alignment horizontal="center" wrapText="1"/>
    </xf>
    <xf numFmtId="175" fontId="2" fillId="2" borderId="13" xfId="0" applyNumberFormat="1" applyFont="1" applyFill="1" applyBorder="1" applyAlignment="1">
      <alignment horizontal="center" wrapText="1"/>
    </xf>
    <xf numFmtId="49" fontId="2" fillId="2" borderId="22" xfId="0" applyNumberFormat="1" applyFont="1" applyFill="1" applyBorder="1" applyAlignment="1">
      <alignment horizontal="center" vertical="center" wrapText="1"/>
    </xf>
    <xf numFmtId="4" fontId="2" fillId="2" borderId="23" xfId="0" applyNumberFormat="1" applyFont="1" applyFill="1" applyBorder="1" applyAlignment="1">
      <alignment horizontal="center" vertical="center" wrapText="1"/>
    </xf>
    <xf numFmtId="4" fontId="2" fillId="2" borderId="24" xfId="0" applyNumberFormat="1" applyFont="1" applyFill="1" applyBorder="1" applyAlignment="1">
      <alignment horizontal="center" vertical="center" wrapText="1"/>
    </xf>
    <xf numFmtId="4" fontId="2" fillId="2" borderId="12" xfId="0" applyNumberFormat="1" applyFont="1" applyFill="1" applyBorder="1" applyAlignment="1">
      <alignment horizontal="center" vertical="center" wrapText="1"/>
    </xf>
    <xf numFmtId="4" fontId="2" fillId="2" borderId="20" xfId="0" applyNumberFormat="1" applyFont="1" applyFill="1" applyBorder="1" applyAlignment="1">
      <alignment horizontal="center" vertical="center" wrapText="1"/>
    </xf>
    <xf numFmtId="4" fontId="2" fillId="2" borderId="13" xfId="0" applyNumberFormat="1" applyFont="1" applyFill="1" applyBorder="1" applyAlignment="1">
      <alignment horizontal="center" vertical="center" wrapText="1"/>
    </xf>
    <xf numFmtId="4" fontId="2" fillId="2" borderId="25" xfId="0" applyNumberFormat="1" applyFont="1" applyFill="1" applyBorder="1" applyAlignment="1">
      <alignment horizontal="center" vertical="center" wrapText="1"/>
    </xf>
    <xf numFmtId="4" fontId="2" fillId="2" borderId="27" xfId="0" applyNumberFormat="1" applyFont="1" applyFill="1" applyBorder="1" applyAlignment="1">
      <alignment horizontal="center" vertical="center" wrapText="1"/>
    </xf>
    <xf numFmtId="4" fontId="2" fillId="2" borderId="26" xfId="0" applyNumberFormat="1" applyFont="1" applyFill="1" applyBorder="1" applyAlignment="1">
      <alignment horizontal="center" vertical="center" wrapText="1"/>
    </xf>
    <xf numFmtId="0" fontId="2" fillId="3" borderId="23"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36" xfId="0" applyFont="1" applyFill="1" applyBorder="1" applyAlignment="1">
      <alignment horizontal="center" vertical="center"/>
    </xf>
    <xf numFmtId="0" fontId="0" fillId="2" borderId="7" xfId="0" applyFill="1" applyBorder="1" applyAlignment="1">
      <alignment vertical="center" wrapText="1"/>
    </xf>
    <xf numFmtId="49" fontId="2" fillId="2" borderId="40"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49" fontId="2" fillId="4" borderId="3" xfId="0" applyNumberFormat="1" applyFont="1" applyFill="1" applyBorder="1" applyAlignment="1">
      <alignment horizontal="center" vertical="center"/>
    </xf>
    <xf numFmtId="4" fontId="2" fillId="4" borderId="4" xfId="0" applyNumberFormat="1" applyFont="1" applyFill="1" applyBorder="1" applyAlignment="1">
      <alignment horizontal="center" vertical="center"/>
    </xf>
    <xf numFmtId="4" fontId="2" fillId="4" borderId="5" xfId="0" applyNumberFormat="1" applyFont="1" applyFill="1" applyBorder="1" applyAlignment="1">
      <alignment horizontal="center" vertical="center"/>
    </xf>
    <xf numFmtId="49" fontId="6" fillId="6" borderId="14" xfId="0" applyNumberFormat="1" applyFont="1" applyFill="1" applyBorder="1" applyAlignment="1">
      <alignment horizontal="center" vertical="center" wrapText="1"/>
    </xf>
    <xf numFmtId="3" fontId="6" fillId="6" borderId="15" xfId="0" applyNumberFormat="1" applyFont="1" applyFill="1" applyBorder="1" applyAlignment="1">
      <alignment horizontal="center" vertical="center" wrapText="1"/>
    </xf>
    <xf numFmtId="3" fontId="6" fillId="6" borderId="42" xfId="0" applyNumberFormat="1" applyFont="1" applyFill="1" applyBorder="1" applyAlignment="1">
      <alignment horizontal="center" vertical="center" wrapText="1"/>
    </xf>
    <xf numFmtId="171" fontId="1" fillId="2" borderId="12" xfId="0" applyNumberFormat="1" applyFont="1" applyFill="1" applyBorder="1" applyAlignment="1">
      <alignment horizontal="center"/>
    </xf>
    <xf numFmtId="0" fontId="1" fillId="2" borderId="10" xfId="0" applyFont="1" applyFill="1" applyBorder="1" applyAlignment="1">
      <alignment horizontal="left"/>
    </xf>
    <xf numFmtId="49" fontId="6" fillId="2" borderId="18" xfId="0" applyNumberFormat="1" applyFont="1" applyFill="1" applyBorder="1" applyAlignment="1">
      <alignment horizontal="center"/>
    </xf>
    <xf numFmtId="49" fontId="3" fillId="4" borderId="14" xfId="0" applyNumberFormat="1" applyFont="1" applyFill="1" applyBorder="1" applyAlignment="1">
      <alignment horizontal="center" vertical="center"/>
    </xf>
    <xf numFmtId="4" fontId="3" fillId="4" borderId="15" xfId="0" applyNumberFormat="1" applyFont="1" applyFill="1" applyBorder="1" applyAlignment="1">
      <alignment horizontal="center" vertical="center"/>
    </xf>
    <xf numFmtId="4" fontId="3" fillId="4" borderId="16" xfId="0" applyNumberFormat="1" applyFont="1" applyFill="1" applyBorder="1" applyAlignment="1">
      <alignment horizontal="center" vertical="center"/>
    </xf>
    <xf numFmtId="4" fontId="2" fillId="2" borderId="22" xfId="0" applyNumberFormat="1" applyFont="1" applyFill="1" applyBorder="1" applyAlignment="1">
      <alignment horizontal="center" vertical="center" wrapText="1"/>
    </xf>
    <xf numFmtId="49" fontId="3" fillId="4" borderId="3" xfId="0" applyNumberFormat="1" applyFont="1" applyFill="1" applyBorder="1" applyAlignment="1">
      <alignment horizontal="center" vertical="center"/>
    </xf>
    <xf numFmtId="4" fontId="3" fillId="4" borderId="4" xfId="0" applyNumberFormat="1" applyFont="1" applyFill="1" applyBorder="1" applyAlignment="1">
      <alignment horizontal="center" vertical="center"/>
    </xf>
    <xf numFmtId="4" fontId="3" fillId="4" borderId="5" xfId="0" applyNumberFormat="1" applyFont="1" applyFill="1" applyBorder="1" applyAlignment="1">
      <alignment horizontal="center" vertical="center"/>
    </xf>
    <xf numFmtId="10" fontId="2" fillId="2" borderId="18" xfId="0" applyNumberFormat="1" applyFont="1" applyFill="1" applyBorder="1" applyAlignment="1">
      <alignment horizontal="center" vertical="center" wrapText="1"/>
    </xf>
    <xf numFmtId="175" fontId="12" fillId="2" borderId="86" xfId="0" applyNumberFormat="1" applyFont="1" applyFill="1" applyBorder="1" applyAlignment="1">
      <alignment horizontal="center" wrapText="1"/>
    </xf>
    <xf numFmtId="175" fontId="12" fillId="2" borderId="87" xfId="0" applyNumberFormat="1" applyFont="1" applyFill="1" applyBorder="1" applyAlignment="1">
      <alignment horizontal="center" wrapText="1"/>
    </xf>
    <xf numFmtId="49" fontId="2" fillId="2" borderId="77" xfId="0" applyNumberFormat="1" applyFont="1" applyFill="1" applyBorder="1" applyAlignment="1">
      <alignment horizontal="center"/>
    </xf>
    <xf numFmtId="0" fontId="2" fillId="2" borderId="61" xfId="0" applyFont="1" applyFill="1" applyBorder="1" applyAlignment="1">
      <alignment horizontal="center"/>
    </xf>
    <xf numFmtId="49" fontId="1" fillId="2" borderId="33" xfId="0" applyNumberFormat="1" applyFont="1" applyFill="1" applyBorder="1" applyAlignment="1">
      <alignment horizontal="center" vertical="center" wrapText="1"/>
    </xf>
    <xf numFmtId="49" fontId="2" fillId="2" borderId="68" xfId="0" applyNumberFormat="1" applyFont="1" applyFill="1" applyBorder="1" applyAlignment="1">
      <alignment horizontal="center"/>
    </xf>
    <xf numFmtId="0" fontId="2" fillId="2" borderId="70" xfId="0" applyFont="1" applyFill="1" applyBorder="1" applyAlignment="1">
      <alignment horizontal="center"/>
    </xf>
    <xf numFmtId="49" fontId="2" fillId="2" borderId="68" xfId="0" applyNumberFormat="1" applyFont="1" applyFill="1" applyBorder="1" applyAlignment="1">
      <alignment horizontal="left" vertical="center" wrapText="1"/>
    </xf>
    <xf numFmtId="0" fontId="2" fillId="2" borderId="69" xfId="0" applyFont="1" applyFill="1" applyBorder="1" applyAlignment="1">
      <alignment horizontal="left" vertical="center" wrapText="1"/>
    </xf>
    <xf numFmtId="0" fontId="2" fillId="2" borderId="70" xfId="0" applyFont="1" applyFill="1" applyBorder="1" applyAlignment="1">
      <alignment horizontal="left" vertical="center" wrapText="1"/>
    </xf>
    <xf numFmtId="0" fontId="2" fillId="2" borderId="71" xfId="0" applyFont="1" applyFill="1" applyBorder="1" applyAlignment="1">
      <alignment horizontal="left" vertical="center" wrapText="1"/>
    </xf>
    <xf numFmtId="0" fontId="2" fillId="2" borderId="73" xfId="0" applyFont="1" applyFill="1" applyBorder="1" applyAlignment="1">
      <alignment horizontal="left" vertical="center" wrapText="1"/>
    </xf>
    <xf numFmtId="0" fontId="2" fillId="2" borderId="72" xfId="0" applyFont="1" applyFill="1" applyBorder="1" applyAlignment="1">
      <alignment horizontal="left" vertical="center" wrapText="1"/>
    </xf>
    <xf numFmtId="164" fontId="11" fillId="9" borderId="17" xfId="0" applyNumberFormat="1" applyFont="1" applyFill="1" applyBorder="1" applyAlignment="1">
      <alignment horizontal="center" vertical="center" wrapText="1"/>
    </xf>
    <xf numFmtId="164" fontId="11" fillId="9" borderId="18" xfId="0" applyNumberFormat="1" applyFont="1" applyFill="1" applyBorder="1" applyAlignment="1">
      <alignment horizontal="center" vertical="center" wrapText="1"/>
    </xf>
    <xf numFmtId="164" fontId="11" fillId="9" borderId="19" xfId="0" applyNumberFormat="1" applyFont="1" applyFill="1" applyBorder="1" applyAlignment="1">
      <alignment horizontal="center" vertical="center" wrapText="1"/>
    </xf>
    <xf numFmtId="49" fontId="2" fillId="2" borderId="62" xfId="0" applyNumberFormat="1" applyFont="1" applyFill="1" applyBorder="1" applyAlignment="1">
      <alignment horizontal="center"/>
    </xf>
    <xf numFmtId="0" fontId="2" fillId="2" borderId="64" xfId="0" applyFont="1" applyFill="1" applyBorder="1" applyAlignment="1">
      <alignment horizontal="center"/>
    </xf>
    <xf numFmtId="49" fontId="1" fillId="2" borderId="71" xfId="0" applyNumberFormat="1" applyFont="1" applyFill="1" applyBorder="1" applyAlignment="1">
      <alignment horizontal="center"/>
    </xf>
    <xf numFmtId="0" fontId="1" fillId="2" borderId="72" xfId="0" applyFont="1" applyFill="1" applyBorder="1" applyAlignment="1">
      <alignment horizontal="center"/>
    </xf>
    <xf numFmtId="0" fontId="1" fillId="2" borderId="57" xfId="0" applyFont="1" applyFill="1" applyBorder="1" applyAlignment="1">
      <alignment horizontal="center"/>
    </xf>
    <xf numFmtId="0" fontId="1" fillId="2" borderId="58" xfId="0" applyFont="1" applyFill="1" applyBorder="1" applyAlignment="1">
      <alignment horizontal="center"/>
    </xf>
    <xf numFmtId="0" fontId="1" fillId="2" borderId="62" xfId="0" applyFont="1" applyFill="1" applyBorder="1" applyAlignment="1">
      <alignment horizontal="center"/>
    </xf>
    <xf numFmtId="0" fontId="1" fillId="2" borderId="64" xfId="0" applyFont="1" applyFill="1" applyBorder="1" applyAlignment="1">
      <alignment horizontal="center"/>
    </xf>
    <xf numFmtId="0" fontId="1" fillId="2" borderId="71" xfId="0" applyFont="1" applyFill="1" applyBorder="1" applyAlignment="1">
      <alignment horizontal="center"/>
    </xf>
    <xf numFmtId="49" fontId="2" fillId="2" borderId="59" xfId="0" applyNumberFormat="1" applyFont="1" applyFill="1" applyBorder="1" applyAlignment="1">
      <alignment horizontal="center"/>
    </xf>
    <xf numFmtId="0" fontId="2" fillId="2" borderId="60" xfId="0" applyFont="1" applyFill="1" applyBorder="1" applyAlignment="1">
      <alignment horizontal="center"/>
    </xf>
    <xf numFmtId="49" fontId="2" fillId="2" borderId="65" xfId="0" applyNumberFormat="1" applyFont="1" applyFill="1" applyBorder="1" applyAlignment="1">
      <alignment horizontal="left"/>
    </xf>
    <xf numFmtId="0" fontId="2" fillId="2" borderId="66" xfId="0" applyFont="1" applyFill="1" applyBorder="1" applyAlignment="1">
      <alignment horizontal="left"/>
    </xf>
    <xf numFmtId="0" fontId="2" fillId="2" borderId="67" xfId="0" applyFont="1" applyFill="1" applyBorder="1" applyAlignment="1">
      <alignment horizontal="left"/>
    </xf>
    <xf numFmtId="49" fontId="11" fillId="9" borderId="17" xfId="0" applyNumberFormat="1" applyFont="1" applyFill="1" applyBorder="1" applyAlignment="1">
      <alignment horizontal="center" vertical="center" wrapText="1"/>
    </xf>
    <xf numFmtId="0" fontId="11" fillId="9" borderId="18" xfId="0" applyFont="1" applyFill="1" applyBorder="1" applyAlignment="1">
      <alignment horizontal="center" vertical="center" wrapText="1"/>
    </xf>
    <xf numFmtId="0" fontId="11" fillId="9" borderId="19" xfId="0" applyFont="1" applyFill="1" applyBorder="1" applyAlignment="1">
      <alignment horizontal="center" vertical="center" wrapText="1"/>
    </xf>
    <xf numFmtId="49" fontId="2" fillId="2" borderId="68" xfId="0" applyNumberFormat="1" applyFont="1" applyFill="1" applyBorder="1" applyAlignment="1">
      <alignment horizontal="center" vertical="center" wrapText="1"/>
    </xf>
    <xf numFmtId="4" fontId="2" fillId="2" borderId="69" xfId="0" applyNumberFormat="1" applyFont="1" applyFill="1" applyBorder="1" applyAlignment="1">
      <alignment horizontal="center" vertical="center" wrapText="1"/>
    </xf>
    <xf numFmtId="4" fontId="2" fillId="2" borderId="70" xfId="0" applyNumberFormat="1" applyFont="1" applyFill="1" applyBorder="1" applyAlignment="1">
      <alignment horizontal="center" vertical="center" wrapText="1"/>
    </xf>
    <xf numFmtId="4" fontId="2" fillId="2" borderId="62" xfId="0" applyNumberFormat="1" applyFont="1" applyFill="1" applyBorder="1" applyAlignment="1">
      <alignment horizontal="center" vertical="center" wrapText="1"/>
    </xf>
    <xf numFmtId="4" fontId="2" fillId="2" borderId="63" xfId="0" applyNumberFormat="1" applyFont="1" applyFill="1" applyBorder="1" applyAlignment="1">
      <alignment horizontal="center" vertical="center" wrapText="1"/>
    </xf>
    <xf numFmtId="4" fontId="2" fillId="2" borderId="64" xfId="0" applyNumberFormat="1" applyFont="1" applyFill="1" applyBorder="1" applyAlignment="1">
      <alignment horizontal="center" vertical="center" wrapText="1"/>
    </xf>
    <xf numFmtId="4" fontId="2" fillId="2" borderId="71" xfId="0" applyNumberFormat="1" applyFont="1" applyFill="1" applyBorder="1" applyAlignment="1">
      <alignment horizontal="center" vertical="center" wrapText="1"/>
    </xf>
    <xf numFmtId="4" fontId="2" fillId="2" borderId="73" xfId="0" applyNumberFormat="1" applyFont="1" applyFill="1" applyBorder="1" applyAlignment="1">
      <alignment horizontal="center" vertical="center" wrapText="1"/>
    </xf>
    <xf numFmtId="4" fontId="2" fillId="2" borderId="72" xfId="0" applyNumberFormat="1" applyFont="1" applyFill="1" applyBorder="1" applyAlignment="1">
      <alignment horizontal="center" vertical="center" wrapText="1"/>
    </xf>
    <xf numFmtId="49" fontId="24" fillId="11" borderId="94" xfId="0" applyNumberFormat="1" applyFont="1" applyFill="1" applyBorder="1" applyAlignment="1">
      <alignment horizontal="center" vertical="center" wrapText="1"/>
    </xf>
    <xf numFmtId="49" fontId="24" fillId="11" borderId="96" xfId="0" applyNumberFormat="1" applyFont="1" applyFill="1" applyBorder="1" applyAlignment="1">
      <alignment horizontal="center" vertical="center" wrapText="1"/>
    </xf>
    <xf numFmtId="49" fontId="24" fillId="11" borderId="95" xfId="0" applyNumberFormat="1" applyFont="1" applyFill="1" applyBorder="1" applyAlignment="1">
      <alignment horizontal="center" vertical="center" wrapText="1"/>
    </xf>
    <xf numFmtId="49" fontId="18" fillId="13" borderId="94" xfId="0" applyNumberFormat="1" applyFont="1" applyFill="1" applyBorder="1" applyAlignment="1">
      <alignment horizontal="center" vertical="center" wrapText="1"/>
    </xf>
    <xf numFmtId="49" fontId="18" fillId="13" borderId="96" xfId="0" applyNumberFormat="1" applyFont="1" applyFill="1" applyBorder="1" applyAlignment="1">
      <alignment horizontal="center" vertical="center" wrapText="1"/>
    </xf>
    <xf numFmtId="49" fontId="18" fillId="13" borderId="95" xfId="0" applyNumberFormat="1" applyFont="1" applyFill="1" applyBorder="1" applyAlignment="1">
      <alignment horizontal="center" vertical="center" wrapText="1"/>
    </xf>
    <xf numFmtId="49" fontId="18" fillId="11" borderId="92" xfId="0" applyNumberFormat="1" applyFont="1" applyFill="1" applyBorder="1" applyAlignment="1">
      <alignment horizontal="center" vertical="center" wrapText="1"/>
    </xf>
    <xf numFmtId="49" fontId="18" fillId="11" borderId="93" xfId="0" applyNumberFormat="1" applyFont="1" applyFill="1" applyBorder="1" applyAlignment="1">
      <alignment horizontal="center" vertical="center" wrapText="1"/>
    </xf>
    <xf numFmtId="179" fontId="18" fillId="11" borderId="94" xfId="2" applyNumberFormat="1" applyFont="1" applyFill="1" applyBorder="1" applyAlignment="1">
      <alignment horizontal="center"/>
    </xf>
    <xf numFmtId="179" fontId="18" fillId="11" borderId="95" xfId="2" applyNumberFormat="1" applyFont="1" applyFill="1" applyBorder="1" applyAlignment="1">
      <alignment horizontal="center"/>
    </xf>
    <xf numFmtId="49" fontId="18" fillId="11" borderId="97" xfId="0" applyNumberFormat="1" applyFont="1" applyFill="1" applyBorder="1" applyAlignment="1">
      <alignment horizontal="center" vertical="center" wrapText="1"/>
    </xf>
    <xf numFmtId="178" fontId="23" fillId="10" borderId="96" xfId="1" applyNumberFormat="1" applyFont="1" applyFill="1" applyBorder="1" applyAlignment="1">
      <alignment horizontal="left" vertical="center" wrapText="1"/>
    </xf>
    <xf numFmtId="178" fontId="23" fillId="10" borderId="20" xfId="1" applyNumberFormat="1" applyFont="1" applyFill="1" applyBorder="1" applyAlignment="1">
      <alignment horizontal="left" vertical="center" wrapText="1"/>
    </xf>
    <xf numFmtId="0" fontId="23" fillId="0" borderId="98" xfId="0" applyNumberFormat="1" applyFont="1" applyBorder="1" applyAlignment="1">
      <alignment horizontal="center" wrapText="1"/>
    </xf>
    <xf numFmtId="0" fontId="23" fillId="0" borderId="99" xfId="0" applyNumberFormat="1" applyFont="1" applyBorder="1" applyAlignment="1">
      <alignment horizontal="center" wrapText="1"/>
    </xf>
    <xf numFmtId="0" fontId="23" fillId="0" borderId="100" xfId="0" applyNumberFormat="1" applyFont="1" applyBorder="1" applyAlignment="1">
      <alignment horizontal="center" wrapText="1"/>
    </xf>
    <xf numFmtId="0" fontId="23" fillId="0" borderId="94" xfId="0" applyNumberFormat="1" applyFont="1" applyBorder="1" applyAlignment="1">
      <alignment horizontal="center" wrapText="1"/>
    </xf>
    <xf numFmtId="0" fontId="23" fillId="0" borderId="96" xfId="0" applyNumberFormat="1" applyFont="1" applyBorder="1" applyAlignment="1">
      <alignment horizontal="center" wrapText="1"/>
    </xf>
    <xf numFmtId="0" fontId="23" fillId="0" borderId="95" xfId="0" applyNumberFormat="1" applyFont="1" applyBorder="1" applyAlignment="1">
      <alignment horizontal="center" wrapText="1"/>
    </xf>
    <xf numFmtId="178" fontId="18" fillId="11" borderId="97" xfId="1" applyNumberFormat="1" applyFont="1" applyFill="1" applyBorder="1" applyAlignment="1">
      <alignment horizontal="center" vertical="center" wrapText="1"/>
    </xf>
    <xf numFmtId="0" fontId="18" fillId="12" borderId="94" xfId="0" applyNumberFormat="1" applyFont="1" applyFill="1" applyBorder="1" applyAlignment="1">
      <alignment horizontal="center"/>
    </xf>
    <xf numFmtId="0" fontId="18" fillId="12" borderId="95" xfId="0" applyNumberFormat="1" applyFont="1" applyFill="1" applyBorder="1" applyAlignment="1">
      <alignment horizontal="center"/>
    </xf>
    <xf numFmtId="0" fontId="18" fillId="12" borderId="92" xfId="0" applyNumberFormat="1" applyFont="1" applyFill="1" applyBorder="1" applyAlignment="1">
      <alignment horizontal="center"/>
    </xf>
    <xf numFmtId="178" fontId="18" fillId="11" borderId="97" xfId="1" applyNumberFormat="1" applyFont="1" applyFill="1" applyBorder="1" applyAlignment="1">
      <alignment horizontal="left" vertical="center" wrapText="1"/>
    </xf>
    <xf numFmtId="178" fontId="18" fillId="10" borderId="94" xfId="1" applyNumberFormat="1" applyFont="1" applyFill="1" applyBorder="1" applyAlignment="1">
      <alignment horizontal="left" vertical="center" wrapText="1"/>
    </xf>
    <xf numFmtId="178" fontId="18" fillId="10" borderId="96" xfId="1" applyNumberFormat="1" applyFont="1" applyFill="1" applyBorder="1" applyAlignment="1">
      <alignment horizontal="left" vertical="center" wrapText="1"/>
    </xf>
    <xf numFmtId="49" fontId="18" fillId="11" borderId="110" xfId="0" applyNumberFormat="1" applyFont="1" applyFill="1" applyBorder="1" applyAlignment="1">
      <alignment horizontal="center" vertical="center" wrapText="1"/>
    </xf>
    <xf numFmtId="0" fontId="23" fillId="0" borderId="98" xfId="0" applyFont="1" applyBorder="1" applyAlignment="1">
      <alignment horizontal="left"/>
    </xf>
    <xf numFmtId="0" fontId="23" fillId="0" borderId="99" xfId="0" applyFont="1" applyBorder="1" applyAlignment="1">
      <alignment horizontal="left"/>
    </xf>
    <xf numFmtId="49" fontId="31" fillId="11" borderId="94" xfId="0" applyNumberFormat="1" applyFont="1" applyFill="1" applyBorder="1" applyAlignment="1">
      <alignment horizontal="center" vertical="center" wrapText="1"/>
    </xf>
    <xf numFmtId="49" fontId="31" fillId="11" borderId="96" xfId="0" applyNumberFormat="1" applyFont="1" applyFill="1" applyBorder="1" applyAlignment="1">
      <alignment horizontal="center" vertical="center" wrapText="1"/>
    </xf>
    <xf numFmtId="49" fontId="31" fillId="11" borderId="95" xfId="0" applyNumberFormat="1" applyFont="1" applyFill="1" applyBorder="1" applyAlignment="1">
      <alignment horizontal="center" vertical="center" wrapText="1"/>
    </xf>
    <xf numFmtId="49" fontId="28" fillId="13" borderId="94" xfId="0" applyNumberFormat="1" applyFont="1" applyFill="1" applyBorder="1" applyAlignment="1">
      <alignment horizontal="center" vertical="center" wrapText="1"/>
    </xf>
    <xf numFmtId="49" fontId="28" fillId="13" borderId="96" xfId="0" applyNumberFormat="1" applyFont="1" applyFill="1" applyBorder="1" applyAlignment="1">
      <alignment horizontal="center" vertical="center" wrapText="1"/>
    </xf>
    <xf numFmtId="49" fontId="28" fillId="13" borderId="95" xfId="0" applyNumberFormat="1" applyFont="1" applyFill="1" applyBorder="1" applyAlignment="1">
      <alignment horizontal="center" vertical="center" wrapText="1"/>
    </xf>
    <xf numFmtId="0" fontId="23" fillId="0" borderId="98" xfId="0" applyNumberFormat="1" applyFont="1" applyBorder="1" applyAlignment="1">
      <alignment horizontal="center" vertical="center" wrapText="1"/>
    </xf>
    <xf numFmtId="0" fontId="23" fillId="0" borderId="99" xfId="0" applyNumberFormat="1" applyFont="1" applyBorder="1" applyAlignment="1">
      <alignment horizontal="center" vertical="center" wrapText="1"/>
    </xf>
    <xf numFmtId="0" fontId="23" fillId="0" borderId="100" xfId="0" applyNumberFormat="1" applyFont="1" applyBorder="1" applyAlignment="1">
      <alignment horizontal="center" vertical="center" wrapText="1"/>
    </xf>
    <xf numFmtId="0" fontId="23" fillId="0" borderId="94" xfId="0" applyNumberFormat="1" applyFont="1" applyBorder="1" applyAlignment="1">
      <alignment horizontal="center" vertical="center" wrapText="1"/>
    </xf>
    <xf numFmtId="0" fontId="23" fillId="0" borderId="96" xfId="0" applyNumberFormat="1" applyFont="1" applyBorder="1" applyAlignment="1">
      <alignment horizontal="center" vertical="center" wrapText="1"/>
    </xf>
    <xf numFmtId="0" fontId="23" fillId="0" borderId="95" xfId="0" applyNumberFormat="1" applyFont="1" applyBorder="1" applyAlignment="1">
      <alignment horizontal="center" vertical="center" wrapText="1"/>
    </xf>
    <xf numFmtId="179" fontId="18" fillId="11" borderId="92" xfId="2" applyNumberFormat="1" applyFont="1" applyFill="1" applyBorder="1" applyAlignment="1">
      <alignment horizontal="center"/>
    </xf>
    <xf numFmtId="179" fontId="18" fillId="11" borderId="92" xfId="2" applyNumberFormat="1" applyFont="1" applyFill="1" applyBorder="1" applyAlignment="1">
      <alignment horizontal="center" wrapText="1"/>
    </xf>
    <xf numFmtId="0" fontId="32" fillId="0" borderId="96" xfId="0" applyFont="1" applyBorder="1" applyAlignment="1">
      <alignment horizontal="left"/>
    </xf>
    <xf numFmtId="0" fontId="32" fillId="0" borderId="95" xfId="0" applyFont="1" applyBorder="1" applyAlignment="1">
      <alignment horizontal="left"/>
    </xf>
    <xf numFmtId="0" fontId="32" fillId="0" borderId="94" xfId="0" applyFont="1" applyBorder="1" applyAlignment="1">
      <alignment horizontal="left"/>
    </xf>
    <xf numFmtId="178" fontId="32" fillId="10" borderId="94" xfId="1" applyNumberFormat="1" applyFont="1" applyFill="1" applyBorder="1" applyAlignment="1">
      <alignment horizontal="left" vertical="center" wrapText="1"/>
    </xf>
    <xf numFmtId="178" fontId="32" fillId="10" borderId="96" xfId="1" applyNumberFormat="1" applyFont="1" applyFill="1" applyBorder="1" applyAlignment="1">
      <alignment horizontal="left" vertical="center" wrapText="1"/>
    </xf>
    <xf numFmtId="178" fontId="32" fillId="10" borderId="95" xfId="1" applyNumberFormat="1" applyFont="1" applyFill="1" applyBorder="1" applyAlignment="1">
      <alignment horizontal="left" vertical="center" wrapText="1"/>
    </xf>
    <xf numFmtId="0" fontId="23" fillId="0" borderId="92" xfId="0" applyNumberFormat="1" applyFont="1" applyBorder="1" applyAlignment="1">
      <alignment horizontal="center"/>
    </xf>
    <xf numFmtId="49" fontId="33" fillId="11" borderId="94" xfId="0" applyNumberFormat="1" applyFont="1" applyFill="1" applyBorder="1" applyAlignment="1">
      <alignment horizontal="center" vertical="center" wrapText="1"/>
    </xf>
    <xf numFmtId="49" fontId="33" fillId="11" borderId="96" xfId="0" applyNumberFormat="1" applyFont="1" applyFill="1" applyBorder="1" applyAlignment="1">
      <alignment horizontal="center" vertical="center" wrapText="1"/>
    </xf>
    <xf numFmtId="49" fontId="33" fillId="11" borderId="95" xfId="0" applyNumberFormat="1" applyFont="1" applyFill="1" applyBorder="1" applyAlignment="1">
      <alignment horizontal="center" vertical="center" wrapText="1"/>
    </xf>
    <xf numFmtId="49" fontId="35" fillId="13" borderId="94" xfId="0" applyNumberFormat="1" applyFont="1" applyFill="1" applyBorder="1" applyAlignment="1">
      <alignment horizontal="center" vertical="center" wrapText="1"/>
    </xf>
    <xf numFmtId="49" fontId="35" fillId="13" borderId="96" xfId="0" applyNumberFormat="1" applyFont="1" applyFill="1" applyBorder="1" applyAlignment="1">
      <alignment horizontal="center" vertical="center" wrapText="1"/>
    </xf>
    <xf numFmtId="49" fontId="35" fillId="13" borderId="95" xfId="0" applyNumberFormat="1" applyFont="1" applyFill="1" applyBorder="1" applyAlignment="1">
      <alignment horizontal="center" vertical="center" wrapText="1"/>
    </xf>
    <xf numFmtId="0" fontId="34" fillId="0" borderId="98" xfId="0" applyNumberFormat="1" applyFont="1" applyBorder="1" applyAlignment="1">
      <alignment horizontal="center" vertical="center" wrapText="1"/>
    </xf>
    <xf numFmtId="0" fontId="34" fillId="0" borderId="99" xfId="0" applyNumberFormat="1" applyFont="1" applyBorder="1" applyAlignment="1">
      <alignment horizontal="center" vertical="center" wrapText="1"/>
    </xf>
    <xf numFmtId="0" fontId="34" fillId="0" borderId="100" xfId="0" applyNumberFormat="1" applyFont="1" applyBorder="1" applyAlignment="1">
      <alignment horizontal="center" vertical="center" wrapText="1"/>
    </xf>
    <xf numFmtId="0" fontId="34" fillId="0" borderId="94" xfId="0" applyNumberFormat="1" applyFont="1" applyBorder="1" applyAlignment="1">
      <alignment horizontal="center" vertical="center" wrapText="1"/>
    </xf>
    <xf numFmtId="0" fontId="34" fillId="0" borderId="96" xfId="0" applyNumberFormat="1" applyFont="1" applyBorder="1" applyAlignment="1">
      <alignment horizontal="center" vertical="center" wrapText="1"/>
    </xf>
    <xf numFmtId="0" fontId="34" fillId="0" borderId="95" xfId="0" applyNumberFormat="1" applyFont="1" applyBorder="1" applyAlignment="1">
      <alignment horizontal="center" vertical="center" wrapText="1"/>
    </xf>
    <xf numFmtId="179" fontId="18" fillId="10" borderId="92" xfId="2" applyNumberFormat="1" applyFont="1" applyFill="1" applyBorder="1" applyAlignment="1">
      <alignment horizontal="center" wrapText="1"/>
    </xf>
    <xf numFmtId="0" fontId="38" fillId="0" borderId="92" xfId="0" applyFont="1" applyBorder="1" applyAlignment="1">
      <alignment horizontal="center"/>
    </xf>
    <xf numFmtId="0" fontId="0" fillId="0" borderId="92" xfId="0" applyBorder="1" applyAlignment="1">
      <alignment horizontal="center"/>
    </xf>
    <xf numFmtId="172" fontId="38" fillId="20" borderId="92" xfId="1" applyNumberFormat="1" applyFont="1" applyFill="1" applyBorder="1" applyAlignment="1">
      <alignment horizontal="center"/>
    </xf>
    <xf numFmtId="0" fontId="38" fillId="20" borderId="93" xfId="0" applyFont="1" applyFill="1" applyBorder="1" applyAlignment="1">
      <alignment horizontal="center"/>
    </xf>
    <xf numFmtId="0" fontId="38" fillId="20" borderId="97" xfId="0" applyFont="1" applyFill="1" applyBorder="1" applyAlignment="1">
      <alignment horizontal="center"/>
    </xf>
    <xf numFmtId="0" fontId="36" fillId="15" borderId="92" xfId="0" applyFont="1" applyFill="1" applyBorder="1" applyAlignment="1">
      <alignment horizontal="center" vertical="top" wrapText="1"/>
    </xf>
    <xf numFmtId="0" fontId="37" fillId="15" borderId="92" xfId="0" applyFont="1" applyFill="1" applyBorder="1" applyAlignment="1">
      <alignment horizontal="center" vertical="top" wrapText="1"/>
    </xf>
  </cellXfs>
  <cellStyles count="5">
    <cellStyle name="Millares" xfId="2" builtinId="3"/>
    <cellStyle name="Moneda" xfId="1" builtinId="4"/>
    <cellStyle name="Normal" xfId="0" builtinId="0"/>
    <cellStyle name="Normal 2" xfId="4" xr:uid="{00000000-0005-0000-0000-000003000000}"/>
    <cellStyle name="Porcentaje" xfId="3" builtinId="5"/>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FFFFFF"/>
      <rgbColor rgb="FFAAAAAA"/>
      <rgbColor rgb="FFD8D8D8"/>
      <rgbColor rgb="FF95B3D7"/>
      <rgbColor rgb="FFFFFF00"/>
      <rgbColor rgb="FFFF0000"/>
      <rgbColor rgb="FF00B0F0"/>
      <rgbColor rgb="FFE5B8B7"/>
      <rgbColor rgb="FFA5B6CA"/>
      <rgbColor rgb="FFF2F6BC"/>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5.jpg"/><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993025</xdr:colOff>
      <xdr:row>122</xdr:row>
      <xdr:rowOff>0</xdr:rowOff>
    </xdr:from>
    <xdr:to>
      <xdr:col>3</xdr:col>
      <xdr:colOff>153778</xdr:colOff>
      <xdr:row>122</xdr:row>
      <xdr:rowOff>0</xdr:rowOff>
    </xdr:to>
    <xdr:sp macro="" textlink="">
      <xdr:nvSpPr>
        <xdr:cNvPr id="2" name="1 Conector recto">
          <a:extLst>
            <a:ext uri="{FF2B5EF4-FFF2-40B4-BE49-F238E27FC236}">
              <a16:creationId xmlns:a16="http://schemas.microsoft.com/office/drawing/2014/main" id="{00000000-0008-0000-0100-000002000000}"/>
            </a:ext>
          </a:extLst>
        </xdr:cNvPr>
        <xdr:cNvSpPr/>
      </xdr:nvSpPr>
      <xdr:spPr>
        <a:xfrm>
          <a:off x="1894725" y="29968825"/>
          <a:ext cx="4672554" cy="0"/>
        </a:xfrm>
        <a:prstGeom prst="line">
          <a:avLst/>
        </a:prstGeom>
        <a:noFill/>
        <a:ln w="9525" cap="flat">
          <a:solidFill>
            <a:srgbClr val="000000"/>
          </a:solidFill>
          <a:prstDash val="solid"/>
          <a:round/>
        </a:ln>
        <a:effectLst/>
      </xdr:spPr>
      <xdr:txBody>
        <a:bodyPr/>
        <a:lstStyle/>
        <a:p>
          <a:endParaRPr/>
        </a:p>
      </xdr:txBody>
    </xdr:sp>
    <xdr:clientData/>
  </xdr:twoCellAnchor>
  <xdr:twoCellAnchor>
    <xdr:from>
      <xdr:col>0</xdr:col>
      <xdr:colOff>142875</xdr:colOff>
      <xdr:row>0</xdr:row>
      <xdr:rowOff>142875</xdr:rowOff>
    </xdr:from>
    <xdr:to>
      <xdr:col>1</xdr:col>
      <xdr:colOff>933450</xdr:colOff>
      <xdr:row>8</xdr:row>
      <xdr:rowOff>180975</xdr:rowOff>
    </xdr:to>
    <xdr:pic>
      <xdr:nvPicPr>
        <xdr:cNvPr id="3" name="Imagen 2" descr="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42875" y="142875"/>
          <a:ext cx="1692275" cy="2324100"/>
        </a:xfrm>
        <a:prstGeom prst="rect">
          <a:avLst/>
        </a:prstGeom>
        <a:ln w="12700" cap="flat">
          <a:noFill/>
          <a:miter lim="400000"/>
        </a:ln>
        <a:effectLst/>
      </xdr:spPr>
    </xdr:pic>
    <xdr:clientData/>
  </xdr:twoCellAnchor>
  <xdr:twoCellAnchor>
    <xdr:from>
      <xdr:col>1</xdr:col>
      <xdr:colOff>1663700</xdr:colOff>
      <xdr:row>0</xdr:row>
      <xdr:rowOff>0</xdr:rowOff>
    </xdr:from>
    <xdr:to>
      <xdr:col>1</xdr:col>
      <xdr:colOff>4089400</xdr:colOff>
      <xdr:row>8</xdr:row>
      <xdr:rowOff>203200</xdr:rowOff>
    </xdr:to>
    <xdr:pic>
      <xdr:nvPicPr>
        <xdr:cNvPr id="4" name="image1.pn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2565400" y="0"/>
          <a:ext cx="2425700" cy="2489200"/>
        </a:xfrm>
        <a:prstGeom prst="rect">
          <a:avLst/>
        </a:prstGeom>
        <a:ln w="12700" cap="flat">
          <a:noFill/>
          <a:miter lim="400000"/>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993025</xdr:colOff>
      <xdr:row>124</xdr:row>
      <xdr:rowOff>0</xdr:rowOff>
    </xdr:from>
    <xdr:to>
      <xdr:col>3</xdr:col>
      <xdr:colOff>153780</xdr:colOff>
      <xdr:row>124</xdr:row>
      <xdr:rowOff>0</xdr:rowOff>
    </xdr:to>
    <xdr:sp macro="" textlink="">
      <xdr:nvSpPr>
        <xdr:cNvPr id="6" name="1 Conector recto">
          <a:extLst>
            <a:ext uri="{FF2B5EF4-FFF2-40B4-BE49-F238E27FC236}">
              <a16:creationId xmlns:a16="http://schemas.microsoft.com/office/drawing/2014/main" id="{00000000-0008-0000-0200-000006000000}"/>
            </a:ext>
          </a:extLst>
        </xdr:cNvPr>
        <xdr:cNvSpPr/>
      </xdr:nvSpPr>
      <xdr:spPr>
        <a:xfrm>
          <a:off x="1666125" y="31083250"/>
          <a:ext cx="4621756" cy="0"/>
        </a:xfrm>
        <a:prstGeom prst="line">
          <a:avLst/>
        </a:prstGeom>
        <a:noFill/>
        <a:ln w="9525" cap="flat">
          <a:solidFill>
            <a:srgbClr val="000000"/>
          </a:solidFill>
          <a:prstDash val="solid"/>
          <a:round/>
        </a:ln>
        <a:effectLst/>
      </xdr:spPr>
      <xdr:txBody>
        <a:bodyPr/>
        <a:lstStyle/>
        <a:p>
          <a:endParaRPr/>
        </a:p>
      </xdr:txBody>
    </xdr:sp>
    <xdr:clientData/>
  </xdr:twoCellAnchor>
  <xdr:twoCellAnchor>
    <xdr:from>
      <xdr:col>0</xdr:col>
      <xdr:colOff>142875</xdr:colOff>
      <xdr:row>0</xdr:row>
      <xdr:rowOff>142875</xdr:rowOff>
    </xdr:from>
    <xdr:to>
      <xdr:col>1</xdr:col>
      <xdr:colOff>933450</xdr:colOff>
      <xdr:row>8</xdr:row>
      <xdr:rowOff>180975</xdr:rowOff>
    </xdr:to>
    <xdr:pic>
      <xdr:nvPicPr>
        <xdr:cNvPr id="7" name="Imagen 2" descr="Imagen 2">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a:stretch>
          <a:fillRect/>
        </a:stretch>
      </xdr:blipFill>
      <xdr:spPr>
        <a:xfrm>
          <a:off x="142875" y="142875"/>
          <a:ext cx="1463675" cy="2324100"/>
        </a:xfrm>
        <a:prstGeom prst="rect">
          <a:avLst/>
        </a:prstGeom>
        <a:ln w="12700" cap="flat">
          <a:noFill/>
          <a:miter lim="400000"/>
        </a:ln>
        <a:effectLst/>
      </xdr:spPr>
    </xdr:pic>
    <xdr:clientData/>
  </xdr:twoCellAnchor>
  <xdr:twoCellAnchor>
    <xdr:from>
      <xdr:col>1</xdr:col>
      <xdr:colOff>1663700</xdr:colOff>
      <xdr:row>0</xdr:row>
      <xdr:rowOff>0</xdr:rowOff>
    </xdr:from>
    <xdr:to>
      <xdr:col>1</xdr:col>
      <xdr:colOff>4089400</xdr:colOff>
      <xdr:row>8</xdr:row>
      <xdr:rowOff>203200</xdr:rowOff>
    </xdr:to>
    <xdr:pic>
      <xdr:nvPicPr>
        <xdr:cNvPr id="8" name="image1.pdf">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a:stretch>
          <a:fillRect/>
        </a:stretch>
      </xdr:blipFill>
      <xdr:spPr>
        <a:xfrm>
          <a:off x="2336800" y="0"/>
          <a:ext cx="2425700" cy="2489200"/>
        </a:xfrm>
        <a:prstGeom prst="rect">
          <a:avLst/>
        </a:prstGeom>
        <a:ln w="12700" cap="flat">
          <a:noFill/>
          <a:miter lim="400000"/>
        </a:ln>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993025</xdr:colOff>
      <xdr:row>124</xdr:row>
      <xdr:rowOff>0</xdr:rowOff>
    </xdr:from>
    <xdr:to>
      <xdr:col>3</xdr:col>
      <xdr:colOff>153780</xdr:colOff>
      <xdr:row>124</xdr:row>
      <xdr:rowOff>0</xdr:rowOff>
    </xdr:to>
    <xdr:sp macro="" textlink="">
      <xdr:nvSpPr>
        <xdr:cNvPr id="10" name="1 Conector recto">
          <a:extLst>
            <a:ext uri="{FF2B5EF4-FFF2-40B4-BE49-F238E27FC236}">
              <a16:creationId xmlns:a16="http://schemas.microsoft.com/office/drawing/2014/main" id="{00000000-0008-0000-0300-00000A000000}"/>
            </a:ext>
          </a:extLst>
        </xdr:cNvPr>
        <xdr:cNvSpPr/>
      </xdr:nvSpPr>
      <xdr:spPr>
        <a:xfrm>
          <a:off x="1666125" y="31083250"/>
          <a:ext cx="4621756" cy="0"/>
        </a:xfrm>
        <a:prstGeom prst="line">
          <a:avLst/>
        </a:prstGeom>
        <a:noFill/>
        <a:ln w="9525" cap="flat">
          <a:solidFill>
            <a:srgbClr val="000000"/>
          </a:solidFill>
          <a:prstDash val="solid"/>
          <a:round/>
        </a:ln>
        <a:effectLst/>
      </xdr:spPr>
      <xdr:txBody>
        <a:bodyPr/>
        <a:lstStyle/>
        <a:p>
          <a:endParaRPr/>
        </a:p>
      </xdr:txBody>
    </xdr:sp>
    <xdr:clientData/>
  </xdr:twoCellAnchor>
  <xdr:twoCellAnchor>
    <xdr:from>
      <xdr:col>0</xdr:col>
      <xdr:colOff>142875</xdr:colOff>
      <xdr:row>0</xdr:row>
      <xdr:rowOff>142875</xdr:rowOff>
    </xdr:from>
    <xdr:to>
      <xdr:col>1</xdr:col>
      <xdr:colOff>933450</xdr:colOff>
      <xdr:row>8</xdr:row>
      <xdr:rowOff>180975</xdr:rowOff>
    </xdr:to>
    <xdr:pic>
      <xdr:nvPicPr>
        <xdr:cNvPr id="11" name="Imagen 2" descr="Imagen 2">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1"/>
        <a:stretch>
          <a:fillRect/>
        </a:stretch>
      </xdr:blipFill>
      <xdr:spPr>
        <a:xfrm>
          <a:off x="142875" y="142875"/>
          <a:ext cx="1463675" cy="2324100"/>
        </a:xfrm>
        <a:prstGeom prst="rect">
          <a:avLst/>
        </a:prstGeom>
        <a:ln w="12700" cap="flat">
          <a:noFill/>
          <a:miter lim="400000"/>
        </a:ln>
        <a:effectLst/>
      </xdr:spPr>
    </xdr:pic>
    <xdr:clientData/>
  </xdr:twoCellAnchor>
  <xdr:twoCellAnchor>
    <xdr:from>
      <xdr:col>1</xdr:col>
      <xdr:colOff>1651000</xdr:colOff>
      <xdr:row>0</xdr:row>
      <xdr:rowOff>0</xdr:rowOff>
    </xdr:from>
    <xdr:to>
      <xdr:col>1</xdr:col>
      <xdr:colOff>4076700</xdr:colOff>
      <xdr:row>8</xdr:row>
      <xdr:rowOff>203200</xdr:rowOff>
    </xdr:to>
    <xdr:pic>
      <xdr:nvPicPr>
        <xdr:cNvPr id="12" name="image1.pdf">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2"/>
        <a:stretch>
          <a:fillRect/>
        </a:stretch>
      </xdr:blipFill>
      <xdr:spPr>
        <a:xfrm>
          <a:off x="2324100" y="0"/>
          <a:ext cx="2425700" cy="2489200"/>
        </a:xfrm>
        <a:prstGeom prst="rect">
          <a:avLst/>
        </a:prstGeom>
        <a:ln w="12700" cap="flat">
          <a:noFill/>
          <a:miter lim="400000"/>
        </a:ln>
        <a:effec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993025</xdr:colOff>
      <xdr:row>122</xdr:row>
      <xdr:rowOff>0</xdr:rowOff>
    </xdr:from>
    <xdr:to>
      <xdr:col>3</xdr:col>
      <xdr:colOff>153780</xdr:colOff>
      <xdr:row>122</xdr:row>
      <xdr:rowOff>0</xdr:rowOff>
    </xdr:to>
    <xdr:sp macro="" textlink="">
      <xdr:nvSpPr>
        <xdr:cNvPr id="14" name="1 Conector recto">
          <a:extLst>
            <a:ext uri="{FF2B5EF4-FFF2-40B4-BE49-F238E27FC236}">
              <a16:creationId xmlns:a16="http://schemas.microsoft.com/office/drawing/2014/main" id="{00000000-0008-0000-0400-00000E000000}"/>
            </a:ext>
          </a:extLst>
        </xdr:cNvPr>
        <xdr:cNvSpPr/>
      </xdr:nvSpPr>
      <xdr:spPr>
        <a:xfrm>
          <a:off x="1666125" y="30470475"/>
          <a:ext cx="4621756" cy="0"/>
        </a:xfrm>
        <a:prstGeom prst="line">
          <a:avLst/>
        </a:prstGeom>
        <a:noFill/>
        <a:ln w="9525" cap="flat">
          <a:solidFill>
            <a:srgbClr val="000000"/>
          </a:solidFill>
          <a:prstDash val="solid"/>
          <a:round/>
        </a:ln>
        <a:effectLst/>
      </xdr:spPr>
      <xdr:txBody>
        <a:bodyPr/>
        <a:lstStyle/>
        <a:p>
          <a:endParaRPr/>
        </a:p>
      </xdr:txBody>
    </xdr:sp>
    <xdr:clientData/>
  </xdr:twoCellAnchor>
  <xdr:twoCellAnchor>
    <xdr:from>
      <xdr:col>0</xdr:col>
      <xdr:colOff>142875</xdr:colOff>
      <xdr:row>0</xdr:row>
      <xdr:rowOff>142875</xdr:rowOff>
    </xdr:from>
    <xdr:to>
      <xdr:col>1</xdr:col>
      <xdr:colOff>933450</xdr:colOff>
      <xdr:row>8</xdr:row>
      <xdr:rowOff>180975</xdr:rowOff>
    </xdr:to>
    <xdr:pic>
      <xdr:nvPicPr>
        <xdr:cNvPr id="15" name="Imagen 2" descr="Imagen 2">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1"/>
        <a:stretch>
          <a:fillRect/>
        </a:stretch>
      </xdr:blipFill>
      <xdr:spPr>
        <a:xfrm>
          <a:off x="142875" y="142875"/>
          <a:ext cx="1463675" cy="2324100"/>
        </a:xfrm>
        <a:prstGeom prst="rect">
          <a:avLst/>
        </a:prstGeom>
        <a:ln w="12700" cap="flat">
          <a:noFill/>
          <a:miter lim="400000"/>
        </a:ln>
        <a:effectLst/>
      </xdr:spPr>
    </xdr:pic>
    <xdr:clientData/>
  </xdr:twoCellAnchor>
  <xdr:twoCellAnchor>
    <xdr:from>
      <xdr:col>1</xdr:col>
      <xdr:colOff>1651000</xdr:colOff>
      <xdr:row>0</xdr:row>
      <xdr:rowOff>0</xdr:rowOff>
    </xdr:from>
    <xdr:to>
      <xdr:col>1</xdr:col>
      <xdr:colOff>4076700</xdr:colOff>
      <xdr:row>8</xdr:row>
      <xdr:rowOff>203200</xdr:rowOff>
    </xdr:to>
    <xdr:pic>
      <xdr:nvPicPr>
        <xdr:cNvPr id="16" name="image1.pdf">
          <a:extLst>
            <a:ext uri="{FF2B5EF4-FFF2-40B4-BE49-F238E27FC236}">
              <a16:creationId xmlns:a16="http://schemas.microsoft.com/office/drawing/2014/main" id="{00000000-0008-0000-0400-000010000000}"/>
            </a:ext>
          </a:extLst>
        </xdr:cNvPr>
        <xdr:cNvPicPr>
          <a:picLocks noChangeAspect="1"/>
        </xdr:cNvPicPr>
      </xdr:nvPicPr>
      <xdr:blipFill>
        <a:blip xmlns:r="http://schemas.openxmlformats.org/officeDocument/2006/relationships" r:embed="rId2"/>
        <a:stretch>
          <a:fillRect/>
        </a:stretch>
      </xdr:blipFill>
      <xdr:spPr>
        <a:xfrm>
          <a:off x="2324100" y="0"/>
          <a:ext cx="2425700" cy="2489200"/>
        </a:xfrm>
        <a:prstGeom prst="rect">
          <a:avLst/>
        </a:prstGeom>
        <a:ln w="12700" cap="flat">
          <a:noFill/>
          <a:miter lim="400000"/>
        </a:ln>
        <a:effec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993025</xdr:colOff>
      <xdr:row>121</xdr:row>
      <xdr:rowOff>158750</xdr:rowOff>
    </xdr:from>
    <xdr:to>
      <xdr:col>3</xdr:col>
      <xdr:colOff>153780</xdr:colOff>
      <xdr:row>121</xdr:row>
      <xdr:rowOff>158750</xdr:rowOff>
    </xdr:to>
    <xdr:sp macro="" textlink="">
      <xdr:nvSpPr>
        <xdr:cNvPr id="18" name="1 Conector recto">
          <a:extLst>
            <a:ext uri="{FF2B5EF4-FFF2-40B4-BE49-F238E27FC236}">
              <a16:creationId xmlns:a16="http://schemas.microsoft.com/office/drawing/2014/main" id="{00000000-0008-0000-0500-000012000000}"/>
            </a:ext>
          </a:extLst>
        </xdr:cNvPr>
        <xdr:cNvSpPr/>
      </xdr:nvSpPr>
      <xdr:spPr>
        <a:xfrm>
          <a:off x="1666125" y="9055100"/>
          <a:ext cx="2729456" cy="1"/>
        </a:xfrm>
        <a:prstGeom prst="line">
          <a:avLst/>
        </a:prstGeom>
        <a:noFill/>
        <a:ln w="9525" cap="flat">
          <a:solidFill>
            <a:srgbClr val="000000"/>
          </a:solidFill>
          <a:prstDash val="solid"/>
          <a:round/>
        </a:ln>
        <a:effectLst/>
      </xdr:spPr>
      <xdr:txBody>
        <a:bodyPr/>
        <a:lstStyle/>
        <a:p>
          <a:endParaRPr/>
        </a:p>
      </xdr:txBody>
    </xdr:sp>
    <xdr:clientData/>
  </xdr:twoCellAnchor>
  <xdr:twoCellAnchor>
    <xdr:from>
      <xdr:col>0</xdr:col>
      <xdr:colOff>295275</xdr:colOff>
      <xdr:row>0</xdr:row>
      <xdr:rowOff>104775</xdr:rowOff>
    </xdr:from>
    <xdr:to>
      <xdr:col>1</xdr:col>
      <xdr:colOff>1428750</xdr:colOff>
      <xdr:row>8</xdr:row>
      <xdr:rowOff>57150</xdr:rowOff>
    </xdr:to>
    <xdr:pic>
      <xdr:nvPicPr>
        <xdr:cNvPr id="19" name="Imagen 2" descr="Imagen 2">
          <a:extLst>
            <a:ext uri="{FF2B5EF4-FFF2-40B4-BE49-F238E27FC236}">
              <a16:creationId xmlns:a16="http://schemas.microsoft.com/office/drawing/2014/main" id="{00000000-0008-0000-0500-000013000000}"/>
            </a:ext>
          </a:extLst>
        </xdr:cNvPr>
        <xdr:cNvPicPr>
          <a:picLocks noChangeAspect="1"/>
        </xdr:cNvPicPr>
      </xdr:nvPicPr>
      <xdr:blipFill>
        <a:blip xmlns:r="http://schemas.openxmlformats.org/officeDocument/2006/relationships" r:embed="rId1"/>
        <a:stretch>
          <a:fillRect/>
        </a:stretch>
      </xdr:blipFill>
      <xdr:spPr>
        <a:xfrm>
          <a:off x="295275" y="104775"/>
          <a:ext cx="1806575" cy="2238375"/>
        </a:xfrm>
        <a:prstGeom prst="rect">
          <a:avLst/>
        </a:prstGeom>
        <a:ln w="12700" cap="flat">
          <a:noFill/>
          <a:miter lim="400000"/>
        </a:ln>
        <a:effec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993025</xdr:colOff>
      <xdr:row>761</xdr:row>
      <xdr:rowOff>0</xdr:rowOff>
    </xdr:from>
    <xdr:to>
      <xdr:col>3</xdr:col>
      <xdr:colOff>153778</xdr:colOff>
      <xdr:row>761</xdr:row>
      <xdr:rowOff>0</xdr:rowOff>
    </xdr:to>
    <xdr:sp macro="" textlink="">
      <xdr:nvSpPr>
        <xdr:cNvPr id="21" name="2 Conector recto">
          <a:extLst>
            <a:ext uri="{FF2B5EF4-FFF2-40B4-BE49-F238E27FC236}">
              <a16:creationId xmlns:a16="http://schemas.microsoft.com/office/drawing/2014/main" id="{00000000-0008-0000-0600-000015000000}"/>
            </a:ext>
          </a:extLst>
        </xdr:cNvPr>
        <xdr:cNvSpPr/>
      </xdr:nvSpPr>
      <xdr:spPr>
        <a:xfrm>
          <a:off x="1894725" y="146653250"/>
          <a:ext cx="4672554" cy="0"/>
        </a:xfrm>
        <a:prstGeom prst="line">
          <a:avLst/>
        </a:prstGeom>
        <a:noFill/>
        <a:ln w="9525" cap="flat">
          <a:solidFill>
            <a:srgbClr val="000000"/>
          </a:solidFill>
          <a:prstDash val="solid"/>
          <a:round/>
        </a:ln>
        <a:effectLst/>
      </xdr:spPr>
      <xdr:txBody>
        <a:bodyPr/>
        <a:lstStyle/>
        <a:p>
          <a:endParaRPr/>
        </a:p>
      </xdr:txBody>
    </xdr:sp>
    <xdr:clientData/>
  </xdr:twoCellAnchor>
  <xdr:twoCellAnchor>
    <xdr:from>
      <xdr:col>0</xdr:col>
      <xdr:colOff>142875</xdr:colOff>
      <xdr:row>0</xdr:row>
      <xdr:rowOff>142875</xdr:rowOff>
    </xdr:from>
    <xdr:to>
      <xdr:col>1</xdr:col>
      <xdr:colOff>933450</xdr:colOff>
      <xdr:row>8</xdr:row>
      <xdr:rowOff>276225</xdr:rowOff>
    </xdr:to>
    <xdr:pic>
      <xdr:nvPicPr>
        <xdr:cNvPr id="22" name="Imagen 2" descr="Imagen 2">
          <a:extLst>
            <a:ext uri="{FF2B5EF4-FFF2-40B4-BE49-F238E27FC236}">
              <a16:creationId xmlns:a16="http://schemas.microsoft.com/office/drawing/2014/main" id="{00000000-0008-0000-0600-000016000000}"/>
            </a:ext>
          </a:extLst>
        </xdr:cNvPr>
        <xdr:cNvPicPr>
          <a:picLocks noChangeAspect="1"/>
        </xdr:cNvPicPr>
      </xdr:nvPicPr>
      <xdr:blipFill>
        <a:blip xmlns:r="http://schemas.openxmlformats.org/officeDocument/2006/relationships" r:embed="rId1"/>
        <a:stretch>
          <a:fillRect/>
        </a:stretch>
      </xdr:blipFill>
      <xdr:spPr>
        <a:xfrm>
          <a:off x="142875" y="142875"/>
          <a:ext cx="1692275" cy="2419350"/>
        </a:xfrm>
        <a:prstGeom prst="rect">
          <a:avLst/>
        </a:prstGeom>
        <a:ln w="12700" cap="flat">
          <a:noFill/>
          <a:miter lim="400000"/>
        </a:ln>
        <a:effectLst/>
      </xdr:spPr>
    </xdr:pic>
    <xdr:clientData/>
  </xdr:twoCellAnchor>
  <xdr:twoCellAnchor>
    <xdr:from>
      <xdr:col>1</xdr:col>
      <xdr:colOff>1663700</xdr:colOff>
      <xdr:row>0</xdr:row>
      <xdr:rowOff>0</xdr:rowOff>
    </xdr:from>
    <xdr:to>
      <xdr:col>1</xdr:col>
      <xdr:colOff>4089400</xdr:colOff>
      <xdr:row>9</xdr:row>
      <xdr:rowOff>25400</xdr:rowOff>
    </xdr:to>
    <xdr:pic>
      <xdr:nvPicPr>
        <xdr:cNvPr id="23" name="image1.pdf">
          <a:extLst>
            <a:ext uri="{FF2B5EF4-FFF2-40B4-BE49-F238E27FC236}">
              <a16:creationId xmlns:a16="http://schemas.microsoft.com/office/drawing/2014/main" id="{00000000-0008-0000-0600-000017000000}"/>
            </a:ext>
          </a:extLst>
        </xdr:cNvPr>
        <xdr:cNvPicPr>
          <a:picLocks noChangeAspect="1"/>
        </xdr:cNvPicPr>
      </xdr:nvPicPr>
      <xdr:blipFill>
        <a:blip xmlns:r="http://schemas.openxmlformats.org/officeDocument/2006/relationships" r:embed="rId2"/>
        <a:stretch>
          <a:fillRect/>
        </a:stretch>
      </xdr:blipFill>
      <xdr:spPr>
        <a:xfrm>
          <a:off x="2565400" y="0"/>
          <a:ext cx="2425700" cy="2597150"/>
        </a:xfrm>
        <a:prstGeom prst="rect">
          <a:avLst/>
        </a:prstGeom>
        <a:ln w="12700" cap="flat">
          <a:noFill/>
          <a:miter lim="400000"/>
        </a:ln>
        <a:effec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31531</xdr:colOff>
      <xdr:row>61</xdr:row>
      <xdr:rowOff>152400</xdr:rowOff>
    </xdr:from>
    <xdr:to>
      <xdr:col>2</xdr:col>
      <xdr:colOff>1744980</xdr:colOff>
      <xdr:row>61</xdr:row>
      <xdr:rowOff>152400</xdr:rowOff>
    </xdr:to>
    <xdr:cxnSp macro="">
      <xdr:nvCxnSpPr>
        <xdr:cNvPr id="4" name="Conector recto 3">
          <a:extLst>
            <a:ext uri="{FF2B5EF4-FFF2-40B4-BE49-F238E27FC236}">
              <a16:creationId xmlns:a16="http://schemas.microsoft.com/office/drawing/2014/main" id="{2CB6A3C6-8F5B-4406-9C54-A2E09BE65E6B}"/>
            </a:ext>
          </a:extLst>
        </xdr:cNvPr>
        <xdr:cNvCxnSpPr/>
      </xdr:nvCxnSpPr>
      <xdr:spPr>
        <a:xfrm>
          <a:off x="31531" y="12702540"/>
          <a:ext cx="2772629"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15240</xdr:colOff>
      <xdr:row>61</xdr:row>
      <xdr:rowOff>175260</xdr:rowOff>
    </xdr:from>
    <xdr:to>
      <xdr:col>8</xdr:col>
      <xdr:colOff>584638</xdr:colOff>
      <xdr:row>61</xdr:row>
      <xdr:rowOff>175260</xdr:rowOff>
    </xdr:to>
    <xdr:cxnSp macro="">
      <xdr:nvCxnSpPr>
        <xdr:cNvPr id="5" name="Conector recto 4">
          <a:extLst>
            <a:ext uri="{FF2B5EF4-FFF2-40B4-BE49-F238E27FC236}">
              <a16:creationId xmlns:a16="http://schemas.microsoft.com/office/drawing/2014/main" id="{026F3824-75DC-4A46-A193-A0EAE20B83CA}"/>
            </a:ext>
          </a:extLst>
        </xdr:cNvPr>
        <xdr:cNvCxnSpPr/>
      </xdr:nvCxnSpPr>
      <xdr:spPr>
        <a:xfrm>
          <a:off x="6469380" y="12717780"/>
          <a:ext cx="2207698"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31531</xdr:colOff>
      <xdr:row>32</xdr:row>
      <xdr:rowOff>152400</xdr:rowOff>
    </xdr:from>
    <xdr:to>
      <xdr:col>3</xdr:col>
      <xdr:colOff>1744980</xdr:colOff>
      <xdr:row>32</xdr:row>
      <xdr:rowOff>152400</xdr:rowOff>
    </xdr:to>
    <xdr:cxnSp macro="">
      <xdr:nvCxnSpPr>
        <xdr:cNvPr id="2" name="Conector recto 1">
          <a:extLst>
            <a:ext uri="{FF2B5EF4-FFF2-40B4-BE49-F238E27FC236}">
              <a16:creationId xmlns:a16="http://schemas.microsoft.com/office/drawing/2014/main" id="{D1E6CD8A-D246-4547-9554-F62EC3C03B3A}"/>
            </a:ext>
          </a:extLst>
        </xdr:cNvPr>
        <xdr:cNvCxnSpPr/>
      </xdr:nvCxnSpPr>
      <xdr:spPr>
        <a:xfrm>
          <a:off x="31531" y="23271480"/>
          <a:ext cx="2498309"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12</xdr:col>
      <xdr:colOff>304800</xdr:colOff>
      <xdr:row>0</xdr:row>
      <xdr:rowOff>38100</xdr:rowOff>
    </xdr:from>
    <xdr:to>
      <xdr:col>13</xdr:col>
      <xdr:colOff>363221</xdr:colOff>
      <xdr:row>0</xdr:row>
      <xdr:rowOff>687705</xdr:rowOff>
    </xdr:to>
    <xdr:pic>
      <xdr:nvPicPr>
        <xdr:cNvPr id="4" name="Imagen 3">
          <a:extLst>
            <a:ext uri="{FF2B5EF4-FFF2-40B4-BE49-F238E27FC236}">
              <a16:creationId xmlns:a16="http://schemas.microsoft.com/office/drawing/2014/main" id="{7E6DD6B4-AEA8-42FE-80CA-F428D47E84F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99500" y="38100"/>
          <a:ext cx="782320" cy="6496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15</xdr:row>
      <xdr:rowOff>240196</xdr:rowOff>
    </xdr:from>
    <xdr:to>
      <xdr:col>3</xdr:col>
      <xdr:colOff>1076738</xdr:colOff>
      <xdr:row>18</xdr:row>
      <xdr:rowOff>34658</xdr:rowOff>
    </xdr:to>
    <xdr:pic>
      <xdr:nvPicPr>
        <xdr:cNvPr id="3" name="Imagen 2">
          <a:extLst>
            <a:ext uri="{FF2B5EF4-FFF2-40B4-BE49-F238E27FC236}">
              <a16:creationId xmlns:a16="http://schemas.microsoft.com/office/drawing/2014/main" id="{F22166DB-F4E4-DA36-4033-4D33B8FE495C}"/>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Lst>
        </a:blip>
        <a:stretch>
          <a:fillRect/>
        </a:stretch>
      </xdr:blipFill>
      <xdr:spPr>
        <a:xfrm>
          <a:off x="0" y="6352761"/>
          <a:ext cx="1258955" cy="697267"/>
        </a:xfrm>
        <a:prstGeom prst="rect">
          <a:avLst/>
        </a:prstGeom>
      </xdr:spPr>
    </xdr:pic>
    <xdr:clientData/>
  </xdr:twoCellAnchor>
  <xdr:twoCellAnchor>
    <xdr:from>
      <xdr:col>0</xdr:col>
      <xdr:colOff>31531</xdr:colOff>
      <xdr:row>16</xdr:row>
      <xdr:rowOff>152400</xdr:rowOff>
    </xdr:from>
    <xdr:to>
      <xdr:col>3</xdr:col>
      <xdr:colOff>1744980</xdr:colOff>
      <xdr:row>16</xdr:row>
      <xdr:rowOff>152400</xdr:rowOff>
    </xdr:to>
    <xdr:cxnSp macro="">
      <xdr:nvCxnSpPr>
        <xdr:cNvPr id="2" name="Conector recto 1">
          <a:extLst>
            <a:ext uri="{FF2B5EF4-FFF2-40B4-BE49-F238E27FC236}">
              <a16:creationId xmlns:a16="http://schemas.microsoft.com/office/drawing/2014/main" id="{89A21CC8-0687-41A7-80DD-0AFF8D0B2E41}"/>
            </a:ext>
          </a:extLst>
        </xdr:cNvPr>
        <xdr:cNvCxnSpPr/>
      </xdr:nvCxnSpPr>
      <xdr:spPr>
        <a:xfrm>
          <a:off x="31531" y="9654540"/>
          <a:ext cx="1896329"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2244588</xdr:colOff>
      <xdr:row>0</xdr:row>
      <xdr:rowOff>132523</xdr:rowOff>
    </xdr:from>
    <xdr:to>
      <xdr:col>11</xdr:col>
      <xdr:colOff>49695</xdr:colOff>
      <xdr:row>0</xdr:row>
      <xdr:rowOff>804989</xdr:rowOff>
    </xdr:to>
    <xdr:grpSp>
      <xdr:nvGrpSpPr>
        <xdr:cNvPr id="4" name="Grupo 3">
          <a:extLst>
            <a:ext uri="{FF2B5EF4-FFF2-40B4-BE49-F238E27FC236}">
              <a16:creationId xmlns:a16="http://schemas.microsoft.com/office/drawing/2014/main" id="{049CBB37-303A-19D2-0C76-B3B770AC6F7E}"/>
            </a:ext>
          </a:extLst>
        </xdr:cNvPr>
        <xdr:cNvGrpSpPr/>
      </xdr:nvGrpSpPr>
      <xdr:grpSpPr>
        <a:xfrm>
          <a:off x="2426805" y="132523"/>
          <a:ext cx="5342281" cy="672466"/>
          <a:chOff x="44830" y="-68646"/>
          <a:chExt cx="3461189" cy="801982"/>
        </a:xfrm>
      </xdr:grpSpPr>
      <xdr:grpSp>
        <xdr:nvGrpSpPr>
          <xdr:cNvPr id="5" name="Grupo 4">
            <a:extLst>
              <a:ext uri="{FF2B5EF4-FFF2-40B4-BE49-F238E27FC236}">
                <a16:creationId xmlns:a16="http://schemas.microsoft.com/office/drawing/2014/main" id="{C0047A14-B0C2-96C8-16AE-598C1F6BAF0F}"/>
              </a:ext>
            </a:extLst>
          </xdr:cNvPr>
          <xdr:cNvGrpSpPr/>
        </xdr:nvGrpSpPr>
        <xdr:grpSpPr>
          <a:xfrm>
            <a:off x="44830" y="-68646"/>
            <a:ext cx="3461189" cy="801982"/>
            <a:chOff x="44834" y="-68663"/>
            <a:chExt cx="3461507" cy="802180"/>
          </a:xfrm>
        </xdr:grpSpPr>
        <xdr:pic>
          <xdr:nvPicPr>
            <xdr:cNvPr id="7" name="Imagen 6">
              <a:extLst>
                <a:ext uri="{FF2B5EF4-FFF2-40B4-BE49-F238E27FC236}">
                  <a16:creationId xmlns:a16="http://schemas.microsoft.com/office/drawing/2014/main" id="{C843797C-0C84-2302-B4DF-413BF545DE6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4834" y="17"/>
              <a:ext cx="687452" cy="615315"/>
            </a:xfrm>
            <a:prstGeom prst="rect">
              <a:avLst/>
            </a:prstGeom>
          </xdr:spPr>
        </xdr:pic>
        <xdr:sp macro="" textlink="">
          <xdr:nvSpPr>
            <xdr:cNvPr id="8" name="Cuadro de texto 2">
              <a:extLst>
                <a:ext uri="{FF2B5EF4-FFF2-40B4-BE49-F238E27FC236}">
                  <a16:creationId xmlns:a16="http://schemas.microsoft.com/office/drawing/2014/main" id="{C3903ECE-57F9-EE5F-2ED5-6C638CD60AD0}"/>
                </a:ext>
              </a:extLst>
            </xdr:cNvPr>
            <xdr:cNvSpPr txBox="1">
              <a:spLocks noChangeArrowheads="1"/>
            </xdr:cNvSpPr>
          </xdr:nvSpPr>
          <xdr:spPr bwMode="auto">
            <a:xfrm>
              <a:off x="784094" y="-68663"/>
              <a:ext cx="1656820" cy="431943"/>
            </a:xfrm>
            <a:prstGeom prst="rect">
              <a:avLst/>
            </a:prstGeom>
            <a:noFill/>
            <a:ln w="9525">
              <a:noFill/>
              <a:miter lim="800000"/>
              <a:headEnd/>
              <a:tailEnd/>
            </a:ln>
          </xdr:spPr>
          <xdr:txBody>
            <a:bodyPr rot="0" vert="horz" wrap="square" lIns="91440" tIns="45720" rIns="91440" bIns="45720" anchor="ctr" anchorCtr="0">
              <a:noAutofit/>
            </a:bodyPr>
            <a:lstStyle/>
            <a:p>
              <a:pPr algn="ctr"/>
              <a:r>
                <a:rPr lang="es-CO" sz="600" b="1">
                  <a:solidFill>
                    <a:srgbClr val="3A7C22"/>
                  </a:solidFill>
                  <a:effectLst/>
                  <a:latin typeface="Tahoma" panose="020B0604030504040204" pitchFamily="34" charset="0"/>
                  <a:ea typeface="Aptos" panose="020B0004020202020204" pitchFamily="34" charset="0"/>
                  <a:cs typeface="Times New Roman" panose="02020603050405020304" pitchFamily="18" charset="0"/>
                </a:rPr>
                <a:t>Asociación de Municipios del Meta</a:t>
              </a:r>
              <a:endParaRPr lang="es-CO" sz="1100">
                <a:effectLst/>
                <a:latin typeface="Arial Narrow" panose="020B0606020202030204" pitchFamily="34" charset="0"/>
                <a:ea typeface="Aptos" panose="020B0004020202020204" pitchFamily="34" charset="0"/>
                <a:cs typeface="Times New Roman" panose="02020603050405020304" pitchFamily="18" charset="0"/>
              </a:endParaRPr>
            </a:p>
            <a:p>
              <a:pPr algn="ctr"/>
              <a:r>
                <a:rPr lang="es-CO" sz="600" b="1">
                  <a:solidFill>
                    <a:srgbClr val="3A7C22"/>
                  </a:solidFill>
                  <a:effectLst/>
                  <a:latin typeface="Tahoma" panose="020B0604030504040204" pitchFamily="34" charset="0"/>
                  <a:ea typeface="Aptos" panose="020B0004020202020204" pitchFamily="34" charset="0"/>
                  <a:cs typeface="Times New Roman" panose="02020603050405020304" pitchFamily="18" charset="0"/>
                </a:rPr>
                <a:t>ASMETA</a:t>
              </a:r>
              <a:endParaRPr lang="es-CO" sz="1100">
                <a:effectLst/>
                <a:latin typeface="Arial Narrow" panose="020B0606020202030204" pitchFamily="34" charset="0"/>
                <a:ea typeface="Aptos" panose="020B0004020202020204" pitchFamily="34" charset="0"/>
                <a:cs typeface="Times New Roman" panose="02020603050405020304" pitchFamily="18" charset="0"/>
              </a:endParaRPr>
            </a:p>
            <a:p>
              <a:pPr algn="ctr"/>
              <a:r>
                <a:rPr lang="es-CO" sz="600">
                  <a:solidFill>
                    <a:srgbClr val="3A7C22"/>
                  </a:solidFill>
                  <a:effectLst/>
                  <a:latin typeface="Tahoma" panose="020B0604030504040204" pitchFamily="34" charset="0"/>
                  <a:ea typeface="Aptos" panose="020B0004020202020204" pitchFamily="34" charset="0"/>
                  <a:cs typeface="Times New Roman" panose="02020603050405020304" pitchFamily="18" charset="0"/>
                </a:rPr>
                <a:t>NIT. 900.056.772-3</a:t>
              </a:r>
              <a:endParaRPr lang="es-CO" sz="1100">
                <a:effectLst/>
                <a:latin typeface="Arial Narrow" panose="020B0606020202030204" pitchFamily="34" charset="0"/>
                <a:ea typeface="Aptos" panose="020B0004020202020204" pitchFamily="34" charset="0"/>
                <a:cs typeface="Times New Roman" panose="02020603050405020304" pitchFamily="18" charset="0"/>
              </a:endParaRPr>
            </a:p>
          </xdr:txBody>
        </xdr:sp>
        <xdr:sp macro="" textlink="">
          <xdr:nvSpPr>
            <xdr:cNvPr id="9" name="Cuadro de texto 2">
              <a:extLst>
                <a:ext uri="{FF2B5EF4-FFF2-40B4-BE49-F238E27FC236}">
                  <a16:creationId xmlns:a16="http://schemas.microsoft.com/office/drawing/2014/main" id="{B37A3D1B-192A-75A4-8049-AB4EFC5F04E1}"/>
                </a:ext>
              </a:extLst>
            </xdr:cNvPr>
            <xdr:cNvSpPr txBox="1">
              <a:spLocks noChangeArrowheads="1"/>
            </xdr:cNvSpPr>
          </xdr:nvSpPr>
          <xdr:spPr bwMode="auto">
            <a:xfrm>
              <a:off x="2440924" y="-60582"/>
              <a:ext cx="1065076" cy="411921"/>
            </a:xfrm>
            <a:prstGeom prst="rect">
              <a:avLst/>
            </a:prstGeom>
            <a:noFill/>
            <a:ln w="9525">
              <a:noFill/>
              <a:miter lim="800000"/>
              <a:headEnd/>
              <a:tailEnd/>
            </a:ln>
          </xdr:spPr>
          <xdr:txBody>
            <a:bodyPr rot="0" vert="horz" wrap="square" lIns="91440" tIns="45720" rIns="91440" bIns="45720" anchor="ctr" anchorCtr="0">
              <a:noAutofit/>
            </a:bodyPr>
            <a:lstStyle/>
            <a:p>
              <a:pPr algn="ctr"/>
              <a:r>
                <a:rPr lang="es-CO" sz="600" b="1">
                  <a:solidFill>
                    <a:srgbClr val="3A7C22"/>
                  </a:solidFill>
                  <a:effectLst/>
                  <a:latin typeface="Tahoma" panose="020B0604030504040204" pitchFamily="34" charset="0"/>
                  <a:ea typeface="Aptos" panose="020B0004020202020204" pitchFamily="34" charset="0"/>
                  <a:cs typeface="Times New Roman" panose="02020603050405020304" pitchFamily="18" charset="0"/>
                </a:rPr>
                <a:t>Código </a:t>
              </a:r>
              <a:r>
                <a:rPr lang="es-CO" sz="600">
                  <a:solidFill>
                    <a:srgbClr val="3A7C22"/>
                  </a:solidFill>
                  <a:effectLst/>
                  <a:latin typeface="Tahoma" panose="020B0604030504040204" pitchFamily="34" charset="0"/>
                  <a:ea typeface="Aptos" panose="020B0004020202020204" pitchFamily="34" charset="0"/>
                  <a:cs typeface="Times New Roman" panose="02020603050405020304" pitchFamily="18" charset="0"/>
                </a:rPr>
                <a:t>PRC-GJ-05</a:t>
              </a:r>
              <a:endParaRPr lang="es-CO" sz="1100">
                <a:effectLst/>
                <a:latin typeface="Arial Narrow" panose="020B0606020202030204" pitchFamily="34" charset="0"/>
                <a:ea typeface="Aptos" panose="020B0004020202020204" pitchFamily="34" charset="0"/>
                <a:cs typeface="Times New Roman" panose="02020603050405020304" pitchFamily="18" charset="0"/>
              </a:endParaRPr>
            </a:p>
          </xdr:txBody>
        </xdr:sp>
        <xdr:sp macro="" textlink="">
          <xdr:nvSpPr>
            <xdr:cNvPr id="10" name="Cuadro de texto 2">
              <a:extLst>
                <a:ext uri="{FF2B5EF4-FFF2-40B4-BE49-F238E27FC236}">
                  <a16:creationId xmlns:a16="http://schemas.microsoft.com/office/drawing/2014/main" id="{B5BA4DEA-5B97-1310-2764-1E79C98C5E0E}"/>
                </a:ext>
              </a:extLst>
            </xdr:cNvPr>
            <xdr:cNvSpPr txBox="1">
              <a:spLocks noChangeArrowheads="1"/>
            </xdr:cNvSpPr>
          </xdr:nvSpPr>
          <xdr:spPr bwMode="auto">
            <a:xfrm>
              <a:off x="797327" y="488847"/>
              <a:ext cx="1654810" cy="244464"/>
            </a:xfrm>
            <a:prstGeom prst="rect">
              <a:avLst/>
            </a:prstGeom>
            <a:noFill/>
            <a:ln w="9525">
              <a:noFill/>
              <a:miter lim="800000"/>
              <a:headEnd/>
              <a:tailEnd/>
            </a:ln>
          </xdr:spPr>
          <xdr:txBody>
            <a:bodyPr rot="0" vert="horz" wrap="square" lIns="91440" tIns="45720" rIns="91440" bIns="45720" anchor="t" anchorCtr="0">
              <a:noAutofit/>
            </a:bodyPr>
            <a:lstStyle/>
            <a:p>
              <a:pPr algn="ctr"/>
              <a:r>
                <a:rPr lang="es-CO" sz="600">
                  <a:solidFill>
                    <a:srgbClr val="3A7C22"/>
                  </a:solidFill>
                  <a:effectLst/>
                  <a:latin typeface="Tahoma" panose="020B0604030504040204" pitchFamily="34" charset="0"/>
                  <a:ea typeface="Aptos" panose="020B0004020202020204" pitchFamily="34" charset="0"/>
                  <a:cs typeface="Times New Roman" panose="02020603050405020304" pitchFamily="18" charset="0"/>
                </a:rPr>
                <a:t>Adquisición de Bienes y Servicios</a:t>
              </a:r>
              <a:endParaRPr lang="es-CO" sz="1100">
                <a:effectLst/>
                <a:latin typeface="Arial Narrow" panose="020B0606020202030204" pitchFamily="34" charset="0"/>
                <a:ea typeface="Aptos" panose="020B0004020202020204" pitchFamily="34" charset="0"/>
                <a:cs typeface="Times New Roman" panose="02020603050405020304" pitchFamily="18" charset="0"/>
              </a:endParaRPr>
            </a:p>
          </xdr:txBody>
        </xdr:sp>
        <xdr:sp macro="" textlink="">
          <xdr:nvSpPr>
            <xdr:cNvPr id="11" name="Cuadro de texto 2">
              <a:extLst>
                <a:ext uri="{FF2B5EF4-FFF2-40B4-BE49-F238E27FC236}">
                  <a16:creationId xmlns:a16="http://schemas.microsoft.com/office/drawing/2014/main" id="{57EAEDFB-F8BE-287E-41BB-CB087CB0DD2D}"/>
                </a:ext>
              </a:extLst>
            </xdr:cNvPr>
            <xdr:cNvSpPr txBox="1">
              <a:spLocks noChangeArrowheads="1"/>
            </xdr:cNvSpPr>
          </xdr:nvSpPr>
          <xdr:spPr bwMode="auto">
            <a:xfrm>
              <a:off x="2440864" y="323210"/>
              <a:ext cx="1065472" cy="224129"/>
            </a:xfrm>
            <a:prstGeom prst="rect">
              <a:avLst/>
            </a:prstGeom>
            <a:noFill/>
            <a:ln w="9525">
              <a:noFill/>
              <a:miter lim="800000"/>
              <a:headEnd/>
              <a:tailEnd/>
            </a:ln>
          </xdr:spPr>
          <xdr:txBody>
            <a:bodyPr rot="0" vert="horz" wrap="square" lIns="91440" tIns="45720" rIns="91440" bIns="45720" anchor="ctr" anchorCtr="0">
              <a:noAutofit/>
            </a:bodyPr>
            <a:lstStyle/>
            <a:p>
              <a:pPr algn="ctr"/>
              <a:r>
                <a:rPr lang="es-CO" sz="600" b="1">
                  <a:solidFill>
                    <a:srgbClr val="3A7C22"/>
                  </a:solidFill>
                  <a:effectLst/>
                  <a:latin typeface="Tahoma" panose="020B0604030504040204" pitchFamily="34" charset="0"/>
                  <a:ea typeface="Aptos" panose="020B0004020202020204" pitchFamily="34" charset="0"/>
                  <a:cs typeface="Times New Roman" panose="02020603050405020304" pitchFamily="18" charset="0"/>
                </a:rPr>
                <a:t>Versión</a:t>
              </a:r>
              <a:r>
                <a:rPr lang="es-CO" sz="600">
                  <a:solidFill>
                    <a:srgbClr val="3A7C22"/>
                  </a:solidFill>
                  <a:effectLst/>
                  <a:latin typeface="Tahoma" panose="020B0604030504040204" pitchFamily="34" charset="0"/>
                  <a:ea typeface="Aptos" panose="020B0004020202020204" pitchFamily="34" charset="0"/>
                  <a:cs typeface="Times New Roman" panose="02020603050405020304" pitchFamily="18" charset="0"/>
                </a:rPr>
                <a:t> 1.0</a:t>
              </a:r>
              <a:endParaRPr lang="es-CO" sz="1100">
                <a:effectLst/>
                <a:latin typeface="Arial Narrow" panose="020B0606020202030204" pitchFamily="34" charset="0"/>
                <a:ea typeface="Aptos" panose="020B0004020202020204" pitchFamily="34" charset="0"/>
                <a:cs typeface="Times New Roman" panose="02020603050405020304" pitchFamily="18" charset="0"/>
              </a:endParaRPr>
            </a:p>
          </xdr:txBody>
        </xdr:sp>
        <xdr:sp macro="" textlink="">
          <xdr:nvSpPr>
            <xdr:cNvPr id="12" name="Cuadro de texto 2">
              <a:extLst>
                <a:ext uri="{FF2B5EF4-FFF2-40B4-BE49-F238E27FC236}">
                  <a16:creationId xmlns:a16="http://schemas.microsoft.com/office/drawing/2014/main" id="{C7DB7760-9ED6-CC84-4D75-793AB81A4E04}"/>
                </a:ext>
              </a:extLst>
            </xdr:cNvPr>
            <xdr:cNvSpPr txBox="1">
              <a:spLocks noChangeArrowheads="1"/>
            </xdr:cNvSpPr>
          </xdr:nvSpPr>
          <xdr:spPr bwMode="auto">
            <a:xfrm>
              <a:off x="2440672" y="472689"/>
              <a:ext cx="1065669" cy="260828"/>
            </a:xfrm>
            <a:prstGeom prst="rect">
              <a:avLst/>
            </a:prstGeom>
            <a:noFill/>
            <a:ln w="9525">
              <a:noFill/>
              <a:miter lim="800000"/>
              <a:headEnd/>
              <a:tailEnd/>
            </a:ln>
          </xdr:spPr>
          <xdr:txBody>
            <a:bodyPr rot="0" vert="horz" wrap="square" lIns="91440" tIns="45720" rIns="91440" bIns="45720" anchor="ctr" anchorCtr="0">
              <a:noAutofit/>
            </a:bodyPr>
            <a:lstStyle/>
            <a:p>
              <a:pPr algn="ctr"/>
              <a:r>
                <a:rPr lang="es-CO" sz="600" b="1">
                  <a:solidFill>
                    <a:srgbClr val="3A7C22"/>
                  </a:solidFill>
                  <a:effectLst/>
                  <a:latin typeface="Tahoma" panose="020B0604030504040204" pitchFamily="34" charset="0"/>
                  <a:ea typeface="Aptos" panose="020B0004020202020204" pitchFamily="34" charset="0"/>
                  <a:cs typeface="Times New Roman" panose="02020603050405020304" pitchFamily="18" charset="0"/>
                </a:rPr>
                <a:t>Fecha</a:t>
              </a:r>
              <a:r>
                <a:rPr lang="es-CO" sz="600">
                  <a:solidFill>
                    <a:srgbClr val="3A7C22"/>
                  </a:solidFill>
                  <a:effectLst/>
                  <a:latin typeface="Tahoma" panose="020B0604030504040204" pitchFamily="34" charset="0"/>
                  <a:ea typeface="Aptos" panose="020B0004020202020204" pitchFamily="34" charset="0"/>
                  <a:cs typeface="Times New Roman" panose="02020603050405020304" pitchFamily="18" charset="0"/>
                </a:rPr>
                <a:t> 30 | 04 | 2024</a:t>
              </a:r>
              <a:endParaRPr lang="es-CO" sz="1100">
                <a:effectLst/>
                <a:latin typeface="Arial Narrow" panose="020B0606020202030204" pitchFamily="34" charset="0"/>
                <a:ea typeface="Aptos" panose="020B0004020202020204" pitchFamily="34" charset="0"/>
                <a:cs typeface="Times New Roman" panose="02020603050405020304" pitchFamily="18" charset="0"/>
              </a:endParaRPr>
            </a:p>
          </xdr:txBody>
        </xdr:sp>
      </xdr:grpSp>
      <xdr:sp macro="" textlink="">
        <xdr:nvSpPr>
          <xdr:cNvPr id="6" name="Cuadro de texto 2">
            <a:extLst>
              <a:ext uri="{FF2B5EF4-FFF2-40B4-BE49-F238E27FC236}">
                <a16:creationId xmlns:a16="http://schemas.microsoft.com/office/drawing/2014/main" id="{8258A691-4683-3D57-8F65-8453B3E84DDC}"/>
              </a:ext>
            </a:extLst>
          </xdr:cNvPr>
          <xdr:cNvSpPr txBox="1">
            <a:spLocks noChangeArrowheads="1"/>
          </xdr:cNvSpPr>
        </xdr:nvSpPr>
        <xdr:spPr bwMode="auto">
          <a:xfrm>
            <a:off x="797553" y="319092"/>
            <a:ext cx="1654658" cy="213203"/>
          </a:xfrm>
          <a:prstGeom prst="rect">
            <a:avLst/>
          </a:prstGeom>
          <a:noFill/>
          <a:ln w="9525">
            <a:noFill/>
            <a:miter lim="800000"/>
            <a:headEnd/>
            <a:tailEnd/>
          </a:ln>
        </xdr:spPr>
        <xdr:txBody>
          <a:bodyPr rot="0" vert="horz" wrap="square" lIns="91440" tIns="45720" rIns="91440" bIns="45720" anchor="ctr" anchorCtr="0">
            <a:noAutofit/>
          </a:bodyPr>
          <a:lstStyle/>
          <a:p>
            <a:pPr algn="ctr"/>
            <a:r>
              <a:rPr lang="es-CO" sz="600">
                <a:solidFill>
                  <a:srgbClr val="3A7C22"/>
                </a:solidFill>
                <a:effectLst/>
                <a:latin typeface="Tahoma" panose="020B0604030504040204" pitchFamily="34" charset="0"/>
                <a:ea typeface="Aptos" panose="020B0004020202020204" pitchFamily="34" charset="0"/>
                <a:cs typeface="Times New Roman" panose="02020603050405020304" pitchFamily="18" charset="0"/>
              </a:rPr>
              <a:t>Modelo Integrado de Planeación y Gestión</a:t>
            </a:r>
            <a:endParaRPr lang="es-CO" sz="1100">
              <a:effectLst/>
              <a:latin typeface="Arial Narrow" panose="020B0606020202030204" pitchFamily="34" charset="0"/>
              <a:ea typeface="Aptos" panose="020B0004020202020204" pitchFamily="34" charset="0"/>
              <a:cs typeface="Times New Roman" panose="02020603050405020304" pitchFamily="18" charset="0"/>
            </a:endParaRPr>
          </a:p>
        </xdr:txBody>
      </xdr:sp>
    </xdr:grpSp>
    <xdr:clientData/>
  </xdr:twoCellAnchor>
</xdr:wsDr>
</file>

<file path=xl/theme/theme1.xml><?xml version="1.0" encoding="utf-8"?>
<a:theme xmlns:a="http://schemas.openxmlformats.org/drawingml/2006/main" name="Tema de Office">
  <a:themeElements>
    <a:clrScheme name="Tema de 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Tema de Office">
      <a:majorFont>
        <a:latin typeface="Helvetica Neue"/>
        <a:ea typeface="Helvetica Neue"/>
        <a:cs typeface="Helvetica Neue"/>
      </a:majorFont>
      <a:minorFont>
        <a:latin typeface="Helvetica Neue"/>
        <a:ea typeface="Helvetica Neue"/>
        <a:cs typeface="Helvetica Neue"/>
      </a:minorFont>
    </a:fontScheme>
    <a:fmtScheme name="Tema de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135"/>
  <sheetViews>
    <sheetView showGridLines="0" topLeftCell="A91" zoomScale="70" zoomScaleNormal="70" workbookViewId="0">
      <selection sqref="A1:B9"/>
    </sheetView>
  </sheetViews>
  <sheetFormatPr baseColWidth="10" defaultColWidth="10.7109375" defaultRowHeight="16.149999999999999" customHeight="1"/>
  <cols>
    <col min="1" max="1" width="11.7109375" style="1" customWidth="1"/>
    <col min="2" max="2" width="64.42578125" style="1" customWidth="1"/>
    <col min="3" max="3" width="7.7109375" style="1" customWidth="1"/>
    <col min="4" max="4" width="13.28515625" style="1" customWidth="1"/>
    <col min="5" max="5" width="19.140625" style="1" customWidth="1"/>
    <col min="6" max="6" width="24.140625" style="1" customWidth="1"/>
    <col min="7" max="7" width="14.28515625" style="1" customWidth="1"/>
    <col min="8" max="8" width="22.140625" style="1" customWidth="1"/>
    <col min="9" max="9" width="13" style="1" customWidth="1"/>
    <col min="10" max="10" width="21.28515625" style="1" customWidth="1"/>
    <col min="11" max="11" width="14.42578125" style="1" customWidth="1"/>
    <col min="12" max="12" width="24.140625" style="1" customWidth="1"/>
    <col min="13" max="13" width="6.42578125" style="1" customWidth="1"/>
    <col min="14" max="14" width="25.28515625" style="1" customWidth="1"/>
    <col min="15" max="15" width="21.7109375" style="1" customWidth="1"/>
    <col min="16" max="16" width="22.42578125" style="1" customWidth="1"/>
    <col min="17" max="24" width="10.7109375" style="1" customWidth="1"/>
    <col min="25" max="16384" width="10.7109375" style="1"/>
  </cols>
  <sheetData>
    <row r="1" spans="1:23" ht="22.5" customHeight="1">
      <c r="A1" s="481"/>
      <c r="B1" s="482"/>
      <c r="C1" s="486" t="s">
        <v>0</v>
      </c>
      <c r="D1" s="487"/>
      <c r="E1" s="487"/>
      <c r="F1" s="488"/>
      <c r="G1" s="439" t="s">
        <v>1</v>
      </c>
      <c r="H1" s="440"/>
      <c r="I1" s="489"/>
      <c r="J1" s="490" t="s">
        <v>2</v>
      </c>
      <c r="K1" s="444"/>
      <c r="L1" s="491"/>
      <c r="M1" s="2"/>
      <c r="N1" s="3"/>
      <c r="O1" s="3"/>
      <c r="P1" s="3"/>
      <c r="Q1" s="3"/>
      <c r="R1" s="3"/>
      <c r="S1" s="3"/>
      <c r="T1" s="3"/>
      <c r="U1" s="3"/>
      <c r="V1" s="3"/>
      <c r="W1" s="4"/>
    </row>
    <row r="2" spans="1:23" ht="22.5" customHeight="1">
      <c r="A2" s="483"/>
      <c r="B2" s="484"/>
      <c r="C2" s="492" t="s">
        <v>3</v>
      </c>
      <c r="D2" s="493"/>
      <c r="E2" s="493"/>
      <c r="F2" s="494"/>
      <c r="G2" s="458">
        <v>2128394192</v>
      </c>
      <c r="H2" s="459"/>
      <c r="I2" s="460"/>
      <c r="J2" s="495"/>
      <c r="K2" s="496"/>
      <c r="L2" s="497"/>
      <c r="M2" s="7"/>
      <c r="N2" s="8"/>
      <c r="O2" s="8"/>
      <c r="P2" s="8"/>
      <c r="Q2" s="8"/>
      <c r="R2" s="8"/>
      <c r="S2" s="8"/>
      <c r="T2" s="8"/>
      <c r="U2" s="8"/>
      <c r="V2" s="8"/>
      <c r="W2" s="9"/>
    </row>
    <row r="3" spans="1:23" ht="22.5" customHeight="1">
      <c r="A3" s="483"/>
      <c r="B3" s="484"/>
      <c r="C3" s="498" t="s">
        <v>4</v>
      </c>
      <c r="D3" s="499"/>
      <c r="E3" s="499"/>
      <c r="F3" s="500"/>
      <c r="G3" s="429" t="s">
        <v>5</v>
      </c>
      <c r="H3" s="430"/>
      <c r="I3" s="431"/>
      <c r="J3" s="447" t="s">
        <v>6</v>
      </c>
      <c r="K3" s="448"/>
      <c r="L3" s="449"/>
      <c r="M3" s="7"/>
      <c r="N3" s="8"/>
      <c r="O3" s="8"/>
      <c r="P3" s="8"/>
      <c r="Q3" s="8"/>
      <c r="R3" s="8"/>
      <c r="S3" s="8"/>
      <c r="T3" s="8"/>
      <c r="U3" s="8"/>
      <c r="V3" s="8"/>
      <c r="W3" s="9"/>
    </row>
    <row r="4" spans="1:23" ht="22.5" customHeight="1">
      <c r="A4" s="483"/>
      <c r="B4" s="484"/>
      <c r="C4" s="501"/>
      <c r="D4" s="502"/>
      <c r="E4" s="502"/>
      <c r="F4" s="503"/>
      <c r="G4" s="458"/>
      <c r="H4" s="459"/>
      <c r="I4" s="460"/>
      <c r="J4" s="461"/>
      <c r="K4" s="462"/>
      <c r="L4" s="463"/>
      <c r="M4" s="7"/>
      <c r="N4" s="8"/>
      <c r="O4" s="8"/>
      <c r="P4" s="8"/>
      <c r="Q4" s="8"/>
      <c r="R4" s="8"/>
      <c r="S4" s="8"/>
      <c r="T4" s="8"/>
      <c r="U4" s="8"/>
      <c r="V4" s="8"/>
      <c r="W4" s="9"/>
    </row>
    <row r="5" spans="1:23" ht="22.5" customHeight="1">
      <c r="A5" s="483"/>
      <c r="B5" s="484"/>
      <c r="C5" s="501"/>
      <c r="D5" s="502"/>
      <c r="E5" s="502"/>
      <c r="F5" s="503"/>
      <c r="G5" s="429" t="s">
        <v>7</v>
      </c>
      <c r="H5" s="430"/>
      <c r="I5" s="431"/>
      <c r="J5" s="447" t="s">
        <v>8</v>
      </c>
      <c r="K5" s="448"/>
      <c r="L5" s="449"/>
      <c r="M5" s="7"/>
      <c r="N5" s="8"/>
      <c r="O5" s="8"/>
      <c r="P5" s="8"/>
      <c r="Q5" s="8"/>
      <c r="R5" s="8"/>
      <c r="S5" s="8"/>
      <c r="T5" s="8"/>
      <c r="U5" s="8"/>
      <c r="V5" s="8"/>
      <c r="W5" s="9"/>
    </row>
    <row r="6" spans="1:23" ht="22.5" customHeight="1">
      <c r="A6" s="483"/>
      <c r="B6" s="484"/>
      <c r="C6" s="501"/>
      <c r="D6" s="502"/>
      <c r="E6" s="502"/>
      <c r="F6" s="503"/>
      <c r="G6" s="458"/>
      <c r="H6" s="459"/>
      <c r="I6" s="460"/>
      <c r="J6" s="458"/>
      <c r="K6" s="459"/>
      <c r="L6" s="460"/>
      <c r="M6" s="7"/>
      <c r="N6" s="8"/>
      <c r="O6" s="8"/>
      <c r="P6" s="8"/>
      <c r="Q6" s="8"/>
      <c r="R6" s="8"/>
      <c r="S6" s="8"/>
      <c r="T6" s="8"/>
      <c r="U6" s="8"/>
      <c r="V6" s="8"/>
      <c r="W6" s="9"/>
    </row>
    <row r="7" spans="1:23" ht="22.5" customHeight="1">
      <c r="A7" s="483"/>
      <c r="B7" s="484"/>
      <c r="C7" s="501"/>
      <c r="D7" s="502"/>
      <c r="E7" s="502"/>
      <c r="F7" s="503"/>
      <c r="G7" s="447" t="s">
        <v>9</v>
      </c>
      <c r="H7" s="477"/>
      <c r="I7" s="478"/>
      <c r="J7" s="447" t="s">
        <v>10</v>
      </c>
      <c r="K7" s="477"/>
      <c r="L7" s="478"/>
      <c r="M7" s="7"/>
      <c r="N7" s="8"/>
      <c r="O7" s="8"/>
      <c r="P7" s="8"/>
      <c r="Q7" s="8"/>
      <c r="R7" s="8"/>
      <c r="S7" s="8"/>
      <c r="T7" s="8"/>
      <c r="U7" s="8"/>
      <c r="V7" s="8"/>
      <c r="W7" s="9"/>
    </row>
    <row r="8" spans="1:23" ht="22.5" customHeight="1">
      <c r="A8" s="483"/>
      <c r="B8" s="484"/>
      <c r="C8" s="501"/>
      <c r="D8" s="502"/>
      <c r="E8" s="502"/>
      <c r="F8" s="503"/>
      <c r="G8" s="458"/>
      <c r="H8" s="459"/>
      <c r="I8" s="460"/>
      <c r="J8" s="458"/>
      <c r="K8" s="459"/>
      <c r="L8" s="460"/>
      <c r="M8" s="7"/>
      <c r="N8" s="8"/>
      <c r="O8" s="8"/>
      <c r="P8" s="8"/>
      <c r="Q8" s="8"/>
      <c r="R8" s="8"/>
      <c r="S8" s="8"/>
      <c r="T8" s="8"/>
      <c r="U8" s="8"/>
      <c r="V8" s="8"/>
      <c r="W8" s="9"/>
    </row>
    <row r="9" spans="1:23" ht="17.25" customHeight="1">
      <c r="A9" s="485"/>
      <c r="B9" s="476"/>
      <c r="C9" s="504"/>
      <c r="D9" s="505"/>
      <c r="E9" s="505"/>
      <c r="F9" s="506"/>
      <c r="G9" s="429" t="s">
        <v>11</v>
      </c>
      <c r="H9" s="430"/>
      <c r="I9" s="431"/>
      <c r="J9" s="447" t="s">
        <v>12</v>
      </c>
      <c r="K9" s="448"/>
      <c r="L9" s="449"/>
      <c r="M9" s="10"/>
      <c r="N9" s="11"/>
      <c r="O9" s="8"/>
      <c r="P9" s="8"/>
      <c r="Q9" s="8"/>
      <c r="R9" s="8"/>
      <c r="S9" s="8"/>
      <c r="T9" s="8"/>
      <c r="U9" s="8"/>
      <c r="V9" s="8"/>
      <c r="W9" s="9"/>
    </row>
    <row r="10" spans="1:23" ht="22.5" customHeight="1">
      <c r="A10" s="450" t="s">
        <v>13</v>
      </c>
      <c r="B10" s="451"/>
      <c r="C10" s="452" t="s">
        <v>14</v>
      </c>
      <c r="D10" s="453"/>
      <c r="E10" s="453"/>
      <c r="F10" s="454"/>
      <c r="G10" s="458">
        <f>D115</f>
        <v>2160026919</v>
      </c>
      <c r="H10" s="459"/>
      <c r="I10" s="460"/>
      <c r="J10" s="461"/>
      <c r="K10" s="462"/>
      <c r="L10" s="463"/>
      <c r="M10" s="10"/>
      <c r="N10" s="8"/>
      <c r="O10" s="8"/>
      <c r="P10" s="8"/>
      <c r="Q10" s="8"/>
      <c r="R10" s="8"/>
      <c r="S10" s="8"/>
      <c r="T10" s="8"/>
      <c r="U10" s="8"/>
      <c r="V10" s="8"/>
      <c r="W10" s="9"/>
    </row>
    <row r="11" spans="1:23" ht="22.5" customHeight="1">
      <c r="A11" s="464" t="s">
        <v>15</v>
      </c>
      <c r="B11" s="465"/>
      <c r="C11" s="455"/>
      <c r="D11" s="456"/>
      <c r="E11" s="456"/>
      <c r="F11" s="457"/>
      <c r="G11" s="429" t="s">
        <v>16</v>
      </c>
      <c r="H11" s="430"/>
      <c r="I11" s="431"/>
      <c r="J11" s="466" t="s">
        <v>17</v>
      </c>
      <c r="K11" s="467"/>
      <c r="L11" s="468"/>
      <c r="M11" s="7"/>
      <c r="N11" s="8"/>
      <c r="O11" s="8"/>
      <c r="P11" s="8"/>
      <c r="Q11" s="8"/>
      <c r="R11" s="8"/>
      <c r="S11" s="8"/>
      <c r="T11" s="8"/>
      <c r="U11" s="8"/>
      <c r="V11" s="8"/>
      <c r="W11" s="9"/>
    </row>
    <row r="12" spans="1:23" ht="22.5" customHeight="1">
      <c r="A12" s="475" t="s">
        <v>18</v>
      </c>
      <c r="B12" s="476"/>
      <c r="C12" s="452" t="s">
        <v>19</v>
      </c>
      <c r="D12" s="453"/>
      <c r="E12" s="453"/>
      <c r="F12" s="454"/>
      <c r="G12" s="458"/>
      <c r="H12" s="459"/>
      <c r="I12" s="460"/>
      <c r="J12" s="469"/>
      <c r="K12" s="470"/>
      <c r="L12" s="471"/>
      <c r="M12" s="7"/>
      <c r="N12" s="8"/>
      <c r="O12" s="8"/>
      <c r="P12" s="8"/>
      <c r="Q12" s="8"/>
      <c r="R12" s="8"/>
      <c r="S12" s="8"/>
      <c r="T12" s="8"/>
      <c r="U12" s="8"/>
      <c r="V12" s="8"/>
      <c r="W12" s="9"/>
    </row>
    <row r="13" spans="1:23" ht="30.75" customHeight="1">
      <c r="A13" s="425" t="s">
        <v>20</v>
      </c>
      <c r="B13" s="426"/>
      <c r="C13" s="455"/>
      <c r="D13" s="456"/>
      <c r="E13" s="456"/>
      <c r="F13" s="457"/>
      <c r="G13" s="429" t="s">
        <v>21</v>
      </c>
      <c r="H13" s="430"/>
      <c r="I13" s="431"/>
      <c r="J13" s="469"/>
      <c r="K13" s="470"/>
      <c r="L13" s="471"/>
      <c r="M13" s="7"/>
      <c r="N13" s="8"/>
      <c r="O13" s="8"/>
      <c r="P13" s="8"/>
      <c r="Q13" s="8"/>
      <c r="R13" s="8"/>
      <c r="S13" s="8"/>
      <c r="T13" s="8"/>
      <c r="U13" s="8"/>
      <c r="V13" s="8"/>
      <c r="W13" s="9"/>
    </row>
    <row r="14" spans="1:23" ht="22.5" customHeight="1">
      <c r="A14" s="427"/>
      <c r="B14" s="428"/>
      <c r="C14" s="14" t="s">
        <v>22</v>
      </c>
      <c r="D14" s="15"/>
      <c r="E14" s="15"/>
      <c r="F14" s="16"/>
      <c r="G14" s="432"/>
      <c r="H14" s="433"/>
      <c r="I14" s="434"/>
      <c r="J14" s="472"/>
      <c r="K14" s="473"/>
      <c r="L14" s="474"/>
      <c r="M14" s="7"/>
      <c r="N14" s="8"/>
      <c r="O14" s="8"/>
      <c r="P14" s="8"/>
      <c r="Q14" s="8"/>
      <c r="R14" s="8"/>
      <c r="S14" s="8"/>
      <c r="T14" s="8"/>
      <c r="U14" s="8"/>
      <c r="V14" s="8"/>
      <c r="W14" s="9"/>
    </row>
    <row r="15" spans="1:23" ht="9" customHeight="1">
      <c r="A15" s="17"/>
      <c r="B15" s="18"/>
      <c r="C15" s="18"/>
      <c r="D15" s="18"/>
      <c r="E15" s="18"/>
      <c r="F15" s="18"/>
      <c r="G15" s="435"/>
      <c r="H15" s="435"/>
      <c r="I15" s="18"/>
      <c r="J15" s="19"/>
      <c r="K15" s="18"/>
      <c r="L15" s="20"/>
      <c r="M15" s="7"/>
      <c r="N15" s="8"/>
      <c r="O15" s="8"/>
      <c r="P15" s="8"/>
      <c r="Q15" s="8"/>
      <c r="R15" s="8"/>
      <c r="S15" s="8"/>
      <c r="T15" s="8"/>
      <c r="U15" s="8"/>
      <c r="V15" s="8"/>
      <c r="W15" s="9"/>
    </row>
    <row r="16" spans="1:23" ht="56.25" customHeight="1">
      <c r="A16" s="436" t="s">
        <v>23</v>
      </c>
      <c r="B16" s="437"/>
      <c r="C16" s="437"/>
      <c r="D16" s="437"/>
      <c r="E16" s="437"/>
      <c r="F16" s="437"/>
      <c r="G16" s="437"/>
      <c r="H16" s="437"/>
      <c r="I16" s="437"/>
      <c r="J16" s="437"/>
      <c r="K16" s="437"/>
      <c r="L16" s="438"/>
      <c r="M16" s="21"/>
      <c r="N16" s="22"/>
      <c r="O16" s="23"/>
      <c r="P16" s="8"/>
      <c r="Q16" s="8"/>
      <c r="R16" s="8"/>
      <c r="S16" s="8"/>
      <c r="T16" s="8"/>
      <c r="U16" s="8"/>
      <c r="V16" s="8"/>
      <c r="W16" s="9"/>
    </row>
    <row r="17" spans="1:23" ht="16.5" customHeight="1">
      <c r="A17" s="439" t="s">
        <v>24</v>
      </c>
      <c r="B17" s="440"/>
      <c r="C17" s="440"/>
      <c r="D17" s="440"/>
      <c r="E17" s="440"/>
      <c r="F17" s="440"/>
      <c r="G17" s="441" t="s">
        <v>25</v>
      </c>
      <c r="H17" s="442"/>
      <c r="I17" s="443" t="s">
        <v>26</v>
      </c>
      <c r="J17" s="444"/>
      <c r="K17" s="445" t="s">
        <v>27</v>
      </c>
      <c r="L17" s="446"/>
      <c r="M17" s="7"/>
      <c r="N17" s="8"/>
      <c r="O17" s="8"/>
      <c r="P17" s="8"/>
      <c r="Q17" s="8"/>
      <c r="R17" s="8"/>
      <c r="S17" s="8"/>
      <c r="T17" s="8"/>
      <c r="U17" s="8"/>
      <c r="V17" s="8"/>
      <c r="W17" s="9"/>
    </row>
    <row r="18" spans="1:23" ht="16.5" customHeight="1">
      <c r="A18" s="24" t="s">
        <v>28</v>
      </c>
      <c r="B18" s="25" t="s">
        <v>29</v>
      </c>
      <c r="C18" s="25" t="s">
        <v>30</v>
      </c>
      <c r="D18" s="25" t="s">
        <v>31</v>
      </c>
      <c r="E18" s="25" t="s">
        <v>32</v>
      </c>
      <c r="F18" s="25" t="s">
        <v>33</v>
      </c>
      <c r="G18" s="25" t="s">
        <v>31</v>
      </c>
      <c r="H18" s="25" t="s">
        <v>34</v>
      </c>
      <c r="I18" s="25" t="s">
        <v>35</v>
      </c>
      <c r="J18" s="25" t="s">
        <v>34</v>
      </c>
      <c r="K18" s="25" t="s">
        <v>36</v>
      </c>
      <c r="L18" s="26" t="s">
        <v>34</v>
      </c>
      <c r="M18" s="7"/>
      <c r="N18" s="8"/>
      <c r="O18" s="8"/>
      <c r="P18" s="8"/>
      <c r="Q18" s="8"/>
      <c r="R18" s="8"/>
      <c r="S18" s="8"/>
      <c r="T18" s="8"/>
      <c r="U18" s="8"/>
      <c r="V18" s="8"/>
      <c r="W18" s="9"/>
    </row>
    <row r="19" spans="1:23" ht="15.75" customHeight="1">
      <c r="A19" s="419" t="s">
        <v>37</v>
      </c>
      <c r="B19" s="420"/>
      <c r="C19" s="420"/>
      <c r="D19" s="420"/>
      <c r="E19" s="420"/>
      <c r="F19" s="420"/>
      <c r="G19" s="420"/>
      <c r="H19" s="420"/>
      <c r="I19" s="420"/>
      <c r="J19" s="420"/>
      <c r="K19" s="420"/>
      <c r="L19" s="421"/>
      <c r="M19" s="7"/>
      <c r="N19" s="8"/>
      <c r="O19" s="27"/>
      <c r="P19" s="27"/>
      <c r="Q19" s="8"/>
      <c r="R19" s="8"/>
      <c r="S19" s="8"/>
      <c r="T19" s="8"/>
      <c r="U19" s="8"/>
      <c r="V19" s="8"/>
      <c r="W19" s="9"/>
    </row>
    <row r="20" spans="1:23" ht="14.25" customHeight="1">
      <c r="A20" s="28">
        <v>1</v>
      </c>
      <c r="B20" s="29" t="s">
        <v>38</v>
      </c>
      <c r="C20" s="30"/>
      <c r="D20" s="31"/>
      <c r="E20" s="30"/>
      <c r="F20" s="30"/>
      <c r="G20" s="32"/>
      <c r="H20" s="33"/>
      <c r="I20" s="34"/>
      <c r="J20" s="33"/>
      <c r="K20" s="32"/>
      <c r="L20" s="35"/>
      <c r="M20" s="7"/>
      <c r="N20" s="8"/>
      <c r="O20" s="27"/>
      <c r="P20" s="27"/>
      <c r="Q20" s="8"/>
      <c r="R20" s="8"/>
      <c r="S20" s="8"/>
      <c r="T20" s="8"/>
      <c r="U20" s="8"/>
      <c r="V20" s="8"/>
      <c r="W20" s="9"/>
    </row>
    <row r="21" spans="1:23" ht="14.25" customHeight="1">
      <c r="A21" s="36">
        <v>1.1000000000000001</v>
      </c>
      <c r="B21" s="37" t="s">
        <v>39</v>
      </c>
      <c r="C21" s="38" t="s">
        <v>40</v>
      </c>
      <c r="D21" s="32">
        <v>1294.5</v>
      </c>
      <c r="E21" s="39">
        <v>2970</v>
      </c>
      <c r="F21" s="39">
        <f>ROUND(D21*E21,0)</f>
        <v>3844665</v>
      </c>
      <c r="G21" s="40">
        <f>IF(K21&gt;D21,K21-D21,0)</f>
        <v>0</v>
      </c>
      <c r="H21" s="41">
        <f>ROUND(E21*G21,0)</f>
        <v>0</v>
      </c>
      <c r="I21" s="42">
        <f>IF(D21&gt;K21,D21-K21,0)</f>
        <v>66.029999999999973</v>
      </c>
      <c r="J21" s="41">
        <f>ROUND(I21*E21,0)</f>
        <v>196109</v>
      </c>
      <c r="K21" s="32">
        <v>1228.47</v>
      </c>
      <c r="L21" s="35">
        <f>ROUND(E21*K21,0)</f>
        <v>3648556</v>
      </c>
      <c r="M21" s="7"/>
      <c r="N21" s="8"/>
      <c r="O21" s="27"/>
      <c r="P21" s="27"/>
      <c r="Q21" s="8"/>
      <c r="R21" s="8"/>
      <c r="S21" s="8"/>
      <c r="T21" s="8"/>
      <c r="U21" s="8"/>
      <c r="V21" s="8"/>
      <c r="W21" s="9"/>
    </row>
    <row r="22" spans="1:23" ht="14.25" customHeight="1">
      <c r="A22" s="36">
        <v>1.2</v>
      </c>
      <c r="B22" s="37" t="s">
        <v>41</v>
      </c>
      <c r="C22" s="38" t="s">
        <v>40</v>
      </c>
      <c r="D22" s="32">
        <v>2589</v>
      </c>
      <c r="E22" s="39">
        <v>3057</v>
      </c>
      <c r="F22" s="39">
        <f>ROUND(D22*E22,0)</f>
        <v>7914573</v>
      </c>
      <c r="G22" s="40">
        <f>IF(K22&gt;D22,K22-D22,0)</f>
        <v>0</v>
      </c>
      <c r="H22" s="41">
        <f>ROUND(E22*G22,0)</f>
        <v>0</v>
      </c>
      <c r="I22" s="42">
        <f>IF(D22&gt;K22,D22-K22,0)</f>
        <v>222.23999999999978</v>
      </c>
      <c r="J22" s="41">
        <f>ROUND(I22*E22,0)</f>
        <v>679388</v>
      </c>
      <c r="K22" s="32">
        <v>2366.7600000000002</v>
      </c>
      <c r="L22" s="35">
        <f>ROUND(E22*K22,0)</f>
        <v>7235185</v>
      </c>
      <c r="M22" s="7"/>
      <c r="N22" s="8"/>
      <c r="O22" s="27"/>
      <c r="P22" s="27"/>
      <c r="Q22" s="8"/>
      <c r="R22" s="8"/>
      <c r="S22" s="8"/>
      <c r="T22" s="8"/>
      <c r="U22" s="8"/>
      <c r="V22" s="8"/>
      <c r="W22" s="9"/>
    </row>
    <row r="23" spans="1:23" ht="14.25" customHeight="1">
      <c r="A23" s="36">
        <v>1.3</v>
      </c>
      <c r="B23" s="37" t="s">
        <v>42</v>
      </c>
      <c r="C23" s="38" t="s">
        <v>43</v>
      </c>
      <c r="D23" s="32">
        <v>1.29</v>
      </c>
      <c r="E23" s="39">
        <v>1478476</v>
      </c>
      <c r="F23" s="39">
        <f>ROUND(D23*E23,0)</f>
        <v>1907234</v>
      </c>
      <c r="G23" s="40">
        <f>IF(K23&gt;D23,K23-D23,0)</f>
        <v>0</v>
      </c>
      <c r="H23" s="41">
        <f>ROUND(E23*G23,0)</f>
        <v>0</v>
      </c>
      <c r="I23" s="42">
        <f>IF(D23&gt;K23,D23-K23,0)</f>
        <v>7.0000000000000062E-2</v>
      </c>
      <c r="J23" s="41">
        <f>ROUND(I23*E23,0)</f>
        <v>103493</v>
      </c>
      <c r="K23" s="32">
        <v>1.22</v>
      </c>
      <c r="L23" s="35">
        <f>ROUND(E23*K23,0)</f>
        <v>1803741</v>
      </c>
      <c r="M23" s="7"/>
      <c r="N23" s="8"/>
      <c r="O23" s="27"/>
      <c r="P23" s="27"/>
      <c r="Q23" s="8"/>
      <c r="R23" s="8"/>
      <c r="S23" s="8"/>
      <c r="T23" s="8"/>
      <c r="U23" s="8"/>
      <c r="V23" s="8"/>
      <c r="W23" s="9"/>
    </row>
    <row r="24" spans="1:23" ht="14.25" customHeight="1">
      <c r="A24" s="36"/>
      <c r="B24" s="43"/>
      <c r="C24" s="44"/>
      <c r="D24" s="32"/>
      <c r="E24" s="39"/>
      <c r="F24" s="45">
        <f>SUM(F21:F23)</f>
        <v>13666472</v>
      </c>
      <c r="G24" s="32"/>
      <c r="H24" s="45">
        <f>SUM(H21:H23)</f>
        <v>0</v>
      </c>
      <c r="I24" s="42"/>
      <c r="J24" s="45">
        <f>SUM(J21:J23)</f>
        <v>978990</v>
      </c>
      <c r="K24" s="32"/>
      <c r="L24" s="46">
        <f>SUM(L21:L23)</f>
        <v>12687482</v>
      </c>
      <c r="M24" s="7"/>
      <c r="N24" s="8"/>
      <c r="O24" s="27"/>
      <c r="P24" s="27"/>
      <c r="Q24" s="8"/>
      <c r="R24" s="8"/>
      <c r="S24" s="8"/>
      <c r="T24" s="8"/>
      <c r="U24" s="8"/>
      <c r="V24" s="8"/>
      <c r="W24" s="9"/>
    </row>
    <row r="25" spans="1:23" ht="14.25" customHeight="1">
      <c r="A25" s="28">
        <v>2</v>
      </c>
      <c r="B25" s="29" t="s">
        <v>44</v>
      </c>
      <c r="C25" s="47"/>
      <c r="D25" s="32"/>
      <c r="E25" s="48"/>
      <c r="F25" s="39"/>
      <c r="G25" s="32"/>
      <c r="H25" s="33"/>
      <c r="I25" s="34"/>
      <c r="J25" s="33"/>
      <c r="K25" s="32"/>
      <c r="L25" s="35"/>
      <c r="M25" s="7"/>
      <c r="N25" s="8"/>
      <c r="O25" s="27"/>
      <c r="P25" s="27"/>
      <c r="Q25" s="8"/>
      <c r="R25" s="8"/>
      <c r="S25" s="8"/>
      <c r="T25" s="8"/>
      <c r="U25" s="8"/>
      <c r="V25" s="8"/>
      <c r="W25" s="9"/>
    </row>
    <row r="26" spans="1:23" ht="14.25" customHeight="1">
      <c r="A26" s="36"/>
      <c r="B26" s="37" t="s">
        <v>45</v>
      </c>
      <c r="C26" s="38" t="s">
        <v>46</v>
      </c>
      <c r="D26" s="32">
        <v>12</v>
      </c>
      <c r="E26" s="39">
        <v>209569</v>
      </c>
      <c r="F26" s="39">
        <f>ROUND(D26*E26,0)</f>
        <v>2514828</v>
      </c>
      <c r="G26" s="40">
        <f>IF(K26&gt;D26,K26-D26,0)</f>
        <v>49.41</v>
      </c>
      <c r="H26" s="41">
        <f>ROUND(E26*G26,0)</f>
        <v>10354804</v>
      </c>
      <c r="I26" s="42">
        <f>IF(D26&gt;K26,D26-K26,0)</f>
        <v>0</v>
      </c>
      <c r="J26" s="49">
        <f>ROUND(I26*E26,0)</f>
        <v>0</v>
      </c>
      <c r="K26" s="32">
        <v>61.41</v>
      </c>
      <c r="L26" s="35">
        <f>ROUND(E26*K26,0)</f>
        <v>12869632</v>
      </c>
      <c r="M26" s="7"/>
      <c r="N26" s="8"/>
      <c r="O26" s="27"/>
      <c r="P26" s="27"/>
      <c r="Q26" s="8"/>
      <c r="R26" s="8"/>
      <c r="S26" s="8"/>
      <c r="T26" s="8"/>
      <c r="U26" s="8"/>
      <c r="V26" s="8"/>
      <c r="W26" s="9"/>
    </row>
    <row r="27" spans="1:23" ht="14.25" customHeight="1">
      <c r="A27" s="36"/>
      <c r="B27" s="43"/>
      <c r="C27" s="44"/>
      <c r="D27" s="32"/>
      <c r="E27" s="39"/>
      <c r="F27" s="39">
        <f>ROUND(D27*E27,0)</f>
        <v>0</v>
      </c>
      <c r="G27" s="32"/>
      <c r="H27" s="33"/>
      <c r="I27" s="34"/>
      <c r="J27" s="33"/>
      <c r="K27" s="32"/>
      <c r="L27" s="35"/>
      <c r="M27" s="7"/>
      <c r="N27" s="8"/>
      <c r="O27" s="27"/>
      <c r="P27" s="27"/>
      <c r="Q27" s="8"/>
      <c r="R27" s="8"/>
      <c r="S27" s="8"/>
      <c r="T27" s="8"/>
      <c r="U27" s="8"/>
      <c r="V27" s="8"/>
      <c r="W27" s="9"/>
    </row>
    <row r="28" spans="1:23" ht="14.25" customHeight="1">
      <c r="A28" s="36"/>
      <c r="B28" s="43"/>
      <c r="C28" s="44"/>
      <c r="D28" s="32"/>
      <c r="E28" s="39"/>
      <c r="F28" s="45">
        <f>SUM(F26:F27)</f>
        <v>2514828</v>
      </c>
      <c r="G28" s="32"/>
      <c r="H28" s="45">
        <f>SUM(H26:H27)</f>
        <v>10354804</v>
      </c>
      <c r="I28" s="34"/>
      <c r="J28" s="45">
        <f>SUM(J26:J27)</f>
        <v>0</v>
      </c>
      <c r="K28" s="32"/>
      <c r="L28" s="46">
        <f>SUM(L26:L27)</f>
        <v>12869632</v>
      </c>
      <c r="M28" s="7"/>
      <c r="N28" s="8"/>
      <c r="O28" s="27"/>
      <c r="P28" s="27"/>
      <c r="Q28" s="8"/>
      <c r="R28" s="8"/>
      <c r="S28" s="8"/>
      <c r="T28" s="8"/>
      <c r="U28" s="8"/>
      <c r="V28" s="8"/>
      <c r="W28" s="9"/>
    </row>
    <row r="29" spans="1:23" ht="14.25" customHeight="1">
      <c r="A29" s="28">
        <v>3</v>
      </c>
      <c r="B29" s="50" t="s">
        <v>47</v>
      </c>
      <c r="C29" s="44"/>
      <c r="D29" s="32"/>
      <c r="E29" s="39"/>
      <c r="F29" s="39"/>
      <c r="G29" s="32"/>
      <c r="H29" s="33"/>
      <c r="I29" s="34"/>
      <c r="J29" s="33"/>
      <c r="K29" s="32"/>
      <c r="L29" s="35"/>
      <c r="M29" s="7"/>
      <c r="N29" s="8"/>
      <c r="O29" s="27"/>
      <c r="P29" s="27"/>
      <c r="Q29" s="8"/>
      <c r="R29" s="8"/>
      <c r="S29" s="8"/>
      <c r="T29" s="8"/>
      <c r="U29" s="8"/>
      <c r="V29" s="8"/>
      <c r="W29" s="9"/>
    </row>
    <row r="30" spans="1:23" ht="14.25" customHeight="1">
      <c r="A30" s="36">
        <v>3.1</v>
      </c>
      <c r="B30" s="37" t="s">
        <v>48</v>
      </c>
      <c r="C30" s="38" t="s">
        <v>46</v>
      </c>
      <c r="D30" s="32">
        <v>4185.45</v>
      </c>
      <c r="E30" s="39">
        <v>19763</v>
      </c>
      <c r="F30" s="39">
        <f>ROUND(D30*E30,0)</f>
        <v>82717048</v>
      </c>
      <c r="G30" s="40">
        <f>IF(K30&gt;D30,K30-D30,0)</f>
        <v>97.909999999999854</v>
      </c>
      <c r="H30" s="41">
        <f>ROUND(E30*G30,0)</f>
        <v>1934995</v>
      </c>
      <c r="I30" s="42">
        <f>IF(D30&gt;K30,D30-K30,0)</f>
        <v>0</v>
      </c>
      <c r="J30" s="41">
        <f>ROUND(I30*E30,0)</f>
        <v>0</v>
      </c>
      <c r="K30" s="32">
        <v>4283.3599999999997</v>
      </c>
      <c r="L30" s="35">
        <f>ROUND(E30*K30,0)</f>
        <v>84652044</v>
      </c>
      <c r="M30" s="7"/>
      <c r="N30" s="8"/>
      <c r="O30" s="27"/>
      <c r="P30" s="27"/>
      <c r="Q30" s="8"/>
      <c r="R30" s="8"/>
      <c r="S30" s="8"/>
      <c r="T30" s="8"/>
      <c r="U30" s="8"/>
      <c r="V30" s="8"/>
      <c r="W30" s="9"/>
    </row>
    <row r="31" spans="1:23" ht="14.25" customHeight="1">
      <c r="A31" s="36">
        <v>3.2</v>
      </c>
      <c r="B31" s="37" t="s">
        <v>49</v>
      </c>
      <c r="C31" s="38" t="s">
        <v>46</v>
      </c>
      <c r="D31" s="32">
        <v>516.35</v>
      </c>
      <c r="E31" s="39">
        <v>52187</v>
      </c>
      <c r="F31" s="39">
        <f>ROUND(D31*E31,0)</f>
        <v>26946757</v>
      </c>
      <c r="G31" s="40">
        <f>IF(K31&gt;D31,K31-D31,0)</f>
        <v>0</v>
      </c>
      <c r="H31" s="41">
        <f>ROUND(E31*G31,0)</f>
        <v>0</v>
      </c>
      <c r="I31" s="42">
        <f>IF(D31&gt;K31,D31-K31,0)</f>
        <v>40.410000000000025</v>
      </c>
      <c r="J31" s="41">
        <f>ROUND(I31*E31,0)</f>
        <v>2108877</v>
      </c>
      <c r="K31" s="32">
        <v>475.94</v>
      </c>
      <c r="L31" s="35">
        <f>ROUND(E31*K31,0)</f>
        <v>24837881</v>
      </c>
      <c r="M31" s="7"/>
      <c r="N31" s="51">
        <v>401.23</v>
      </c>
      <c r="O31" s="27">
        <f>N31-K31</f>
        <v>-74.70999999999998</v>
      </c>
      <c r="P31" s="27">
        <f>O31*E30</f>
        <v>-1476493.7299999995</v>
      </c>
      <c r="Q31" s="8"/>
      <c r="R31" s="8"/>
      <c r="S31" s="8"/>
      <c r="T31" s="8"/>
      <c r="U31" s="8"/>
      <c r="V31" s="8"/>
      <c r="W31" s="9"/>
    </row>
    <row r="32" spans="1:23" ht="14.25" customHeight="1">
      <c r="A32" s="36"/>
      <c r="B32" s="43"/>
      <c r="C32" s="44"/>
      <c r="D32" s="52"/>
      <c r="E32" s="39"/>
      <c r="F32" s="45">
        <f>SUM(F30:F31)</f>
        <v>109663805</v>
      </c>
      <c r="G32" s="32"/>
      <c r="H32" s="45">
        <f>SUM(H30:H31)</f>
        <v>1934995</v>
      </c>
      <c r="I32" s="34"/>
      <c r="J32" s="45">
        <f>SUM(J30:J31)</f>
        <v>2108877</v>
      </c>
      <c r="K32" s="32"/>
      <c r="L32" s="46">
        <f>SUM(L30:L31)</f>
        <v>109489925</v>
      </c>
      <c r="M32" s="7"/>
      <c r="N32" s="8"/>
      <c r="O32" s="27"/>
      <c r="P32" s="27"/>
      <c r="Q32" s="8"/>
      <c r="R32" s="8"/>
      <c r="S32" s="8"/>
      <c r="T32" s="8"/>
      <c r="U32" s="8"/>
      <c r="V32" s="8"/>
      <c r="W32" s="9"/>
    </row>
    <row r="33" spans="1:23" ht="14.25" customHeight="1">
      <c r="A33" s="28">
        <v>4</v>
      </c>
      <c r="B33" s="50" t="s">
        <v>50</v>
      </c>
      <c r="C33" s="53"/>
      <c r="D33" s="52"/>
      <c r="E33" s="39"/>
      <c r="F33" s="54"/>
      <c r="G33" s="32"/>
      <c r="H33" s="33"/>
      <c r="I33" s="34"/>
      <c r="J33" s="33"/>
      <c r="K33" s="32"/>
      <c r="L33" s="35"/>
      <c r="M33" s="7"/>
      <c r="N33" s="8"/>
      <c r="O33" s="27"/>
      <c r="P33" s="27"/>
      <c r="Q33" s="8"/>
      <c r="R33" s="8"/>
      <c r="S33" s="8"/>
      <c r="T33" s="8"/>
      <c r="U33" s="8"/>
      <c r="V33" s="8"/>
      <c r="W33" s="9"/>
    </row>
    <row r="34" spans="1:23" ht="14.25" customHeight="1">
      <c r="A34" s="36">
        <v>4.0999999999999996</v>
      </c>
      <c r="B34" s="37" t="s">
        <v>51</v>
      </c>
      <c r="C34" s="38" t="s">
        <v>46</v>
      </c>
      <c r="D34" s="32">
        <v>211.74</v>
      </c>
      <c r="E34" s="39">
        <v>31353</v>
      </c>
      <c r="F34" s="39">
        <f>ROUND(D34*E34,0)</f>
        <v>6638684</v>
      </c>
      <c r="G34" s="40">
        <f>IF(K34&gt;D34,K34-D34,0)</f>
        <v>1.4899999999999807</v>
      </c>
      <c r="H34" s="41">
        <f>ROUND(E34*G34,0)</f>
        <v>46716</v>
      </c>
      <c r="I34" s="42">
        <f>IF(D34&gt;K34,D34-K34,0)</f>
        <v>0</v>
      </c>
      <c r="J34" s="41">
        <f>ROUND(I34*E34,0)</f>
        <v>0</v>
      </c>
      <c r="K34" s="32">
        <v>213.23</v>
      </c>
      <c r="L34" s="35">
        <f>ROUND(E34*K34,0)</f>
        <v>6685400</v>
      </c>
      <c r="M34" s="7"/>
      <c r="N34" s="51">
        <v>204.89</v>
      </c>
      <c r="O34" s="27">
        <f>N34-K34</f>
        <v>-8.3400000000000034</v>
      </c>
      <c r="P34" s="27">
        <f>O34*E34</f>
        <v>-261484.02000000011</v>
      </c>
      <c r="Q34" s="8"/>
      <c r="R34" s="8"/>
      <c r="S34" s="8"/>
      <c r="T34" s="8"/>
      <c r="U34" s="8"/>
      <c r="V34" s="8"/>
      <c r="W34" s="9"/>
    </row>
    <row r="35" spans="1:23" ht="14.25" customHeight="1">
      <c r="A35" s="36">
        <v>4.2</v>
      </c>
      <c r="B35" s="37" t="s">
        <v>52</v>
      </c>
      <c r="C35" s="38" t="s">
        <v>46</v>
      </c>
      <c r="D35" s="32">
        <v>1486.4</v>
      </c>
      <c r="E35" s="39">
        <v>59142</v>
      </c>
      <c r="F35" s="39">
        <f>ROUND(D35*E35,0)</f>
        <v>87908669</v>
      </c>
      <c r="G35" s="40">
        <f>IF(K35&gt;D35,K35-D35,0)</f>
        <v>0</v>
      </c>
      <c r="H35" s="41">
        <f>ROUND(E35*G35,0)</f>
        <v>0</v>
      </c>
      <c r="I35" s="42">
        <f>IF(D35&gt;K35,D35-K35,0)</f>
        <v>79.200000000000045</v>
      </c>
      <c r="J35" s="41">
        <f>ROUND(I35*E35,0)</f>
        <v>4684046</v>
      </c>
      <c r="K35" s="32">
        <v>1407.2</v>
      </c>
      <c r="L35" s="35">
        <f>ROUND(E35*K35,0)</f>
        <v>83224622</v>
      </c>
      <c r="M35" s="7"/>
      <c r="N35" s="8"/>
      <c r="O35" s="27"/>
      <c r="P35" s="27"/>
      <c r="Q35" s="8"/>
      <c r="R35" s="8"/>
      <c r="S35" s="8"/>
      <c r="T35" s="8"/>
      <c r="U35" s="8"/>
      <c r="V35" s="8"/>
      <c r="W35" s="9"/>
    </row>
    <row r="36" spans="1:23" ht="14.25" customHeight="1">
      <c r="A36" s="28"/>
      <c r="B36" s="43"/>
      <c r="C36" s="53"/>
      <c r="D36" s="52"/>
      <c r="E36" s="39"/>
      <c r="F36" s="45">
        <f>SUM(F34:F35)</f>
        <v>94547353</v>
      </c>
      <c r="G36" s="32"/>
      <c r="H36" s="45">
        <f>SUM(H34:H35)</f>
        <v>46716</v>
      </c>
      <c r="I36" s="34"/>
      <c r="J36" s="45">
        <f>SUM(J34:J35)</f>
        <v>4684046</v>
      </c>
      <c r="K36" s="32"/>
      <c r="L36" s="46">
        <f>SUM(L34:L35)</f>
        <v>89910022</v>
      </c>
      <c r="M36" s="7"/>
      <c r="N36" s="8"/>
      <c r="O36" s="27"/>
      <c r="P36" s="27"/>
      <c r="Q36" s="8"/>
      <c r="R36" s="8"/>
      <c r="S36" s="8"/>
      <c r="T36" s="8"/>
      <c r="U36" s="8"/>
      <c r="V36" s="8"/>
      <c r="W36" s="9"/>
    </row>
    <row r="37" spans="1:23" ht="14.25" customHeight="1">
      <c r="A37" s="28">
        <v>5</v>
      </c>
      <c r="B37" s="29" t="s">
        <v>53</v>
      </c>
      <c r="C37" s="53"/>
      <c r="D37" s="52"/>
      <c r="E37" s="39"/>
      <c r="F37" s="39"/>
      <c r="G37" s="32"/>
      <c r="H37" s="33"/>
      <c r="I37" s="34"/>
      <c r="J37" s="33"/>
      <c r="K37" s="32"/>
      <c r="L37" s="35"/>
      <c r="M37" s="7"/>
      <c r="N37" s="8"/>
      <c r="O37" s="27"/>
      <c r="P37" s="27"/>
      <c r="Q37" s="8"/>
      <c r="R37" s="8"/>
      <c r="S37" s="8"/>
      <c r="T37" s="8"/>
      <c r="U37" s="8"/>
      <c r="V37" s="8"/>
      <c r="W37" s="9"/>
    </row>
    <row r="38" spans="1:23" ht="14.25" customHeight="1">
      <c r="A38" s="36">
        <v>5.0999999999999996</v>
      </c>
      <c r="B38" s="37" t="s">
        <v>54</v>
      </c>
      <c r="C38" s="38" t="s">
        <v>46</v>
      </c>
      <c r="D38" s="32">
        <v>1486.4</v>
      </c>
      <c r="E38" s="39">
        <v>666008</v>
      </c>
      <c r="F38" s="39">
        <f>ROUND(D38*E38,0)</f>
        <v>989954291</v>
      </c>
      <c r="G38" s="40">
        <f>IF(K38&gt;D38,K38-D38,0)</f>
        <v>0</v>
      </c>
      <c r="H38" s="41">
        <f>ROUND(E38*G38,0)</f>
        <v>0</v>
      </c>
      <c r="I38" s="42">
        <f>IF(D38&gt;K38,D38-K38,0)</f>
        <v>97.160000000000082</v>
      </c>
      <c r="J38" s="41">
        <f>ROUND(I38*E38,0)</f>
        <v>64709337</v>
      </c>
      <c r="K38" s="32">
        <v>1389.24</v>
      </c>
      <c r="L38" s="35">
        <f>ROUND(E38*K38,0)</f>
        <v>925244954</v>
      </c>
      <c r="M38" s="7"/>
      <c r="N38" s="51">
        <v>1402.8</v>
      </c>
      <c r="O38" s="27">
        <f>N38-K38</f>
        <v>13.559999999999945</v>
      </c>
      <c r="P38" s="27">
        <f>O38*E38</f>
        <v>9031068.4799999632</v>
      </c>
      <c r="Q38" s="8"/>
      <c r="R38" s="8"/>
      <c r="S38" s="8"/>
      <c r="T38" s="8"/>
      <c r="U38" s="8"/>
      <c r="V38" s="8"/>
      <c r="W38" s="9"/>
    </row>
    <row r="39" spans="1:23" ht="14.25" customHeight="1">
      <c r="A39" s="36">
        <v>5.2</v>
      </c>
      <c r="B39" s="37" t="s">
        <v>55</v>
      </c>
      <c r="C39" s="38" t="s">
        <v>56</v>
      </c>
      <c r="D39" s="32">
        <v>10000</v>
      </c>
      <c r="E39" s="39">
        <v>4005</v>
      </c>
      <c r="F39" s="39">
        <f>ROUND(D39*E39,0)</f>
        <v>40050000</v>
      </c>
      <c r="G39" s="40">
        <f>IF(K39&gt;D39,K39-D39,0)</f>
        <v>0</v>
      </c>
      <c r="H39" s="41">
        <f>ROUND(E39*G39,0)</f>
        <v>0</v>
      </c>
      <c r="I39" s="42">
        <f>IF(D39&gt;K39,D39-K39,0)</f>
        <v>3624.33</v>
      </c>
      <c r="J39" s="41">
        <f>ROUND(I39*E39,0)</f>
        <v>14515442</v>
      </c>
      <c r="K39" s="32">
        <v>6375.67</v>
      </c>
      <c r="L39" s="35">
        <f>ROUND(E39*K39,0)</f>
        <v>25534558</v>
      </c>
      <c r="M39" s="7"/>
      <c r="N39" s="51">
        <v>6123.52</v>
      </c>
      <c r="O39" s="27">
        <f>N39-K39</f>
        <v>-252.14999999999964</v>
      </c>
      <c r="P39" s="27">
        <f>O39*E39</f>
        <v>-1009860.7499999985</v>
      </c>
      <c r="Q39" s="8"/>
      <c r="R39" s="8"/>
      <c r="S39" s="8"/>
      <c r="T39" s="8"/>
      <c r="U39" s="8"/>
      <c r="V39" s="8"/>
      <c r="W39" s="9"/>
    </row>
    <row r="40" spans="1:23" ht="14.25" customHeight="1">
      <c r="A40" s="36">
        <v>5.3</v>
      </c>
      <c r="B40" s="37" t="s">
        <v>57</v>
      </c>
      <c r="C40" s="38" t="s">
        <v>40</v>
      </c>
      <c r="D40" s="32">
        <v>2589</v>
      </c>
      <c r="E40" s="39">
        <v>56280</v>
      </c>
      <c r="F40" s="39">
        <f>ROUND(D40*E40,0)</f>
        <v>145708920</v>
      </c>
      <c r="G40" s="40">
        <f>IF(K40&gt;D40,K40-D40,0)</f>
        <v>0</v>
      </c>
      <c r="H40" s="41">
        <f>ROUND(E40*G40,0)</f>
        <v>0</v>
      </c>
      <c r="I40" s="42">
        <f>IF(D40&gt;K40,D40-K40,0)</f>
        <v>222.23999999999978</v>
      </c>
      <c r="J40" s="41">
        <f>ROUND(I40*E40,0)</f>
        <v>12507667</v>
      </c>
      <c r="K40" s="32">
        <v>2366.7600000000002</v>
      </c>
      <c r="L40" s="35">
        <f>ROUND(E40*K40,0)</f>
        <v>133201253</v>
      </c>
      <c r="M40" s="7"/>
      <c r="N40" s="11">
        <v>133201253</v>
      </c>
      <c r="O40" s="55">
        <v>1183.4000000000001</v>
      </c>
      <c r="P40" s="27"/>
      <c r="Q40" s="8"/>
      <c r="R40" s="8"/>
      <c r="S40" s="8"/>
      <c r="T40" s="8"/>
      <c r="U40" s="8"/>
      <c r="V40" s="8"/>
      <c r="W40" s="9"/>
    </row>
    <row r="41" spans="1:23" ht="14.25" customHeight="1">
      <c r="A41" s="36"/>
      <c r="B41" s="43"/>
      <c r="C41" s="53"/>
      <c r="D41" s="52"/>
      <c r="E41" s="39"/>
      <c r="F41" s="45">
        <f>SUM(F38:F40)</f>
        <v>1175713211</v>
      </c>
      <c r="G41" s="32"/>
      <c r="H41" s="45">
        <f>SUM(H38:H40)</f>
        <v>0</v>
      </c>
      <c r="I41" s="34"/>
      <c r="J41" s="45">
        <f>SUM(J38:J40)</f>
        <v>91732446</v>
      </c>
      <c r="K41" s="32"/>
      <c r="L41" s="46">
        <f>SUM(L38:L40)</f>
        <v>1083980765</v>
      </c>
      <c r="M41" s="7"/>
      <c r="N41" s="8"/>
      <c r="O41" s="27"/>
      <c r="P41" s="27"/>
      <c r="Q41" s="8"/>
      <c r="R41" s="8"/>
      <c r="S41" s="8"/>
      <c r="T41" s="8"/>
      <c r="U41" s="8"/>
      <c r="V41" s="8"/>
      <c r="W41" s="9"/>
    </row>
    <row r="42" spans="1:23" ht="14.25" customHeight="1">
      <c r="A42" s="28">
        <v>6</v>
      </c>
      <c r="B42" s="29" t="s">
        <v>58</v>
      </c>
      <c r="C42" s="30"/>
      <c r="D42" s="31"/>
      <c r="E42" s="30"/>
      <c r="F42" s="39"/>
      <c r="G42" s="32"/>
      <c r="H42" s="33"/>
      <c r="I42" s="34"/>
      <c r="J42" s="33"/>
      <c r="K42" s="32"/>
      <c r="L42" s="35"/>
      <c r="M42" s="7"/>
      <c r="N42" s="8"/>
      <c r="O42" s="27"/>
      <c r="P42" s="27"/>
      <c r="Q42" s="8"/>
      <c r="R42" s="8"/>
      <c r="S42" s="8"/>
      <c r="T42" s="8"/>
      <c r="U42" s="8"/>
      <c r="V42" s="8"/>
      <c r="W42" s="9"/>
    </row>
    <row r="43" spans="1:23" ht="14.25" customHeight="1">
      <c r="A43" s="36">
        <v>6.1</v>
      </c>
      <c r="B43" s="37" t="s">
        <v>59</v>
      </c>
      <c r="C43" s="38" t="s">
        <v>40</v>
      </c>
      <c r="D43" s="32">
        <v>3883.5</v>
      </c>
      <c r="E43" s="39">
        <v>2973</v>
      </c>
      <c r="F43" s="39">
        <f>ROUND(D43*E43,0)</f>
        <v>11545646</v>
      </c>
      <c r="G43" s="40">
        <f>IF(K43&gt;D43,K43-D43,0)</f>
        <v>0</v>
      </c>
      <c r="H43" s="41">
        <f>ROUND(E43*G43,0)</f>
        <v>0</v>
      </c>
      <c r="I43" s="42">
        <f>IF(D43&gt;K43,D43-K43,0)</f>
        <v>1481.7399999999998</v>
      </c>
      <c r="J43" s="41">
        <f>ROUND(I43*E43,0)</f>
        <v>4405213</v>
      </c>
      <c r="K43" s="32">
        <v>2401.7600000000002</v>
      </c>
      <c r="L43" s="35">
        <f>ROUND(E43*K43,0)</f>
        <v>7140432</v>
      </c>
      <c r="M43" s="7"/>
      <c r="N43" s="8"/>
      <c r="O43" s="27"/>
      <c r="P43" s="27"/>
      <c r="Q43" s="8"/>
      <c r="R43" s="8"/>
      <c r="S43" s="8"/>
      <c r="T43" s="8"/>
      <c r="U43" s="8"/>
      <c r="V43" s="8"/>
      <c r="W43" s="9"/>
    </row>
    <row r="44" spans="1:23" ht="14.25" customHeight="1">
      <c r="A44" s="36">
        <v>6.2</v>
      </c>
      <c r="B44" s="37" t="s">
        <v>60</v>
      </c>
      <c r="C44" s="38" t="s">
        <v>40</v>
      </c>
      <c r="D44" s="32">
        <v>348</v>
      </c>
      <c r="E44" s="39">
        <v>8919</v>
      </c>
      <c r="F44" s="39">
        <f>ROUND(D44*E44,0)</f>
        <v>3103812</v>
      </c>
      <c r="G44" s="40">
        <f>IF(K44&gt;D44,K44-D44,0)</f>
        <v>0</v>
      </c>
      <c r="H44" s="41">
        <f>ROUND(E44*G44,0)</f>
        <v>0</v>
      </c>
      <c r="I44" s="42">
        <f>IF(D44&gt;K44,D44-K44,0)</f>
        <v>208.8</v>
      </c>
      <c r="J44" s="41">
        <f>ROUND(I44*E44,0)</f>
        <v>1862287</v>
      </c>
      <c r="K44" s="32">
        <v>139.19999999999999</v>
      </c>
      <c r="L44" s="35">
        <f>ROUND(E44*K44,0)</f>
        <v>1241525</v>
      </c>
      <c r="M44" s="7"/>
      <c r="N44" s="8"/>
      <c r="O44" s="27"/>
      <c r="P44" s="27"/>
      <c r="Q44" s="8"/>
      <c r="R44" s="8"/>
      <c r="S44" s="8"/>
      <c r="T44" s="8"/>
      <c r="U44" s="8"/>
      <c r="V44" s="8"/>
      <c r="W44" s="9"/>
    </row>
    <row r="45" spans="1:23" ht="14.25" customHeight="1">
      <c r="A45" s="36">
        <v>6.3</v>
      </c>
      <c r="B45" s="37" t="s">
        <v>61</v>
      </c>
      <c r="C45" s="38" t="s">
        <v>30</v>
      </c>
      <c r="D45" s="32">
        <v>19</v>
      </c>
      <c r="E45" s="39">
        <v>209715</v>
      </c>
      <c r="F45" s="39">
        <f>ROUND(D45*E45,0)</f>
        <v>3984585</v>
      </c>
      <c r="G45" s="40">
        <f>IF(K45&gt;D45,K45-D45,0)</f>
        <v>0</v>
      </c>
      <c r="H45" s="41">
        <f>ROUND(E45*G45,0)</f>
        <v>0</v>
      </c>
      <c r="I45" s="42">
        <f>IF(D45&gt;K45,D45-K45,0)</f>
        <v>7</v>
      </c>
      <c r="J45" s="41">
        <f>ROUND(I45*E45,0)</f>
        <v>1468005</v>
      </c>
      <c r="K45" s="32">
        <v>12</v>
      </c>
      <c r="L45" s="35">
        <f>ROUND(E45*K45,0)</f>
        <v>2516580</v>
      </c>
      <c r="M45" s="7"/>
      <c r="N45" s="8"/>
      <c r="O45" s="27"/>
      <c r="P45" s="27"/>
      <c r="Q45" s="8"/>
      <c r="R45" s="8"/>
      <c r="S45" s="8"/>
      <c r="T45" s="8"/>
      <c r="U45" s="8"/>
      <c r="V45" s="8"/>
      <c r="W45" s="9"/>
    </row>
    <row r="46" spans="1:23" ht="14.25" customHeight="1">
      <c r="A46" s="36"/>
      <c r="B46" s="43"/>
      <c r="C46" s="53"/>
      <c r="D46" s="56"/>
      <c r="E46" s="39"/>
      <c r="F46" s="45">
        <f>SUM(F43:F45)</f>
        <v>18634043</v>
      </c>
      <c r="G46" s="32"/>
      <c r="H46" s="45">
        <f>SUM(H43:H45)</f>
        <v>0</v>
      </c>
      <c r="I46" s="34"/>
      <c r="J46" s="45">
        <f>SUM(J43:J45)</f>
        <v>7735505</v>
      </c>
      <c r="K46" s="32"/>
      <c r="L46" s="46">
        <f>SUM(L43:L45)</f>
        <v>10898537</v>
      </c>
      <c r="M46" s="7"/>
      <c r="N46" s="8"/>
      <c r="O46" s="27"/>
      <c r="P46" s="27"/>
      <c r="Q46" s="8"/>
      <c r="R46" s="8"/>
      <c r="S46" s="8"/>
      <c r="T46" s="8"/>
      <c r="U46" s="8"/>
      <c r="V46" s="8"/>
      <c r="W46" s="9"/>
    </row>
    <row r="47" spans="1:23" ht="14.25" customHeight="1">
      <c r="A47" s="28">
        <v>7</v>
      </c>
      <c r="B47" s="50" t="s">
        <v>62</v>
      </c>
      <c r="C47" s="53"/>
      <c r="D47" s="56"/>
      <c r="E47" s="39"/>
      <c r="F47" s="39"/>
      <c r="G47" s="32"/>
      <c r="H47" s="41"/>
      <c r="I47" s="34"/>
      <c r="J47" s="33"/>
      <c r="K47" s="32"/>
      <c r="L47" s="35"/>
      <c r="M47" s="7"/>
      <c r="N47" s="8"/>
      <c r="O47" s="27"/>
      <c r="P47" s="27"/>
      <c r="Q47" s="8"/>
      <c r="R47" s="8"/>
      <c r="S47" s="8"/>
      <c r="T47" s="8"/>
      <c r="U47" s="8"/>
      <c r="V47" s="8"/>
      <c r="W47" s="9"/>
    </row>
    <row r="48" spans="1:23" ht="14.25" customHeight="1">
      <c r="A48" s="36">
        <v>7.1</v>
      </c>
      <c r="B48" s="37" t="s">
        <v>63</v>
      </c>
      <c r="C48" s="38" t="s">
        <v>64</v>
      </c>
      <c r="D48" s="32">
        <v>1553.4</v>
      </c>
      <c r="E48" s="39">
        <v>45125</v>
      </c>
      <c r="F48" s="39">
        <f>ROUND(D48*E48,0)</f>
        <v>70097175</v>
      </c>
      <c r="G48" s="40">
        <f>IF(K48&gt;D48,K48-D48,0)</f>
        <v>638.92999999999984</v>
      </c>
      <c r="H48" s="41">
        <f>ROUND(E48*G48,0)</f>
        <v>28831716</v>
      </c>
      <c r="I48" s="42">
        <f>IF(D48&gt;K48,D48-K48,0)</f>
        <v>0</v>
      </c>
      <c r="J48" s="49">
        <f>ROUND(I48*E48,0)</f>
        <v>0</v>
      </c>
      <c r="K48" s="32">
        <v>2192.33</v>
      </c>
      <c r="L48" s="35">
        <f>ROUND(E48*K48,0)</f>
        <v>98928891</v>
      </c>
      <c r="M48" s="7"/>
      <c r="N48" s="8"/>
      <c r="O48" s="27"/>
      <c r="P48" s="27"/>
      <c r="Q48" s="8"/>
      <c r="R48" s="8"/>
      <c r="S48" s="8"/>
      <c r="T48" s="8"/>
      <c r="U48" s="8"/>
      <c r="V48" s="8"/>
      <c r="W48" s="9"/>
    </row>
    <row r="49" spans="1:23" ht="14.25" customHeight="1">
      <c r="A49" s="36">
        <v>7.2</v>
      </c>
      <c r="B49" s="37" t="s">
        <v>65</v>
      </c>
      <c r="C49" s="38" t="s">
        <v>66</v>
      </c>
      <c r="D49" s="32">
        <v>47768.1</v>
      </c>
      <c r="E49" s="39">
        <v>1133</v>
      </c>
      <c r="F49" s="39">
        <f>ROUND(D49*E49,0)</f>
        <v>54121257</v>
      </c>
      <c r="G49" s="40">
        <f>IF(K49&gt;D49,K49-D49,0)</f>
        <v>0</v>
      </c>
      <c r="H49" s="41">
        <f>ROUND(E49*G49,0)</f>
        <v>0</v>
      </c>
      <c r="I49" s="42">
        <f>IF(D49&gt;K49,D49-K49,0)</f>
        <v>19624.219999999998</v>
      </c>
      <c r="J49" s="41">
        <f>ROUND(I49*E49,0)</f>
        <v>22234241</v>
      </c>
      <c r="K49" s="32">
        <v>28143.88</v>
      </c>
      <c r="L49" s="35">
        <f>ROUND(E49*K49,0)</f>
        <v>31887016</v>
      </c>
      <c r="M49" s="57"/>
      <c r="N49" s="8"/>
      <c r="O49" s="27"/>
      <c r="P49" s="27"/>
      <c r="Q49" s="8"/>
      <c r="R49" s="8"/>
      <c r="S49" s="8"/>
      <c r="T49" s="8"/>
      <c r="U49" s="8"/>
      <c r="V49" s="8"/>
      <c r="W49" s="9"/>
    </row>
    <row r="50" spans="1:23" ht="35.25" customHeight="1">
      <c r="A50" s="36">
        <v>7.3</v>
      </c>
      <c r="B50" s="37" t="s">
        <v>67</v>
      </c>
      <c r="C50" s="38" t="s">
        <v>30</v>
      </c>
      <c r="D50" s="32">
        <v>90</v>
      </c>
      <c r="E50" s="39">
        <v>131673</v>
      </c>
      <c r="F50" s="39">
        <f>ROUND(D50*E50,0)</f>
        <v>11850570</v>
      </c>
      <c r="G50" s="40">
        <f>IF(K50&gt;D50,K50-D50,0)</f>
        <v>0</v>
      </c>
      <c r="H50" s="41">
        <f>ROUND(E50*G50,0)</f>
        <v>0</v>
      </c>
      <c r="I50" s="42">
        <f>IF(D50&gt;K50,D50-K50,0)</f>
        <v>90</v>
      </c>
      <c r="J50" s="41">
        <f>ROUND(I50*E50,0)</f>
        <v>11850570</v>
      </c>
      <c r="K50" s="32">
        <v>0</v>
      </c>
      <c r="L50" s="35">
        <f>ROUND(E50*K50,0)</f>
        <v>0</v>
      </c>
      <c r="M50" s="57"/>
      <c r="N50" s="58"/>
      <c r="O50" s="27"/>
      <c r="P50" s="27"/>
      <c r="Q50" s="8"/>
      <c r="R50" s="8"/>
      <c r="S50" s="8"/>
      <c r="T50" s="8"/>
      <c r="U50" s="8"/>
      <c r="V50" s="8"/>
      <c r="W50" s="9"/>
    </row>
    <row r="51" spans="1:23" ht="28.5" customHeight="1">
      <c r="A51" s="36">
        <v>7.4</v>
      </c>
      <c r="B51" s="37" t="s">
        <v>68</v>
      </c>
      <c r="C51" s="38" t="s">
        <v>40</v>
      </c>
      <c r="D51" s="32">
        <v>18</v>
      </c>
      <c r="E51" s="39">
        <v>1245000</v>
      </c>
      <c r="F51" s="39">
        <f>ROUND(D51*E51,0)</f>
        <v>22410000</v>
      </c>
      <c r="G51" s="40">
        <f>IF(K51&gt;D51,K51-D51,0)</f>
        <v>0</v>
      </c>
      <c r="H51" s="41">
        <f>ROUND(E51*G51,0)</f>
        <v>0</v>
      </c>
      <c r="I51" s="42">
        <f>IF(D51&gt;K51,D51-K51,0)</f>
        <v>7</v>
      </c>
      <c r="J51" s="41">
        <f>ROUND(I51*E51,0)</f>
        <v>8715000</v>
      </c>
      <c r="K51" s="32">
        <v>11</v>
      </c>
      <c r="L51" s="35">
        <f>ROUND(E51*K51,0)</f>
        <v>13695000</v>
      </c>
      <c r="M51" s="7"/>
      <c r="N51" s="8"/>
      <c r="O51" s="27"/>
      <c r="P51" s="27"/>
      <c r="Q51" s="8"/>
      <c r="R51" s="8"/>
      <c r="S51" s="8"/>
      <c r="T51" s="8"/>
      <c r="U51" s="8"/>
      <c r="V51" s="8"/>
      <c r="W51" s="9"/>
    </row>
    <row r="52" spans="1:23" ht="30.75" customHeight="1">
      <c r="A52" s="36">
        <v>7.5</v>
      </c>
      <c r="B52" s="37" t="s">
        <v>69</v>
      </c>
      <c r="C52" s="38" t="s">
        <v>40</v>
      </c>
      <c r="D52" s="32">
        <v>56</v>
      </c>
      <c r="E52" s="39">
        <v>60171</v>
      </c>
      <c r="F52" s="39">
        <f>ROUND(D52*E52,0)</f>
        <v>3369576</v>
      </c>
      <c r="G52" s="40">
        <f>IF(K52&gt;D52,K52-D52,0)</f>
        <v>147.33000000000001</v>
      </c>
      <c r="H52" s="41">
        <f>ROUND(E52*G52,0)</f>
        <v>8864993</v>
      </c>
      <c r="I52" s="42">
        <f>IF(D52&gt;K52,D52-K52,0)</f>
        <v>0</v>
      </c>
      <c r="J52" s="41">
        <f>ROUND(I52*E52,0)</f>
        <v>0</v>
      </c>
      <c r="K52" s="32">
        <v>203.33</v>
      </c>
      <c r="L52" s="35">
        <f>ROUND(E52*K52,0)</f>
        <v>12234569</v>
      </c>
      <c r="M52" s="7"/>
      <c r="N52" s="8"/>
      <c r="O52" s="27"/>
      <c r="P52" s="27"/>
      <c r="Q52" s="8"/>
      <c r="R52" s="8"/>
      <c r="S52" s="8"/>
      <c r="T52" s="8"/>
      <c r="U52" s="8"/>
      <c r="V52" s="8"/>
      <c r="W52" s="9"/>
    </row>
    <row r="53" spans="1:23" ht="14.25" customHeight="1">
      <c r="A53" s="59"/>
      <c r="B53" s="60"/>
      <c r="C53" s="60"/>
      <c r="D53" s="60"/>
      <c r="E53" s="60"/>
      <c r="F53" s="45">
        <f>SUM(F48:F52)</f>
        <v>161848578</v>
      </c>
      <c r="G53" s="32"/>
      <c r="H53" s="45">
        <f>SUM(H48:H52)</f>
        <v>37696709</v>
      </c>
      <c r="I53" s="34"/>
      <c r="J53" s="45">
        <f>SUM(J48:J52)</f>
        <v>42799811</v>
      </c>
      <c r="K53" s="32"/>
      <c r="L53" s="46">
        <f>SUM(L48:L52)</f>
        <v>156745476</v>
      </c>
      <c r="M53" s="57"/>
      <c r="N53" s="8"/>
      <c r="O53" s="27"/>
      <c r="P53" s="27"/>
      <c r="Q53" s="8"/>
      <c r="R53" s="8"/>
      <c r="S53" s="8"/>
      <c r="T53" s="8"/>
      <c r="U53" s="8"/>
      <c r="V53" s="8"/>
      <c r="W53" s="9"/>
    </row>
    <row r="54" spans="1:23" ht="14.25" customHeight="1">
      <c r="A54" s="36"/>
      <c r="B54" s="61" t="s">
        <v>70</v>
      </c>
      <c r="C54" s="44"/>
      <c r="D54" s="32"/>
      <c r="E54" s="39"/>
      <c r="F54" s="39"/>
      <c r="G54" s="32"/>
      <c r="H54" s="33"/>
      <c r="I54" s="34"/>
      <c r="J54" s="33"/>
      <c r="K54" s="32"/>
      <c r="L54" s="35"/>
      <c r="M54" s="62"/>
      <c r="N54" s="8"/>
      <c r="O54" s="27"/>
      <c r="P54" s="27"/>
      <c r="Q54" s="8"/>
      <c r="R54" s="8"/>
      <c r="S54" s="8"/>
      <c r="T54" s="8"/>
      <c r="U54" s="8"/>
      <c r="V54" s="8"/>
      <c r="W54" s="9"/>
    </row>
    <row r="55" spans="1:23" ht="31.5" customHeight="1">
      <c r="A55" s="63">
        <v>10</v>
      </c>
      <c r="B55" s="50" t="s">
        <v>71</v>
      </c>
      <c r="C55" s="44"/>
      <c r="D55" s="32"/>
      <c r="E55" s="39"/>
      <c r="F55" s="39"/>
      <c r="G55" s="32"/>
      <c r="H55" s="39"/>
      <c r="I55" s="34"/>
      <c r="J55" s="39"/>
      <c r="K55" s="32"/>
      <c r="L55" s="64"/>
      <c r="M55" s="7"/>
      <c r="N55" s="8"/>
      <c r="O55" s="27"/>
      <c r="P55" s="27"/>
      <c r="Q55" s="8"/>
      <c r="R55" s="8"/>
      <c r="S55" s="8"/>
      <c r="T55" s="8"/>
      <c r="U55" s="8"/>
      <c r="V55" s="8"/>
      <c r="W55" s="9"/>
    </row>
    <row r="56" spans="1:23" ht="14.25" customHeight="1">
      <c r="A56" s="65" t="s">
        <v>72</v>
      </c>
      <c r="B56" s="37" t="s">
        <v>73</v>
      </c>
      <c r="C56" s="38" t="s">
        <v>46</v>
      </c>
      <c r="D56" s="32">
        <f>'MOD-1'!D233+'MOD-1'!D589+'MOD-1'!D644</f>
        <v>0</v>
      </c>
      <c r="E56" s="39">
        <v>12899</v>
      </c>
      <c r="F56" s="39">
        <f t="shared" ref="F56:F67" si="0">ROUND(D56*E56,0)</f>
        <v>0</v>
      </c>
      <c r="G56" s="40">
        <f t="shared" ref="G56:G67" si="1">IF(K56&gt;D56,K56-D56,0)</f>
        <v>163.68</v>
      </c>
      <c r="H56" s="41">
        <f t="shared" ref="H56:H67" si="2">ROUND(E56*G56,0)</f>
        <v>2111308</v>
      </c>
      <c r="I56" s="66">
        <v>0</v>
      </c>
      <c r="J56" s="49">
        <f t="shared" ref="J56:J67" si="3">ROUND(I56*E56,0)</f>
        <v>0</v>
      </c>
      <c r="K56" s="32">
        <v>163.68</v>
      </c>
      <c r="L56" s="35">
        <f t="shared" ref="L56:L67" si="4">ROUND(E56*K56,0)</f>
        <v>2111308</v>
      </c>
      <c r="M56" s="7"/>
      <c r="N56" s="8"/>
      <c r="O56" s="27"/>
      <c r="P56" s="27"/>
      <c r="Q56" s="8"/>
      <c r="R56" s="8"/>
      <c r="S56" s="8"/>
      <c r="T56" s="8"/>
      <c r="U56" s="8"/>
      <c r="V56" s="8"/>
      <c r="W56" s="9"/>
    </row>
    <row r="57" spans="1:23" ht="34.15" customHeight="1">
      <c r="A57" s="65" t="s">
        <v>74</v>
      </c>
      <c r="B57" s="37" t="s">
        <v>75</v>
      </c>
      <c r="C57" s="38" t="s">
        <v>40</v>
      </c>
      <c r="D57" s="32">
        <f>'MOD-1'!D234+'MOD-1'!D590+'MOD-1'!D645</f>
        <v>0</v>
      </c>
      <c r="E57" s="39">
        <v>119378</v>
      </c>
      <c r="F57" s="39">
        <f t="shared" si="0"/>
        <v>0</v>
      </c>
      <c r="G57" s="40">
        <f t="shared" si="1"/>
        <v>9</v>
      </c>
      <c r="H57" s="41">
        <f t="shared" si="2"/>
        <v>1074402</v>
      </c>
      <c r="I57" s="66">
        <v>0</v>
      </c>
      <c r="J57" s="49">
        <f t="shared" si="3"/>
        <v>0</v>
      </c>
      <c r="K57" s="32">
        <v>9</v>
      </c>
      <c r="L57" s="35">
        <f t="shared" si="4"/>
        <v>1074402</v>
      </c>
      <c r="M57" s="7"/>
      <c r="N57" s="8"/>
      <c r="O57" s="27"/>
      <c r="P57" s="27"/>
      <c r="Q57" s="8"/>
      <c r="R57" s="8"/>
      <c r="S57" s="8"/>
      <c r="T57" s="8"/>
      <c r="U57" s="8"/>
      <c r="V57" s="8"/>
      <c r="W57" s="9"/>
    </row>
    <row r="58" spans="1:23" ht="34.15" customHeight="1">
      <c r="A58" s="65" t="s">
        <v>76</v>
      </c>
      <c r="B58" s="37" t="s">
        <v>77</v>
      </c>
      <c r="C58" s="38" t="s">
        <v>40</v>
      </c>
      <c r="D58" s="32"/>
      <c r="E58" s="39">
        <v>31124</v>
      </c>
      <c r="F58" s="39">
        <f t="shared" si="0"/>
        <v>0</v>
      </c>
      <c r="G58" s="40">
        <f t="shared" si="1"/>
        <v>75</v>
      </c>
      <c r="H58" s="41">
        <f t="shared" si="2"/>
        <v>2334300</v>
      </c>
      <c r="I58" s="66">
        <v>0</v>
      </c>
      <c r="J58" s="49">
        <f t="shared" si="3"/>
        <v>0</v>
      </c>
      <c r="K58" s="32">
        <v>75</v>
      </c>
      <c r="L58" s="35">
        <f t="shared" si="4"/>
        <v>2334300</v>
      </c>
      <c r="M58" s="7"/>
      <c r="N58" s="8"/>
      <c r="O58" s="27"/>
      <c r="P58" s="27"/>
      <c r="Q58" s="8"/>
      <c r="R58" s="8"/>
      <c r="S58" s="8"/>
      <c r="T58" s="8"/>
      <c r="U58" s="8"/>
      <c r="V58" s="8"/>
      <c r="W58" s="9"/>
    </row>
    <row r="59" spans="1:23" ht="34.15" customHeight="1">
      <c r="A59" s="65" t="s">
        <v>78</v>
      </c>
      <c r="B59" s="37" t="s">
        <v>79</v>
      </c>
      <c r="C59" s="38" t="s">
        <v>30</v>
      </c>
      <c r="D59" s="32"/>
      <c r="E59" s="39">
        <v>174313</v>
      </c>
      <c r="F59" s="39">
        <f t="shared" si="0"/>
        <v>0</v>
      </c>
      <c r="G59" s="40">
        <f t="shared" si="1"/>
        <v>9</v>
      </c>
      <c r="H59" s="41">
        <f t="shared" si="2"/>
        <v>1568817</v>
      </c>
      <c r="I59" s="66">
        <v>0</v>
      </c>
      <c r="J59" s="49">
        <f t="shared" si="3"/>
        <v>0</v>
      </c>
      <c r="K59" s="32">
        <v>9</v>
      </c>
      <c r="L59" s="35">
        <f t="shared" si="4"/>
        <v>1568817</v>
      </c>
      <c r="M59" s="7"/>
      <c r="N59" s="8"/>
      <c r="O59" s="27"/>
      <c r="P59" s="27"/>
      <c r="Q59" s="8"/>
      <c r="R59" s="8"/>
      <c r="S59" s="8"/>
      <c r="T59" s="8"/>
      <c r="U59" s="8"/>
      <c r="V59" s="8"/>
      <c r="W59" s="9"/>
    </row>
    <row r="60" spans="1:23" ht="41.25" customHeight="1">
      <c r="A60" s="65" t="s">
        <v>80</v>
      </c>
      <c r="B60" s="37" t="s">
        <v>81</v>
      </c>
      <c r="C60" s="38" t="s">
        <v>40</v>
      </c>
      <c r="D60" s="32">
        <f>'MOD-1'!D235+'MOD-1'!D591+'MOD-1'!D646</f>
        <v>0</v>
      </c>
      <c r="E60" s="39">
        <v>474275</v>
      </c>
      <c r="F60" s="39">
        <f t="shared" si="0"/>
        <v>0</v>
      </c>
      <c r="G60" s="40">
        <f t="shared" si="1"/>
        <v>6.6</v>
      </c>
      <c r="H60" s="41">
        <f t="shared" si="2"/>
        <v>3130215</v>
      </c>
      <c r="I60" s="66">
        <v>0</v>
      </c>
      <c r="J60" s="49">
        <f t="shared" si="3"/>
        <v>0</v>
      </c>
      <c r="K60" s="32">
        <v>6.6</v>
      </c>
      <c r="L60" s="35">
        <f t="shared" si="4"/>
        <v>3130215</v>
      </c>
      <c r="M60" s="7"/>
      <c r="N60" s="8"/>
      <c r="O60" s="27"/>
      <c r="P60" s="27"/>
      <c r="Q60" s="8"/>
      <c r="R60" s="8"/>
      <c r="S60" s="8"/>
      <c r="T60" s="8"/>
      <c r="U60" s="8"/>
      <c r="V60" s="8"/>
      <c r="W60" s="9"/>
    </row>
    <row r="61" spans="1:23" ht="34.15" customHeight="1">
      <c r="A61" s="65" t="s">
        <v>82</v>
      </c>
      <c r="B61" s="37" t="s">
        <v>83</v>
      </c>
      <c r="C61" s="38" t="s">
        <v>30</v>
      </c>
      <c r="D61" s="32">
        <f>'MOD-1'!D236+'MOD-1'!D592+'MOD-1'!D647</f>
        <v>0</v>
      </c>
      <c r="E61" s="39">
        <v>492517</v>
      </c>
      <c r="F61" s="39">
        <f t="shared" si="0"/>
        <v>0</v>
      </c>
      <c r="G61" s="40">
        <f t="shared" si="1"/>
        <v>5</v>
      </c>
      <c r="H61" s="41">
        <f t="shared" si="2"/>
        <v>2462585</v>
      </c>
      <c r="I61" s="66">
        <v>0</v>
      </c>
      <c r="J61" s="49">
        <f t="shared" si="3"/>
        <v>0</v>
      </c>
      <c r="K61" s="32">
        <v>5</v>
      </c>
      <c r="L61" s="35">
        <f t="shared" si="4"/>
        <v>2462585</v>
      </c>
      <c r="M61" s="7"/>
      <c r="N61" s="8"/>
      <c r="O61" s="27"/>
      <c r="P61" s="27"/>
      <c r="Q61" s="8"/>
      <c r="R61" s="8"/>
      <c r="S61" s="8"/>
      <c r="T61" s="8"/>
      <c r="U61" s="8"/>
      <c r="V61" s="8"/>
      <c r="W61" s="9"/>
    </row>
    <row r="62" spans="1:23" ht="34.15" customHeight="1">
      <c r="A62" s="65" t="s">
        <v>84</v>
      </c>
      <c r="B62" s="37" t="s">
        <v>85</v>
      </c>
      <c r="C62" s="38" t="s">
        <v>30</v>
      </c>
      <c r="D62" s="32">
        <f>'MOD-1'!D237+'MOD-1'!D593+'MOD-1'!D648</f>
        <v>0</v>
      </c>
      <c r="E62" s="39">
        <v>424400</v>
      </c>
      <c r="F62" s="39">
        <f t="shared" si="0"/>
        <v>0</v>
      </c>
      <c r="G62" s="40">
        <f t="shared" si="1"/>
        <v>5</v>
      </c>
      <c r="H62" s="41">
        <f t="shared" si="2"/>
        <v>2122000</v>
      </c>
      <c r="I62" s="66">
        <v>0</v>
      </c>
      <c r="J62" s="49">
        <f t="shared" si="3"/>
        <v>0</v>
      </c>
      <c r="K62" s="32">
        <v>5</v>
      </c>
      <c r="L62" s="35">
        <f t="shared" si="4"/>
        <v>2122000</v>
      </c>
      <c r="M62" s="7"/>
      <c r="N62" s="8"/>
      <c r="O62" s="27"/>
      <c r="P62" s="27"/>
      <c r="Q62" s="8"/>
      <c r="R62" s="8"/>
      <c r="S62" s="8"/>
      <c r="T62" s="8"/>
      <c r="U62" s="8"/>
      <c r="V62" s="8"/>
      <c r="W62" s="9"/>
    </row>
    <row r="63" spans="1:23" ht="34.15" customHeight="1">
      <c r="A63" s="65" t="s">
        <v>86</v>
      </c>
      <c r="B63" s="37" t="s">
        <v>87</v>
      </c>
      <c r="C63" s="38" t="s">
        <v>30</v>
      </c>
      <c r="D63" s="32">
        <f>'MOD-1'!D238+'MOD-1'!D594+'MOD-1'!D649</f>
        <v>0</v>
      </c>
      <c r="E63" s="39">
        <v>119328</v>
      </c>
      <c r="F63" s="39">
        <f t="shared" si="0"/>
        <v>0</v>
      </c>
      <c r="G63" s="40">
        <f t="shared" si="1"/>
        <v>5</v>
      </c>
      <c r="H63" s="41">
        <f t="shared" si="2"/>
        <v>596640</v>
      </c>
      <c r="I63" s="66">
        <v>0</v>
      </c>
      <c r="J63" s="49">
        <f t="shared" si="3"/>
        <v>0</v>
      </c>
      <c r="K63" s="32">
        <v>5</v>
      </c>
      <c r="L63" s="35">
        <f t="shared" si="4"/>
        <v>596640</v>
      </c>
      <c r="M63" s="7"/>
      <c r="N63" s="8"/>
      <c r="O63" s="27"/>
      <c r="P63" s="27"/>
      <c r="Q63" s="8"/>
      <c r="R63" s="8"/>
      <c r="S63" s="8"/>
      <c r="T63" s="8"/>
      <c r="U63" s="8"/>
      <c r="V63" s="8"/>
      <c r="W63" s="9"/>
    </row>
    <row r="64" spans="1:23" ht="34.15" customHeight="1">
      <c r="A64" s="65" t="s">
        <v>88</v>
      </c>
      <c r="B64" s="37" t="s">
        <v>89</v>
      </c>
      <c r="C64" s="38" t="s">
        <v>46</v>
      </c>
      <c r="D64" s="32">
        <f>'MOD-1'!D239+'MOD-1'!D595+'MOD-1'!D650</f>
        <v>0</v>
      </c>
      <c r="E64" s="39">
        <v>37830</v>
      </c>
      <c r="F64" s="39">
        <f t="shared" si="0"/>
        <v>0</v>
      </c>
      <c r="G64" s="40">
        <f t="shared" si="1"/>
        <v>133.99</v>
      </c>
      <c r="H64" s="41">
        <f t="shared" si="2"/>
        <v>5068842</v>
      </c>
      <c r="I64" s="34">
        <v>0</v>
      </c>
      <c r="J64" s="49">
        <f t="shared" si="3"/>
        <v>0</v>
      </c>
      <c r="K64" s="32">
        <v>133.99</v>
      </c>
      <c r="L64" s="35">
        <f t="shared" si="4"/>
        <v>5068842</v>
      </c>
      <c r="M64" s="7"/>
      <c r="N64" s="8"/>
      <c r="O64" s="27"/>
      <c r="P64" s="27"/>
      <c r="Q64" s="8"/>
      <c r="R64" s="8"/>
      <c r="S64" s="8"/>
      <c r="T64" s="8"/>
      <c r="U64" s="8"/>
      <c r="V64" s="8"/>
      <c r="W64" s="9"/>
    </row>
    <row r="65" spans="1:23" ht="14.25" customHeight="1">
      <c r="A65" s="65" t="s">
        <v>90</v>
      </c>
      <c r="B65" s="37" t="s">
        <v>91</v>
      </c>
      <c r="C65" s="38" t="s">
        <v>46</v>
      </c>
      <c r="D65" s="32">
        <f>'MOD-1'!D240+'MOD-1'!D596+'MOD-1'!D651</f>
        <v>0</v>
      </c>
      <c r="E65" s="39">
        <v>13834</v>
      </c>
      <c r="F65" s="39">
        <f t="shared" si="0"/>
        <v>0</v>
      </c>
      <c r="G65" s="40">
        <f t="shared" si="1"/>
        <v>158.91999999999999</v>
      </c>
      <c r="H65" s="41">
        <f t="shared" si="2"/>
        <v>2198499</v>
      </c>
      <c r="I65" s="66">
        <v>0</v>
      </c>
      <c r="J65" s="49">
        <f t="shared" si="3"/>
        <v>0</v>
      </c>
      <c r="K65" s="32">
        <v>158.91999999999999</v>
      </c>
      <c r="L65" s="35">
        <f t="shared" si="4"/>
        <v>2198499</v>
      </c>
      <c r="M65" s="7"/>
      <c r="N65" s="8"/>
      <c r="O65" s="27"/>
      <c r="P65" s="27"/>
      <c r="Q65" s="8"/>
      <c r="R65" s="8"/>
      <c r="S65" s="8"/>
      <c r="T65" s="8"/>
      <c r="U65" s="8"/>
      <c r="V65" s="8"/>
      <c r="W65" s="9"/>
    </row>
    <row r="66" spans="1:23" ht="14.25" customHeight="1">
      <c r="A66" s="65" t="s">
        <v>92</v>
      </c>
      <c r="B66" s="37" t="s">
        <v>93</v>
      </c>
      <c r="C66" s="38" t="s">
        <v>46</v>
      </c>
      <c r="D66" s="32">
        <f>'MOD-1'!D241+'MOD-1'!D597+'MOD-1'!D652</f>
        <v>0</v>
      </c>
      <c r="E66" s="39">
        <v>29218</v>
      </c>
      <c r="F66" s="39">
        <f t="shared" si="0"/>
        <v>0</v>
      </c>
      <c r="G66" s="40">
        <f t="shared" si="1"/>
        <v>596.05999999999995</v>
      </c>
      <c r="H66" s="41">
        <f t="shared" si="2"/>
        <v>17415681</v>
      </c>
      <c r="I66" s="66">
        <v>0</v>
      </c>
      <c r="J66" s="49">
        <f t="shared" si="3"/>
        <v>0</v>
      </c>
      <c r="K66" s="32">
        <v>596.05999999999995</v>
      </c>
      <c r="L66" s="35">
        <f t="shared" si="4"/>
        <v>17415681</v>
      </c>
      <c r="M66" s="7"/>
      <c r="N66" s="8"/>
      <c r="O66" s="27"/>
      <c r="P66" s="27"/>
      <c r="Q66" s="8"/>
      <c r="R66" s="8"/>
      <c r="S66" s="8"/>
      <c r="T66" s="8"/>
      <c r="U66" s="8"/>
      <c r="V66" s="8"/>
      <c r="W66" s="9"/>
    </row>
    <row r="67" spans="1:23" ht="34.15" customHeight="1">
      <c r="A67" s="65" t="s">
        <v>94</v>
      </c>
      <c r="B67" s="37" t="s">
        <v>95</v>
      </c>
      <c r="C67" s="38" t="s">
        <v>96</v>
      </c>
      <c r="D67" s="32">
        <f>'MOD-1'!D242+'MOD-1'!D598+'MOD-1'!D653</f>
        <v>0</v>
      </c>
      <c r="E67" s="39">
        <v>8436787</v>
      </c>
      <c r="F67" s="39">
        <f t="shared" si="0"/>
        <v>0</v>
      </c>
      <c r="G67" s="40">
        <f t="shared" si="1"/>
        <v>1.5</v>
      </c>
      <c r="H67" s="41">
        <f t="shared" si="2"/>
        <v>12655181</v>
      </c>
      <c r="I67" s="66">
        <v>0</v>
      </c>
      <c r="J67" s="49">
        <f t="shared" si="3"/>
        <v>0</v>
      </c>
      <c r="K67" s="32">
        <v>1.5</v>
      </c>
      <c r="L67" s="35">
        <f t="shared" si="4"/>
        <v>12655181</v>
      </c>
      <c r="M67" s="7"/>
      <c r="N67" s="8"/>
      <c r="O67" s="27"/>
      <c r="P67" s="27"/>
      <c r="Q67" s="8"/>
      <c r="R67" s="8"/>
      <c r="S67" s="8"/>
      <c r="T67" s="8"/>
      <c r="U67" s="8"/>
      <c r="V67" s="8"/>
      <c r="W67" s="9"/>
    </row>
    <row r="68" spans="1:23" ht="14.25" customHeight="1">
      <c r="A68" s="36"/>
      <c r="B68" s="43"/>
      <c r="C68" s="44"/>
      <c r="D68" s="32"/>
      <c r="E68" s="39"/>
      <c r="F68" s="67">
        <f>SUM(F56:F67)</f>
        <v>0</v>
      </c>
      <c r="G68" s="32"/>
      <c r="H68" s="67">
        <f>SUM(H56:H67)</f>
        <v>52738470</v>
      </c>
      <c r="I68" s="34"/>
      <c r="J68" s="67">
        <f>SUM(J56:J67)</f>
        <v>0</v>
      </c>
      <c r="K68" s="32"/>
      <c r="L68" s="68">
        <f>SUM(L56:L67)</f>
        <v>52738470</v>
      </c>
      <c r="M68" s="7"/>
      <c r="N68" s="8"/>
      <c r="O68" s="27"/>
      <c r="P68" s="27"/>
      <c r="Q68" s="8"/>
      <c r="R68" s="8"/>
      <c r="S68" s="8"/>
      <c r="T68" s="8"/>
      <c r="U68" s="8"/>
      <c r="V68" s="8"/>
      <c r="W68" s="9"/>
    </row>
    <row r="69" spans="1:23" ht="35.25" customHeight="1">
      <c r="A69" s="36"/>
      <c r="B69" s="69" t="s">
        <v>97</v>
      </c>
      <c r="C69" s="44"/>
      <c r="D69" s="32"/>
      <c r="E69" s="39"/>
      <c r="F69" s="39"/>
      <c r="G69" s="32"/>
      <c r="H69" s="39"/>
      <c r="I69" s="34"/>
      <c r="J69" s="39"/>
      <c r="K69" s="32"/>
      <c r="L69" s="64"/>
      <c r="M69" s="7"/>
      <c r="N69" s="8"/>
      <c r="O69" s="27"/>
      <c r="P69" s="27"/>
      <c r="Q69" s="8"/>
      <c r="R69" s="8"/>
      <c r="S69" s="8"/>
      <c r="T69" s="8"/>
      <c r="U69" s="8"/>
      <c r="V69" s="8"/>
      <c r="W69" s="9"/>
    </row>
    <row r="70" spans="1:23" ht="34.15" customHeight="1">
      <c r="A70" s="65" t="s">
        <v>98</v>
      </c>
      <c r="B70" s="37" t="s">
        <v>99</v>
      </c>
      <c r="C70" s="38" t="s">
        <v>40</v>
      </c>
      <c r="D70" s="32"/>
      <c r="E70" s="39">
        <v>5132</v>
      </c>
      <c r="F70" s="39">
        <f>ROUND(D70*E70,0)</f>
        <v>0</v>
      </c>
      <c r="G70" s="40">
        <f>IF(K70&gt;D70,K70-D70,0)</f>
        <v>1000</v>
      </c>
      <c r="H70" s="41">
        <f>ROUND(E70*G70,0)</f>
        <v>5132000</v>
      </c>
      <c r="I70" s="66">
        <v>0</v>
      </c>
      <c r="J70" s="49">
        <f>ROUND(I70*E70,0)</f>
        <v>0</v>
      </c>
      <c r="K70" s="32">
        <v>1000</v>
      </c>
      <c r="L70" s="35">
        <f>ROUND(E70*K70,0)</f>
        <v>5132000</v>
      </c>
      <c r="M70" s="7"/>
      <c r="N70" s="8"/>
      <c r="O70" s="27"/>
      <c r="P70" s="27"/>
      <c r="Q70" s="8"/>
      <c r="R70" s="8"/>
      <c r="S70" s="8"/>
      <c r="T70" s="8"/>
      <c r="U70" s="8"/>
      <c r="V70" s="8"/>
      <c r="W70" s="9"/>
    </row>
    <row r="71" spans="1:23" ht="14.25" customHeight="1">
      <c r="A71" s="36"/>
      <c r="B71" s="43"/>
      <c r="C71" s="44"/>
      <c r="D71" s="32"/>
      <c r="E71" s="39"/>
      <c r="F71" s="67">
        <f>SUM(F70)</f>
        <v>0</v>
      </c>
      <c r="G71" s="32"/>
      <c r="H71" s="67">
        <f>SUM(H70)</f>
        <v>5132000</v>
      </c>
      <c r="I71" s="34"/>
      <c r="J71" s="67">
        <f>SUM(J70)</f>
        <v>0</v>
      </c>
      <c r="K71" s="32"/>
      <c r="L71" s="68">
        <f>SUM(L70)</f>
        <v>5132000</v>
      </c>
      <c r="M71" s="7"/>
      <c r="N71" s="8"/>
      <c r="O71" s="27"/>
      <c r="P71" s="27"/>
      <c r="Q71" s="8"/>
      <c r="R71" s="8"/>
      <c r="S71" s="8"/>
      <c r="T71" s="8"/>
      <c r="U71" s="8"/>
      <c r="V71" s="8"/>
      <c r="W71" s="9"/>
    </row>
    <row r="72" spans="1:23" ht="14.25" customHeight="1">
      <c r="A72" s="36"/>
      <c r="B72" s="50" t="s">
        <v>100</v>
      </c>
      <c r="C72" s="44"/>
      <c r="D72" s="32"/>
      <c r="E72" s="39"/>
      <c r="F72" s="39"/>
      <c r="G72" s="32"/>
      <c r="H72" s="39"/>
      <c r="I72" s="34"/>
      <c r="J72" s="39"/>
      <c r="K72" s="32"/>
      <c r="L72" s="64"/>
      <c r="M72" s="7"/>
      <c r="N72" s="8"/>
      <c r="O72" s="27"/>
      <c r="P72" s="27"/>
      <c r="Q72" s="8"/>
      <c r="R72" s="8"/>
      <c r="S72" s="8"/>
      <c r="T72" s="8"/>
      <c r="U72" s="8"/>
      <c r="V72" s="8"/>
      <c r="W72" s="9"/>
    </row>
    <row r="73" spans="1:23" ht="14.25" customHeight="1">
      <c r="A73" s="36"/>
      <c r="B73" s="50" t="s">
        <v>101</v>
      </c>
      <c r="C73" s="44"/>
      <c r="D73" s="32"/>
      <c r="E73" s="39"/>
      <c r="F73" s="39"/>
      <c r="G73" s="32"/>
      <c r="H73" s="39"/>
      <c r="I73" s="34"/>
      <c r="J73" s="39"/>
      <c r="K73" s="32"/>
      <c r="L73" s="64"/>
      <c r="M73" s="7"/>
      <c r="N73" s="8"/>
      <c r="O73" s="27"/>
      <c r="P73" s="27"/>
      <c r="Q73" s="8"/>
      <c r="R73" s="8"/>
      <c r="S73" s="8"/>
      <c r="T73" s="8"/>
      <c r="U73" s="8"/>
      <c r="V73" s="8"/>
      <c r="W73" s="9"/>
    </row>
    <row r="74" spans="1:23" ht="16.899999999999999" customHeight="1">
      <c r="A74" s="65" t="s">
        <v>102</v>
      </c>
      <c r="B74" s="37" t="s">
        <v>103</v>
      </c>
      <c r="C74" s="38" t="s">
        <v>40</v>
      </c>
      <c r="D74" s="32">
        <v>0</v>
      </c>
      <c r="E74" s="39">
        <v>31534</v>
      </c>
      <c r="F74" s="39">
        <f t="shared" ref="F74:F80" si="5">ROUND(D74*E74,0)</f>
        <v>0</v>
      </c>
      <c r="G74" s="40">
        <f t="shared" ref="G74:G80" si="6">IF(K74&gt;D74,K74-D74,0)</f>
        <v>1228.47</v>
      </c>
      <c r="H74" s="41">
        <f t="shared" ref="H74:H80" si="7">ROUND(E74*G74,0)</f>
        <v>38738573</v>
      </c>
      <c r="I74" s="66">
        <v>0</v>
      </c>
      <c r="J74" s="49">
        <f t="shared" ref="J74:J80" si="8">ROUND(I74*E74,0)</f>
        <v>0</v>
      </c>
      <c r="K74" s="32">
        <v>1228.47</v>
      </c>
      <c r="L74" s="35">
        <f t="shared" ref="L74:L80" si="9">ROUND(E74*K74,0)</f>
        <v>38738573</v>
      </c>
      <c r="M74" s="7"/>
      <c r="N74" s="8"/>
      <c r="O74" s="27"/>
      <c r="P74" s="27"/>
      <c r="Q74" s="8"/>
      <c r="R74" s="8"/>
      <c r="S74" s="8"/>
      <c r="T74" s="8"/>
      <c r="U74" s="8"/>
      <c r="V74" s="8"/>
      <c r="W74" s="9"/>
    </row>
    <row r="75" spans="1:23" ht="16.899999999999999" customHeight="1">
      <c r="A75" s="65" t="s">
        <v>104</v>
      </c>
      <c r="B75" s="37" t="s">
        <v>105</v>
      </c>
      <c r="C75" s="38" t="s">
        <v>106</v>
      </c>
      <c r="D75" s="32">
        <v>0</v>
      </c>
      <c r="E75" s="39">
        <v>121004</v>
      </c>
      <c r="F75" s="39">
        <f t="shared" si="5"/>
        <v>0</v>
      </c>
      <c r="G75" s="40">
        <f t="shared" si="6"/>
        <v>20</v>
      </c>
      <c r="H75" s="41">
        <f t="shared" si="7"/>
        <v>2420080</v>
      </c>
      <c r="I75" s="66">
        <v>0</v>
      </c>
      <c r="J75" s="49">
        <f t="shared" si="8"/>
        <v>0</v>
      </c>
      <c r="K75" s="32">
        <v>20</v>
      </c>
      <c r="L75" s="35">
        <f t="shared" si="9"/>
        <v>2420080</v>
      </c>
      <c r="M75" s="7"/>
      <c r="N75" s="8"/>
      <c r="O75" s="27"/>
      <c r="P75" s="27"/>
      <c r="Q75" s="8"/>
      <c r="R75" s="8"/>
      <c r="S75" s="8"/>
      <c r="T75" s="8"/>
      <c r="U75" s="8"/>
      <c r="V75" s="8"/>
      <c r="W75" s="9"/>
    </row>
    <row r="76" spans="1:23" ht="34.15" customHeight="1">
      <c r="A76" s="65" t="s">
        <v>107</v>
      </c>
      <c r="B76" s="37" t="s">
        <v>108</v>
      </c>
      <c r="C76" s="38" t="s">
        <v>106</v>
      </c>
      <c r="D76" s="32">
        <v>0</v>
      </c>
      <c r="E76" s="39">
        <v>121004</v>
      </c>
      <c r="F76" s="39">
        <f t="shared" si="5"/>
        <v>0</v>
      </c>
      <c r="G76" s="40">
        <f t="shared" si="6"/>
        <v>24</v>
      </c>
      <c r="H76" s="41">
        <f t="shared" si="7"/>
        <v>2904096</v>
      </c>
      <c r="I76" s="66">
        <v>0</v>
      </c>
      <c r="J76" s="49">
        <f t="shared" si="8"/>
        <v>0</v>
      </c>
      <c r="K76" s="32">
        <v>24</v>
      </c>
      <c r="L76" s="35">
        <f t="shared" si="9"/>
        <v>2904096</v>
      </c>
      <c r="M76" s="7"/>
      <c r="N76" s="8"/>
      <c r="O76" s="27"/>
      <c r="P76" s="27"/>
      <c r="Q76" s="8"/>
      <c r="R76" s="8"/>
      <c r="S76" s="8"/>
      <c r="T76" s="8"/>
      <c r="U76" s="8"/>
      <c r="V76" s="8"/>
      <c r="W76" s="9"/>
    </row>
    <row r="77" spans="1:23" ht="16.899999999999999" customHeight="1">
      <c r="A77" s="65" t="s">
        <v>109</v>
      </c>
      <c r="B77" s="37" t="s">
        <v>110</v>
      </c>
      <c r="C77" s="38" t="s">
        <v>106</v>
      </c>
      <c r="D77" s="32">
        <v>0</v>
      </c>
      <c r="E77" s="39">
        <v>260506</v>
      </c>
      <c r="F77" s="39">
        <f t="shared" si="5"/>
        <v>0</v>
      </c>
      <c r="G77" s="40">
        <f t="shared" si="6"/>
        <v>20</v>
      </c>
      <c r="H77" s="41">
        <f t="shared" si="7"/>
        <v>5210120</v>
      </c>
      <c r="I77" s="66">
        <v>0</v>
      </c>
      <c r="J77" s="49">
        <f t="shared" si="8"/>
        <v>0</v>
      </c>
      <c r="K77" s="32">
        <v>20</v>
      </c>
      <c r="L77" s="35">
        <f t="shared" si="9"/>
        <v>5210120</v>
      </c>
      <c r="M77" s="7"/>
      <c r="N77" s="8"/>
      <c r="O77" s="27"/>
      <c r="P77" s="27"/>
      <c r="Q77" s="8"/>
      <c r="R77" s="8"/>
      <c r="S77" s="8"/>
      <c r="T77" s="8"/>
      <c r="U77" s="8"/>
      <c r="V77" s="8"/>
      <c r="W77" s="9"/>
    </row>
    <row r="78" spans="1:23" ht="34.15" customHeight="1">
      <c r="A78" s="65" t="s">
        <v>111</v>
      </c>
      <c r="B78" s="37" t="s">
        <v>112</v>
      </c>
      <c r="C78" s="38" t="s">
        <v>106</v>
      </c>
      <c r="D78" s="32">
        <v>0</v>
      </c>
      <c r="E78" s="39">
        <v>764571</v>
      </c>
      <c r="F78" s="39">
        <f t="shared" si="5"/>
        <v>0</v>
      </c>
      <c r="G78" s="40">
        <f t="shared" si="6"/>
        <v>4</v>
      </c>
      <c r="H78" s="41">
        <f t="shared" si="7"/>
        <v>3058284</v>
      </c>
      <c r="I78" s="66">
        <v>0</v>
      </c>
      <c r="J78" s="49">
        <f t="shared" si="8"/>
        <v>0</v>
      </c>
      <c r="K78" s="32">
        <v>4</v>
      </c>
      <c r="L78" s="35">
        <f t="shared" si="9"/>
        <v>3058284</v>
      </c>
      <c r="M78" s="7"/>
      <c r="N78" s="8"/>
      <c r="O78" s="27"/>
      <c r="P78" s="27"/>
      <c r="Q78" s="8"/>
      <c r="R78" s="8"/>
      <c r="S78" s="8"/>
      <c r="T78" s="8"/>
      <c r="U78" s="8"/>
      <c r="V78" s="8"/>
      <c r="W78" s="9"/>
    </row>
    <row r="79" spans="1:23" ht="16.899999999999999" customHeight="1">
      <c r="A79" s="65" t="s">
        <v>113</v>
      </c>
      <c r="B79" s="37" t="s">
        <v>114</v>
      </c>
      <c r="C79" s="38" t="s">
        <v>106</v>
      </c>
      <c r="D79" s="32">
        <v>0</v>
      </c>
      <c r="E79" s="39">
        <v>446092</v>
      </c>
      <c r="F79" s="39">
        <f t="shared" si="5"/>
        <v>0</v>
      </c>
      <c r="G79" s="40">
        <f t="shared" si="6"/>
        <v>8</v>
      </c>
      <c r="H79" s="41">
        <f t="shared" si="7"/>
        <v>3568736</v>
      </c>
      <c r="I79" s="66">
        <v>0</v>
      </c>
      <c r="J79" s="49">
        <f t="shared" si="8"/>
        <v>0</v>
      </c>
      <c r="K79" s="32">
        <v>8</v>
      </c>
      <c r="L79" s="35">
        <f t="shared" si="9"/>
        <v>3568736</v>
      </c>
      <c r="M79" s="7"/>
      <c r="N79" s="8"/>
      <c r="O79" s="27"/>
      <c r="P79" s="27"/>
      <c r="Q79" s="8"/>
      <c r="R79" s="8"/>
      <c r="S79" s="8"/>
      <c r="T79" s="8"/>
      <c r="U79" s="8"/>
      <c r="V79" s="8"/>
      <c r="W79" s="9"/>
    </row>
    <row r="80" spans="1:23" ht="34.15" customHeight="1">
      <c r="A80" s="65" t="s">
        <v>115</v>
      </c>
      <c r="B80" s="37" t="s">
        <v>116</v>
      </c>
      <c r="C80" s="38" t="s">
        <v>106</v>
      </c>
      <c r="D80" s="32">
        <v>0</v>
      </c>
      <c r="E80" s="39">
        <v>121004</v>
      </c>
      <c r="F80" s="39">
        <f t="shared" si="5"/>
        <v>0</v>
      </c>
      <c r="G80" s="40">
        <f t="shared" si="6"/>
        <v>4</v>
      </c>
      <c r="H80" s="41">
        <f t="shared" si="7"/>
        <v>484016</v>
      </c>
      <c r="I80" s="66">
        <v>0</v>
      </c>
      <c r="J80" s="49">
        <f t="shared" si="8"/>
        <v>0</v>
      </c>
      <c r="K80" s="32">
        <v>4</v>
      </c>
      <c r="L80" s="35">
        <f t="shared" si="9"/>
        <v>484016</v>
      </c>
      <c r="M80" s="7"/>
      <c r="N80" s="8"/>
      <c r="O80" s="27"/>
      <c r="P80" s="27"/>
      <c r="Q80" s="8"/>
      <c r="R80" s="8"/>
      <c r="S80" s="8"/>
      <c r="T80" s="8"/>
      <c r="U80" s="8"/>
      <c r="V80" s="8"/>
      <c r="W80" s="9"/>
    </row>
    <row r="81" spans="1:23" ht="14.25" customHeight="1">
      <c r="A81" s="36"/>
      <c r="B81" s="43"/>
      <c r="C81" s="44"/>
      <c r="D81" s="32"/>
      <c r="E81" s="39"/>
      <c r="F81" s="67">
        <f>SUM(F74:F80)</f>
        <v>0</v>
      </c>
      <c r="G81" s="32"/>
      <c r="H81" s="67">
        <f>SUM(H74:H80)</f>
        <v>56383905</v>
      </c>
      <c r="I81" s="34"/>
      <c r="J81" s="67">
        <f>SUM(J74:J80)</f>
        <v>0</v>
      </c>
      <c r="K81" s="32"/>
      <c r="L81" s="68">
        <f>SUM(L74:L80)</f>
        <v>56383905</v>
      </c>
      <c r="M81" s="7"/>
      <c r="N81" s="8"/>
      <c r="O81" s="27"/>
      <c r="P81" s="27"/>
      <c r="Q81" s="8"/>
      <c r="R81" s="8"/>
      <c r="S81" s="8"/>
      <c r="T81" s="8"/>
      <c r="U81" s="8"/>
      <c r="V81" s="8"/>
      <c r="W81" s="9"/>
    </row>
    <row r="82" spans="1:23" ht="14.25" customHeight="1">
      <c r="A82" s="36"/>
      <c r="B82" s="50" t="s">
        <v>117</v>
      </c>
      <c r="C82" s="44"/>
      <c r="D82" s="32"/>
      <c r="E82" s="39"/>
      <c r="F82" s="39"/>
      <c r="G82" s="32"/>
      <c r="H82" s="39"/>
      <c r="I82" s="34"/>
      <c r="J82" s="39"/>
      <c r="K82" s="32"/>
      <c r="L82" s="64"/>
      <c r="M82" s="7"/>
      <c r="N82" s="8"/>
      <c r="O82" s="27"/>
      <c r="P82" s="27"/>
      <c r="Q82" s="8"/>
      <c r="R82" s="8"/>
      <c r="S82" s="8"/>
      <c r="T82" s="8"/>
      <c r="U82" s="8"/>
      <c r="V82" s="8"/>
      <c r="W82" s="9"/>
    </row>
    <row r="83" spans="1:23" ht="16.899999999999999" customHeight="1">
      <c r="A83" s="65" t="s">
        <v>118</v>
      </c>
      <c r="B83" s="37" t="s">
        <v>119</v>
      </c>
      <c r="C83" s="38" t="s">
        <v>40</v>
      </c>
      <c r="D83" s="32">
        <v>0</v>
      </c>
      <c r="E83" s="39">
        <v>10511</v>
      </c>
      <c r="F83" s="39">
        <f t="shared" ref="F83:F89" si="10">ROUND(D83*E83,0)</f>
        <v>0</v>
      </c>
      <c r="G83" s="40">
        <f t="shared" ref="G83:G89" si="11">IF(K83&gt;D83,K83-D83,0)</f>
        <v>80</v>
      </c>
      <c r="H83" s="41">
        <f t="shared" ref="H83:H89" si="12">ROUND(E83*G83,0)</f>
        <v>840880</v>
      </c>
      <c r="I83" s="66">
        <v>0</v>
      </c>
      <c r="J83" s="49">
        <f t="shared" ref="J83:J89" si="13">ROUND(I83*E83,0)</f>
        <v>0</v>
      </c>
      <c r="K83" s="70">
        <v>80</v>
      </c>
      <c r="L83" s="35">
        <f t="shared" ref="L83:L89" si="14">ROUND(E83*K83,0)</f>
        <v>840880</v>
      </c>
      <c r="M83" s="7"/>
      <c r="N83" s="8"/>
      <c r="O83" s="27"/>
      <c r="P83" s="27"/>
      <c r="Q83" s="8"/>
      <c r="R83" s="8"/>
      <c r="S83" s="8"/>
      <c r="T83" s="8"/>
      <c r="U83" s="8"/>
      <c r="V83" s="8"/>
      <c r="W83" s="9"/>
    </row>
    <row r="84" spans="1:23" ht="16.899999999999999" customHeight="1">
      <c r="A84" s="65" t="s">
        <v>120</v>
      </c>
      <c r="B84" s="37" t="s">
        <v>121</v>
      </c>
      <c r="C84" s="38" t="s">
        <v>106</v>
      </c>
      <c r="D84" s="32">
        <v>0</v>
      </c>
      <c r="E84" s="39">
        <v>291511</v>
      </c>
      <c r="F84" s="39">
        <f t="shared" si="10"/>
        <v>0</v>
      </c>
      <c r="G84" s="40">
        <f t="shared" si="11"/>
        <v>1</v>
      </c>
      <c r="H84" s="41">
        <f t="shared" si="12"/>
        <v>291511</v>
      </c>
      <c r="I84" s="66">
        <v>0</v>
      </c>
      <c r="J84" s="49">
        <f t="shared" si="13"/>
        <v>0</v>
      </c>
      <c r="K84" s="70">
        <v>1</v>
      </c>
      <c r="L84" s="35">
        <f t="shared" si="14"/>
        <v>291511</v>
      </c>
      <c r="M84" s="7"/>
      <c r="N84" s="8"/>
      <c r="O84" s="27"/>
      <c r="P84" s="27"/>
      <c r="Q84" s="8"/>
      <c r="R84" s="8"/>
      <c r="S84" s="8"/>
      <c r="T84" s="8"/>
      <c r="U84" s="8"/>
      <c r="V84" s="8"/>
      <c r="W84" s="9"/>
    </row>
    <row r="85" spans="1:23" ht="16.899999999999999" customHeight="1">
      <c r="A85" s="65" t="s">
        <v>122</v>
      </c>
      <c r="B85" s="37" t="s">
        <v>123</v>
      </c>
      <c r="C85" s="38" t="s">
        <v>106</v>
      </c>
      <c r="D85" s="32">
        <v>0</v>
      </c>
      <c r="E85" s="39">
        <v>291511</v>
      </c>
      <c r="F85" s="39">
        <f t="shared" si="10"/>
        <v>0</v>
      </c>
      <c r="G85" s="40">
        <f t="shared" si="11"/>
        <v>1</v>
      </c>
      <c r="H85" s="41">
        <f t="shared" si="12"/>
        <v>291511</v>
      </c>
      <c r="I85" s="66">
        <v>0</v>
      </c>
      <c r="J85" s="49">
        <f t="shared" si="13"/>
        <v>0</v>
      </c>
      <c r="K85" s="70">
        <v>1</v>
      </c>
      <c r="L85" s="35">
        <f t="shared" si="14"/>
        <v>291511</v>
      </c>
      <c r="M85" s="7"/>
      <c r="N85" s="8"/>
      <c r="O85" s="27"/>
      <c r="P85" s="27"/>
      <c r="Q85" s="8"/>
      <c r="R85" s="8"/>
      <c r="S85" s="8"/>
      <c r="T85" s="8"/>
      <c r="U85" s="8"/>
      <c r="V85" s="8"/>
      <c r="W85" s="9"/>
    </row>
    <row r="86" spans="1:23" ht="16.899999999999999" customHeight="1">
      <c r="A86" s="65" t="s">
        <v>124</v>
      </c>
      <c r="B86" s="37" t="s">
        <v>125</v>
      </c>
      <c r="C86" s="38" t="s">
        <v>106</v>
      </c>
      <c r="D86" s="32">
        <v>0</v>
      </c>
      <c r="E86" s="39">
        <v>781028</v>
      </c>
      <c r="F86" s="39">
        <f t="shared" si="10"/>
        <v>0</v>
      </c>
      <c r="G86" s="40">
        <f t="shared" si="11"/>
        <v>1</v>
      </c>
      <c r="H86" s="41">
        <f t="shared" si="12"/>
        <v>781028</v>
      </c>
      <c r="I86" s="66">
        <v>0</v>
      </c>
      <c r="J86" s="49">
        <f t="shared" si="13"/>
        <v>0</v>
      </c>
      <c r="K86" s="70">
        <v>1</v>
      </c>
      <c r="L86" s="35">
        <f t="shared" si="14"/>
        <v>781028</v>
      </c>
      <c r="M86" s="7"/>
      <c r="N86" s="8"/>
      <c r="O86" s="27"/>
      <c r="P86" s="27"/>
      <c r="Q86" s="8"/>
      <c r="R86" s="8"/>
      <c r="S86" s="8"/>
      <c r="T86" s="8"/>
      <c r="U86" s="8"/>
      <c r="V86" s="8"/>
      <c r="W86" s="9"/>
    </row>
    <row r="87" spans="1:23" ht="16.899999999999999" customHeight="1">
      <c r="A87" s="65" t="s">
        <v>126</v>
      </c>
      <c r="B87" s="37" t="s">
        <v>127</v>
      </c>
      <c r="C87" s="38" t="s">
        <v>106</v>
      </c>
      <c r="D87" s="32">
        <v>0</v>
      </c>
      <c r="E87" s="39">
        <v>280506</v>
      </c>
      <c r="F87" s="39">
        <f t="shared" si="10"/>
        <v>0</v>
      </c>
      <c r="G87" s="40">
        <f t="shared" si="11"/>
        <v>1</v>
      </c>
      <c r="H87" s="41">
        <f t="shared" si="12"/>
        <v>280506</v>
      </c>
      <c r="I87" s="66">
        <v>0</v>
      </c>
      <c r="J87" s="49">
        <f t="shared" si="13"/>
        <v>0</v>
      </c>
      <c r="K87" s="70">
        <v>1</v>
      </c>
      <c r="L87" s="35">
        <f t="shared" si="14"/>
        <v>280506</v>
      </c>
      <c r="M87" s="7"/>
      <c r="N87" s="8"/>
      <c r="O87" s="27"/>
      <c r="P87" s="27"/>
      <c r="Q87" s="8"/>
      <c r="R87" s="8"/>
      <c r="S87" s="8"/>
      <c r="T87" s="8"/>
      <c r="U87" s="8"/>
      <c r="V87" s="8"/>
      <c r="W87" s="9"/>
    </row>
    <row r="88" spans="1:23" ht="34.15" customHeight="1">
      <c r="A88" s="65" t="s">
        <v>128</v>
      </c>
      <c r="B88" s="37" t="s">
        <v>129</v>
      </c>
      <c r="C88" s="38" t="s">
        <v>130</v>
      </c>
      <c r="D88" s="32">
        <v>0</v>
      </c>
      <c r="E88" s="39">
        <v>946034</v>
      </c>
      <c r="F88" s="39">
        <f t="shared" si="10"/>
        <v>0</v>
      </c>
      <c r="G88" s="40">
        <f t="shared" si="11"/>
        <v>1</v>
      </c>
      <c r="H88" s="41">
        <f t="shared" si="12"/>
        <v>946034</v>
      </c>
      <c r="I88" s="66">
        <v>0</v>
      </c>
      <c r="J88" s="49">
        <f t="shared" si="13"/>
        <v>0</v>
      </c>
      <c r="K88" s="70">
        <v>1</v>
      </c>
      <c r="L88" s="35">
        <f t="shared" si="14"/>
        <v>946034</v>
      </c>
      <c r="M88" s="7"/>
      <c r="N88" s="8"/>
      <c r="O88" s="27"/>
      <c r="P88" s="27"/>
      <c r="Q88" s="8"/>
      <c r="R88" s="8"/>
      <c r="S88" s="8"/>
      <c r="T88" s="8"/>
      <c r="U88" s="8"/>
      <c r="V88" s="8"/>
      <c r="W88" s="9"/>
    </row>
    <row r="89" spans="1:23" ht="34.15" customHeight="1">
      <c r="A89" s="65" t="s">
        <v>131</v>
      </c>
      <c r="B89" s="37" t="s">
        <v>132</v>
      </c>
      <c r="C89" s="38" t="s">
        <v>106</v>
      </c>
      <c r="D89" s="32">
        <v>0</v>
      </c>
      <c r="E89" s="39">
        <v>121004</v>
      </c>
      <c r="F89" s="39">
        <f t="shared" si="10"/>
        <v>0</v>
      </c>
      <c r="G89" s="40">
        <f t="shared" si="11"/>
        <v>1</v>
      </c>
      <c r="H89" s="41">
        <f t="shared" si="12"/>
        <v>121004</v>
      </c>
      <c r="I89" s="66">
        <v>0</v>
      </c>
      <c r="J89" s="49">
        <f t="shared" si="13"/>
        <v>0</v>
      </c>
      <c r="K89" s="70">
        <v>1</v>
      </c>
      <c r="L89" s="35">
        <f t="shared" si="14"/>
        <v>121004</v>
      </c>
      <c r="M89" s="7"/>
      <c r="N89" s="8"/>
      <c r="O89" s="27"/>
      <c r="P89" s="27"/>
      <c r="Q89" s="8"/>
      <c r="R89" s="8"/>
      <c r="S89" s="8"/>
      <c r="T89" s="8"/>
      <c r="U89" s="8"/>
      <c r="V89" s="8"/>
      <c r="W89" s="9"/>
    </row>
    <row r="90" spans="1:23" ht="14.25" customHeight="1">
      <c r="A90" s="36"/>
      <c r="B90" s="43"/>
      <c r="C90" s="44"/>
      <c r="D90" s="32"/>
      <c r="E90" s="39"/>
      <c r="F90" s="67">
        <f>SUM(F83:F89)</f>
        <v>0</v>
      </c>
      <c r="G90" s="32"/>
      <c r="H90" s="67">
        <f>SUM(H83:H89)</f>
        <v>3552474</v>
      </c>
      <c r="I90" s="34"/>
      <c r="J90" s="67">
        <f>SUM(J83:J89)</f>
        <v>0</v>
      </c>
      <c r="K90" s="32"/>
      <c r="L90" s="68">
        <f>SUM(L83:L89)</f>
        <v>3552474</v>
      </c>
      <c r="M90" s="7"/>
      <c r="N90" s="8"/>
      <c r="O90" s="27"/>
      <c r="P90" s="27"/>
      <c r="Q90" s="8"/>
      <c r="R90" s="8"/>
      <c r="S90" s="8"/>
      <c r="T90" s="8"/>
      <c r="U90" s="8"/>
      <c r="V90" s="8"/>
      <c r="W90" s="9"/>
    </row>
    <row r="91" spans="1:23" ht="14.25" customHeight="1">
      <c r="A91" s="71"/>
      <c r="B91" s="50" t="s">
        <v>133</v>
      </c>
      <c r="C91" s="44"/>
      <c r="D91" s="32"/>
      <c r="E91" s="39"/>
      <c r="F91" s="39"/>
      <c r="G91" s="32"/>
      <c r="H91" s="39"/>
      <c r="I91" s="34"/>
      <c r="J91" s="39"/>
      <c r="K91" s="32"/>
      <c r="L91" s="64"/>
      <c r="M91" s="7"/>
      <c r="N91" s="8"/>
      <c r="O91" s="27"/>
      <c r="P91" s="27"/>
      <c r="Q91" s="8"/>
      <c r="R91" s="8"/>
      <c r="S91" s="8"/>
      <c r="T91" s="8"/>
      <c r="U91" s="8"/>
      <c r="V91" s="8"/>
      <c r="W91" s="9"/>
    </row>
    <row r="92" spans="1:23" ht="27" customHeight="1">
      <c r="A92" s="38" t="s">
        <v>134</v>
      </c>
      <c r="B92" s="37" t="s">
        <v>135</v>
      </c>
      <c r="C92" s="38" t="s">
        <v>40</v>
      </c>
      <c r="D92" s="32">
        <v>0</v>
      </c>
      <c r="E92" s="39">
        <v>337334</v>
      </c>
      <c r="F92" s="39">
        <f>ROUND(D92*E92,0)</f>
        <v>0</v>
      </c>
      <c r="G92" s="40">
        <f>IF(K92&gt;D92,K92-D92,0)</f>
        <v>11</v>
      </c>
      <c r="H92" s="41">
        <f>ROUND(E92*G92,0)</f>
        <v>3710674</v>
      </c>
      <c r="I92" s="66">
        <v>0</v>
      </c>
      <c r="J92" s="41">
        <f>ROUND(I92*E92,0)</f>
        <v>0</v>
      </c>
      <c r="K92" s="32">
        <v>11</v>
      </c>
      <c r="L92" s="35">
        <f>ROUND(E92*K92,0)</f>
        <v>3710674</v>
      </c>
      <c r="M92" s="7"/>
      <c r="N92" s="8"/>
      <c r="O92" s="27"/>
      <c r="P92" s="27"/>
      <c r="Q92" s="8"/>
      <c r="R92" s="8"/>
      <c r="S92" s="8"/>
      <c r="T92" s="8"/>
      <c r="U92" s="8"/>
      <c r="V92" s="8"/>
      <c r="W92" s="9"/>
    </row>
    <row r="93" spans="1:23" ht="27" customHeight="1">
      <c r="A93" s="38" t="s">
        <v>136</v>
      </c>
      <c r="B93" s="37" t="s">
        <v>137</v>
      </c>
      <c r="C93" s="38" t="s">
        <v>30</v>
      </c>
      <c r="D93" s="32">
        <v>0</v>
      </c>
      <c r="E93" s="67">
        <v>47800</v>
      </c>
      <c r="F93" s="39">
        <f>ROUND(D93*E93,0)</f>
        <v>0</v>
      </c>
      <c r="G93" s="40">
        <f>IF(K93&gt;D93,K93-D93,0)</f>
        <v>11</v>
      </c>
      <c r="H93" s="41">
        <f>ROUND(E93*G93,0)</f>
        <v>525800</v>
      </c>
      <c r="I93" s="66">
        <v>0</v>
      </c>
      <c r="J93" s="41">
        <f>ROUND(I93*E93,0)</f>
        <v>0</v>
      </c>
      <c r="K93" s="32">
        <v>11</v>
      </c>
      <c r="L93" s="35">
        <f>ROUND(E93*K93,0)</f>
        <v>525800</v>
      </c>
      <c r="M93" s="7"/>
      <c r="N93" s="8"/>
      <c r="O93" s="27"/>
      <c r="P93" s="27"/>
      <c r="Q93" s="8"/>
      <c r="R93" s="8"/>
      <c r="S93" s="8"/>
      <c r="T93" s="8"/>
      <c r="U93" s="8"/>
      <c r="V93" s="8"/>
      <c r="W93" s="9"/>
    </row>
    <row r="94" spans="1:23" ht="14.25" customHeight="1">
      <c r="A94" s="71"/>
      <c r="B94" s="43"/>
      <c r="C94" s="44"/>
      <c r="D94" s="32"/>
      <c r="E94" s="39"/>
      <c r="F94" s="67">
        <f>SUM(F92:F93)</f>
        <v>0</v>
      </c>
      <c r="G94" s="32"/>
      <c r="H94" s="67">
        <f>SUM(H92:H93)</f>
        <v>4236474</v>
      </c>
      <c r="I94" s="34"/>
      <c r="J94" s="67">
        <f>SUM(J92:J93)</f>
        <v>0</v>
      </c>
      <c r="K94" s="32"/>
      <c r="L94" s="67">
        <f>SUM(L92:L93)</f>
        <v>4236474</v>
      </c>
      <c r="M94" s="72"/>
      <c r="N94" s="8"/>
      <c r="O94" s="27"/>
      <c r="P94" s="27"/>
      <c r="Q94" s="8"/>
      <c r="R94" s="8"/>
      <c r="S94" s="8"/>
      <c r="T94" s="8"/>
      <c r="U94" s="8"/>
      <c r="V94" s="8"/>
      <c r="W94" s="9"/>
    </row>
    <row r="95" spans="1:23" ht="14.25" customHeight="1">
      <c r="A95" s="71"/>
      <c r="B95" s="50" t="s">
        <v>138</v>
      </c>
      <c r="C95" s="44"/>
      <c r="D95" s="32"/>
      <c r="E95" s="39"/>
      <c r="F95" s="39"/>
      <c r="G95" s="32"/>
      <c r="H95" s="39"/>
      <c r="I95" s="34"/>
      <c r="J95" s="39"/>
      <c r="K95" s="32"/>
      <c r="L95" s="39"/>
      <c r="M95" s="72"/>
      <c r="N95" s="8"/>
      <c r="O95" s="27"/>
      <c r="P95" s="27"/>
      <c r="Q95" s="8"/>
      <c r="R95" s="8"/>
      <c r="S95" s="8"/>
      <c r="T95" s="8"/>
      <c r="U95" s="8"/>
      <c r="V95" s="8"/>
      <c r="W95" s="9"/>
    </row>
    <row r="96" spans="1:23" ht="14.25" customHeight="1">
      <c r="A96" s="38" t="s">
        <v>139</v>
      </c>
      <c r="B96" s="37" t="s">
        <v>140</v>
      </c>
      <c r="C96" s="38" t="s">
        <v>40</v>
      </c>
      <c r="D96" s="32"/>
      <c r="E96" s="39"/>
      <c r="F96" s="39">
        <f>ROUND(D96*E96,0)</f>
        <v>0</v>
      </c>
      <c r="G96" s="40">
        <f>IF(K96&gt;D96,K96-D96,0)</f>
        <v>710</v>
      </c>
      <c r="H96" s="41">
        <f>ROUND(E96*G96,0)</f>
        <v>0</v>
      </c>
      <c r="I96" s="66">
        <v>0</v>
      </c>
      <c r="J96" s="41">
        <f>ROUND(I96*E96,0)</f>
        <v>0</v>
      </c>
      <c r="K96" s="32">
        <v>710</v>
      </c>
      <c r="L96" s="35">
        <f>ROUND(E96*K96,0)</f>
        <v>0</v>
      </c>
      <c r="M96" s="7"/>
      <c r="N96" s="8"/>
      <c r="O96" s="27"/>
      <c r="P96" s="27"/>
      <c r="Q96" s="8"/>
      <c r="R96" s="8"/>
      <c r="S96" s="8"/>
      <c r="T96" s="8"/>
      <c r="U96" s="8"/>
      <c r="V96" s="8"/>
      <c r="W96" s="9"/>
    </row>
    <row r="97" spans="1:23" ht="14.25" customHeight="1">
      <c r="A97" s="38" t="s">
        <v>141</v>
      </c>
      <c r="B97" s="37" t="s">
        <v>142</v>
      </c>
      <c r="C97" s="38" t="s">
        <v>30</v>
      </c>
      <c r="D97" s="32"/>
      <c r="E97" s="39"/>
      <c r="F97" s="39">
        <f>ROUND(D97*E97,0)</f>
        <v>0</v>
      </c>
      <c r="G97" s="40">
        <f>IF(K97&gt;D97,K97-D97,0)</f>
        <v>473</v>
      </c>
      <c r="H97" s="41">
        <f>ROUND(E97*G97,0)</f>
        <v>0</v>
      </c>
      <c r="I97" s="66">
        <v>0</v>
      </c>
      <c r="J97" s="41">
        <f>ROUND(I97*E97,0)</f>
        <v>0</v>
      </c>
      <c r="K97" s="32">
        <v>473</v>
      </c>
      <c r="L97" s="35">
        <f>ROUND(E97*K97,0)</f>
        <v>0</v>
      </c>
      <c r="M97" s="7"/>
      <c r="N97" s="8"/>
      <c r="O97" s="27"/>
      <c r="P97" s="27"/>
      <c r="Q97" s="8"/>
      <c r="R97" s="8"/>
      <c r="S97" s="8"/>
      <c r="T97" s="8"/>
      <c r="U97" s="8"/>
      <c r="V97" s="8"/>
      <c r="W97" s="9"/>
    </row>
    <row r="98" spans="1:23" ht="14.25" customHeight="1">
      <c r="A98" s="71"/>
      <c r="B98" s="43"/>
      <c r="C98" s="44"/>
      <c r="D98" s="32"/>
      <c r="E98" s="39"/>
      <c r="F98" s="67">
        <f>SUM(F96:F97)</f>
        <v>0</v>
      </c>
      <c r="G98" s="32"/>
      <c r="H98" s="67">
        <f>SUM(H96:H97)</f>
        <v>0</v>
      </c>
      <c r="I98" s="34"/>
      <c r="J98" s="67">
        <f>SUM(J96:J97)</f>
        <v>0</v>
      </c>
      <c r="K98" s="32"/>
      <c r="L98" s="67">
        <f>SUM(L96:L97)</f>
        <v>0</v>
      </c>
      <c r="M98" s="72"/>
      <c r="N98" s="8"/>
      <c r="O98" s="27"/>
      <c r="P98" s="27"/>
      <c r="Q98" s="8"/>
      <c r="R98" s="8"/>
      <c r="S98" s="8"/>
      <c r="T98" s="8"/>
      <c r="U98" s="8"/>
      <c r="V98" s="8"/>
      <c r="W98" s="9"/>
    </row>
    <row r="99" spans="1:23" ht="14.25" customHeight="1">
      <c r="A99" s="71"/>
      <c r="B99" s="50" t="s">
        <v>143</v>
      </c>
      <c r="C99" s="44"/>
      <c r="D99" s="32"/>
      <c r="E99" s="39"/>
      <c r="F99" s="39"/>
      <c r="G99" s="32"/>
      <c r="H99" s="39"/>
      <c r="I99" s="34"/>
      <c r="J99" s="39"/>
      <c r="K99" s="32"/>
      <c r="L99" s="39"/>
      <c r="M99" s="72"/>
      <c r="N99" s="8"/>
      <c r="O99" s="27"/>
      <c r="P99" s="27"/>
      <c r="Q99" s="8"/>
      <c r="R99" s="8"/>
      <c r="S99" s="8"/>
      <c r="T99" s="8"/>
      <c r="U99" s="8"/>
      <c r="V99" s="8"/>
      <c r="W99" s="9"/>
    </row>
    <row r="100" spans="1:23" ht="14.25" customHeight="1">
      <c r="A100" s="38" t="s">
        <v>144</v>
      </c>
      <c r="B100" s="37" t="s">
        <v>145</v>
      </c>
      <c r="C100" s="38" t="s">
        <v>40</v>
      </c>
      <c r="D100" s="32"/>
      <c r="E100" s="39">
        <v>26267</v>
      </c>
      <c r="F100" s="39">
        <f>ROUND(D100*E100,0)</f>
        <v>0</v>
      </c>
      <c r="G100" s="40">
        <f>IF(K100&gt;D100,K100-D100,0)</f>
        <v>53.1</v>
      </c>
      <c r="H100" s="41">
        <f>ROUND(E100*G100,0)</f>
        <v>1394778</v>
      </c>
      <c r="I100" s="66">
        <v>0</v>
      </c>
      <c r="J100" s="41">
        <f>ROUND(I100*E100,0)</f>
        <v>0</v>
      </c>
      <c r="K100" s="32">
        <v>53.1</v>
      </c>
      <c r="L100" s="35">
        <f>ROUND(E100*K100,0)</f>
        <v>1394778</v>
      </c>
      <c r="M100" s="7"/>
      <c r="N100" s="8"/>
      <c r="O100" s="27"/>
      <c r="P100" s="27"/>
      <c r="Q100" s="8"/>
      <c r="R100" s="8"/>
      <c r="S100" s="8"/>
      <c r="T100" s="8"/>
      <c r="U100" s="8"/>
      <c r="V100" s="8"/>
      <c r="W100" s="9"/>
    </row>
    <row r="101" spans="1:23" ht="14.25" customHeight="1">
      <c r="A101" s="71"/>
      <c r="B101" s="43"/>
      <c r="C101" s="44"/>
      <c r="D101" s="32"/>
      <c r="E101" s="39"/>
      <c r="F101" s="67">
        <f>SUM(F100)</f>
        <v>0</v>
      </c>
      <c r="G101" s="32"/>
      <c r="H101" s="67">
        <f>SUM(H100)</f>
        <v>1394778</v>
      </c>
      <c r="I101" s="34"/>
      <c r="J101" s="67">
        <f>SUM(J100)</f>
        <v>0</v>
      </c>
      <c r="K101" s="32"/>
      <c r="L101" s="67">
        <f>SUM(L100)</f>
        <v>1394778</v>
      </c>
      <c r="M101" s="72"/>
      <c r="N101" s="8"/>
      <c r="O101" s="27">
        <f>H81+H90</f>
        <v>59936379</v>
      </c>
      <c r="P101" s="27">
        <f>O101*1.35</f>
        <v>80914111.650000006</v>
      </c>
      <c r="Q101" s="8"/>
      <c r="R101" s="8"/>
      <c r="S101" s="8"/>
      <c r="T101" s="8"/>
      <c r="U101" s="8"/>
      <c r="V101" s="8"/>
      <c r="W101" s="9"/>
    </row>
    <row r="102" spans="1:23" ht="14.25" customHeight="1">
      <c r="A102" s="71"/>
      <c r="B102" s="43"/>
      <c r="C102" s="44"/>
      <c r="D102" s="32"/>
      <c r="E102" s="39"/>
      <c r="F102" s="39"/>
      <c r="G102" s="32"/>
      <c r="H102" s="39"/>
      <c r="I102" s="34"/>
      <c r="J102" s="39"/>
      <c r="K102" s="32"/>
      <c r="L102" s="39"/>
      <c r="M102" s="72"/>
      <c r="N102" s="8"/>
      <c r="O102" s="73">
        <f>O101/D112</f>
        <v>2.8160375190499486E-2</v>
      </c>
      <c r="P102" s="27"/>
      <c r="Q102" s="8"/>
      <c r="R102" s="8"/>
      <c r="S102" s="8"/>
      <c r="T102" s="8"/>
      <c r="U102" s="8"/>
      <c r="V102" s="8"/>
      <c r="W102" s="9"/>
    </row>
    <row r="103" spans="1:23" ht="14.25" customHeight="1">
      <c r="A103" s="422" t="s">
        <v>146</v>
      </c>
      <c r="B103" s="423"/>
      <c r="C103" s="423"/>
      <c r="D103" s="423"/>
      <c r="E103" s="424"/>
      <c r="F103" s="74">
        <f>F53+F46+F41+F36+F32+F28+F24+F68+F71+F81+F90+F94+F98+F101</f>
        <v>1576588290</v>
      </c>
      <c r="G103" s="32"/>
      <c r="H103" s="74">
        <f>H53+H46+H41+H36+H32+H28+H24+H68+H71+H81+H90+H94+H98+H101</f>
        <v>173471325</v>
      </c>
      <c r="I103" s="34"/>
      <c r="J103" s="74">
        <f>J53+J46+J41+J36+J32+J28+J24+J68+J71+J81+J90+J94+J98+J101</f>
        <v>150039675</v>
      </c>
      <c r="K103" s="32"/>
      <c r="L103" s="74">
        <f>L53+L46+L41+L36+L32+L28+L24+L68+L71+L81+L90+L94+L98+L101</f>
        <v>1600019940</v>
      </c>
      <c r="M103" s="75"/>
      <c r="N103" s="8"/>
      <c r="O103" s="27"/>
      <c r="P103" s="27"/>
      <c r="Q103" s="8"/>
      <c r="R103" s="8"/>
      <c r="S103" s="8"/>
      <c r="T103" s="8"/>
      <c r="U103" s="8"/>
      <c r="V103" s="8"/>
      <c r="W103" s="9"/>
    </row>
    <row r="104" spans="1:23" ht="9" customHeight="1">
      <c r="A104" s="36"/>
      <c r="B104" s="43"/>
      <c r="C104" s="44"/>
      <c r="D104" s="32"/>
      <c r="E104" s="39"/>
      <c r="F104" s="39"/>
      <c r="G104" s="32"/>
      <c r="H104" s="33"/>
      <c r="I104" s="34"/>
      <c r="J104" s="33"/>
      <c r="K104" s="32"/>
      <c r="L104" s="35"/>
      <c r="M104" s="7"/>
      <c r="N104" s="8"/>
      <c r="O104" s="27"/>
      <c r="P104" s="27"/>
      <c r="Q104" s="8"/>
      <c r="R104" s="8"/>
      <c r="S104" s="8"/>
      <c r="T104" s="8"/>
      <c r="U104" s="8"/>
      <c r="V104" s="8"/>
      <c r="W104" s="9"/>
    </row>
    <row r="105" spans="1:23" ht="14.25" customHeight="1">
      <c r="A105" s="407" t="s">
        <v>147</v>
      </c>
      <c r="B105" s="408"/>
      <c r="C105" s="408"/>
      <c r="D105" s="408"/>
      <c r="E105" s="408"/>
      <c r="F105" s="76">
        <f>F103</f>
        <v>1576588290</v>
      </c>
      <c r="G105" s="32"/>
      <c r="H105" s="76">
        <f>H103</f>
        <v>173471325</v>
      </c>
      <c r="I105" s="34"/>
      <c r="J105" s="76">
        <f>J103</f>
        <v>150039675</v>
      </c>
      <c r="K105" s="32"/>
      <c r="L105" s="77">
        <f>L103</f>
        <v>1600019940</v>
      </c>
      <c r="M105" s="57"/>
      <c r="N105" s="27">
        <f>F105-L105</f>
        <v>-23431650</v>
      </c>
      <c r="O105" s="27">
        <v>26898893</v>
      </c>
      <c r="P105" s="27"/>
      <c r="Q105" s="8"/>
      <c r="R105" s="8"/>
      <c r="S105" s="8"/>
      <c r="T105" s="8"/>
      <c r="U105" s="8"/>
      <c r="V105" s="8"/>
      <c r="W105" s="9"/>
    </row>
    <row r="106" spans="1:23" ht="14.25" customHeight="1">
      <c r="A106" s="407" t="s">
        <v>148</v>
      </c>
      <c r="B106" s="408"/>
      <c r="C106" s="408"/>
      <c r="D106" s="408"/>
      <c r="E106" s="408"/>
      <c r="F106" s="76">
        <f>ROUND((F105*0.28),0)</f>
        <v>441444721</v>
      </c>
      <c r="G106" s="32"/>
      <c r="H106" s="76">
        <f>ROUND((H105*0.28),0)</f>
        <v>48571971</v>
      </c>
      <c r="I106" s="34"/>
      <c r="J106" s="76">
        <f>ROUND((J105*0.28),0)</f>
        <v>42011109</v>
      </c>
      <c r="K106" s="32"/>
      <c r="L106" s="77">
        <f>ROUND((L105*0.28),0)</f>
        <v>448005583</v>
      </c>
      <c r="M106" s="7"/>
      <c r="N106" s="8"/>
      <c r="O106" s="27"/>
      <c r="P106" s="27"/>
      <c r="Q106" s="8"/>
      <c r="R106" s="8"/>
      <c r="S106" s="8"/>
      <c r="T106" s="8"/>
      <c r="U106" s="8"/>
      <c r="V106" s="8"/>
      <c r="W106" s="9"/>
    </row>
    <row r="107" spans="1:23" ht="14.25" customHeight="1">
      <c r="A107" s="407" t="s">
        <v>149</v>
      </c>
      <c r="B107" s="408"/>
      <c r="C107" s="408"/>
      <c r="D107" s="408"/>
      <c r="E107" s="408"/>
      <c r="F107" s="76">
        <f>ROUND((F105*0.02),0)</f>
        <v>31531766</v>
      </c>
      <c r="G107" s="32"/>
      <c r="H107" s="76">
        <f>ROUND((H105*0.02),0)</f>
        <v>3469427</v>
      </c>
      <c r="I107" s="34"/>
      <c r="J107" s="76">
        <f>ROUND((J105*0.02),0)</f>
        <v>3000794</v>
      </c>
      <c r="K107" s="32"/>
      <c r="L107" s="77">
        <f>ROUND((L105*0.02),0)</f>
        <v>32000399</v>
      </c>
      <c r="M107" s="7"/>
      <c r="N107" s="8"/>
      <c r="O107" s="27"/>
      <c r="P107" s="27"/>
      <c r="Q107" s="8"/>
      <c r="R107" s="8"/>
      <c r="S107" s="8"/>
      <c r="T107" s="8"/>
      <c r="U107" s="8"/>
      <c r="V107" s="8"/>
      <c r="W107" s="9"/>
    </row>
    <row r="108" spans="1:23" ht="14.25" customHeight="1">
      <c r="A108" s="407" t="s">
        <v>150</v>
      </c>
      <c r="B108" s="408"/>
      <c r="C108" s="408"/>
      <c r="D108" s="408"/>
      <c r="E108" s="408"/>
      <c r="F108" s="76">
        <f>ROUND((F105*0.05),0)</f>
        <v>78829415</v>
      </c>
      <c r="G108" s="32"/>
      <c r="H108" s="76">
        <f>ROUND((H105*0.05),0)</f>
        <v>8673566</v>
      </c>
      <c r="I108" s="34"/>
      <c r="J108" s="76">
        <f>ROUND((J105*0.05),0)</f>
        <v>7501984</v>
      </c>
      <c r="K108" s="32"/>
      <c r="L108" s="77">
        <f>ROUND((L105*0.05),0)</f>
        <v>80000997</v>
      </c>
      <c r="M108" s="7"/>
      <c r="N108" s="8"/>
      <c r="O108" s="27"/>
      <c r="P108" s="27"/>
      <c r="Q108" s="8"/>
      <c r="R108" s="8"/>
      <c r="S108" s="8"/>
      <c r="T108" s="8"/>
      <c r="U108" s="8"/>
      <c r="V108" s="8"/>
      <c r="W108" s="9"/>
    </row>
    <row r="109" spans="1:23" ht="14.25" customHeight="1">
      <c r="A109" s="407" t="s">
        <v>151</v>
      </c>
      <c r="B109" s="409"/>
      <c r="C109" s="409"/>
      <c r="D109" s="409"/>
      <c r="E109" s="409"/>
      <c r="F109" s="78">
        <f>SUM(F105:F108)</f>
        <v>2128394192</v>
      </c>
      <c r="G109" s="32"/>
      <c r="H109" s="78">
        <f>SUM(H105:H108)</f>
        <v>234186289</v>
      </c>
      <c r="I109" s="34"/>
      <c r="J109" s="78">
        <f>SUM(J105:J108)</f>
        <v>202553562</v>
      </c>
      <c r="K109" s="32"/>
      <c r="L109" s="79">
        <f>SUM(L105:L108)</f>
        <v>2160026919</v>
      </c>
      <c r="M109" s="7"/>
      <c r="N109" s="8"/>
      <c r="O109" s="27"/>
      <c r="P109" s="27"/>
      <c r="Q109" s="8"/>
      <c r="R109" s="8"/>
      <c r="S109" s="8"/>
      <c r="T109" s="8"/>
      <c r="U109" s="8"/>
      <c r="V109" s="8"/>
      <c r="W109" s="9"/>
    </row>
    <row r="110" spans="1:23" ht="10.5" customHeight="1">
      <c r="A110" s="410"/>
      <c r="B110" s="411"/>
      <c r="C110" s="411"/>
      <c r="D110" s="411"/>
      <c r="E110" s="411"/>
      <c r="F110" s="411"/>
      <c r="G110" s="411"/>
      <c r="H110" s="411"/>
      <c r="I110" s="411"/>
      <c r="J110" s="411"/>
      <c r="K110" s="411"/>
      <c r="L110" s="412"/>
      <c r="M110" s="80"/>
      <c r="N110" s="81"/>
      <c r="O110" s="81"/>
      <c r="P110" s="81"/>
      <c r="Q110" s="81"/>
      <c r="R110" s="81"/>
      <c r="S110" s="81"/>
      <c r="T110" s="81"/>
      <c r="U110" s="81"/>
      <c r="V110" s="81"/>
      <c r="W110" s="82"/>
    </row>
    <row r="111" spans="1:23" ht="7.9" customHeight="1">
      <c r="A111" s="413"/>
      <c r="B111" s="414"/>
      <c r="C111" s="414"/>
      <c r="D111" s="414"/>
      <c r="E111" s="414"/>
      <c r="F111" s="414"/>
      <c r="G111" s="415"/>
      <c r="H111" s="415"/>
      <c r="I111" s="415"/>
      <c r="J111" s="415"/>
      <c r="K111" s="415"/>
      <c r="L111" s="416"/>
      <c r="M111" s="80"/>
      <c r="N111" s="81"/>
      <c r="O111" s="87"/>
      <c r="P111" s="81"/>
      <c r="Q111" s="81"/>
      <c r="R111" s="81"/>
      <c r="S111" s="81"/>
      <c r="T111" s="81"/>
      <c r="U111" s="81"/>
      <c r="V111" s="81"/>
      <c r="W111" s="82"/>
    </row>
    <row r="112" spans="1:23" ht="21.75" customHeight="1">
      <c r="A112" s="402" t="s">
        <v>152</v>
      </c>
      <c r="B112" s="403"/>
      <c r="C112" s="403"/>
      <c r="D112" s="404">
        <f>G2</f>
        <v>2128394192</v>
      </c>
      <c r="E112" s="404"/>
      <c r="F112" s="404"/>
      <c r="G112" s="88"/>
      <c r="H112" s="417"/>
      <c r="I112" s="417"/>
      <c r="J112" s="417"/>
      <c r="K112" s="417"/>
      <c r="L112" s="418"/>
      <c r="M112" s="89"/>
      <c r="N112" s="90"/>
      <c r="O112" s="91"/>
      <c r="P112" s="72"/>
      <c r="Q112" s="8"/>
      <c r="R112" s="8"/>
      <c r="S112" s="8"/>
      <c r="T112" s="8"/>
      <c r="U112" s="8"/>
      <c r="V112" s="8"/>
      <c r="W112" s="9"/>
    </row>
    <row r="113" spans="1:23" ht="19.5" customHeight="1">
      <c r="A113" s="402" t="s">
        <v>153</v>
      </c>
      <c r="B113" s="403"/>
      <c r="C113" s="403"/>
      <c r="D113" s="404">
        <f>H109</f>
        <v>234186289</v>
      </c>
      <c r="E113" s="404"/>
      <c r="F113" s="404"/>
      <c r="G113" s="88"/>
      <c r="H113" s="92"/>
      <c r="I113" s="93"/>
      <c r="J113" s="94"/>
      <c r="K113" s="95"/>
      <c r="L113" s="96"/>
      <c r="M113" s="97"/>
      <c r="N113" s="8"/>
      <c r="O113" s="3"/>
      <c r="P113" s="8"/>
      <c r="Q113" s="8"/>
      <c r="R113" s="8"/>
      <c r="S113" s="8"/>
      <c r="T113" s="8"/>
      <c r="U113" s="8"/>
      <c r="V113" s="8"/>
      <c r="W113" s="9"/>
    </row>
    <row r="114" spans="1:23" ht="18" customHeight="1">
      <c r="A114" s="402" t="s">
        <v>154</v>
      </c>
      <c r="B114" s="403"/>
      <c r="C114" s="403"/>
      <c r="D114" s="404">
        <f>J109</f>
        <v>202553562</v>
      </c>
      <c r="E114" s="404"/>
      <c r="F114" s="404"/>
      <c r="G114" s="88"/>
      <c r="H114" s="92"/>
      <c r="I114" s="93"/>
      <c r="J114" s="98"/>
      <c r="K114" s="98"/>
      <c r="L114" s="96"/>
      <c r="M114" s="97"/>
      <c r="N114" s="8"/>
      <c r="O114" s="8"/>
      <c r="P114" s="8"/>
      <c r="Q114" s="8"/>
      <c r="R114" s="8"/>
      <c r="S114" s="8"/>
      <c r="T114" s="8"/>
      <c r="U114" s="8"/>
      <c r="V114" s="8"/>
      <c r="W114" s="9"/>
    </row>
    <row r="115" spans="1:23" ht="17.25" customHeight="1">
      <c r="A115" s="402" t="s">
        <v>155</v>
      </c>
      <c r="B115" s="403"/>
      <c r="C115" s="403"/>
      <c r="D115" s="404">
        <f>L109</f>
        <v>2160026919</v>
      </c>
      <c r="E115" s="404"/>
      <c r="F115" s="404"/>
      <c r="G115" s="99"/>
      <c r="H115" s="92"/>
      <c r="I115" s="93"/>
      <c r="J115" s="100"/>
      <c r="K115" s="95"/>
      <c r="L115" s="96"/>
      <c r="M115" s="97"/>
      <c r="N115" s="8"/>
      <c r="O115" s="8"/>
      <c r="P115" s="8"/>
      <c r="Q115" s="8"/>
      <c r="R115" s="8"/>
      <c r="S115" s="8"/>
      <c r="T115" s="8"/>
      <c r="U115" s="8"/>
      <c r="V115" s="8"/>
      <c r="W115" s="9"/>
    </row>
    <row r="116" spans="1:23" ht="19.5" customHeight="1">
      <c r="A116" s="402" t="s">
        <v>156</v>
      </c>
      <c r="B116" s="403"/>
      <c r="C116" s="403"/>
      <c r="D116" s="404">
        <f>D112-D115</f>
        <v>-31632727</v>
      </c>
      <c r="E116" s="404"/>
      <c r="F116" s="404"/>
      <c r="G116" s="88"/>
      <c r="H116" s="92"/>
      <c r="I116" s="93"/>
      <c r="J116" s="95"/>
      <c r="K116" s="98"/>
      <c r="L116" s="96"/>
      <c r="M116" s="97"/>
      <c r="N116" s="27"/>
      <c r="O116" s="8"/>
      <c r="P116" s="8"/>
      <c r="Q116" s="8"/>
      <c r="R116" s="8"/>
      <c r="S116" s="8"/>
      <c r="T116" s="8"/>
      <c r="U116" s="8"/>
      <c r="V116" s="8"/>
      <c r="W116" s="9"/>
    </row>
    <row r="117" spans="1:23" ht="16.149999999999999" customHeight="1">
      <c r="A117" s="101" t="s">
        <v>157</v>
      </c>
      <c r="B117" s="102"/>
      <c r="C117" s="103"/>
      <c r="D117" s="104"/>
      <c r="E117" s="104"/>
      <c r="F117" s="104"/>
      <c r="G117" s="105"/>
      <c r="H117" s="105"/>
      <c r="I117" s="105"/>
      <c r="J117" s="105"/>
      <c r="K117" s="105"/>
      <c r="L117" s="106"/>
      <c r="M117" s="107"/>
      <c r="N117" s="8"/>
      <c r="O117" s="8"/>
      <c r="P117" s="8"/>
      <c r="Q117" s="8"/>
      <c r="R117" s="8"/>
      <c r="S117" s="8"/>
      <c r="T117" s="8"/>
      <c r="U117" s="8"/>
      <c r="V117" s="8"/>
      <c r="W117" s="9"/>
    </row>
    <row r="118" spans="1:23" ht="11.25" customHeight="1">
      <c r="A118" s="108"/>
      <c r="B118" s="109"/>
      <c r="C118" s="110"/>
      <c r="D118" s="110"/>
      <c r="E118" s="110"/>
      <c r="F118" s="110"/>
      <c r="G118" s="110"/>
      <c r="H118" s="110"/>
      <c r="I118" s="110"/>
      <c r="J118" s="110"/>
      <c r="K118" s="110"/>
      <c r="L118" s="111"/>
      <c r="M118" s="112"/>
      <c r="N118" s="8"/>
      <c r="O118" s="8"/>
      <c r="P118" s="8"/>
      <c r="Q118" s="8"/>
      <c r="R118" s="8"/>
      <c r="S118" s="8"/>
      <c r="T118" s="8"/>
      <c r="U118" s="8"/>
      <c r="V118" s="8"/>
      <c r="W118" s="9"/>
    </row>
    <row r="119" spans="1:23" ht="16.149999999999999" customHeight="1">
      <c r="A119" s="108"/>
      <c r="B119" s="109"/>
      <c r="C119" s="110"/>
      <c r="D119" s="110"/>
      <c r="E119" s="110"/>
      <c r="F119" s="110"/>
      <c r="G119" s="110"/>
      <c r="H119" s="110"/>
      <c r="I119" s="110"/>
      <c r="J119" s="110"/>
      <c r="K119" s="110"/>
      <c r="L119" s="111"/>
      <c r="M119" s="112"/>
      <c r="N119" s="8"/>
      <c r="O119" s="8"/>
      <c r="P119" s="8"/>
      <c r="Q119" s="8"/>
      <c r="R119" s="8"/>
      <c r="S119" s="8"/>
      <c r="T119" s="8"/>
      <c r="U119" s="8"/>
      <c r="V119" s="8"/>
      <c r="W119" s="9"/>
    </row>
    <row r="120" spans="1:23" ht="16.899999999999999" customHeight="1">
      <c r="A120" s="108"/>
      <c r="B120" s="109"/>
      <c r="C120" s="95"/>
      <c r="D120" s="95"/>
      <c r="E120" s="109"/>
      <c r="F120" s="95"/>
      <c r="G120" s="113"/>
      <c r="H120" s="113"/>
      <c r="I120" s="114"/>
      <c r="J120" s="115" t="s">
        <v>158</v>
      </c>
      <c r="K120" s="95"/>
      <c r="L120" s="96"/>
      <c r="M120" s="97"/>
      <c r="N120" s="8"/>
      <c r="O120" s="8"/>
      <c r="P120" s="8"/>
      <c r="Q120" s="8"/>
      <c r="R120" s="8"/>
      <c r="S120" s="8"/>
      <c r="T120" s="8"/>
      <c r="U120" s="8"/>
      <c r="V120" s="8"/>
      <c r="W120" s="9"/>
    </row>
    <row r="121" spans="1:23" ht="16.149999999999999" customHeight="1">
      <c r="A121" s="116"/>
      <c r="B121" s="117"/>
      <c r="C121" s="118"/>
      <c r="D121" s="119"/>
      <c r="E121" s="118"/>
      <c r="F121" s="118"/>
      <c r="G121" s="118"/>
      <c r="H121" s="120"/>
      <c r="I121" s="121"/>
      <c r="J121" s="119"/>
      <c r="K121" s="117"/>
      <c r="L121" s="122"/>
      <c r="M121" s="123"/>
      <c r="N121" s="8"/>
      <c r="O121" s="8"/>
      <c r="P121" s="8"/>
      <c r="Q121" s="8"/>
      <c r="R121" s="8"/>
      <c r="S121" s="8"/>
      <c r="T121" s="8"/>
      <c r="U121" s="8"/>
      <c r="V121" s="8"/>
      <c r="W121" s="9"/>
    </row>
    <row r="122" spans="1:23" ht="16.149999999999999" customHeight="1">
      <c r="A122" s="124"/>
      <c r="B122" s="405" t="s">
        <v>159</v>
      </c>
      <c r="C122" s="406"/>
      <c r="D122" s="406"/>
      <c r="E122" s="8"/>
      <c r="F122" s="126" t="s">
        <v>160</v>
      </c>
      <c r="G122" s="127"/>
      <c r="H122" s="128"/>
      <c r="I122" s="8"/>
      <c r="J122" s="126" t="s">
        <v>160</v>
      </c>
      <c r="K122" s="127"/>
      <c r="L122" s="129"/>
      <c r="M122" s="130"/>
      <c r="N122" s="8"/>
      <c r="O122" s="8"/>
      <c r="P122" s="8"/>
      <c r="Q122" s="8"/>
      <c r="R122" s="8"/>
      <c r="S122" s="8"/>
      <c r="T122" s="8"/>
      <c r="U122" s="8"/>
      <c r="V122" s="8"/>
      <c r="W122" s="9"/>
    </row>
    <row r="123" spans="1:23" ht="16.149999999999999" customHeight="1">
      <c r="A123" s="5"/>
      <c r="B123" s="401" t="s">
        <v>161</v>
      </c>
      <c r="C123" s="396"/>
      <c r="D123" s="396"/>
      <c r="E123" s="132"/>
      <c r="F123" s="398" t="s">
        <v>162</v>
      </c>
      <c r="G123" s="399"/>
      <c r="H123" s="399"/>
      <c r="I123" s="8"/>
      <c r="J123" s="398" t="s">
        <v>163</v>
      </c>
      <c r="K123" s="479"/>
      <c r="L123" s="480"/>
      <c r="M123" s="5"/>
      <c r="N123" s="8"/>
      <c r="O123" s="8"/>
      <c r="P123" s="8"/>
      <c r="Q123" s="8"/>
      <c r="R123" s="8"/>
      <c r="S123" s="8"/>
      <c r="T123" s="8"/>
      <c r="U123" s="8"/>
      <c r="V123" s="8"/>
      <c r="W123" s="9"/>
    </row>
    <row r="124" spans="1:23" ht="16.149999999999999" customHeight="1">
      <c r="A124" s="130"/>
      <c r="B124" s="393" t="s">
        <v>164</v>
      </c>
      <c r="C124" s="394"/>
      <c r="D124" s="394"/>
      <c r="E124" s="135"/>
      <c r="F124" s="125" t="s">
        <v>165</v>
      </c>
      <c r="G124" s="135"/>
      <c r="H124" s="135"/>
      <c r="I124" s="8"/>
      <c r="J124" s="136" t="s">
        <v>166</v>
      </c>
      <c r="K124" s="132"/>
      <c r="L124" s="137"/>
      <c r="M124" s="138"/>
      <c r="N124" s="8"/>
      <c r="O124" s="8"/>
      <c r="P124" s="8"/>
      <c r="Q124" s="8"/>
      <c r="R124" s="8"/>
      <c r="S124" s="8"/>
      <c r="T124" s="8"/>
      <c r="U124" s="8"/>
      <c r="V124" s="8"/>
      <c r="W124" s="9"/>
    </row>
    <row r="125" spans="1:23" ht="16.149999999999999" customHeight="1">
      <c r="A125" s="130"/>
      <c r="B125" s="132"/>
      <c r="C125" s="134"/>
      <c r="D125" s="134"/>
      <c r="E125" s="135"/>
      <c r="F125" s="8"/>
      <c r="G125" s="134"/>
      <c r="H125" s="134"/>
      <c r="I125" s="139"/>
      <c r="J125" s="134"/>
      <c r="K125" s="134"/>
      <c r="L125" s="140"/>
      <c r="M125" s="138"/>
      <c r="N125" s="8"/>
      <c r="O125" s="8"/>
      <c r="P125" s="8"/>
      <c r="Q125" s="8"/>
      <c r="R125" s="8"/>
      <c r="S125" s="8"/>
      <c r="T125" s="8"/>
      <c r="U125" s="8"/>
      <c r="V125" s="8"/>
      <c r="W125" s="9"/>
    </row>
    <row r="126" spans="1:23" ht="16.149999999999999" customHeight="1">
      <c r="A126" s="130"/>
      <c r="B126" s="132"/>
      <c r="C126" s="134"/>
      <c r="D126" s="134"/>
      <c r="E126" s="135"/>
      <c r="F126" s="8"/>
      <c r="G126" s="134"/>
      <c r="H126" s="134"/>
      <c r="I126" s="139"/>
      <c r="J126" s="134"/>
      <c r="K126" s="134"/>
      <c r="L126" s="140"/>
      <c r="M126" s="138"/>
      <c r="N126" s="8"/>
      <c r="O126" s="8"/>
      <c r="P126" s="8"/>
      <c r="Q126" s="8"/>
      <c r="R126" s="8"/>
      <c r="S126" s="8"/>
      <c r="T126" s="8"/>
      <c r="U126" s="8"/>
      <c r="V126" s="8"/>
      <c r="W126" s="9"/>
    </row>
    <row r="127" spans="1:23" ht="16.899999999999999" customHeight="1">
      <c r="A127" s="141"/>
      <c r="B127" s="142"/>
      <c r="C127" s="143"/>
      <c r="D127" s="143"/>
      <c r="E127" s="144"/>
      <c r="F127" s="145"/>
      <c r="G127" s="143"/>
      <c r="H127" s="143"/>
      <c r="I127" s="146"/>
      <c r="J127" s="143"/>
      <c r="K127" s="143"/>
      <c r="L127" s="147"/>
      <c r="M127" s="138"/>
      <c r="N127" s="8"/>
      <c r="O127" s="8"/>
      <c r="P127" s="8"/>
      <c r="Q127" s="8"/>
      <c r="R127" s="8"/>
      <c r="S127" s="8"/>
      <c r="T127" s="8"/>
      <c r="U127" s="8"/>
      <c r="V127" s="8"/>
      <c r="W127" s="9"/>
    </row>
    <row r="128" spans="1:23" ht="8.25" customHeight="1">
      <c r="A128" s="148"/>
      <c r="B128" s="149"/>
      <c r="C128" s="150"/>
      <c r="D128" s="150"/>
      <c r="E128" s="151"/>
      <c r="F128" s="3"/>
      <c r="G128" s="3"/>
      <c r="H128" s="3"/>
      <c r="I128" s="152"/>
      <c r="J128" s="150"/>
      <c r="K128" s="150"/>
      <c r="L128" s="150"/>
      <c r="M128" s="134"/>
      <c r="N128" s="8"/>
      <c r="O128" s="8"/>
      <c r="P128" s="8"/>
      <c r="Q128" s="8"/>
      <c r="R128" s="8"/>
      <c r="S128" s="8"/>
      <c r="T128" s="8"/>
      <c r="U128" s="8"/>
      <c r="V128" s="8"/>
      <c r="W128" s="9"/>
    </row>
    <row r="129" spans="1:23" ht="16.149999999999999" customHeight="1">
      <c r="A129" s="153"/>
      <c r="B129" s="395"/>
      <c r="C129" s="395"/>
      <c r="D129" s="395"/>
      <c r="E129" s="155"/>
      <c r="F129" s="132"/>
      <c r="G129" s="156"/>
      <c r="H129" s="8"/>
      <c r="I129" s="8"/>
      <c r="J129" s="132"/>
      <c r="K129" s="156"/>
      <c r="L129" s="8"/>
      <c r="M129" s="132"/>
      <c r="N129" s="8"/>
      <c r="O129" s="8"/>
      <c r="P129" s="8"/>
      <c r="Q129" s="8"/>
      <c r="R129" s="8"/>
      <c r="S129" s="8"/>
      <c r="T129" s="8"/>
      <c r="U129" s="8"/>
      <c r="V129" s="8"/>
      <c r="W129" s="9"/>
    </row>
    <row r="130" spans="1:23" ht="16.149999999999999" customHeight="1">
      <c r="A130" s="157"/>
      <c r="B130" s="396"/>
      <c r="C130" s="396"/>
      <c r="D130" s="396"/>
      <c r="E130" s="158"/>
      <c r="F130" s="400"/>
      <c r="G130" s="400"/>
      <c r="H130" s="400"/>
      <c r="I130" s="8"/>
      <c r="J130" s="159"/>
      <c r="K130" s="131"/>
      <c r="L130" s="131"/>
      <c r="M130" s="120"/>
      <c r="N130" s="8"/>
      <c r="O130" s="8"/>
      <c r="P130" s="8"/>
      <c r="Q130" s="8"/>
      <c r="R130" s="8"/>
      <c r="S130" s="8"/>
      <c r="T130" s="8"/>
      <c r="U130" s="8"/>
      <c r="V130" s="8"/>
      <c r="W130" s="9"/>
    </row>
    <row r="131" spans="1:23" ht="15.75" customHeight="1">
      <c r="A131" s="157"/>
      <c r="B131" s="397"/>
      <c r="C131" s="397"/>
      <c r="D131" s="397"/>
      <c r="E131" s="160"/>
      <c r="F131" s="132"/>
      <c r="G131" s="132"/>
      <c r="H131" s="132"/>
      <c r="I131" s="8"/>
      <c r="J131" s="154"/>
      <c r="K131" s="135"/>
      <c r="L131" s="135"/>
      <c r="M131" s="160"/>
      <c r="N131" s="8"/>
      <c r="O131" s="8"/>
      <c r="P131" s="8"/>
      <c r="Q131" s="8"/>
      <c r="R131" s="8"/>
      <c r="S131" s="8"/>
      <c r="T131" s="8"/>
      <c r="U131" s="8"/>
      <c r="V131" s="8"/>
      <c r="W131" s="9"/>
    </row>
    <row r="132" spans="1:23" ht="16.149999999999999" customHeight="1">
      <c r="A132" s="161"/>
      <c r="B132" s="8"/>
      <c r="C132" s="8"/>
      <c r="D132" s="8"/>
      <c r="E132" s="132"/>
      <c r="F132" s="132"/>
      <c r="G132" s="132"/>
      <c r="H132" s="132"/>
      <c r="I132" s="8"/>
      <c r="J132" s="8"/>
      <c r="K132" s="8"/>
      <c r="L132" s="8"/>
      <c r="M132" s="8"/>
      <c r="N132" s="8"/>
      <c r="O132" s="8"/>
      <c r="P132" s="8"/>
      <c r="Q132" s="8"/>
      <c r="R132" s="8"/>
      <c r="S132" s="8"/>
      <c r="T132" s="8"/>
      <c r="U132" s="8"/>
      <c r="V132" s="8"/>
      <c r="W132" s="9"/>
    </row>
    <row r="133" spans="1:23" ht="16.149999999999999" customHeight="1">
      <c r="A133" s="161"/>
      <c r="B133" s="8"/>
      <c r="C133" s="8"/>
      <c r="D133" s="8"/>
      <c r="E133" s="132"/>
      <c r="F133" s="132"/>
      <c r="G133" s="132"/>
      <c r="H133" s="132"/>
      <c r="I133" s="8"/>
      <c r="J133" s="8"/>
      <c r="K133" s="8"/>
      <c r="L133" s="8"/>
      <c r="M133" s="8"/>
      <c r="N133" s="8"/>
      <c r="O133" s="8"/>
      <c r="P133" s="8"/>
      <c r="Q133" s="8"/>
      <c r="R133" s="8"/>
      <c r="S133" s="8"/>
      <c r="T133" s="8"/>
      <c r="U133" s="8"/>
      <c r="V133" s="8"/>
      <c r="W133" s="9"/>
    </row>
    <row r="134" spans="1:23" ht="16.149999999999999" customHeight="1">
      <c r="A134" s="161"/>
      <c r="B134" s="8"/>
      <c r="C134" s="8"/>
      <c r="D134" s="8"/>
      <c r="E134" s="132"/>
      <c r="F134" s="132"/>
      <c r="G134" s="132"/>
      <c r="H134" s="132"/>
      <c r="I134" s="8"/>
      <c r="J134" s="8"/>
      <c r="K134" s="8"/>
      <c r="L134" s="8"/>
      <c r="M134" s="8"/>
      <c r="N134" s="8"/>
      <c r="O134" s="8"/>
      <c r="P134" s="8"/>
      <c r="Q134" s="8"/>
      <c r="R134" s="8"/>
      <c r="S134" s="8"/>
      <c r="T134" s="8"/>
      <c r="U134" s="8"/>
      <c r="V134" s="8"/>
      <c r="W134" s="9"/>
    </row>
    <row r="135" spans="1:23" ht="16.149999999999999" customHeight="1">
      <c r="A135" s="162"/>
      <c r="B135" s="163"/>
      <c r="C135" s="163"/>
      <c r="D135" s="163"/>
      <c r="E135" s="164"/>
      <c r="F135" s="164"/>
      <c r="G135" s="164"/>
      <c r="H135" s="164"/>
      <c r="I135" s="163"/>
      <c r="J135" s="163"/>
      <c r="K135" s="163"/>
      <c r="L135" s="163"/>
      <c r="M135" s="163"/>
      <c r="N135" s="163"/>
      <c r="O135" s="163"/>
      <c r="P135" s="163"/>
      <c r="Q135" s="163"/>
      <c r="R135" s="163"/>
      <c r="S135" s="163"/>
      <c r="T135" s="163"/>
      <c r="U135" s="163"/>
      <c r="V135" s="163"/>
      <c r="W135" s="165"/>
    </row>
  </sheetData>
  <mergeCells count="69">
    <mergeCell ref="J123:L123"/>
    <mergeCell ref="A1:B9"/>
    <mergeCell ref="C1:F1"/>
    <mergeCell ref="G1:I1"/>
    <mergeCell ref="J1:L1"/>
    <mergeCell ref="C2:F2"/>
    <mergeCell ref="G2:I2"/>
    <mergeCell ref="J2:L2"/>
    <mergeCell ref="C3:F9"/>
    <mergeCell ref="G3:I3"/>
    <mergeCell ref="J3:L3"/>
    <mergeCell ref="G4:I4"/>
    <mergeCell ref="J4:L4"/>
    <mergeCell ref="G5:I5"/>
    <mergeCell ref="J5:L5"/>
    <mergeCell ref="G7:I7"/>
    <mergeCell ref="J7:L7"/>
    <mergeCell ref="G8:I8"/>
    <mergeCell ref="J8:L8"/>
    <mergeCell ref="G6:I6"/>
    <mergeCell ref="J6:L6"/>
    <mergeCell ref="G9:I9"/>
    <mergeCell ref="J9:L9"/>
    <mergeCell ref="A10:B10"/>
    <mergeCell ref="C10:F11"/>
    <mergeCell ref="G10:I10"/>
    <mergeCell ref="J10:L10"/>
    <mergeCell ref="A11:B11"/>
    <mergeCell ref="G11:I11"/>
    <mergeCell ref="J11:L14"/>
    <mergeCell ref="A12:B12"/>
    <mergeCell ref="C12:F13"/>
    <mergeCell ref="G12:I12"/>
    <mergeCell ref="A19:L19"/>
    <mergeCell ref="A103:E103"/>
    <mergeCell ref="A13:B14"/>
    <mergeCell ref="G13:I13"/>
    <mergeCell ref="G14:I14"/>
    <mergeCell ref="G15:H15"/>
    <mergeCell ref="A16:L16"/>
    <mergeCell ref="A17:F17"/>
    <mergeCell ref="G17:H17"/>
    <mergeCell ref="I17:J17"/>
    <mergeCell ref="K17:L17"/>
    <mergeCell ref="A113:C113"/>
    <mergeCell ref="D113:F113"/>
    <mergeCell ref="A105:E105"/>
    <mergeCell ref="A106:E106"/>
    <mergeCell ref="A107:E107"/>
    <mergeCell ref="A108:E108"/>
    <mergeCell ref="A109:E109"/>
    <mergeCell ref="A110:L111"/>
    <mergeCell ref="A112:C112"/>
    <mergeCell ref="D112:F112"/>
    <mergeCell ref="H112:L112"/>
    <mergeCell ref="A114:C114"/>
    <mergeCell ref="D114:F114"/>
    <mergeCell ref="A115:C115"/>
    <mergeCell ref="D115:F115"/>
    <mergeCell ref="B122:D122"/>
    <mergeCell ref="A116:C116"/>
    <mergeCell ref="D116:F116"/>
    <mergeCell ref="B124:D124"/>
    <mergeCell ref="B129:D129"/>
    <mergeCell ref="B130:D130"/>
    <mergeCell ref="B131:D131"/>
    <mergeCell ref="F123:H123"/>
    <mergeCell ref="F130:H130"/>
    <mergeCell ref="B123:D123"/>
  </mergeCells>
  <pageMargins left="0.25" right="0.25" top="0.75" bottom="0.75" header="0.3" footer="0.3"/>
  <pageSetup orientation="landscape"/>
  <headerFooter>
    <oddFooter>&amp;C&amp;"Arial,Regular"&amp;10&amp;K000000Página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37"/>
  <sheetViews>
    <sheetView showGridLines="0" topLeftCell="A100" workbookViewId="0">
      <selection activeCell="A19" sqref="A19:L19"/>
    </sheetView>
  </sheetViews>
  <sheetFormatPr baseColWidth="10" defaultColWidth="10.7109375" defaultRowHeight="16.149999999999999" customHeight="1"/>
  <cols>
    <col min="1" max="1" width="8.7109375" style="1" customWidth="1"/>
    <col min="2" max="2" width="63.7109375" style="1" customWidth="1"/>
    <col min="3" max="3" width="7.7109375" style="1" customWidth="1"/>
    <col min="4" max="4" width="12.42578125" style="1" customWidth="1"/>
    <col min="5" max="5" width="16.42578125" style="1" customWidth="1"/>
    <col min="6" max="6" width="21" style="1" customWidth="1"/>
    <col min="7" max="7" width="10.7109375" style="1" customWidth="1"/>
    <col min="8" max="8" width="22.140625" style="1" customWidth="1"/>
    <col min="9" max="9" width="12.42578125" style="1" customWidth="1"/>
    <col min="10" max="10" width="21.28515625" style="1" customWidth="1"/>
    <col min="11" max="11" width="12.7109375" style="1" customWidth="1"/>
    <col min="12" max="12" width="24.140625" style="1" customWidth="1"/>
    <col min="13" max="13" width="3.28515625" style="1" customWidth="1"/>
    <col min="14" max="14" width="25.28515625" style="1" customWidth="1"/>
    <col min="15" max="15" width="21.7109375" style="1" customWidth="1"/>
    <col min="16" max="16" width="22.42578125" style="1" customWidth="1"/>
    <col min="17" max="24" width="10.7109375" style="1" customWidth="1"/>
    <col min="25" max="16384" width="10.7109375" style="1"/>
  </cols>
  <sheetData>
    <row r="1" spans="1:23" ht="22.5" customHeight="1">
      <c r="A1" s="481"/>
      <c r="B1" s="482"/>
      <c r="C1" s="486" t="s">
        <v>0</v>
      </c>
      <c r="D1" s="487"/>
      <c r="E1" s="487"/>
      <c r="F1" s="488"/>
      <c r="G1" s="439" t="s">
        <v>1</v>
      </c>
      <c r="H1" s="440"/>
      <c r="I1" s="489"/>
      <c r="J1" s="490" t="s">
        <v>2</v>
      </c>
      <c r="K1" s="444"/>
      <c r="L1" s="491"/>
      <c r="M1" s="2"/>
      <c r="N1" s="3"/>
      <c r="O1" s="3"/>
      <c r="P1" s="3"/>
      <c r="Q1" s="3"/>
      <c r="R1" s="3"/>
      <c r="S1" s="3"/>
      <c r="T1" s="3"/>
      <c r="U1" s="3"/>
      <c r="V1" s="3"/>
      <c r="W1" s="4"/>
    </row>
    <row r="2" spans="1:23" ht="22.5" customHeight="1">
      <c r="A2" s="483"/>
      <c r="B2" s="484"/>
      <c r="C2" s="492" t="s">
        <v>3</v>
      </c>
      <c r="D2" s="493"/>
      <c r="E2" s="493"/>
      <c r="F2" s="494"/>
      <c r="G2" s="458">
        <v>2128394192</v>
      </c>
      <c r="H2" s="459"/>
      <c r="I2" s="460"/>
      <c r="J2" s="508" t="s">
        <v>167</v>
      </c>
      <c r="K2" s="509"/>
      <c r="L2" s="510"/>
      <c r="M2" s="7"/>
      <c r="N2" s="8"/>
      <c r="O2" s="8"/>
      <c r="P2" s="8"/>
      <c r="Q2" s="8"/>
      <c r="R2" s="8"/>
      <c r="S2" s="8"/>
      <c r="T2" s="8"/>
      <c r="U2" s="8"/>
      <c r="V2" s="8"/>
      <c r="W2" s="9"/>
    </row>
    <row r="3" spans="1:23" ht="22.5" customHeight="1">
      <c r="A3" s="483"/>
      <c r="B3" s="484"/>
      <c r="C3" s="498" t="s">
        <v>4</v>
      </c>
      <c r="D3" s="499"/>
      <c r="E3" s="499"/>
      <c r="F3" s="500"/>
      <c r="G3" s="429" t="s">
        <v>5</v>
      </c>
      <c r="H3" s="430"/>
      <c r="I3" s="431"/>
      <c r="J3" s="447" t="s">
        <v>6</v>
      </c>
      <c r="K3" s="448"/>
      <c r="L3" s="449"/>
      <c r="M3" s="7"/>
      <c r="N3" s="8"/>
      <c r="O3" s="8"/>
      <c r="P3" s="8"/>
      <c r="Q3" s="8"/>
      <c r="R3" s="8"/>
      <c r="S3" s="8"/>
      <c r="T3" s="8"/>
      <c r="U3" s="8"/>
      <c r="V3" s="8"/>
      <c r="W3" s="9"/>
    </row>
    <row r="4" spans="1:23" ht="22.5" customHeight="1">
      <c r="A4" s="483"/>
      <c r="B4" s="484"/>
      <c r="C4" s="501"/>
      <c r="D4" s="502"/>
      <c r="E4" s="502"/>
      <c r="F4" s="503"/>
      <c r="G4" s="458"/>
      <c r="H4" s="459"/>
      <c r="I4" s="460"/>
      <c r="J4" s="461"/>
      <c r="K4" s="462"/>
      <c r="L4" s="463"/>
      <c r="M4" s="7"/>
      <c r="N4" s="8"/>
      <c r="O4" s="8"/>
      <c r="P4" s="8"/>
      <c r="Q4" s="8"/>
      <c r="R4" s="8"/>
      <c r="S4" s="8"/>
      <c r="T4" s="8"/>
      <c r="U4" s="8"/>
      <c r="V4" s="8"/>
      <c r="W4" s="9"/>
    </row>
    <row r="5" spans="1:23" ht="22.5" customHeight="1">
      <c r="A5" s="483"/>
      <c r="B5" s="484"/>
      <c r="C5" s="501"/>
      <c r="D5" s="502"/>
      <c r="E5" s="502"/>
      <c r="F5" s="503"/>
      <c r="G5" s="429" t="s">
        <v>7</v>
      </c>
      <c r="H5" s="430"/>
      <c r="I5" s="431"/>
      <c r="J5" s="447" t="s">
        <v>8</v>
      </c>
      <c r="K5" s="448"/>
      <c r="L5" s="449"/>
      <c r="M5" s="7"/>
      <c r="N5" s="8"/>
      <c r="O5" s="8"/>
      <c r="P5" s="8"/>
      <c r="Q5" s="8"/>
      <c r="R5" s="8"/>
      <c r="S5" s="8"/>
      <c r="T5" s="8"/>
      <c r="U5" s="8"/>
      <c r="V5" s="8"/>
      <c r="W5" s="9"/>
    </row>
    <row r="6" spans="1:23" ht="22.5" customHeight="1">
      <c r="A6" s="483"/>
      <c r="B6" s="484"/>
      <c r="C6" s="501"/>
      <c r="D6" s="502"/>
      <c r="E6" s="502"/>
      <c r="F6" s="503"/>
      <c r="G6" s="458"/>
      <c r="H6" s="459"/>
      <c r="I6" s="460"/>
      <c r="J6" s="458"/>
      <c r="K6" s="459"/>
      <c r="L6" s="460"/>
      <c r="M6" s="7"/>
      <c r="N6" s="8"/>
      <c r="O6" s="8"/>
      <c r="P6" s="8"/>
      <c r="Q6" s="8"/>
      <c r="R6" s="8"/>
      <c r="S6" s="8"/>
      <c r="T6" s="8"/>
      <c r="U6" s="8"/>
      <c r="V6" s="8"/>
      <c r="W6" s="9"/>
    </row>
    <row r="7" spans="1:23" ht="22.5" customHeight="1">
      <c r="A7" s="483"/>
      <c r="B7" s="484"/>
      <c r="C7" s="501"/>
      <c r="D7" s="502"/>
      <c r="E7" s="502"/>
      <c r="F7" s="503"/>
      <c r="G7" s="447" t="s">
        <v>9</v>
      </c>
      <c r="H7" s="477"/>
      <c r="I7" s="478"/>
      <c r="J7" s="447" t="s">
        <v>10</v>
      </c>
      <c r="K7" s="477"/>
      <c r="L7" s="478"/>
      <c r="M7" s="7"/>
      <c r="N7" s="8"/>
      <c r="O7" s="8"/>
      <c r="P7" s="8"/>
      <c r="Q7" s="8"/>
      <c r="R7" s="8"/>
      <c r="S7" s="8"/>
      <c r="T7" s="8"/>
      <c r="U7" s="8"/>
      <c r="V7" s="8"/>
      <c r="W7" s="9"/>
    </row>
    <row r="8" spans="1:23" ht="22.5" customHeight="1">
      <c r="A8" s="483"/>
      <c r="B8" s="484"/>
      <c r="C8" s="501"/>
      <c r="D8" s="502"/>
      <c r="E8" s="502"/>
      <c r="F8" s="503"/>
      <c r="G8" s="458"/>
      <c r="H8" s="459"/>
      <c r="I8" s="460"/>
      <c r="J8" s="458"/>
      <c r="K8" s="459"/>
      <c r="L8" s="460"/>
      <c r="M8" s="7"/>
      <c r="N8" s="8"/>
      <c r="O8" s="8"/>
      <c r="P8" s="8"/>
      <c r="Q8" s="8"/>
      <c r="R8" s="8"/>
      <c r="S8" s="8"/>
      <c r="T8" s="8"/>
      <c r="U8" s="8"/>
      <c r="V8" s="8"/>
      <c r="W8" s="9"/>
    </row>
    <row r="9" spans="1:23" ht="17.25" customHeight="1">
      <c r="A9" s="485"/>
      <c r="B9" s="476"/>
      <c r="C9" s="504"/>
      <c r="D9" s="505"/>
      <c r="E9" s="505"/>
      <c r="F9" s="506"/>
      <c r="G9" s="429" t="s">
        <v>11</v>
      </c>
      <c r="H9" s="430"/>
      <c r="I9" s="431"/>
      <c r="J9" s="447" t="s">
        <v>12</v>
      </c>
      <c r="K9" s="448"/>
      <c r="L9" s="449"/>
      <c r="M9" s="10"/>
      <c r="N9" s="11"/>
      <c r="O9" s="8"/>
      <c r="P9" s="8"/>
      <c r="Q9" s="8"/>
      <c r="R9" s="8"/>
      <c r="S9" s="8"/>
      <c r="T9" s="8"/>
      <c r="U9" s="8"/>
      <c r="V9" s="8"/>
      <c r="W9" s="9"/>
    </row>
    <row r="10" spans="1:23" ht="22.5" customHeight="1">
      <c r="A10" s="450" t="s">
        <v>13</v>
      </c>
      <c r="B10" s="451"/>
      <c r="C10" s="452" t="s">
        <v>14</v>
      </c>
      <c r="D10" s="453"/>
      <c r="E10" s="453"/>
      <c r="F10" s="454"/>
      <c r="G10" s="458">
        <f>D117</f>
        <v>2128393951</v>
      </c>
      <c r="H10" s="459"/>
      <c r="I10" s="460"/>
      <c r="J10" s="461"/>
      <c r="K10" s="462"/>
      <c r="L10" s="463"/>
      <c r="M10" s="10"/>
      <c r="N10" s="8"/>
      <c r="O10" s="8"/>
      <c r="P10" s="8"/>
      <c r="Q10" s="8"/>
      <c r="R10" s="8"/>
      <c r="S10" s="8"/>
      <c r="T10" s="8"/>
      <c r="U10" s="8"/>
      <c r="V10" s="8"/>
      <c r="W10" s="9"/>
    </row>
    <row r="11" spans="1:23" ht="22.5" customHeight="1">
      <c r="A11" s="464" t="s">
        <v>15</v>
      </c>
      <c r="B11" s="465"/>
      <c r="C11" s="455"/>
      <c r="D11" s="456"/>
      <c r="E11" s="456"/>
      <c r="F11" s="457"/>
      <c r="G11" s="429" t="s">
        <v>16</v>
      </c>
      <c r="H11" s="430"/>
      <c r="I11" s="431"/>
      <c r="J11" s="466" t="s">
        <v>17</v>
      </c>
      <c r="K11" s="467"/>
      <c r="L11" s="468"/>
      <c r="M11" s="7"/>
      <c r="N11" s="8"/>
      <c r="O11" s="8"/>
      <c r="P11" s="8"/>
      <c r="Q11" s="8"/>
      <c r="R11" s="8"/>
      <c r="S11" s="8"/>
      <c r="T11" s="8"/>
      <c r="U11" s="8"/>
      <c r="V11" s="8"/>
      <c r="W11" s="9"/>
    </row>
    <row r="12" spans="1:23" ht="22.5" customHeight="1">
      <c r="A12" s="475" t="s">
        <v>18</v>
      </c>
      <c r="B12" s="476"/>
      <c r="C12" s="452" t="s">
        <v>19</v>
      </c>
      <c r="D12" s="453"/>
      <c r="E12" s="453"/>
      <c r="F12" s="454"/>
      <c r="G12" s="458"/>
      <c r="H12" s="459"/>
      <c r="I12" s="460"/>
      <c r="J12" s="469"/>
      <c r="K12" s="470"/>
      <c r="L12" s="471"/>
      <c r="M12" s="7"/>
      <c r="N12" s="8"/>
      <c r="O12" s="8"/>
      <c r="P12" s="8"/>
      <c r="Q12" s="8"/>
      <c r="R12" s="8"/>
      <c r="S12" s="8"/>
      <c r="T12" s="8"/>
      <c r="U12" s="8"/>
      <c r="V12" s="8"/>
      <c r="W12" s="9"/>
    </row>
    <row r="13" spans="1:23" ht="30.75" customHeight="1">
      <c r="A13" s="425" t="s">
        <v>20</v>
      </c>
      <c r="B13" s="426"/>
      <c r="C13" s="455"/>
      <c r="D13" s="456"/>
      <c r="E13" s="456"/>
      <c r="F13" s="457"/>
      <c r="G13" s="429" t="s">
        <v>21</v>
      </c>
      <c r="H13" s="430"/>
      <c r="I13" s="431"/>
      <c r="J13" s="469"/>
      <c r="K13" s="470"/>
      <c r="L13" s="471"/>
      <c r="M13" s="7"/>
      <c r="N13" s="8"/>
      <c r="O13" s="8"/>
      <c r="P13" s="8"/>
      <c r="Q13" s="8"/>
      <c r="R13" s="8"/>
      <c r="S13" s="8"/>
      <c r="T13" s="8"/>
      <c r="U13" s="8"/>
      <c r="V13" s="8"/>
      <c r="W13" s="9"/>
    </row>
    <row r="14" spans="1:23" ht="22.5" customHeight="1">
      <c r="A14" s="427"/>
      <c r="B14" s="428"/>
      <c r="C14" s="14" t="s">
        <v>22</v>
      </c>
      <c r="D14" s="15"/>
      <c r="E14" s="15"/>
      <c r="F14" s="16"/>
      <c r="G14" s="432"/>
      <c r="H14" s="433"/>
      <c r="I14" s="434"/>
      <c r="J14" s="472"/>
      <c r="K14" s="473"/>
      <c r="L14" s="474"/>
      <c r="M14" s="7"/>
      <c r="N14" s="8"/>
      <c r="O14" s="8"/>
      <c r="P14" s="8"/>
      <c r="Q14" s="8"/>
      <c r="R14" s="8"/>
      <c r="S14" s="8"/>
      <c r="T14" s="8"/>
      <c r="U14" s="8"/>
      <c r="V14" s="8"/>
      <c r="W14" s="9"/>
    </row>
    <row r="15" spans="1:23" ht="9" customHeight="1">
      <c r="A15" s="17"/>
      <c r="B15" s="18"/>
      <c r="C15" s="18"/>
      <c r="D15" s="18"/>
      <c r="E15" s="18"/>
      <c r="F15" s="18"/>
      <c r="G15" s="435"/>
      <c r="H15" s="435"/>
      <c r="I15" s="18"/>
      <c r="J15" s="19"/>
      <c r="K15" s="18"/>
      <c r="L15" s="20"/>
      <c r="M15" s="7"/>
      <c r="N15" s="8"/>
      <c r="O15" s="8"/>
      <c r="P15" s="8"/>
      <c r="Q15" s="8"/>
      <c r="R15" s="8"/>
      <c r="S15" s="8"/>
      <c r="T15" s="8"/>
      <c r="U15" s="8"/>
      <c r="V15" s="8"/>
      <c r="W15" s="9"/>
    </row>
    <row r="16" spans="1:23" ht="56.25" customHeight="1">
      <c r="A16" s="436" t="s">
        <v>168</v>
      </c>
      <c r="B16" s="437"/>
      <c r="C16" s="437"/>
      <c r="D16" s="437"/>
      <c r="E16" s="437"/>
      <c r="F16" s="437"/>
      <c r="G16" s="437"/>
      <c r="H16" s="437"/>
      <c r="I16" s="437"/>
      <c r="J16" s="437"/>
      <c r="K16" s="437"/>
      <c r="L16" s="438"/>
      <c r="M16" s="21"/>
      <c r="N16" s="22"/>
      <c r="O16" s="23"/>
      <c r="P16" s="8"/>
      <c r="Q16" s="8"/>
      <c r="R16" s="8"/>
      <c r="S16" s="8"/>
      <c r="T16" s="8"/>
      <c r="U16" s="8"/>
      <c r="V16" s="8"/>
      <c r="W16" s="9"/>
    </row>
    <row r="17" spans="1:23" ht="16.5" customHeight="1">
      <c r="A17" s="439" t="s">
        <v>24</v>
      </c>
      <c r="B17" s="440"/>
      <c r="C17" s="440"/>
      <c r="D17" s="440"/>
      <c r="E17" s="440"/>
      <c r="F17" s="440"/>
      <c r="G17" s="441" t="s">
        <v>25</v>
      </c>
      <c r="H17" s="442"/>
      <c r="I17" s="443" t="s">
        <v>26</v>
      </c>
      <c r="J17" s="444"/>
      <c r="K17" s="445" t="s">
        <v>27</v>
      </c>
      <c r="L17" s="446"/>
      <c r="M17" s="7"/>
      <c r="N17" s="8"/>
      <c r="O17" s="8"/>
      <c r="P17" s="8"/>
      <c r="Q17" s="8"/>
      <c r="R17" s="8"/>
      <c r="S17" s="8"/>
      <c r="T17" s="8"/>
      <c r="U17" s="8"/>
      <c r="V17" s="8"/>
      <c r="W17" s="9"/>
    </row>
    <row r="18" spans="1:23" ht="16.5" customHeight="1">
      <c r="A18" s="24" t="s">
        <v>28</v>
      </c>
      <c r="B18" s="25" t="s">
        <v>29</v>
      </c>
      <c r="C18" s="25" t="s">
        <v>30</v>
      </c>
      <c r="D18" s="25" t="s">
        <v>31</v>
      </c>
      <c r="E18" s="25" t="s">
        <v>32</v>
      </c>
      <c r="F18" s="25" t="s">
        <v>33</v>
      </c>
      <c r="G18" s="25" t="s">
        <v>31</v>
      </c>
      <c r="H18" s="25" t="s">
        <v>34</v>
      </c>
      <c r="I18" s="25" t="s">
        <v>35</v>
      </c>
      <c r="J18" s="25" t="s">
        <v>34</v>
      </c>
      <c r="K18" s="25" t="s">
        <v>36</v>
      </c>
      <c r="L18" s="26" t="s">
        <v>34</v>
      </c>
      <c r="M18" s="7"/>
      <c r="N18" s="8"/>
      <c r="O18" s="8"/>
      <c r="P18" s="8"/>
      <c r="Q18" s="8"/>
      <c r="R18" s="8"/>
      <c r="S18" s="8"/>
      <c r="T18" s="8"/>
      <c r="U18" s="8"/>
      <c r="V18" s="8"/>
      <c r="W18" s="9"/>
    </row>
    <row r="19" spans="1:23" ht="15.75" customHeight="1">
      <c r="A19" s="419" t="s">
        <v>37</v>
      </c>
      <c r="B19" s="420"/>
      <c r="C19" s="420"/>
      <c r="D19" s="420"/>
      <c r="E19" s="420"/>
      <c r="F19" s="420"/>
      <c r="G19" s="420"/>
      <c r="H19" s="420"/>
      <c r="I19" s="420"/>
      <c r="J19" s="420"/>
      <c r="K19" s="420"/>
      <c r="L19" s="421"/>
      <c r="M19" s="7"/>
      <c r="N19" s="8"/>
      <c r="O19" s="27"/>
      <c r="P19" s="27"/>
      <c r="Q19" s="8"/>
      <c r="R19" s="8"/>
      <c r="S19" s="8"/>
      <c r="T19" s="8"/>
      <c r="U19" s="8"/>
      <c r="V19" s="8"/>
      <c r="W19" s="9"/>
    </row>
    <row r="20" spans="1:23" ht="14.25" customHeight="1">
      <c r="A20" s="28">
        <v>1</v>
      </c>
      <c r="B20" s="29" t="s">
        <v>38</v>
      </c>
      <c r="C20" s="30"/>
      <c r="D20" s="31"/>
      <c r="E20" s="30"/>
      <c r="F20" s="30"/>
      <c r="G20" s="32"/>
      <c r="H20" s="33"/>
      <c r="I20" s="34"/>
      <c r="J20" s="33"/>
      <c r="K20" s="32"/>
      <c r="L20" s="35"/>
      <c r="M20" s="7"/>
      <c r="N20" s="8"/>
      <c r="O20" s="27"/>
      <c r="P20" s="27"/>
      <c r="Q20" s="8"/>
      <c r="R20" s="8"/>
      <c r="S20" s="8"/>
      <c r="T20" s="8"/>
      <c r="U20" s="8"/>
      <c r="V20" s="8"/>
      <c r="W20" s="9"/>
    </row>
    <row r="21" spans="1:23" ht="14.25" customHeight="1">
      <c r="A21" s="36">
        <v>1.1000000000000001</v>
      </c>
      <c r="B21" s="37" t="s">
        <v>39</v>
      </c>
      <c r="C21" s="38" t="s">
        <v>40</v>
      </c>
      <c r="D21" s="32">
        <v>1294.5</v>
      </c>
      <c r="E21" s="39">
        <v>2970</v>
      </c>
      <c r="F21" s="39">
        <f>ROUND(D21*E21,0)</f>
        <v>3844665</v>
      </c>
      <c r="G21" s="40">
        <f>IF(K21&gt;D21,K21-D21,0)</f>
        <v>0</v>
      </c>
      <c r="H21" s="41">
        <f>ROUND(E21*G21,0)</f>
        <v>0</v>
      </c>
      <c r="I21" s="42">
        <f>IF(D21&gt;K21,D21-K21,0)</f>
        <v>66.029999999999973</v>
      </c>
      <c r="J21" s="41">
        <f>ROUND(I21*E21,0)</f>
        <v>196109</v>
      </c>
      <c r="K21" s="32">
        <v>1228.47</v>
      </c>
      <c r="L21" s="35">
        <f>ROUND(E21*K21,0)</f>
        <v>3648556</v>
      </c>
      <c r="M21" s="7"/>
      <c r="N21" s="8"/>
      <c r="O21" s="27"/>
      <c r="P21" s="27"/>
      <c r="Q21" s="8"/>
      <c r="R21" s="8"/>
      <c r="S21" s="8"/>
      <c r="T21" s="8"/>
      <c r="U21" s="8"/>
      <c r="V21" s="8"/>
      <c r="W21" s="9"/>
    </row>
    <row r="22" spans="1:23" ht="14.25" customHeight="1">
      <c r="A22" s="36">
        <v>1.2</v>
      </c>
      <c r="B22" s="37" t="s">
        <v>41</v>
      </c>
      <c r="C22" s="38" t="s">
        <v>40</v>
      </c>
      <c r="D22" s="32">
        <v>2589</v>
      </c>
      <c r="E22" s="39">
        <v>3057</v>
      </c>
      <c r="F22" s="39">
        <f>ROUND(D22*E22,0)</f>
        <v>7914573</v>
      </c>
      <c r="G22" s="40">
        <f>IF(K22&gt;D22,K22-D22,0)</f>
        <v>0</v>
      </c>
      <c r="H22" s="41">
        <f>ROUND(E22*G22,0)</f>
        <v>0</v>
      </c>
      <c r="I22" s="42">
        <f>IF(D22&gt;K22,D22-K22,0)</f>
        <v>222.23999999999978</v>
      </c>
      <c r="J22" s="41">
        <f>ROUND(I22*E22,0)</f>
        <v>679388</v>
      </c>
      <c r="K22" s="32">
        <v>2366.7600000000002</v>
      </c>
      <c r="L22" s="35">
        <f>ROUND(E22*K22,0)</f>
        <v>7235185</v>
      </c>
      <c r="M22" s="7"/>
      <c r="N22" s="8"/>
      <c r="O22" s="27"/>
      <c r="P22" s="27"/>
      <c r="Q22" s="8"/>
      <c r="R22" s="8"/>
      <c r="S22" s="8"/>
      <c r="T22" s="8"/>
      <c r="U22" s="8"/>
      <c r="V22" s="8"/>
      <c r="W22" s="9"/>
    </row>
    <row r="23" spans="1:23" ht="14.25" customHeight="1">
      <c r="A23" s="36">
        <v>1.3</v>
      </c>
      <c r="B23" s="37" t="s">
        <v>42</v>
      </c>
      <c r="C23" s="38" t="s">
        <v>43</v>
      </c>
      <c r="D23" s="32">
        <v>1.29</v>
      </c>
      <c r="E23" s="39">
        <v>1478476</v>
      </c>
      <c r="F23" s="39">
        <f>ROUND(D23*E23,0)</f>
        <v>1907234</v>
      </c>
      <c r="G23" s="40">
        <f>IF(K23&gt;D23,K23-D23,0)</f>
        <v>0</v>
      </c>
      <c r="H23" s="41">
        <f>ROUND(E23*G23,0)</f>
        <v>0</v>
      </c>
      <c r="I23" s="42">
        <f>IF(D23&gt;K23,D23-K23,0)</f>
        <v>1.29</v>
      </c>
      <c r="J23" s="41">
        <f>ROUND(I23*E23,0)</f>
        <v>1907234</v>
      </c>
      <c r="K23" s="32">
        <v>0</v>
      </c>
      <c r="L23" s="35">
        <f>ROUND(E23*K23,0)</f>
        <v>0</v>
      </c>
      <c r="M23" s="7"/>
      <c r="N23" s="8"/>
      <c r="O23" s="27"/>
      <c r="P23" s="27"/>
      <c r="Q23" s="8"/>
      <c r="R23" s="8"/>
      <c r="S23" s="8"/>
      <c r="T23" s="8"/>
      <c r="U23" s="8"/>
      <c r="V23" s="8"/>
      <c r="W23" s="9"/>
    </row>
    <row r="24" spans="1:23" ht="14.25" customHeight="1">
      <c r="A24" s="36"/>
      <c r="B24" s="43"/>
      <c r="C24" s="44"/>
      <c r="D24" s="32"/>
      <c r="E24" s="39"/>
      <c r="F24" s="45">
        <f>SUM(F21:F23)</f>
        <v>13666472</v>
      </c>
      <c r="G24" s="32"/>
      <c r="H24" s="45">
        <f>SUM(H21:H23)</f>
        <v>0</v>
      </c>
      <c r="I24" s="42"/>
      <c r="J24" s="45">
        <f>SUM(J21:J23)</f>
        <v>2782731</v>
      </c>
      <c r="K24" s="32"/>
      <c r="L24" s="46">
        <f>SUM(L21:L23)</f>
        <v>10883741</v>
      </c>
      <c r="M24" s="7"/>
      <c r="N24" s="8"/>
      <c r="O24" s="27"/>
      <c r="P24" s="27"/>
      <c r="Q24" s="8"/>
      <c r="R24" s="8"/>
      <c r="S24" s="8"/>
      <c r="T24" s="8"/>
      <c r="U24" s="8"/>
      <c r="V24" s="8"/>
      <c r="W24" s="9"/>
    </row>
    <row r="25" spans="1:23" ht="14.25" customHeight="1">
      <c r="A25" s="28">
        <v>2</v>
      </c>
      <c r="B25" s="29" t="s">
        <v>44</v>
      </c>
      <c r="C25" s="47"/>
      <c r="D25" s="32"/>
      <c r="E25" s="48"/>
      <c r="F25" s="39"/>
      <c r="G25" s="32"/>
      <c r="H25" s="33"/>
      <c r="I25" s="34"/>
      <c r="J25" s="33"/>
      <c r="K25" s="32"/>
      <c r="L25" s="35"/>
      <c r="M25" s="7"/>
      <c r="N25" s="8"/>
      <c r="O25" s="27"/>
      <c r="P25" s="27"/>
      <c r="Q25" s="8"/>
      <c r="R25" s="8"/>
      <c r="S25" s="8"/>
      <c r="T25" s="8"/>
      <c r="U25" s="8"/>
      <c r="V25" s="8"/>
      <c r="W25" s="9"/>
    </row>
    <row r="26" spans="1:23" ht="14.25" customHeight="1">
      <c r="A26" s="36"/>
      <c r="B26" s="37" t="s">
        <v>45</v>
      </c>
      <c r="C26" s="38" t="s">
        <v>46</v>
      </c>
      <c r="D26" s="32">
        <v>12</v>
      </c>
      <c r="E26" s="39">
        <v>209569</v>
      </c>
      <c r="F26" s="39">
        <f>ROUND(D26*E26,0)</f>
        <v>2514828</v>
      </c>
      <c r="G26" s="40">
        <f>IF(K26&gt;D26,K26-D26,0)</f>
        <v>49.41</v>
      </c>
      <c r="H26" s="41">
        <f>ROUND(E26*G26,0)</f>
        <v>10354804</v>
      </c>
      <c r="I26" s="42">
        <f>IF(D26&gt;K26,D26-K26,0)</f>
        <v>0</v>
      </c>
      <c r="J26" s="49">
        <f>ROUND(I26*E26,0)</f>
        <v>0</v>
      </c>
      <c r="K26" s="32">
        <v>61.41</v>
      </c>
      <c r="L26" s="35">
        <f>ROUND(E26*K26,0)</f>
        <v>12869632</v>
      </c>
      <c r="M26" s="7"/>
      <c r="N26" s="8"/>
      <c r="O26" s="27"/>
      <c r="P26" s="27"/>
      <c r="Q26" s="8"/>
      <c r="R26" s="8"/>
      <c r="S26" s="8"/>
      <c r="T26" s="8"/>
      <c r="U26" s="8"/>
      <c r="V26" s="8"/>
      <c r="W26" s="9"/>
    </row>
    <row r="27" spans="1:23" ht="14.25" customHeight="1">
      <c r="A27" s="36"/>
      <c r="B27" s="43"/>
      <c r="C27" s="44"/>
      <c r="D27" s="32"/>
      <c r="E27" s="39"/>
      <c r="F27" s="39">
        <f>ROUND(D27*E27,0)</f>
        <v>0</v>
      </c>
      <c r="G27" s="32"/>
      <c r="H27" s="33"/>
      <c r="I27" s="34"/>
      <c r="J27" s="33"/>
      <c r="K27" s="32"/>
      <c r="L27" s="35"/>
      <c r="M27" s="7"/>
      <c r="N27" s="8"/>
      <c r="O27" s="27"/>
      <c r="P27" s="27"/>
      <c r="Q27" s="8"/>
      <c r="R27" s="8"/>
      <c r="S27" s="8"/>
      <c r="T27" s="8"/>
      <c r="U27" s="8"/>
      <c r="V27" s="8"/>
      <c r="W27" s="9"/>
    </row>
    <row r="28" spans="1:23" ht="14.25" customHeight="1">
      <c r="A28" s="36"/>
      <c r="B28" s="43"/>
      <c r="C28" s="44"/>
      <c r="D28" s="32"/>
      <c r="E28" s="39"/>
      <c r="F28" s="45">
        <f>SUM(F26:F27)</f>
        <v>2514828</v>
      </c>
      <c r="G28" s="32"/>
      <c r="H28" s="45">
        <f>SUM(H26:H27)</f>
        <v>10354804</v>
      </c>
      <c r="I28" s="34"/>
      <c r="J28" s="45">
        <f>SUM(J26:J27)</f>
        <v>0</v>
      </c>
      <c r="K28" s="32"/>
      <c r="L28" s="46">
        <f>SUM(L26:L27)</f>
        <v>12869632</v>
      </c>
      <c r="M28" s="7"/>
      <c r="N28" s="8"/>
      <c r="O28" s="27"/>
      <c r="P28" s="27"/>
      <c r="Q28" s="8"/>
      <c r="R28" s="8"/>
      <c r="S28" s="8"/>
      <c r="T28" s="8"/>
      <c r="U28" s="8"/>
      <c r="V28" s="8"/>
      <c r="W28" s="9"/>
    </row>
    <row r="29" spans="1:23" ht="14.25" customHeight="1">
      <c r="A29" s="28">
        <v>3</v>
      </c>
      <c r="B29" s="50" t="s">
        <v>47</v>
      </c>
      <c r="C29" s="44"/>
      <c r="D29" s="32"/>
      <c r="E29" s="39"/>
      <c r="F29" s="39"/>
      <c r="G29" s="32"/>
      <c r="H29" s="33"/>
      <c r="I29" s="34"/>
      <c r="J29" s="33"/>
      <c r="K29" s="32"/>
      <c r="L29" s="35"/>
      <c r="M29" s="7"/>
      <c r="N29" s="8"/>
      <c r="O29" s="27"/>
      <c r="P29" s="27"/>
      <c r="Q29" s="8"/>
      <c r="R29" s="8"/>
      <c r="S29" s="8"/>
      <c r="T29" s="8"/>
      <c r="U29" s="8"/>
      <c r="V29" s="8"/>
      <c r="W29" s="9"/>
    </row>
    <row r="30" spans="1:23" ht="14.25" customHeight="1">
      <c r="A30" s="36">
        <v>3.1</v>
      </c>
      <c r="B30" s="37" t="s">
        <v>48</v>
      </c>
      <c r="C30" s="38" t="s">
        <v>46</v>
      </c>
      <c r="D30" s="32">
        <v>4185.45</v>
      </c>
      <c r="E30" s="39">
        <v>19763</v>
      </c>
      <c r="F30" s="39">
        <f>ROUND(D30*E30,0)</f>
        <v>82717048</v>
      </c>
      <c r="G30" s="40">
        <f>IF(K30&gt;D30,K30-D30,0)</f>
        <v>42.470000000000255</v>
      </c>
      <c r="H30" s="41">
        <f>ROUND(E30*G30,0)</f>
        <v>839335</v>
      </c>
      <c r="I30" s="42">
        <f>IF(D30&gt;K30,D30-K30,0)</f>
        <v>0</v>
      </c>
      <c r="J30" s="41">
        <f>ROUND(I30*E30,0)</f>
        <v>0</v>
      </c>
      <c r="K30" s="32">
        <v>4227.92</v>
      </c>
      <c r="L30" s="35">
        <f>ROUND(E30*K30,0)</f>
        <v>83556383</v>
      </c>
      <c r="M30" s="7"/>
      <c r="N30" s="8"/>
      <c r="O30" s="27"/>
      <c r="P30" s="27"/>
      <c r="Q30" s="8"/>
      <c r="R30" s="8"/>
      <c r="S30" s="8"/>
      <c r="T30" s="8"/>
      <c r="U30" s="8"/>
      <c r="V30" s="8"/>
      <c r="W30" s="9"/>
    </row>
    <row r="31" spans="1:23" ht="14.25" customHeight="1">
      <c r="A31" s="36">
        <v>3.2</v>
      </c>
      <c r="B31" s="37" t="s">
        <v>49</v>
      </c>
      <c r="C31" s="38" t="s">
        <v>46</v>
      </c>
      <c r="D31" s="32">
        <v>516.35</v>
      </c>
      <c r="E31" s="39">
        <v>52187</v>
      </c>
      <c r="F31" s="39">
        <f>ROUND(D31*E31,0)</f>
        <v>26946757</v>
      </c>
      <c r="G31" s="40">
        <f>IF(K31&gt;D31,K31-D31,0)</f>
        <v>0</v>
      </c>
      <c r="H31" s="41">
        <f>ROUND(E31*G31,0)</f>
        <v>0</v>
      </c>
      <c r="I31" s="42">
        <f>IF(D31&gt;K31,D31-K31,0)</f>
        <v>40.410000000000025</v>
      </c>
      <c r="J31" s="41">
        <f>ROUND(I31*E31,0)</f>
        <v>2108877</v>
      </c>
      <c r="K31" s="32">
        <v>475.94</v>
      </c>
      <c r="L31" s="35">
        <f>ROUND(E31*K31,0)</f>
        <v>24837881</v>
      </c>
      <c r="M31" s="7"/>
      <c r="N31" s="51">
        <v>401.23</v>
      </c>
      <c r="O31" s="27">
        <f>N31-K31</f>
        <v>-74.70999999999998</v>
      </c>
      <c r="P31" s="27">
        <f>O31*E30</f>
        <v>-1476493.7299999995</v>
      </c>
      <c r="Q31" s="8"/>
      <c r="R31" s="8"/>
      <c r="S31" s="8"/>
      <c r="T31" s="8"/>
      <c r="U31" s="8"/>
      <c r="V31" s="8"/>
      <c r="W31" s="9"/>
    </row>
    <row r="32" spans="1:23" ht="14.25" customHeight="1">
      <c r="A32" s="36"/>
      <c r="B32" s="43"/>
      <c r="C32" s="44"/>
      <c r="D32" s="52"/>
      <c r="E32" s="39"/>
      <c r="F32" s="45">
        <f>SUM(F30:F31)</f>
        <v>109663805</v>
      </c>
      <c r="G32" s="32"/>
      <c r="H32" s="45">
        <f>SUM(H30:H31)</f>
        <v>839335</v>
      </c>
      <c r="I32" s="34"/>
      <c r="J32" s="45">
        <f>SUM(J30:J31)</f>
        <v>2108877</v>
      </c>
      <c r="K32" s="32"/>
      <c r="L32" s="46">
        <f>SUM(L30:L31)</f>
        <v>108394264</v>
      </c>
      <c r="M32" s="7"/>
      <c r="N32" s="8"/>
      <c r="O32" s="27"/>
      <c r="P32" s="27"/>
      <c r="Q32" s="8"/>
      <c r="R32" s="8"/>
      <c r="S32" s="8"/>
      <c r="T32" s="8"/>
      <c r="U32" s="8"/>
      <c r="V32" s="8"/>
      <c r="W32" s="9"/>
    </row>
    <row r="33" spans="1:23" ht="14.25" customHeight="1">
      <c r="A33" s="28">
        <v>4</v>
      </c>
      <c r="B33" s="50" t="s">
        <v>50</v>
      </c>
      <c r="C33" s="53"/>
      <c r="D33" s="52"/>
      <c r="E33" s="39"/>
      <c r="F33" s="54"/>
      <c r="G33" s="32"/>
      <c r="H33" s="33"/>
      <c r="I33" s="34"/>
      <c r="J33" s="33"/>
      <c r="K33" s="32"/>
      <c r="L33" s="35"/>
      <c r="M33" s="7"/>
      <c r="N33" s="8"/>
      <c r="O33" s="27"/>
      <c r="P33" s="27"/>
      <c r="Q33" s="8"/>
      <c r="R33" s="8"/>
      <c r="S33" s="8"/>
      <c r="T33" s="8"/>
      <c r="U33" s="8"/>
      <c r="V33" s="8"/>
      <c r="W33" s="9"/>
    </row>
    <row r="34" spans="1:23" ht="14.25" customHeight="1">
      <c r="A34" s="36">
        <v>4.0999999999999996</v>
      </c>
      <c r="B34" s="37" t="s">
        <v>51</v>
      </c>
      <c r="C34" s="38" t="s">
        <v>46</v>
      </c>
      <c r="D34" s="32">
        <v>211.74</v>
      </c>
      <c r="E34" s="39">
        <v>31353</v>
      </c>
      <c r="F34" s="39">
        <f>ROUND(D34*E34,0)</f>
        <v>6638684</v>
      </c>
      <c r="G34" s="40">
        <f>IF(K34&gt;D34,K34-D34,0)</f>
        <v>0</v>
      </c>
      <c r="H34" s="41">
        <f>ROUND(E34*G34,0)</f>
        <v>0</v>
      </c>
      <c r="I34" s="42">
        <f>IF(D34&gt;K34,D34-K34,0)</f>
        <v>6.8900000000000148</v>
      </c>
      <c r="J34" s="41">
        <f>ROUND(I34*E34,0)</f>
        <v>216022</v>
      </c>
      <c r="K34" s="32">
        <v>204.85</v>
      </c>
      <c r="L34" s="35">
        <f>ROUND(E34*K34,0)</f>
        <v>6422662</v>
      </c>
      <c r="M34" s="7"/>
      <c r="N34" s="51">
        <v>204.89</v>
      </c>
      <c r="O34" s="27">
        <f>N34-K34</f>
        <v>3.9999999999992042E-2</v>
      </c>
      <c r="P34" s="27">
        <f>O34*E34</f>
        <v>1254.1199999997505</v>
      </c>
      <c r="Q34" s="8"/>
      <c r="R34" s="8"/>
      <c r="S34" s="8"/>
      <c r="T34" s="8"/>
      <c r="U34" s="8"/>
      <c r="V34" s="8"/>
      <c r="W34" s="9"/>
    </row>
    <row r="35" spans="1:23" ht="14.25" customHeight="1">
      <c r="A35" s="36">
        <v>4.2</v>
      </c>
      <c r="B35" s="37" t="s">
        <v>52</v>
      </c>
      <c r="C35" s="38" t="s">
        <v>46</v>
      </c>
      <c r="D35" s="32">
        <v>1486.4</v>
      </c>
      <c r="E35" s="39">
        <v>59142</v>
      </c>
      <c r="F35" s="39">
        <f>ROUND(D35*E35,0)</f>
        <v>87908669</v>
      </c>
      <c r="G35" s="40">
        <f>IF(K35&gt;D35,K35-D35,0)</f>
        <v>0</v>
      </c>
      <c r="H35" s="41">
        <f>ROUND(E35*G35,0)</f>
        <v>0</v>
      </c>
      <c r="I35" s="42">
        <f>IF(D35&gt;K35,D35-K35,0)</f>
        <v>79.200000000000045</v>
      </c>
      <c r="J35" s="41">
        <f>ROUND(I35*E35,0)</f>
        <v>4684046</v>
      </c>
      <c r="K35" s="32">
        <v>1407.2</v>
      </c>
      <c r="L35" s="35">
        <f>ROUND(E35*K35,0)</f>
        <v>83224622</v>
      </c>
      <c r="M35" s="7"/>
      <c r="N35" s="8"/>
      <c r="O35" s="27"/>
      <c r="P35" s="27"/>
      <c r="Q35" s="8"/>
      <c r="R35" s="8"/>
      <c r="S35" s="8"/>
      <c r="T35" s="8"/>
      <c r="U35" s="8"/>
      <c r="V35" s="8"/>
      <c r="W35" s="9"/>
    </row>
    <row r="36" spans="1:23" ht="14.25" customHeight="1">
      <c r="A36" s="28"/>
      <c r="B36" s="43"/>
      <c r="C36" s="53"/>
      <c r="D36" s="52"/>
      <c r="E36" s="39"/>
      <c r="F36" s="45">
        <f>SUM(F34:F35)</f>
        <v>94547353</v>
      </c>
      <c r="G36" s="32"/>
      <c r="H36" s="45">
        <f>SUM(H34:H35)</f>
        <v>0</v>
      </c>
      <c r="I36" s="34"/>
      <c r="J36" s="45">
        <f>SUM(J34:J35)</f>
        <v>4900068</v>
      </c>
      <c r="K36" s="32"/>
      <c r="L36" s="46">
        <f>SUM(L34:L35)</f>
        <v>89647284</v>
      </c>
      <c r="M36" s="7"/>
      <c r="N36" s="8"/>
      <c r="O36" s="27"/>
      <c r="P36" s="27"/>
      <c r="Q36" s="8"/>
      <c r="R36" s="8"/>
      <c r="S36" s="8"/>
      <c r="T36" s="8"/>
      <c r="U36" s="8"/>
      <c r="V36" s="8"/>
      <c r="W36" s="9"/>
    </row>
    <row r="37" spans="1:23" ht="14.25" customHeight="1">
      <c r="A37" s="28">
        <v>5</v>
      </c>
      <c r="B37" s="29" t="s">
        <v>53</v>
      </c>
      <c r="C37" s="53"/>
      <c r="D37" s="52"/>
      <c r="E37" s="39"/>
      <c r="F37" s="39"/>
      <c r="G37" s="32"/>
      <c r="H37" s="33"/>
      <c r="I37" s="34"/>
      <c r="J37" s="33"/>
      <c r="K37" s="32"/>
      <c r="L37" s="35"/>
      <c r="M37" s="7"/>
      <c r="N37" s="8"/>
      <c r="O37" s="27"/>
      <c r="P37" s="27"/>
      <c r="Q37" s="8"/>
      <c r="R37" s="8"/>
      <c r="S37" s="8"/>
      <c r="T37" s="8"/>
      <c r="U37" s="8"/>
      <c r="V37" s="8"/>
      <c r="W37" s="9"/>
    </row>
    <row r="38" spans="1:23" ht="14.25" customHeight="1">
      <c r="A38" s="36">
        <v>5.0999999999999996</v>
      </c>
      <c r="B38" s="37" t="s">
        <v>54</v>
      </c>
      <c r="C38" s="38" t="s">
        <v>46</v>
      </c>
      <c r="D38" s="32">
        <v>1486.4</v>
      </c>
      <c r="E38" s="39">
        <v>666008</v>
      </c>
      <c r="F38" s="39">
        <f>ROUND(D38*E38,0)</f>
        <v>989954291</v>
      </c>
      <c r="G38" s="40">
        <f>IF(K38&gt;D38,K38-D38,0)</f>
        <v>0</v>
      </c>
      <c r="H38" s="41">
        <f>ROUND(E38*G38,0)</f>
        <v>0</v>
      </c>
      <c r="I38" s="42">
        <f>IF(D38&gt;K38,D38-K38,0)</f>
        <v>83.600000000000136</v>
      </c>
      <c r="J38" s="41">
        <f>ROUND(I38*E38,0)</f>
        <v>55678269</v>
      </c>
      <c r="K38" s="32">
        <v>1402.8</v>
      </c>
      <c r="L38" s="35">
        <f>ROUND(E38*K38,0)</f>
        <v>934276022</v>
      </c>
      <c r="M38" s="7"/>
      <c r="N38" s="51">
        <v>1402.8</v>
      </c>
      <c r="O38" s="27">
        <f>N38-K38</f>
        <v>0</v>
      </c>
      <c r="P38" s="27">
        <f>O38*E38</f>
        <v>0</v>
      </c>
      <c r="Q38" s="8"/>
      <c r="R38" s="8"/>
      <c r="S38" s="8"/>
      <c r="T38" s="8"/>
      <c r="U38" s="8"/>
      <c r="V38" s="8"/>
      <c r="W38" s="9"/>
    </row>
    <row r="39" spans="1:23" ht="14.25" customHeight="1">
      <c r="A39" s="36">
        <v>5.2</v>
      </c>
      <c r="B39" s="37" t="s">
        <v>55</v>
      </c>
      <c r="C39" s="38" t="s">
        <v>56</v>
      </c>
      <c r="D39" s="32">
        <v>10000</v>
      </c>
      <c r="E39" s="39">
        <v>4005</v>
      </c>
      <c r="F39" s="39">
        <f>ROUND(D39*E39,0)</f>
        <v>40050000</v>
      </c>
      <c r="G39" s="40">
        <f>IF(K39&gt;D39,K39-D39,0)</f>
        <v>0</v>
      </c>
      <c r="H39" s="41">
        <f>ROUND(E39*G39,0)</f>
        <v>0</v>
      </c>
      <c r="I39" s="42">
        <f>IF(D39&gt;K39,D39-K39,0)</f>
        <v>3874.84</v>
      </c>
      <c r="J39" s="41">
        <f>ROUND(I39*E39,0)</f>
        <v>15518734</v>
      </c>
      <c r="K39" s="32">
        <v>6125.16</v>
      </c>
      <c r="L39" s="35">
        <f>ROUND(E39*K39,0)</f>
        <v>24531266</v>
      </c>
      <c r="M39" s="7"/>
      <c r="N39" s="51">
        <v>6123.52</v>
      </c>
      <c r="O39" s="27">
        <f>N39-K39</f>
        <v>-1.6399999999994179</v>
      </c>
      <c r="P39" s="27">
        <f>O39*E39</f>
        <v>-6568.1999999976688</v>
      </c>
      <c r="Q39" s="8"/>
      <c r="R39" s="8"/>
      <c r="S39" s="8"/>
      <c r="T39" s="8"/>
      <c r="U39" s="8"/>
      <c r="V39" s="8"/>
      <c r="W39" s="9"/>
    </row>
    <row r="40" spans="1:23" ht="14.25" customHeight="1">
      <c r="A40" s="166">
        <v>5.3</v>
      </c>
      <c r="B40" s="167" t="s">
        <v>57</v>
      </c>
      <c r="C40" s="168" t="s">
        <v>40</v>
      </c>
      <c r="D40" s="32">
        <v>2589</v>
      </c>
      <c r="E40" s="169">
        <v>56280</v>
      </c>
      <c r="F40" s="169">
        <f>ROUND(D40*E40,0)</f>
        <v>145708920</v>
      </c>
      <c r="G40" s="40">
        <f>IF(K40&gt;D40,K40-D40,0)</f>
        <v>0</v>
      </c>
      <c r="H40" s="170">
        <f>ROUND(E40*G40,0)</f>
        <v>0</v>
      </c>
      <c r="I40" s="171">
        <f>IF(D40&gt;K40,D40-K40,0)</f>
        <v>748.42000000000007</v>
      </c>
      <c r="J40" s="170">
        <f>ROUND(I40*E40,0)</f>
        <v>42121078</v>
      </c>
      <c r="K40" s="32">
        <v>1840.58</v>
      </c>
      <c r="L40" s="35">
        <f>ROUND(E40*K40,0)</f>
        <v>103587842</v>
      </c>
      <c r="M40" s="7"/>
      <c r="N40" s="11">
        <v>133201253</v>
      </c>
      <c r="O40" s="172">
        <v>2366.7600000000002</v>
      </c>
      <c r="P40" s="172">
        <f>O40*0.6</f>
        <v>1420.056</v>
      </c>
      <c r="Q40" s="136" t="s">
        <v>169</v>
      </c>
      <c r="R40" s="172">
        <f>O40-P40</f>
        <v>946.70400000000018</v>
      </c>
      <c r="S40" s="172">
        <f>R40/15</f>
        <v>63.113600000000012</v>
      </c>
      <c r="T40" s="8"/>
      <c r="U40" s="8"/>
      <c r="V40" s="8"/>
      <c r="W40" s="9"/>
    </row>
    <row r="41" spans="1:23" ht="14.25" customHeight="1">
      <c r="A41" s="36"/>
      <c r="B41" s="43"/>
      <c r="C41" s="53"/>
      <c r="D41" s="52"/>
      <c r="E41" s="39"/>
      <c r="F41" s="45">
        <f>SUM(F38:F40)</f>
        <v>1175713211</v>
      </c>
      <c r="G41" s="32"/>
      <c r="H41" s="45">
        <f>SUM(H38:H40)</f>
        <v>0</v>
      </c>
      <c r="I41" s="34"/>
      <c r="J41" s="45">
        <f>SUM(J38:J40)</f>
        <v>113318081</v>
      </c>
      <c r="K41" s="32"/>
      <c r="L41" s="46">
        <f>SUM(L38:L40)</f>
        <v>1062395130</v>
      </c>
      <c r="M41" s="7"/>
      <c r="N41" s="8"/>
      <c r="O41" s="8"/>
      <c r="P41" s="172">
        <f>O40*0.25</f>
        <v>591.69000000000005</v>
      </c>
      <c r="Q41" s="136" t="s">
        <v>170</v>
      </c>
      <c r="R41" s="8"/>
      <c r="S41" s="8"/>
      <c r="T41" s="8"/>
      <c r="U41" s="8"/>
      <c r="V41" s="8"/>
      <c r="W41" s="9"/>
    </row>
    <row r="42" spans="1:23" ht="14.25" customHeight="1">
      <c r="A42" s="28">
        <v>6</v>
      </c>
      <c r="B42" s="29" t="s">
        <v>58</v>
      </c>
      <c r="C42" s="30"/>
      <c r="D42" s="31"/>
      <c r="E42" s="30"/>
      <c r="F42" s="39"/>
      <c r="G42" s="32"/>
      <c r="H42" s="33"/>
      <c r="I42" s="34"/>
      <c r="J42" s="33"/>
      <c r="K42" s="32"/>
      <c r="L42" s="35"/>
      <c r="M42" s="7"/>
      <c r="N42" s="8"/>
      <c r="O42" s="27"/>
      <c r="P42" s="172">
        <f>O40*0.15</f>
        <v>355.01400000000001</v>
      </c>
      <c r="Q42" s="136" t="s">
        <v>171</v>
      </c>
      <c r="R42" s="8"/>
      <c r="S42" s="8"/>
      <c r="T42" s="8"/>
      <c r="U42" s="8"/>
      <c r="V42" s="8"/>
      <c r="W42" s="9"/>
    </row>
    <row r="43" spans="1:23" ht="14.25" customHeight="1">
      <c r="A43" s="36">
        <v>6.1</v>
      </c>
      <c r="B43" s="37" t="s">
        <v>59</v>
      </c>
      <c r="C43" s="38" t="s">
        <v>40</v>
      </c>
      <c r="D43" s="32">
        <v>3883.5</v>
      </c>
      <c r="E43" s="39">
        <v>2973</v>
      </c>
      <c r="F43" s="39">
        <f>ROUND(D43*E43,0)</f>
        <v>11545646</v>
      </c>
      <c r="G43" s="40">
        <f>IF(K43&gt;D43,K43-D43,0)</f>
        <v>0</v>
      </c>
      <c r="H43" s="41">
        <f>ROUND(E43*G43,0)</f>
        <v>0</v>
      </c>
      <c r="I43" s="42">
        <f>IF(D43&gt;K43,D43-K43,0)</f>
        <v>1481.7399999999998</v>
      </c>
      <c r="J43" s="41">
        <f>ROUND(I43*E43,0)</f>
        <v>4405213</v>
      </c>
      <c r="K43" s="173">
        <v>2401.7600000000002</v>
      </c>
      <c r="L43" s="35">
        <f>ROUND(E43*K43,0)</f>
        <v>7140432</v>
      </c>
      <c r="M43" s="7"/>
      <c r="N43" s="8"/>
      <c r="O43" s="27"/>
      <c r="P43" s="27"/>
      <c r="Q43" s="8"/>
      <c r="R43" s="8"/>
      <c r="S43" s="8"/>
      <c r="T43" s="8"/>
      <c r="U43" s="8"/>
      <c r="V43" s="8"/>
      <c r="W43" s="9"/>
    </row>
    <row r="44" spans="1:23" ht="14.25" customHeight="1">
      <c r="A44" s="36">
        <v>6.2</v>
      </c>
      <c r="B44" s="37" t="s">
        <v>60</v>
      </c>
      <c r="C44" s="38" t="s">
        <v>40</v>
      </c>
      <c r="D44" s="32">
        <v>348</v>
      </c>
      <c r="E44" s="39">
        <v>8919</v>
      </c>
      <c r="F44" s="39">
        <f>ROUND(D44*E44,0)</f>
        <v>3103812</v>
      </c>
      <c r="G44" s="40">
        <f>IF(K44&gt;D44,K44-D44,0)</f>
        <v>0</v>
      </c>
      <c r="H44" s="41">
        <f>ROUND(E44*G44,0)</f>
        <v>0</v>
      </c>
      <c r="I44" s="42">
        <f>IF(D44&gt;K44,D44-K44,0)</f>
        <v>208.97</v>
      </c>
      <c r="J44" s="41">
        <f>ROUND(I44*E44,0)</f>
        <v>1863803</v>
      </c>
      <c r="K44" s="32">
        <v>139.03</v>
      </c>
      <c r="L44" s="35">
        <f>ROUND(E44*K44,0)</f>
        <v>1240009</v>
      </c>
      <c r="M44" s="7"/>
      <c r="N44" s="8"/>
      <c r="O44" s="27"/>
      <c r="P44" s="27"/>
      <c r="Q44" s="8"/>
      <c r="R44" s="8"/>
      <c r="S44" s="8"/>
      <c r="T44" s="8"/>
      <c r="U44" s="8"/>
      <c r="V44" s="8"/>
      <c r="W44" s="9"/>
    </row>
    <row r="45" spans="1:23" ht="14.25" customHeight="1">
      <c r="A45" s="36">
        <v>6.3</v>
      </c>
      <c r="B45" s="37" t="s">
        <v>61</v>
      </c>
      <c r="C45" s="38" t="s">
        <v>30</v>
      </c>
      <c r="D45" s="32">
        <v>19</v>
      </c>
      <c r="E45" s="39">
        <v>209715</v>
      </c>
      <c r="F45" s="39">
        <f>ROUND(D45*E45,0)</f>
        <v>3984585</v>
      </c>
      <c r="G45" s="40">
        <f>IF(K45&gt;D45,K45-D45,0)</f>
        <v>0</v>
      </c>
      <c r="H45" s="41">
        <f>ROUND(E45*G45,0)</f>
        <v>0</v>
      </c>
      <c r="I45" s="42">
        <f>IF(D45&gt;K45,D45-K45,0)</f>
        <v>7</v>
      </c>
      <c r="J45" s="41">
        <f>ROUND(I45*E45,0)</f>
        <v>1468005</v>
      </c>
      <c r="K45" s="32">
        <v>12</v>
      </c>
      <c r="L45" s="35">
        <f>ROUND(E45*K45,0)</f>
        <v>2516580</v>
      </c>
      <c r="M45" s="7"/>
      <c r="N45" s="8"/>
      <c r="O45" s="27"/>
      <c r="P45" s="27"/>
      <c r="Q45" s="8"/>
      <c r="R45" s="8"/>
      <c r="S45" s="8"/>
      <c r="T45" s="8"/>
      <c r="U45" s="8"/>
      <c r="V45" s="8"/>
      <c r="W45" s="9"/>
    </row>
    <row r="46" spans="1:23" ht="14.25" customHeight="1">
      <c r="A46" s="36"/>
      <c r="B46" s="43"/>
      <c r="C46" s="53"/>
      <c r="D46" s="56"/>
      <c r="E46" s="39"/>
      <c r="F46" s="45">
        <f>SUM(F43:F45)</f>
        <v>18634043</v>
      </c>
      <c r="G46" s="32"/>
      <c r="H46" s="45">
        <f>SUM(H43:H45)</f>
        <v>0</v>
      </c>
      <c r="I46" s="34"/>
      <c r="J46" s="45">
        <f>SUM(J43:J45)</f>
        <v>7737021</v>
      </c>
      <c r="K46" s="32"/>
      <c r="L46" s="46">
        <f>SUM(L43:L45)</f>
        <v>10897021</v>
      </c>
      <c r="M46" s="7"/>
      <c r="N46" s="8"/>
      <c r="O46" s="27"/>
      <c r="P46" s="27"/>
      <c r="Q46" s="8"/>
      <c r="R46" s="8"/>
      <c r="S46" s="8"/>
      <c r="T46" s="8"/>
      <c r="U46" s="8"/>
      <c r="V46" s="8"/>
      <c r="W46" s="9"/>
    </row>
    <row r="47" spans="1:23" ht="14.25" customHeight="1">
      <c r="A47" s="28">
        <v>7</v>
      </c>
      <c r="B47" s="50" t="s">
        <v>62</v>
      </c>
      <c r="C47" s="53"/>
      <c r="D47" s="56"/>
      <c r="E47" s="39"/>
      <c r="F47" s="39"/>
      <c r="G47" s="32"/>
      <c r="H47" s="41"/>
      <c r="I47" s="34"/>
      <c r="J47" s="33"/>
      <c r="K47" s="32"/>
      <c r="L47" s="35"/>
      <c r="M47" s="7"/>
      <c r="N47" s="8"/>
      <c r="O47" s="27"/>
      <c r="P47" s="27"/>
      <c r="Q47" s="8"/>
      <c r="R47" s="8"/>
      <c r="S47" s="8"/>
      <c r="T47" s="8"/>
      <c r="U47" s="8"/>
      <c r="V47" s="8"/>
      <c r="W47" s="9"/>
    </row>
    <row r="48" spans="1:23" ht="14.25" customHeight="1">
      <c r="A48" s="166">
        <v>7.1</v>
      </c>
      <c r="B48" s="167" t="s">
        <v>63</v>
      </c>
      <c r="C48" s="168" t="s">
        <v>64</v>
      </c>
      <c r="D48" s="32">
        <v>1553.4</v>
      </c>
      <c r="E48" s="169">
        <v>45125</v>
      </c>
      <c r="F48" s="169">
        <f>ROUND(D48*E48,0)</f>
        <v>70097175</v>
      </c>
      <c r="G48" s="40">
        <f>IF(K48&gt;D48,K48-D48,0)</f>
        <v>11.619999999999891</v>
      </c>
      <c r="H48" s="170">
        <f>ROUND(E48*G48,0)</f>
        <v>524352</v>
      </c>
      <c r="I48" s="171">
        <f>IF(D48&gt;K48,D48-K48,0)</f>
        <v>0</v>
      </c>
      <c r="J48" s="174">
        <f>ROUND(I48*E48,0)</f>
        <v>0</v>
      </c>
      <c r="K48" s="32">
        <v>1565.02</v>
      </c>
      <c r="L48" s="35">
        <f>ROUND(E48*K48,0)</f>
        <v>70621528</v>
      </c>
      <c r="M48" s="7"/>
      <c r="N48" s="27">
        <f>L115</f>
        <v>0</v>
      </c>
      <c r="O48" s="27"/>
      <c r="P48" s="27"/>
      <c r="Q48" s="8"/>
      <c r="R48" s="8"/>
      <c r="S48" s="8"/>
      <c r="T48" s="8"/>
      <c r="U48" s="8"/>
      <c r="V48" s="8"/>
      <c r="W48" s="9"/>
    </row>
    <row r="49" spans="1:23" ht="14.25" customHeight="1">
      <c r="A49" s="166">
        <v>7.2</v>
      </c>
      <c r="B49" s="167" t="s">
        <v>65</v>
      </c>
      <c r="C49" s="168" t="s">
        <v>66</v>
      </c>
      <c r="D49" s="32">
        <v>47768.1</v>
      </c>
      <c r="E49" s="169">
        <v>1133</v>
      </c>
      <c r="F49" s="169">
        <f>ROUND(D49*E49,0)</f>
        <v>54121257</v>
      </c>
      <c r="G49" s="40">
        <f>IF(K49&gt;D49,K49-D49,0)</f>
        <v>0</v>
      </c>
      <c r="H49" s="170">
        <f>ROUND(E49*G49,0)</f>
        <v>0</v>
      </c>
      <c r="I49" s="171">
        <f>IF(D49&gt;K49,D49-K49,0)</f>
        <v>33696.159999999996</v>
      </c>
      <c r="J49" s="170">
        <f>ROUND(I49*E49,0)</f>
        <v>38177749</v>
      </c>
      <c r="K49" s="32">
        <v>14071.94</v>
      </c>
      <c r="L49" s="35">
        <f>ROUND(E49*K49,0)</f>
        <v>15943508</v>
      </c>
      <c r="M49" s="57"/>
      <c r="N49" s="8"/>
      <c r="O49" s="27"/>
      <c r="P49" s="27"/>
      <c r="Q49" s="8"/>
      <c r="R49" s="8"/>
      <c r="S49" s="8"/>
      <c r="T49" s="8"/>
      <c r="U49" s="8"/>
      <c r="V49" s="8"/>
      <c r="W49" s="9"/>
    </row>
    <row r="50" spans="1:23" ht="35.25" customHeight="1">
      <c r="A50" s="36">
        <v>7.3</v>
      </c>
      <c r="B50" s="37" t="s">
        <v>67</v>
      </c>
      <c r="C50" s="38" t="s">
        <v>30</v>
      </c>
      <c r="D50" s="32">
        <v>90</v>
      </c>
      <c r="E50" s="39">
        <v>131673</v>
      </c>
      <c r="F50" s="39">
        <f>ROUND(D50*E50,0)</f>
        <v>11850570</v>
      </c>
      <c r="G50" s="40">
        <f>IF(K50&gt;D50,K50-D50,0)</f>
        <v>0</v>
      </c>
      <c r="H50" s="41">
        <f>ROUND(E50*G50,0)</f>
        <v>0</v>
      </c>
      <c r="I50" s="42">
        <f>IF(D50&gt;K50,D50-K50,0)</f>
        <v>90</v>
      </c>
      <c r="J50" s="41">
        <f>ROUND(I50*E50,0)</f>
        <v>11850570</v>
      </c>
      <c r="K50" s="32">
        <v>0</v>
      </c>
      <c r="L50" s="35">
        <f>ROUND(E50*K50,0)</f>
        <v>0</v>
      </c>
      <c r="M50" s="57"/>
      <c r="N50" s="58">
        <f>N115</f>
        <v>241</v>
      </c>
      <c r="O50" s="27"/>
      <c r="P50" s="27"/>
      <c r="Q50" s="8"/>
      <c r="R50" s="8"/>
      <c r="S50" s="8"/>
      <c r="T50" s="8"/>
      <c r="U50" s="8"/>
      <c r="V50" s="8"/>
      <c r="W50" s="9"/>
    </row>
    <row r="51" spans="1:23" ht="28.5" customHeight="1">
      <c r="A51" s="36">
        <v>7.4</v>
      </c>
      <c r="B51" s="37" t="s">
        <v>68</v>
      </c>
      <c r="C51" s="38" t="s">
        <v>40</v>
      </c>
      <c r="D51" s="32">
        <v>18</v>
      </c>
      <c r="E51" s="39">
        <v>1245000</v>
      </c>
      <c r="F51" s="39">
        <f>ROUND(D51*E51,0)</f>
        <v>22410000</v>
      </c>
      <c r="G51" s="40">
        <f>IF(K51&gt;D51,K51-D51,0)</f>
        <v>0</v>
      </c>
      <c r="H51" s="41">
        <f>ROUND(E51*G51,0)</f>
        <v>0</v>
      </c>
      <c r="I51" s="42">
        <f>IF(D51&gt;K51,D51-K51,0)</f>
        <v>18</v>
      </c>
      <c r="J51" s="41">
        <f>ROUND(I51*E51,0)</f>
        <v>22410000</v>
      </c>
      <c r="K51" s="32">
        <v>0</v>
      </c>
      <c r="L51" s="35">
        <f>ROUND(E51*K51,0)</f>
        <v>0</v>
      </c>
      <c r="M51" s="7"/>
      <c r="N51" s="8"/>
      <c r="O51" s="27">
        <f>N51*11</f>
        <v>0</v>
      </c>
      <c r="P51" s="27">
        <f>L51-O51</f>
        <v>0</v>
      </c>
      <c r="Q51" s="8"/>
      <c r="R51" s="8"/>
      <c r="S51" s="8"/>
      <c r="T51" s="8"/>
      <c r="U51" s="8"/>
      <c r="V51" s="8"/>
      <c r="W51" s="9"/>
    </row>
    <row r="52" spans="1:23" ht="30.75" customHeight="1">
      <c r="A52" s="36">
        <v>7.5</v>
      </c>
      <c r="B52" s="37" t="s">
        <v>69</v>
      </c>
      <c r="C52" s="38" t="s">
        <v>40</v>
      </c>
      <c r="D52" s="32">
        <v>56</v>
      </c>
      <c r="E52" s="39">
        <v>60171</v>
      </c>
      <c r="F52" s="39">
        <f>ROUND(D52*E52,0)</f>
        <v>3369576</v>
      </c>
      <c r="G52" s="40">
        <f>IF(K52&gt;D52,K52-D52,0)</f>
        <v>147.33000000000001</v>
      </c>
      <c r="H52" s="41">
        <f>ROUND(E52*G52,0)</f>
        <v>8864993</v>
      </c>
      <c r="I52" s="42">
        <f>IF(D52&gt;K52,D52-K52,0)</f>
        <v>0</v>
      </c>
      <c r="J52" s="41">
        <f>ROUND(I52*E52,0)</f>
        <v>0</v>
      </c>
      <c r="K52" s="32">
        <v>203.33</v>
      </c>
      <c r="L52" s="35">
        <f>ROUND(E52*K52,0)</f>
        <v>12234569</v>
      </c>
      <c r="M52" s="7"/>
      <c r="N52" s="8"/>
      <c r="O52" s="27"/>
      <c r="P52" s="27"/>
      <c r="Q52" s="8"/>
      <c r="R52" s="8"/>
      <c r="S52" s="8"/>
      <c r="T52" s="8"/>
      <c r="U52" s="8"/>
      <c r="V52" s="8"/>
      <c r="W52" s="9"/>
    </row>
    <row r="53" spans="1:23" ht="14.25" customHeight="1">
      <c r="A53" s="59"/>
      <c r="B53" s="60"/>
      <c r="C53" s="60"/>
      <c r="D53" s="60"/>
      <c r="E53" s="60"/>
      <c r="F53" s="45">
        <f>SUM(F48:F52)</f>
        <v>161848578</v>
      </c>
      <c r="G53" s="32"/>
      <c r="H53" s="45">
        <f>SUM(H48:H52)</f>
        <v>9389345</v>
      </c>
      <c r="I53" s="34"/>
      <c r="J53" s="45">
        <f>SUM(J48:J52)</f>
        <v>72438319</v>
      </c>
      <c r="K53" s="32"/>
      <c r="L53" s="46">
        <f>SUM(L48:L52)</f>
        <v>98799605</v>
      </c>
      <c r="M53" s="57"/>
      <c r="N53" s="8"/>
      <c r="O53" s="27"/>
      <c r="P53" s="27"/>
      <c r="Q53" s="8"/>
      <c r="R53" s="8"/>
      <c r="S53" s="8"/>
      <c r="T53" s="8"/>
      <c r="U53" s="8"/>
      <c r="V53" s="8"/>
      <c r="W53" s="9"/>
    </row>
    <row r="54" spans="1:23" ht="14.25" customHeight="1">
      <c r="A54" s="36"/>
      <c r="B54" s="61" t="s">
        <v>70</v>
      </c>
      <c r="C54" s="44"/>
      <c r="D54" s="32"/>
      <c r="E54" s="39"/>
      <c r="F54" s="39"/>
      <c r="G54" s="32"/>
      <c r="H54" s="33"/>
      <c r="I54" s="34"/>
      <c r="J54" s="33"/>
      <c r="K54" s="32"/>
      <c r="L54" s="35"/>
      <c r="M54" s="62"/>
      <c r="N54" s="8"/>
      <c r="O54" s="27"/>
      <c r="P54" s="27"/>
      <c r="Q54" s="8"/>
      <c r="R54" s="8"/>
      <c r="S54" s="8"/>
      <c r="T54" s="8"/>
      <c r="U54" s="8"/>
      <c r="V54" s="8"/>
      <c r="W54" s="9"/>
    </row>
    <row r="55" spans="1:23" ht="31.5" customHeight="1">
      <c r="A55" s="63"/>
      <c r="B55" s="50" t="s">
        <v>71</v>
      </c>
      <c r="C55" s="44"/>
      <c r="D55" s="32"/>
      <c r="E55" s="39"/>
      <c r="F55" s="39"/>
      <c r="G55" s="32"/>
      <c r="H55" s="39"/>
      <c r="I55" s="34"/>
      <c r="J55" s="39"/>
      <c r="K55" s="32"/>
      <c r="L55" s="64"/>
      <c r="M55" s="7"/>
      <c r="N55" s="8"/>
      <c r="O55" s="27"/>
      <c r="P55" s="27"/>
      <c r="Q55" s="8"/>
      <c r="R55" s="8"/>
      <c r="S55" s="8"/>
      <c r="T55" s="8"/>
      <c r="U55" s="8"/>
      <c r="V55" s="8"/>
      <c r="W55" s="9"/>
    </row>
    <row r="56" spans="1:23" ht="14.25" customHeight="1">
      <c r="A56" s="65" t="s">
        <v>72</v>
      </c>
      <c r="B56" s="37" t="s">
        <v>73</v>
      </c>
      <c r="C56" s="38" t="s">
        <v>46</v>
      </c>
      <c r="D56" s="32">
        <f>'MOD-1'!D233+'MOD-1'!D589+'MOD-1'!D644</f>
        <v>0</v>
      </c>
      <c r="E56" s="39">
        <v>12899</v>
      </c>
      <c r="F56" s="39">
        <f t="shared" ref="F56:F67" si="0">ROUND(D56*E56,0)</f>
        <v>0</v>
      </c>
      <c r="G56" s="40">
        <f t="shared" ref="G56:G67" si="1">IF(K56&gt;D56,K56-D56,0)</f>
        <v>163.68</v>
      </c>
      <c r="H56" s="41">
        <f t="shared" ref="H56:H67" si="2">ROUND(E56*G56,0)</f>
        <v>2111308</v>
      </c>
      <c r="I56" s="66">
        <v>0</v>
      </c>
      <c r="J56" s="49">
        <f t="shared" ref="J56:J67" si="3">ROUND(I56*E56,0)</f>
        <v>0</v>
      </c>
      <c r="K56" s="32">
        <v>163.68</v>
      </c>
      <c r="L56" s="35">
        <f t="shared" ref="L56:L67" si="4">ROUND(E56*K56,0)</f>
        <v>2111308</v>
      </c>
      <c r="M56" s="7"/>
      <c r="N56" s="8"/>
      <c r="O56" s="27"/>
      <c r="P56" s="27"/>
      <c r="Q56" s="8"/>
      <c r="R56" s="8"/>
      <c r="S56" s="8"/>
      <c r="T56" s="8"/>
      <c r="U56" s="8"/>
      <c r="V56" s="8"/>
      <c r="W56" s="9"/>
    </row>
    <row r="57" spans="1:23" ht="34.15" customHeight="1">
      <c r="A57" s="65" t="s">
        <v>74</v>
      </c>
      <c r="B57" s="37" t="s">
        <v>75</v>
      </c>
      <c r="C57" s="38" t="s">
        <v>40</v>
      </c>
      <c r="D57" s="32">
        <f>'MOD-1'!D234+'MOD-1'!D590+'MOD-1'!D645</f>
        <v>0</v>
      </c>
      <c r="E57" s="39">
        <v>119378</v>
      </c>
      <c r="F57" s="39">
        <f t="shared" si="0"/>
        <v>0</v>
      </c>
      <c r="G57" s="40">
        <f t="shared" si="1"/>
        <v>9</v>
      </c>
      <c r="H57" s="41">
        <f t="shared" si="2"/>
        <v>1074402</v>
      </c>
      <c r="I57" s="66">
        <v>0</v>
      </c>
      <c r="J57" s="49">
        <f t="shared" si="3"/>
        <v>0</v>
      </c>
      <c r="K57" s="32">
        <v>9</v>
      </c>
      <c r="L57" s="35">
        <f t="shared" si="4"/>
        <v>1074402</v>
      </c>
      <c r="M57" s="7"/>
      <c r="N57" s="8"/>
      <c r="O57" s="27"/>
      <c r="P57" s="27"/>
      <c r="Q57" s="8"/>
      <c r="R57" s="8"/>
      <c r="S57" s="8"/>
      <c r="T57" s="8"/>
      <c r="U57" s="8"/>
      <c r="V57" s="8"/>
      <c r="W57" s="9"/>
    </row>
    <row r="58" spans="1:23" ht="34.15" customHeight="1">
      <c r="A58" s="65" t="s">
        <v>76</v>
      </c>
      <c r="B58" s="37" t="s">
        <v>77</v>
      </c>
      <c r="C58" s="38" t="s">
        <v>40</v>
      </c>
      <c r="D58" s="32"/>
      <c r="E58" s="39">
        <v>31124</v>
      </c>
      <c r="F58" s="39">
        <f t="shared" si="0"/>
        <v>0</v>
      </c>
      <c r="G58" s="40">
        <f t="shared" si="1"/>
        <v>75</v>
      </c>
      <c r="H58" s="41">
        <f t="shared" si="2"/>
        <v>2334300</v>
      </c>
      <c r="I58" s="66">
        <v>0</v>
      </c>
      <c r="J58" s="49">
        <f t="shared" si="3"/>
        <v>0</v>
      </c>
      <c r="K58" s="32">
        <v>75</v>
      </c>
      <c r="L58" s="35">
        <f t="shared" si="4"/>
        <v>2334300</v>
      </c>
      <c r="M58" s="7"/>
      <c r="N58" s="8"/>
      <c r="O58" s="27"/>
      <c r="P58" s="27"/>
      <c r="Q58" s="8"/>
      <c r="R58" s="8"/>
      <c r="S58" s="8"/>
      <c r="T58" s="8"/>
      <c r="U58" s="8"/>
      <c r="V58" s="8"/>
      <c r="W58" s="9"/>
    </row>
    <row r="59" spans="1:23" ht="34.15" customHeight="1">
      <c r="A59" s="65" t="s">
        <v>78</v>
      </c>
      <c r="B59" s="37" t="s">
        <v>79</v>
      </c>
      <c r="C59" s="38" t="s">
        <v>30</v>
      </c>
      <c r="D59" s="32"/>
      <c r="E59" s="39">
        <v>174313</v>
      </c>
      <c r="F59" s="39">
        <f t="shared" si="0"/>
        <v>0</v>
      </c>
      <c r="G59" s="40">
        <f t="shared" si="1"/>
        <v>9</v>
      </c>
      <c r="H59" s="41">
        <f t="shared" si="2"/>
        <v>1568817</v>
      </c>
      <c r="I59" s="66">
        <v>0</v>
      </c>
      <c r="J59" s="49">
        <f t="shared" si="3"/>
        <v>0</v>
      </c>
      <c r="K59" s="32">
        <v>9</v>
      </c>
      <c r="L59" s="35">
        <f t="shared" si="4"/>
        <v>1568817</v>
      </c>
      <c r="M59" s="7"/>
      <c r="N59" s="8"/>
      <c r="O59" s="27"/>
      <c r="P59" s="27"/>
      <c r="Q59" s="8"/>
      <c r="R59" s="8"/>
      <c r="S59" s="8"/>
      <c r="T59" s="8"/>
      <c r="U59" s="8"/>
      <c r="V59" s="8"/>
      <c r="W59" s="9"/>
    </row>
    <row r="60" spans="1:23" ht="41.25" customHeight="1">
      <c r="A60" s="65" t="s">
        <v>80</v>
      </c>
      <c r="B60" s="37" t="s">
        <v>81</v>
      </c>
      <c r="C60" s="38" t="s">
        <v>40</v>
      </c>
      <c r="D60" s="32">
        <f>'MOD-1'!D235+'MOD-1'!D591+'MOD-1'!D646</f>
        <v>0</v>
      </c>
      <c r="E60" s="39">
        <v>474275</v>
      </c>
      <c r="F60" s="39">
        <f t="shared" si="0"/>
        <v>0</v>
      </c>
      <c r="G60" s="40">
        <f t="shared" si="1"/>
        <v>6.6</v>
      </c>
      <c r="H60" s="41">
        <f t="shared" si="2"/>
        <v>3130215</v>
      </c>
      <c r="I60" s="66">
        <v>0</v>
      </c>
      <c r="J60" s="49">
        <f t="shared" si="3"/>
        <v>0</v>
      </c>
      <c r="K60" s="32">
        <v>6.6</v>
      </c>
      <c r="L60" s="35">
        <f t="shared" si="4"/>
        <v>3130215</v>
      </c>
      <c r="M60" s="7"/>
      <c r="N60" s="8"/>
      <c r="O60" s="27"/>
      <c r="P60" s="27"/>
      <c r="Q60" s="8"/>
      <c r="R60" s="8"/>
      <c r="S60" s="8"/>
      <c r="T60" s="8"/>
      <c r="U60" s="8"/>
      <c r="V60" s="8"/>
      <c r="W60" s="9"/>
    </row>
    <row r="61" spans="1:23" ht="34.15" customHeight="1">
      <c r="A61" s="65" t="s">
        <v>82</v>
      </c>
      <c r="B61" s="37" t="s">
        <v>83</v>
      </c>
      <c r="C61" s="38" t="s">
        <v>30</v>
      </c>
      <c r="D61" s="32">
        <f>'MOD-1'!D236+'MOD-1'!D592+'MOD-1'!D647</f>
        <v>0</v>
      </c>
      <c r="E61" s="39">
        <v>492517</v>
      </c>
      <c r="F61" s="39">
        <f t="shared" si="0"/>
        <v>0</v>
      </c>
      <c r="G61" s="40">
        <f t="shared" si="1"/>
        <v>5</v>
      </c>
      <c r="H61" s="41">
        <f t="shared" si="2"/>
        <v>2462585</v>
      </c>
      <c r="I61" s="66">
        <v>0</v>
      </c>
      <c r="J61" s="49">
        <f t="shared" si="3"/>
        <v>0</v>
      </c>
      <c r="K61" s="32">
        <v>5</v>
      </c>
      <c r="L61" s="35">
        <f t="shared" si="4"/>
        <v>2462585</v>
      </c>
      <c r="M61" s="7"/>
      <c r="N61" s="8"/>
      <c r="O61" s="27"/>
      <c r="P61" s="27"/>
      <c r="Q61" s="8"/>
      <c r="R61" s="8"/>
      <c r="S61" s="8"/>
      <c r="T61" s="8"/>
      <c r="U61" s="8"/>
      <c r="V61" s="8"/>
      <c r="W61" s="9"/>
    </row>
    <row r="62" spans="1:23" ht="34.15" customHeight="1">
      <c r="A62" s="65" t="s">
        <v>84</v>
      </c>
      <c r="B62" s="37" t="s">
        <v>85</v>
      </c>
      <c r="C62" s="38" t="s">
        <v>30</v>
      </c>
      <c r="D62" s="32">
        <f>'MOD-1'!D237+'MOD-1'!D593+'MOD-1'!D648</f>
        <v>0</v>
      </c>
      <c r="E62" s="39">
        <v>424400</v>
      </c>
      <c r="F62" s="39">
        <f t="shared" si="0"/>
        <v>0</v>
      </c>
      <c r="G62" s="40">
        <f t="shared" si="1"/>
        <v>5</v>
      </c>
      <c r="H62" s="41">
        <f t="shared" si="2"/>
        <v>2122000</v>
      </c>
      <c r="I62" s="66">
        <v>0</v>
      </c>
      <c r="J62" s="49">
        <f t="shared" si="3"/>
        <v>0</v>
      </c>
      <c r="K62" s="32">
        <v>5</v>
      </c>
      <c r="L62" s="35">
        <f t="shared" si="4"/>
        <v>2122000</v>
      </c>
      <c r="M62" s="7"/>
      <c r="N62" s="8"/>
      <c r="O62" s="27"/>
      <c r="P62" s="27"/>
      <c r="Q62" s="8"/>
      <c r="R62" s="8"/>
      <c r="S62" s="8"/>
      <c r="T62" s="8"/>
      <c r="U62" s="8"/>
      <c r="V62" s="8"/>
      <c r="W62" s="9"/>
    </row>
    <row r="63" spans="1:23" ht="34.15" customHeight="1">
      <c r="A63" s="65" t="s">
        <v>86</v>
      </c>
      <c r="B63" s="37" t="s">
        <v>87</v>
      </c>
      <c r="C63" s="38" t="s">
        <v>30</v>
      </c>
      <c r="D63" s="32">
        <f>'MOD-1'!D238+'MOD-1'!D594+'MOD-1'!D649</f>
        <v>0</v>
      </c>
      <c r="E63" s="39">
        <v>119328</v>
      </c>
      <c r="F63" s="39">
        <f t="shared" si="0"/>
        <v>0</v>
      </c>
      <c r="G63" s="40">
        <f t="shared" si="1"/>
        <v>5</v>
      </c>
      <c r="H63" s="41">
        <f t="shared" si="2"/>
        <v>596640</v>
      </c>
      <c r="I63" s="66">
        <v>0</v>
      </c>
      <c r="J63" s="49">
        <f t="shared" si="3"/>
        <v>0</v>
      </c>
      <c r="K63" s="32">
        <v>5</v>
      </c>
      <c r="L63" s="35">
        <f t="shared" si="4"/>
        <v>596640</v>
      </c>
      <c r="M63" s="7"/>
      <c r="N63" s="8"/>
      <c r="O63" s="27"/>
      <c r="P63" s="27"/>
      <c r="Q63" s="8"/>
      <c r="R63" s="8"/>
      <c r="S63" s="8"/>
      <c r="T63" s="8"/>
      <c r="U63" s="8"/>
      <c r="V63" s="8"/>
      <c r="W63" s="9"/>
    </row>
    <row r="64" spans="1:23" ht="34.15" customHeight="1">
      <c r="A64" s="65" t="s">
        <v>88</v>
      </c>
      <c r="B64" s="37" t="s">
        <v>89</v>
      </c>
      <c r="C64" s="38" t="s">
        <v>46</v>
      </c>
      <c r="D64" s="32">
        <f>'MOD-1'!D239+'MOD-1'!D595+'MOD-1'!D650</f>
        <v>0</v>
      </c>
      <c r="E64" s="39">
        <v>37830</v>
      </c>
      <c r="F64" s="39">
        <f t="shared" si="0"/>
        <v>0</v>
      </c>
      <c r="G64" s="40">
        <f t="shared" si="1"/>
        <v>133.99</v>
      </c>
      <c r="H64" s="41">
        <f t="shared" si="2"/>
        <v>5068842</v>
      </c>
      <c r="I64" s="34">
        <v>0</v>
      </c>
      <c r="J64" s="49">
        <f t="shared" si="3"/>
        <v>0</v>
      </c>
      <c r="K64" s="32">
        <v>133.99</v>
      </c>
      <c r="L64" s="35">
        <f t="shared" si="4"/>
        <v>5068842</v>
      </c>
      <c r="M64" s="7"/>
      <c r="N64" s="8"/>
      <c r="O64" s="27"/>
      <c r="P64" s="27"/>
      <c r="Q64" s="8"/>
      <c r="R64" s="8"/>
      <c r="S64" s="8"/>
      <c r="T64" s="8"/>
      <c r="U64" s="8"/>
      <c r="V64" s="8"/>
      <c r="W64" s="9"/>
    </row>
    <row r="65" spans="1:23" ht="14.25" customHeight="1">
      <c r="A65" s="65" t="s">
        <v>90</v>
      </c>
      <c r="B65" s="37" t="s">
        <v>91</v>
      </c>
      <c r="C65" s="38" t="s">
        <v>46</v>
      </c>
      <c r="D65" s="32">
        <f>'MOD-1'!D240+'MOD-1'!D596+'MOD-1'!D651</f>
        <v>0</v>
      </c>
      <c r="E65" s="39">
        <v>13834</v>
      </c>
      <c r="F65" s="39">
        <f t="shared" si="0"/>
        <v>0</v>
      </c>
      <c r="G65" s="40">
        <f t="shared" si="1"/>
        <v>163.68</v>
      </c>
      <c r="H65" s="41">
        <f t="shared" si="2"/>
        <v>2264349</v>
      </c>
      <c r="I65" s="66">
        <v>0</v>
      </c>
      <c r="J65" s="49">
        <f t="shared" si="3"/>
        <v>0</v>
      </c>
      <c r="K65" s="32">
        <v>163.68</v>
      </c>
      <c r="L65" s="35">
        <f t="shared" si="4"/>
        <v>2264349</v>
      </c>
      <c r="M65" s="7"/>
      <c r="N65" s="8"/>
      <c r="O65" s="27"/>
      <c r="P65" s="27"/>
      <c r="Q65" s="8"/>
      <c r="R65" s="8"/>
      <c r="S65" s="8"/>
      <c r="T65" s="8"/>
      <c r="U65" s="8"/>
      <c r="V65" s="8"/>
      <c r="W65" s="9"/>
    </row>
    <row r="66" spans="1:23" ht="14.25" customHeight="1">
      <c r="A66" s="65" t="s">
        <v>92</v>
      </c>
      <c r="B66" s="37" t="s">
        <v>93</v>
      </c>
      <c r="C66" s="38" t="s">
        <v>46</v>
      </c>
      <c r="D66" s="32">
        <f>'MOD-1'!D241+'MOD-1'!D597+'MOD-1'!D652</f>
        <v>0</v>
      </c>
      <c r="E66" s="39">
        <v>29218</v>
      </c>
      <c r="F66" s="39">
        <f t="shared" si="0"/>
        <v>0</v>
      </c>
      <c r="G66" s="40">
        <f t="shared" si="1"/>
        <v>544.58000000000004</v>
      </c>
      <c r="H66" s="41">
        <f t="shared" si="2"/>
        <v>15911538</v>
      </c>
      <c r="I66" s="66">
        <v>0</v>
      </c>
      <c r="J66" s="49">
        <f t="shared" si="3"/>
        <v>0</v>
      </c>
      <c r="K66" s="32">
        <v>544.58000000000004</v>
      </c>
      <c r="L66" s="35">
        <f t="shared" si="4"/>
        <v>15911538</v>
      </c>
      <c r="M66" s="7"/>
      <c r="N66" s="172">
        <v>8174714.8148148097</v>
      </c>
      <c r="O66" s="27">
        <f>N66/E66</f>
        <v>279.78351751710625</v>
      </c>
      <c r="P66" s="27"/>
      <c r="Q66" s="8"/>
      <c r="R66" s="8"/>
      <c r="S66" s="8"/>
      <c r="T66" s="8"/>
      <c r="U66" s="8"/>
      <c r="V66" s="8"/>
      <c r="W66" s="9"/>
    </row>
    <row r="67" spans="1:23" ht="34.15" customHeight="1">
      <c r="A67" s="65" t="s">
        <v>94</v>
      </c>
      <c r="B67" s="37" t="s">
        <v>95</v>
      </c>
      <c r="C67" s="38" t="s">
        <v>96</v>
      </c>
      <c r="D67" s="32">
        <f>'MOD-1'!D242+'MOD-1'!D598+'MOD-1'!D653</f>
        <v>0</v>
      </c>
      <c r="E67" s="39">
        <v>8436787</v>
      </c>
      <c r="F67" s="39">
        <f t="shared" si="0"/>
        <v>0</v>
      </c>
      <c r="G67" s="40">
        <f t="shared" si="1"/>
        <v>1</v>
      </c>
      <c r="H67" s="41">
        <f t="shared" si="2"/>
        <v>8436787</v>
      </c>
      <c r="I67" s="66">
        <v>0</v>
      </c>
      <c r="J67" s="49">
        <f t="shared" si="3"/>
        <v>0</v>
      </c>
      <c r="K67" s="32">
        <v>1</v>
      </c>
      <c r="L67" s="35">
        <f t="shared" si="4"/>
        <v>8436787</v>
      </c>
      <c r="M67" s="7"/>
      <c r="N67" s="8"/>
      <c r="O67" s="27"/>
      <c r="P67" s="27"/>
      <c r="Q67" s="8"/>
      <c r="R67" s="8"/>
      <c r="S67" s="8"/>
      <c r="T67" s="8"/>
      <c r="U67" s="8"/>
      <c r="V67" s="8"/>
      <c r="W67" s="9"/>
    </row>
    <row r="68" spans="1:23" ht="14.25" customHeight="1">
      <c r="A68" s="36"/>
      <c r="B68" s="43"/>
      <c r="C68" s="44"/>
      <c r="D68" s="32"/>
      <c r="E68" s="39"/>
      <c r="F68" s="67">
        <f>SUM(F56:F67)</f>
        <v>0</v>
      </c>
      <c r="G68" s="32"/>
      <c r="H68" s="67">
        <f>SUM(H56:H67)</f>
        <v>47081783</v>
      </c>
      <c r="I68" s="34"/>
      <c r="J68" s="67">
        <f>SUM(J56:J67)</f>
        <v>0</v>
      </c>
      <c r="K68" s="32"/>
      <c r="L68" s="68">
        <f>SUM(L56:L67)</f>
        <v>47081783</v>
      </c>
      <c r="M68" s="7"/>
      <c r="N68" s="8"/>
      <c r="O68" s="27"/>
      <c r="P68" s="27"/>
      <c r="Q68" s="8"/>
      <c r="R68" s="8"/>
      <c r="S68" s="8"/>
      <c r="T68" s="8"/>
      <c r="U68" s="8"/>
      <c r="V68" s="8"/>
      <c r="W68" s="9"/>
    </row>
    <row r="69" spans="1:23" ht="35.25" customHeight="1">
      <c r="A69" s="36"/>
      <c r="B69" s="69" t="s">
        <v>97</v>
      </c>
      <c r="C69" s="44"/>
      <c r="D69" s="32"/>
      <c r="E69" s="39"/>
      <c r="F69" s="39"/>
      <c r="G69" s="32"/>
      <c r="H69" s="39"/>
      <c r="I69" s="34"/>
      <c r="J69" s="39"/>
      <c r="K69" s="32"/>
      <c r="L69" s="64"/>
      <c r="M69" s="7"/>
      <c r="N69" s="8"/>
      <c r="O69" s="27"/>
      <c r="P69" s="27"/>
      <c r="Q69" s="8"/>
      <c r="R69" s="8"/>
      <c r="S69" s="8"/>
      <c r="T69" s="8"/>
      <c r="U69" s="8"/>
      <c r="V69" s="8"/>
      <c r="W69" s="9"/>
    </row>
    <row r="70" spans="1:23" ht="34.15" customHeight="1">
      <c r="A70" s="65" t="s">
        <v>98</v>
      </c>
      <c r="B70" s="37" t="s">
        <v>99</v>
      </c>
      <c r="C70" s="38" t="s">
        <v>40</v>
      </c>
      <c r="D70" s="32"/>
      <c r="E70" s="39">
        <v>5132</v>
      </c>
      <c r="F70" s="39">
        <f>ROUND(D70*E70,0)</f>
        <v>0</v>
      </c>
      <c r="G70" s="40">
        <f>IF(K70&gt;D70,K70-D70,0)</f>
        <v>1000</v>
      </c>
      <c r="H70" s="41">
        <f>ROUND(E70*G70,0)</f>
        <v>5132000</v>
      </c>
      <c r="I70" s="66">
        <v>0</v>
      </c>
      <c r="J70" s="49">
        <f>ROUND(I70*E70,0)</f>
        <v>0</v>
      </c>
      <c r="K70" s="32">
        <v>1000</v>
      </c>
      <c r="L70" s="35">
        <f>ROUND(E70*K70,0)</f>
        <v>5132000</v>
      </c>
      <c r="M70" s="7"/>
      <c r="N70" s="8"/>
      <c r="O70" s="27"/>
      <c r="P70" s="27"/>
      <c r="Q70" s="8"/>
      <c r="R70" s="8"/>
      <c r="S70" s="8"/>
      <c r="T70" s="8"/>
      <c r="U70" s="8"/>
      <c r="V70" s="8"/>
      <c r="W70" s="9"/>
    </row>
    <row r="71" spans="1:23" ht="14.25" customHeight="1">
      <c r="A71" s="36"/>
      <c r="B71" s="43"/>
      <c r="C71" s="44"/>
      <c r="D71" s="32"/>
      <c r="E71" s="39"/>
      <c r="F71" s="67">
        <f>SUM(F70)</f>
        <v>0</v>
      </c>
      <c r="G71" s="32"/>
      <c r="H71" s="67">
        <f>SUM(H70)</f>
        <v>5132000</v>
      </c>
      <c r="I71" s="34"/>
      <c r="J71" s="67">
        <f>SUM(J70)</f>
        <v>0</v>
      </c>
      <c r="K71" s="32"/>
      <c r="L71" s="68">
        <f>SUM(L70)</f>
        <v>5132000</v>
      </c>
      <c r="M71" s="7"/>
      <c r="N71" s="8"/>
      <c r="O71" s="27"/>
      <c r="P71" s="27"/>
      <c r="Q71" s="8"/>
      <c r="R71" s="8"/>
      <c r="S71" s="8"/>
      <c r="T71" s="8"/>
      <c r="U71" s="8"/>
      <c r="V71" s="8"/>
      <c r="W71" s="9"/>
    </row>
    <row r="72" spans="1:23" ht="14.25" customHeight="1">
      <c r="A72" s="36"/>
      <c r="B72" s="50" t="s">
        <v>100</v>
      </c>
      <c r="C72" s="44"/>
      <c r="D72" s="32"/>
      <c r="E72" s="39"/>
      <c r="F72" s="39"/>
      <c r="G72" s="32"/>
      <c r="H72" s="39"/>
      <c r="I72" s="34"/>
      <c r="J72" s="39"/>
      <c r="K72" s="32"/>
      <c r="L72" s="64"/>
      <c r="M72" s="7"/>
      <c r="N72" s="8"/>
      <c r="O72" s="27"/>
      <c r="P72" s="27"/>
      <c r="Q72" s="8"/>
      <c r="R72" s="8"/>
      <c r="S72" s="8"/>
      <c r="T72" s="8"/>
      <c r="U72" s="8"/>
      <c r="V72" s="8"/>
      <c r="W72" s="9"/>
    </row>
    <row r="73" spans="1:23" ht="14.25" customHeight="1">
      <c r="A73" s="36"/>
      <c r="B73" s="50" t="s">
        <v>101</v>
      </c>
      <c r="C73" s="44"/>
      <c r="D73" s="32"/>
      <c r="E73" s="39"/>
      <c r="F73" s="39"/>
      <c r="G73" s="32"/>
      <c r="H73" s="39"/>
      <c r="I73" s="34"/>
      <c r="J73" s="39"/>
      <c r="K73" s="32"/>
      <c r="L73" s="64"/>
      <c r="M73" s="7"/>
      <c r="N73" s="8"/>
      <c r="O73" s="27"/>
      <c r="P73" s="27"/>
      <c r="Q73" s="8"/>
      <c r="R73" s="8"/>
      <c r="S73" s="8"/>
      <c r="T73" s="8"/>
      <c r="U73" s="8"/>
      <c r="V73" s="8"/>
      <c r="W73" s="9"/>
    </row>
    <row r="74" spans="1:23" ht="16.899999999999999" customHeight="1">
      <c r="A74" s="65" t="s">
        <v>102</v>
      </c>
      <c r="B74" s="37" t="s">
        <v>103</v>
      </c>
      <c r="C74" s="38" t="s">
        <v>40</v>
      </c>
      <c r="D74" s="32">
        <v>0</v>
      </c>
      <c r="E74" s="39">
        <v>23651</v>
      </c>
      <c r="F74" s="39">
        <f t="shared" ref="F74:F80" si="5">ROUND(D74*E74,0)</f>
        <v>0</v>
      </c>
      <c r="G74" s="40">
        <f t="shared" ref="G74:G80" si="6">IF(K74&gt;D74,K74-D74,0)</f>
        <v>1228.47</v>
      </c>
      <c r="H74" s="41">
        <f t="shared" ref="H74:H80" si="7">ROUND(E74*G74,0)</f>
        <v>29054544</v>
      </c>
      <c r="I74" s="66">
        <v>0</v>
      </c>
      <c r="J74" s="49">
        <f t="shared" ref="J74:J80" si="8">ROUND(I74*E74,0)</f>
        <v>0</v>
      </c>
      <c r="K74" s="32">
        <v>1228.47</v>
      </c>
      <c r="L74" s="35">
        <f t="shared" ref="L74:L80" si="9">ROUND(E74*K74,0)</f>
        <v>29054544</v>
      </c>
      <c r="M74" s="7"/>
      <c r="N74" s="8"/>
      <c r="O74" s="27"/>
      <c r="P74" s="27"/>
      <c r="Q74" s="8"/>
      <c r="R74" s="8"/>
      <c r="S74" s="8"/>
      <c r="T74" s="8"/>
      <c r="U74" s="8"/>
      <c r="V74" s="8"/>
      <c r="W74" s="9"/>
    </row>
    <row r="75" spans="1:23" ht="16.899999999999999" customHeight="1">
      <c r="A75" s="65" t="s">
        <v>104</v>
      </c>
      <c r="B75" s="37" t="s">
        <v>105</v>
      </c>
      <c r="C75" s="38" t="s">
        <v>106</v>
      </c>
      <c r="D75" s="32">
        <v>0</v>
      </c>
      <c r="E75" s="39">
        <v>121004</v>
      </c>
      <c r="F75" s="39">
        <f t="shared" si="5"/>
        <v>0</v>
      </c>
      <c r="G75" s="40">
        <f t="shared" si="6"/>
        <v>20</v>
      </c>
      <c r="H75" s="41">
        <f t="shared" si="7"/>
        <v>2420080</v>
      </c>
      <c r="I75" s="66">
        <v>0</v>
      </c>
      <c r="J75" s="49">
        <f t="shared" si="8"/>
        <v>0</v>
      </c>
      <c r="K75" s="32">
        <v>20</v>
      </c>
      <c r="L75" s="35">
        <f t="shared" si="9"/>
        <v>2420080</v>
      </c>
      <c r="M75" s="7"/>
      <c r="N75" s="8"/>
      <c r="O75" s="27"/>
      <c r="P75" s="27"/>
      <c r="Q75" s="8"/>
      <c r="R75" s="8"/>
      <c r="S75" s="8"/>
      <c r="T75" s="8"/>
      <c r="U75" s="8"/>
      <c r="V75" s="8"/>
      <c r="W75" s="9"/>
    </row>
    <row r="76" spans="1:23" ht="34.15" customHeight="1">
      <c r="A76" s="65" t="s">
        <v>107</v>
      </c>
      <c r="B76" s="37" t="s">
        <v>108</v>
      </c>
      <c r="C76" s="38" t="s">
        <v>106</v>
      </c>
      <c r="D76" s="32">
        <v>0</v>
      </c>
      <c r="E76" s="39">
        <v>121004</v>
      </c>
      <c r="F76" s="39">
        <f t="shared" si="5"/>
        <v>0</v>
      </c>
      <c r="G76" s="40">
        <f t="shared" si="6"/>
        <v>24</v>
      </c>
      <c r="H76" s="41">
        <f t="shared" si="7"/>
        <v>2904096</v>
      </c>
      <c r="I76" s="66">
        <v>0</v>
      </c>
      <c r="J76" s="49">
        <f t="shared" si="8"/>
        <v>0</v>
      </c>
      <c r="K76" s="32">
        <v>24</v>
      </c>
      <c r="L76" s="35">
        <f t="shared" si="9"/>
        <v>2904096</v>
      </c>
      <c r="M76" s="7"/>
      <c r="N76" s="8"/>
      <c r="O76" s="27"/>
      <c r="P76" s="27"/>
      <c r="Q76" s="8"/>
      <c r="R76" s="8"/>
      <c r="S76" s="8"/>
      <c r="T76" s="8"/>
      <c r="U76" s="8"/>
      <c r="V76" s="8"/>
      <c r="W76" s="9"/>
    </row>
    <row r="77" spans="1:23" ht="16.899999999999999" customHeight="1">
      <c r="A77" s="65" t="s">
        <v>109</v>
      </c>
      <c r="B77" s="37" t="s">
        <v>110</v>
      </c>
      <c r="C77" s="38" t="s">
        <v>106</v>
      </c>
      <c r="D77" s="32">
        <v>0</v>
      </c>
      <c r="E77" s="39">
        <v>260506</v>
      </c>
      <c r="F77" s="39">
        <f t="shared" si="5"/>
        <v>0</v>
      </c>
      <c r="G77" s="40">
        <f t="shared" si="6"/>
        <v>20</v>
      </c>
      <c r="H77" s="41">
        <f t="shared" si="7"/>
        <v>5210120</v>
      </c>
      <c r="I77" s="66">
        <v>0</v>
      </c>
      <c r="J77" s="49">
        <f t="shared" si="8"/>
        <v>0</v>
      </c>
      <c r="K77" s="32">
        <v>20</v>
      </c>
      <c r="L77" s="35">
        <f t="shared" si="9"/>
        <v>5210120</v>
      </c>
      <c r="M77" s="7"/>
      <c r="N77" s="8"/>
      <c r="O77" s="27"/>
      <c r="P77" s="27"/>
      <c r="Q77" s="8"/>
      <c r="R77" s="8"/>
      <c r="S77" s="8"/>
      <c r="T77" s="8"/>
      <c r="U77" s="8"/>
      <c r="V77" s="8"/>
      <c r="W77" s="9"/>
    </row>
    <row r="78" spans="1:23" ht="34.15" customHeight="1">
      <c r="A78" s="65" t="s">
        <v>111</v>
      </c>
      <c r="B78" s="37" t="s">
        <v>112</v>
      </c>
      <c r="C78" s="38" t="s">
        <v>106</v>
      </c>
      <c r="D78" s="32">
        <v>0</v>
      </c>
      <c r="E78" s="39">
        <v>764571</v>
      </c>
      <c r="F78" s="39">
        <f t="shared" si="5"/>
        <v>0</v>
      </c>
      <c r="G78" s="40">
        <f t="shared" si="6"/>
        <v>4</v>
      </c>
      <c r="H78" s="41">
        <f t="shared" si="7"/>
        <v>3058284</v>
      </c>
      <c r="I78" s="66">
        <v>0</v>
      </c>
      <c r="J78" s="49">
        <f t="shared" si="8"/>
        <v>0</v>
      </c>
      <c r="K78" s="32">
        <v>4</v>
      </c>
      <c r="L78" s="35">
        <f t="shared" si="9"/>
        <v>3058284</v>
      </c>
      <c r="M78" s="7"/>
      <c r="N78" s="8"/>
      <c r="O78" s="27"/>
      <c r="P78" s="27"/>
      <c r="Q78" s="8"/>
      <c r="R78" s="8"/>
      <c r="S78" s="8"/>
      <c r="T78" s="8"/>
      <c r="U78" s="8"/>
      <c r="V78" s="8"/>
      <c r="W78" s="9"/>
    </row>
    <row r="79" spans="1:23" ht="34.15" customHeight="1">
      <c r="A79" s="65" t="s">
        <v>113</v>
      </c>
      <c r="B79" s="37" t="s">
        <v>114</v>
      </c>
      <c r="C79" s="38" t="s">
        <v>106</v>
      </c>
      <c r="D79" s="32">
        <v>0</v>
      </c>
      <c r="E79" s="39">
        <v>446092</v>
      </c>
      <c r="F79" s="39">
        <f t="shared" si="5"/>
        <v>0</v>
      </c>
      <c r="G79" s="40">
        <f t="shared" si="6"/>
        <v>8</v>
      </c>
      <c r="H79" s="41">
        <f t="shared" si="7"/>
        <v>3568736</v>
      </c>
      <c r="I79" s="66">
        <v>0</v>
      </c>
      <c r="J79" s="49">
        <f t="shared" si="8"/>
        <v>0</v>
      </c>
      <c r="K79" s="32">
        <v>8</v>
      </c>
      <c r="L79" s="35">
        <f t="shared" si="9"/>
        <v>3568736</v>
      </c>
      <c r="M79" s="7"/>
      <c r="N79" s="8"/>
      <c r="O79" s="27"/>
      <c r="P79" s="27"/>
      <c r="Q79" s="8"/>
      <c r="R79" s="8"/>
      <c r="S79" s="8"/>
      <c r="T79" s="8"/>
      <c r="U79" s="8"/>
      <c r="V79" s="8"/>
      <c r="W79" s="9"/>
    </row>
    <row r="80" spans="1:23" ht="34.15" customHeight="1">
      <c r="A80" s="65" t="s">
        <v>115</v>
      </c>
      <c r="B80" s="37" t="s">
        <v>116</v>
      </c>
      <c r="C80" s="38" t="s">
        <v>106</v>
      </c>
      <c r="D80" s="32">
        <v>0</v>
      </c>
      <c r="E80" s="39">
        <v>121004</v>
      </c>
      <c r="F80" s="39">
        <f t="shared" si="5"/>
        <v>0</v>
      </c>
      <c r="G80" s="40">
        <f t="shared" si="6"/>
        <v>4</v>
      </c>
      <c r="H80" s="41">
        <f t="shared" si="7"/>
        <v>484016</v>
      </c>
      <c r="I80" s="66">
        <v>0</v>
      </c>
      <c r="J80" s="49">
        <f t="shared" si="8"/>
        <v>0</v>
      </c>
      <c r="K80" s="32">
        <v>4</v>
      </c>
      <c r="L80" s="35">
        <f t="shared" si="9"/>
        <v>484016</v>
      </c>
      <c r="M80" s="7"/>
      <c r="N80" s="8"/>
      <c r="O80" s="27"/>
      <c r="P80" s="27"/>
      <c r="Q80" s="8"/>
      <c r="R80" s="8"/>
      <c r="S80" s="8"/>
      <c r="T80" s="8"/>
      <c r="U80" s="8"/>
      <c r="V80" s="8"/>
      <c r="W80" s="9"/>
    </row>
    <row r="81" spans="1:23" ht="14.25" customHeight="1">
      <c r="A81" s="36"/>
      <c r="B81" s="43"/>
      <c r="C81" s="44"/>
      <c r="D81" s="32"/>
      <c r="E81" s="39"/>
      <c r="F81" s="67">
        <f>SUM(F74:F80)</f>
        <v>0</v>
      </c>
      <c r="G81" s="32"/>
      <c r="H81" s="67">
        <f>SUM(H74:H80)</f>
        <v>46699876</v>
      </c>
      <c r="I81" s="34"/>
      <c r="J81" s="67">
        <f>SUM(J74:J80)</f>
        <v>0</v>
      </c>
      <c r="K81" s="32"/>
      <c r="L81" s="68">
        <f>SUM(L74:L80)</f>
        <v>46699876</v>
      </c>
      <c r="M81" s="7"/>
      <c r="N81" s="8"/>
      <c r="O81" s="27"/>
      <c r="P81" s="27"/>
      <c r="Q81" s="8"/>
      <c r="R81" s="8"/>
      <c r="S81" s="8"/>
      <c r="T81" s="8"/>
      <c r="U81" s="8"/>
      <c r="V81" s="8"/>
      <c r="W81" s="9"/>
    </row>
    <row r="82" spans="1:23" ht="14.25" customHeight="1">
      <c r="A82" s="36"/>
      <c r="B82" s="50" t="s">
        <v>117</v>
      </c>
      <c r="C82" s="44"/>
      <c r="D82" s="32"/>
      <c r="E82" s="39"/>
      <c r="F82" s="39"/>
      <c r="G82" s="32"/>
      <c r="H82" s="39"/>
      <c r="I82" s="34"/>
      <c r="J82" s="39"/>
      <c r="K82" s="32"/>
      <c r="L82" s="64"/>
      <c r="M82" s="7"/>
      <c r="N82" s="8"/>
      <c r="O82" s="27"/>
      <c r="P82" s="27"/>
      <c r="Q82" s="8"/>
      <c r="R82" s="8"/>
      <c r="S82" s="8"/>
      <c r="T82" s="8"/>
      <c r="U82" s="8"/>
      <c r="V82" s="8"/>
      <c r="W82" s="9"/>
    </row>
    <row r="83" spans="1:23" ht="16.899999999999999" customHeight="1">
      <c r="A83" s="65" t="s">
        <v>118</v>
      </c>
      <c r="B83" s="37" t="s">
        <v>119</v>
      </c>
      <c r="C83" s="38" t="s">
        <v>40</v>
      </c>
      <c r="D83" s="32">
        <v>0</v>
      </c>
      <c r="E83" s="39">
        <v>10511</v>
      </c>
      <c r="F83" s="39">
        <f t="shared" ref="F83:F89" si="10">ROUND(D83*E83,0)</f>
        <v>0</v>
      </c>
      <c r="G83" s="40">
        <f t="shared" ref="G83:G89" si="11">IF(K83&gt;D83,K83-D83,0)</f>
        <v>80</v>
      </c>
      <c r="H83" s="41">
        <f t="shared" ref="H83:H89" si="12">ROUND(E83*G83,0)</f>
        <v>840880</v>
      </c>
      <c r="I83" s="66">
        <v>0</v>
      </c>
      <c r="J83" s="49">
        <f t="shared" ref="J83:J89" si="13">ROUND(I83*E83,0)</f>
        <v>0</v>
      </c>
      <c r="K83" s="70">
        <v>80</v>
      </c>
      <c r="L83" s="35">
        <f t="shared" ref="L83:L89" si="14">ROUND(E83*K83,0)</f>
        <v>840880</v>
      </c>
      <c r="M83" s="7"/>
      <c r="N83" s="8"/>
      <c r="O83" s="27"/>
      <c r="P83" s="27"/>
      <c r="Q83" s="8"/>
      <c r="R83" s="8"/>
      <c r="S83" s="8"/>
      <c r="T83" s="8"/>
      <c r="U83" s="8"/>
      <c r="V83" s="8"/>
      <c r="W83" s="9"/>
    </row>
    <row r="84" spans="1:23" ht="16.899999999999999" customHeight="1">
      <c r="A84" s="65" t="s">
        <v>120</v>
      </c>
      <c r="B84" s="37" t="s">
        <v>121</v>
      </c>
      <c r="C84" s="38" t="s">
        <v>106</v>
      </c>
      <c r="D84" s="32">
        <v>0</v>
      </c>
      <c r="E84" s="39">
        <v>291511</v>
      </c>
      <c r="F84" s="39">
        <f t="shared" si="10"/>
        <v>0</v>
      </c>
      <c r="G84" s="40">
        <f t="shared" si="11"/>
        <v>1</v>
      </c>
      <c r="H84" s="41">
        <f t="shared" si="12"/>
        <v>291511</v>
      </c>
      <c r="I84" s="66">
        <v>0</v>
      </c>
      <c r="J84" s="49">
        <f t="shared" si="13"/>
        <v>0</v>
      </c>
      <c r="K84" s="70">
        <v>1</v>
      </c>
      <c r="L84" s="35">
        <f t="shared" si="14"/>
        <v>291511</v>
      </c>
      <c r="M84" s="7"/>
      <c r="N84" s="8"/>
      <c r="O84" s="27"/>
      <c r="P84" s="27"/>
      <c r="Q84" s="8"/>
      <c r="R84" s="8"/>
      <c r="S84" s="8"/>
      <c r="T84" s="8"/>
      <c r="U84" s="8"/>
      <c r="V84" s="8"/>
      <c r="W84" s="9"/>
    </row>
    <row r="85" spans="1:23" ht="16.899999999999999" customHeight="1">
      <c r="A85" s="65" t="s">
        <v>122</v>
      </c>
      <c r="B85" s="37" t="s">
        <v>123</v>
      </c>
      <c r="C85" s="38" t="s">
        <v>106</v>
      </c>
      <c r="D85" s="32">
        <v>0</v>
      </c>
      <c r="E85" s="39">
        <v>291511</v>
      </c>
      <c r="F85" s="39">
        <f t="shared" si="10"/>
        <v>0</v>
      </c>
      <c r="G85" s="40">
        <f t="shared" si="11"/>
        <v>1</v>
      </c>
      <c r="H85" s="41">
        <f t="shared" si="12"/>
        <v>291511</v>
      </c>
      <c r="I85" s="66">
        <v>0</v>
      </c>
      <c r="J85" s="49">
        <f t="shared" si="13"/>
        <v>0</v>
      </c>
      <c r="K85" s="70">
        <v>1</v>
      </c>
      <c r="L85" s="35">
        <f t="shared" si="14"/>
        <v>291511</v>
      </c>
      <c r="M85" s="7"/>
      <c r="N85" s="8"/>
      <c r="O85" s="27"/>
      <c r="P85" s="27"/>
      <c r="Q85" s="8"/>
      <c r="R85" s="8"/>
      <c r="S85" s="8"/>
      <c r="T85" s="8"/>
      <c r="U85" s="8"/>
      <c r="V85" s="8"/>
      <c r="W85" s="9"/>
    </row>
    <row r="86" spans="1:23" ht="16.899999999999999" customHeight="1">
      <c r="A86" s="65" t="s">
        <v>124</v>
      </c>
      <c r="B86" s="37" t="s">
        <v>125</v>
      </c>
      <c r="C86" s="38" t="s">
        <v>106</v>
      </c>
      <c r="D86" s="32">
        <v>0</v>
      </c>
      <c r="E86" s="39">
        <v>781028</v>
      </c>
      <c r="F86" s="39">
        <f t="shared" si="10"/>
        <v>0</v>
      </c>
      <c r="G86" s="40">
        <f t="shared" si="11"/>
        <v>1</v>
      </c>
      <c r="H86" s="41">
        <f t="shared" si="12"/>
        <v>781028</v>
      </c>
      <c r="I86" s="66">
        <v>0</v>
      </c>
      <c r="J86" s="49">
        <f t="shared" si="13"/>
        <v>0</v>
      </c>
      <c r="K86" s="70">
        <v>1</v>
      </c>
      <c r="L86" s="35">
        <f t="shared" si="14"/>
        <v>781028</v>
      </c>
      <c r="M86" s="7"/>
      <c r="N86" s="8"/>
      <c r="O86" s="27"/>
      <c r="P86" s="27"/>
      <c r="Q86" s="8"/>
      <c r="R86" s="8"/>
      <c r="S86" s="8"/>
      <c r="T86" s="8"/>
      <c r="U86" s="8"/>
      <c r="V86" s="8"/>
      <c r="W86" s="9"/>
    </row>
    <row r="87" spans="1:23" ht="16.899999999999999" customHeight="1">
      <c r="A87" s="65" t="s">
        <v>126</v>
      </c>
      <c r="B87" s="37" t="s">
        <v>127</v>
      </c>
      <c r="C87" s="38" t="s">
        <v>106</v>
      </c>
      <c r="D87" s="32">
        <v>0</v>
      </c>
      <c r="E87" s="39">
        <v>280506</v>
      </c>
      <c r="F87" s="39">
        <f t="shared" si="10"/>
        <v>0</v>
      </c>
      <c r="G87" s="40">
        <f t="shared" si="11"/>
        <v>1</v>
      </c>
      <c r="H87" s="41">
        <f t="shared" si="12"/>
        <v>280506</v>
      </c>
      <c r="I87" s="66">
        <v>0</v>
      </c>
      <c r="J87" s="49">
        <f t="shared" si="13"/>
        <v>0</v>
      </c>
      <c r="K87" s="70">
        <v>1</v>
      </c>
      <c r="L87" s="35">
        <f t="shared" si="14"/>
        <v>280506</v>
      </c>
      <c r="M87" s="7"/>
      <c r="N87" s="8"/>
      <c r="O87" s="27"/>
      <c r="P87" s="27"/>
      <c r="Q87" s="8"/>
      <c r="R87" s="8"/>
      <c r="S87" s="8"/>
      <c r="T87" s="8"/>
      <c r="U87" s="8"/>
      <c r="V87" s="8"/>
      <c r="W87" s="9"/>
    </row>
    <row r="88" spans="1:23" ht="34.15" customHeight="1">
      <c r="A88" s="65" t="s">
        <v>128</v>
      </c>
      <c r="B88" s="37" t="s">
        <v>129</v>
      </c>
      <c r="C88" s="38" t="s">
        <v>130</v>
      </c>
      <c r="D88" s="32">
        <v>0</v>
      </c>
      <c r="E88" s="39">
        <v>946034</v>
      </c>
      <c r="F88" s="39">
        <f t="shared" si="10"/>
        <v>0</v>
      </c>
      <c r="G88" s="40">
        <f t="shared" si="11"/>
        <v>1</v>
      </c>
      <c r="H88" s="41">
        <f t="shared" si="12"/>
        <v>946034</v>
      </c>
      <c r="I88" s="66">
        <v>0</v>
      </c>
      <c r="J88" s="49">
        <f t="shared" si="13"/>
        <v>0</v>
      </c>
      <c r="K88" s="70">
        <v>1</v>
      </c>
      <c r="L88" s="35">
        <f t="shared" si="14"/>
        <v>946034</v>
      </c>
      <c r="M88" s="7"/>
      <c r="N88" s="8"/>
      <c r="O88" s="27"/>
      <c r="P88" s="27"/>
      <c r="Q88" s="8"/>
      <c r="R88" s="8"/>
      <c r="S88" s="8"/>
      <c r="T88" s="8"/>
      <c r="U88" s="8"/>
      <c r="V88" s="8"/>
      <c r="W88" s="9"/>
    </row>
    <row r="89" spans="1:23" ht="34.15" customHeight="1">
      <c r="A89" s="65" t="s">
        <v>131</v>
      </c>
      <c r="B89" s="37" t="s">
        <v>132</v>
      </c>
      <c r="C89" s="38" t="s">
        <v>106</v>
      </c>
      <c r="D89" s="32">
        <v>0</v>
      </c>
      <c r="E89" s="39">
        <v>121004</v>
      </c>
      <c r="F89" s="39">
        <f t="shared" si="10"/>
        <v>0</v>
      </c>
      <c r="G89" s="40">
        <f t="shared" si="11"/>
        <v>1</v>
      </c>
      <c r="H89" s="41">
        <f t="shared" si="12"/>
        <v>121004</v>
      </c>
      <c r="I89" s="66">
        <v>0</v>
      </c>
      <c r="J89" s="49">
        <f t="shared" si="13"/>
        <v>0</v>
      </c>
      <c r="K89" s="70">
        <v>1</v>
      </c>
      <c r="L89" s="35">
        <f t="shared" si="14"/>
        <v>121004</v>
      </c>
      <c r="M89" s="7"/>
      <c r="N89" s="8"/>
      <c r="O89" s="27"/>
      <c r="P89" s="27"/>
      <c r="Q89" s="8"/>
      <c r="R89" s="8"/>
      <c r="S89" s="8"/>
      <c r="T89" s="8"/>
      <c r="U89" s="8"/>
      <c r="V89" s="8"/>
      <c r="W89" s="9"/>
    </row>
    <row r="90" spans="1:23" ht="14.25" customHeight="1">
      <c r="A90" s="36"/>
      <c r="B90" s="43"/>
      <c r="C90" s="44"/>
      <c r="D90" s="32"/>
      <c r="E90" s="39"/>
      <c r="F90" s="67">
        <f>SUM(F83:F89)</f>
        <v>0</v>
      </c>
      <c r="G90" s="32"/>
      <c r="H90" s="67">
        <f>SUM(H83:H89)</f>
        <v>3552474</v>
      </c>
      <c r="I90" s="34"/>
      <c r="J90" s="67">
        <f>SUM(J83:J89)</f>
        <v>0</v>
      </c>
      <c r="K90" s="32"/>
      <c r="L90" s="68">
        <f>SUM(L83:L89)</f>
        <v>3552474</v>
      </c>
      <c r="M90" s="7"/>
      <c r="N90" s="8"/>
      <c r="O90" s="27"/>
      <c r="P90" s="27"/>
      <c r="Q90" s="8"/>
      <c r="R90" s="8"/>
      <c r="S90" s="8"/>
      <c r="T90" s="8"/>
      <c r="U90" s="8"/>
      <c r="V90" s="8"/>
      <c r="W90" s="9"/>
    </row>
    <row r="91" spans="1:23" ht="14.25" customHeight="1">
      <c r="A91" s="71"/>
      <c r="B91" s="50" t="s">
        <v>133</v>
      </c>
      <c r="C91" s="44"/>
      <c r="D91" s="32"/>
      <c r="E91" s="39"/>
      <c r="F91" s="39"/>
      <c r="G91" s="32"/>
      <c r="H91" s="39"/>
      <c r="I91" s="34"/>
      <c r="J91" s="39"/>
      <c r="K91" s="32"/>
      <c r="L91" s="64"/>
      <c r="M91" s="7"/>
      <c r="N91" s="8"/>
      <c r="O91" s="27"/>
      <c r="P91" s="27"/>
      <c r="Q91" s="8"/>
      <c r="R91" s="8"/>
      <c r="S91" s="8"/>
      <c r="T91" s="8"/>
      <c r="U91" s="8"/>
      <c r="V91" s="8"/>
      <c r="W91" s="9"/>
    </row>
    <row r="92" spans="1:23" ht="27" customHeight="1">
      <c r="A92" s="38" t="s">
        <v>134</v>
      </c>
      <c r="B92" s="37" t="s">
        <v>135</v>
      </c>
      <c r="C92" s="38" t="s">
        <v>40</v>
      </c>
      <c r="D92" s="32">
        <v>0</v>
      </c>
      <c r="E92" s="39">
        <v>337334</v>
      </c>
      <c r="F92" s="39">
        <f>ROUND(D92*E92,0)</f>
        <v>0</v>
      </c>
      <c r="G92" s="40">
        <f>IF(K92&gt;D92,K92-D92,0)</f>
        <v>11</v>
      </c>
      <c r="H92" s="41">
        <f>ROUND(E92*G92,0)</f>
        <v>3710674</v>
      </c>
      <c r="I92" s="66">
        <v>0</v>
      </c>
      <c r="J92" s="41">
        <f>ROUND(I92*E92,0)</f>
        <v>0</v>
      </c>
      <c r="K92" s="32">
        <v>11</v>
      </c>
      <c r="L92" s="35">
        <f>ROUND(E92*K92,0)</f>
        <v>3710674</v>
      </c>
      <c r="M92" s="7"/>
      <c r="N92" s="8"/>
      <c r="O92" s="27"/>
      <c r="P92" s="27"/>
      <c r="Q92" s="8"/>
      <c r="R92" s="8"/>
      <c r="S92" s="8"/>
      <c r="T92" s="8"/>
      <c r="U92" s="8"/>
      <c r="V92" s="8"/>
      <c r="W92" s="9"/>
    </row>
    <row r="93" spans="1:23" ht="27" customHeight="1">
      <c r="A93" s="38" t="s">
        <v>136</v>
      </c>
      <c r="B93" s="37" t="s">
        <v>137</v>
      </c>
      <c r="C93" s="38" t="s">
        <v>30</v>
      </c>
      <c r="D93" s="32">
        <v>0</v>
      </c>
      <c r="E93" s="39">
        <v>67556</v>
      </c>
      <c r="F93" s="39">
        <f>ROUND(D93*E93,0)</f>
        <v>0</v>
      </c>
      <c r="G93" s="40">
        <f>IF(K93&gt;D93,K93-D93,0)</f>
        <v>11</v>
      </c>
      <c r="H93" s="41">
        <f>ROUND(E93*G93,0)</f>
        <v>743116</v>
      </c>
      <c r="I93" s="66">
        <v>0</v>
      </c>
      <c r="J93" s="41">
        <f>ROUND(I93*E93,0)</f>
        <v>0</v>
      </c>
      <c r="K93" s="32">
        <v>11</v>
      </c>
      <c r="L93" s="35">
        <f>ROUND(E93*K93,0)</f>
        <v>743116</v>
      </c>
      <c r="M93" s="7"/>
      <c r="N93" s="8"/>
      <c r="O93" s="27"/>
      <c r="P93" s="27"/>
      <c r="Q93" s="8"/>
      <c r="R93" s="8"/>
      <c r="S93" s="8"/>
      <c r="T93" s="8"/>
      <c r="U93" s="8"/>
      <c r="V93" s="8"/>
      <c r="W93" s="9"/>
    </row>
    <row r="94" spans="1:23" ht="14.25" customHeight="1">
      <c r="A94" s="71"/>
      <c r="B94" s="43"/>
      <c r="C94" s="44"/>
      <c r="D94" s="32"/>
      <c r="E94" s="39"/>
      <c r="F94" s="67">
        <f>SUM(F92:F93)</f>
        <v>0</v>
      </c>
      <c r="G94" s="32"/>
      <c r="H94" s="67">
        <f>SUM(H92:H93)</f>
        <v>4453790</v>
      </c>
      <c r="I94" s="34"/>
      <c r="J94" s="67">
        <f>SUM(J92:J93)</f>
        <v>0</v>
      </c>
      <c r="K94" s="32"/>
      <c r="L94" s="67">
        <f>SUM(L92:L93)</f>
        <v>4453790</v>
      </c>
      <c r="M94" s="72"/>
      <c r="N94" s="8"/>
      <c r="O94" s="27"/>
      <c r="P94" s="27"/>
      <c r="Q94" s="8"/>
      <c r="R94" s="8"/>
      <c r="S94" s="8"/>
      <c r="T94" s="8"/>
      <c r="U94" s="8"/>
      <c r="V94" s="8"/>
      <c r="W94" s="9"/>
    </row>
    <row r="95" spans="1:23" ht="14.25" customHeight="1">
      <c r="A95" s="71"/>
      <c r="B95" s="50" t="s">
        <v>138</v>
      </c>
      <c r="C95" s="44"/>
      <c r="D95" s="32"/>
      <c r="E95" s="39"/>
      <c r="F95" s="39"/>
      <c r="G95" s="32"/>
      <c r="H95" s="39"/>
      <c r="I95" s="34"/>
      <c r="J95" s="39"/>
      <c r="K95" s="32"/>
      <c r="L95" s="39"/>
      <c r="M95" s="72"/>
      <c r="N95" s="8"/>
      <c r="O95" s="27"/>
      <c r="P95" s="27"/>
      <c r="Q95" s="8"/>
      <c r="R95" s="8"/>
      <c r="S95" s="8"/>
      <c r="T95" s="8"/>
      <c r="U95" s="8"/>
      <c r="V95" s="8"/>
      <c r="W95" s="9"/>
    </row>
    <row r="96" spans="1:23" ht="14.25" customHeight="1">
      <c r="A96" s="38" t="s">
        <v>139</v>
      </c>
      <c r="B96" s="37" t="s">
        <v>140</v>
      </c>
      <c r="C96" s="38" t="s">
        <v>40</v>
      </c>
      <c r="D96" s="32"/>
      <c r="E96" s="39">
        <v>47857</v>
      </c>
      <c r="F96" s="39">
        <f>ROUND(D96*E96,0)</f>
        <v>0</v>
      </c>
      <c r="G96" s="40">
        <f>IF(K96&gt;D96,K96-D96,0)</f>
        <v>591.69000000000005</v>
      </c>
      <c r="H96" s="41">
        <f>ROUND(E96*G96,0)</f>
        <v>28316508</v>
      </c>
      <c r="I96" s="66">
        <v>0</v>
      </c>
      <c r="J96" s="41">
        <f>ROUND(I96*E96,0)</f>
        <v>0</v>
      </c>
      <c r="K96" s="32">
        <v>591.69000000000005</v>
      </c>
      <c r="L96" s="35">
        <f>ROUND(E96*K96,0)</f>
        <v>28316508</v>
      </c>
      <c r="M96" s="7"/>
      <c r="N96" s="8"/>
      <c r="O96" s="27"/>
      <c r="P96" s="27"/>
      <c r="Q96" s="8"/>
      <c r="R96" s="8"/>
      <c r="S96" s="8"/>
      <c r="T96" s="8"/>
      <c r="U96" s="8"/>
      <c r="V96" s="8"/>
      <c r="W96" s="9"/>
    </row>
    <row r="97" spans="1:23" ht="14.25" customHeight="1">
      <c r="A97" s="38" t="s">
        <v>141</v>
      </c>
      <c r="B97" s="37" t="s">
        <v>142</v>
      </c>
      <c r="C97" s="38" t="s">
        <v>30</v>
      </c>
      <c r="D97" s="32"/>
      <c r="E97" s="39">
        <v>42899</v>
      </c>
      <c r="F97" s="39">
        <f>ROUND(D97*E97,0)</f>
        <v>0</v>
      </c>
      <c r="G97" s="40">
        <f>IF(K97&gt;D97,K97-D97,0)</f>
        <v>355</v>
      </c>
      <c r="H97" s="41">
        <f>ROUND(E97*G97,0)</f>
        <v>15229145</v>
      </c>
      <c r="I97" s="66">
        <v>0</v>
      </c>
      <c r="J97" s="41">
        <f>ROUND(I97*E97,0)</f>
        <v>0</v>
      </c>
      <c r="K97" s="32">
        <v>355</v>
      </c>
      <c r="L97" s="35">
        <f>ROUND(E97*K97,0)</f>
        <v>15229145</v>
      </c>
      <c r="M97" s="7"/>
      <c r="N97" s="8"/>
      <c r="O97" s="27"/>
      <c r="P97" s="27"/>
      <c r="Q97" s="8"/>
      <c r="R97" s="8"/>
      <c r="S97" s="8"/>
      <c r="T97" s="8"/>
      <c r="U97" s="8"/>
      <c r="V97" s="8"/>
      <c r="W97" s="9"/>
    </row>
    <row r="98" spans="1:23" ht="14.25" customHeight="1">
      <c r="A98" s="71"/>
      <c r="B98" s="43"/>
      <c r="C98" s="44"/>
      <c r="D98" s="32"/>
      <c r="E98" s="39"/>
      <c r="F98" s="67">
        <f>SUM(F96:F97)</f>
        <v>0</v>
      </c>
      <c r="G98" s="32"/>
      <c r="H98" s="67">
        <f>SUM(H96:H97)</f>
        <v>43545653</v>
      </c>
      <c r="I98" s="34"/>
      <c r="J98" s="67">
        <f>SUM(J96:J97)</f>
        <v>0</v>
      </c>
      <c r="K98" s="32"/>
      <c r="L98" s="67">
        <f>SUM(L96:L97)</f>
        <v>43545653</v>
      </c>
      <c r="M98" s="72"/>
      <c r="N98" s="8"/>
      <c r="O98" s="27"/>
      <c r="P98" s="27"/>
      <c r="Q98" s="8"/>
      <c r="R98" s="8"/>
      <c r="S98" s="8"/>
      <c r="T98" s="8"/>
      <c r="U98" s="8"/>
      <c r="V98" s="8"/>
      <c r="W98" s="9"/>
    </row>
    <row r="99" spans="1:23" ht="14.25" customHeight="1">
      <c r="A99" s="71"/>
      <c r="B99" s="50" t="s">
        <v>143</v>
      </c>
      <c r="C99" s="44"/>
      <c r="D99" s="32"/>
      <c r="E99" s="39"/>
      <c r="F99" s="39"/>
      <c r="G99" s="32"/>
      <c r="H99" s="39"/>
      <c r="I99" s="34"/>
      <c r="J99" s="39"/>
      <c r="K99" s="32"/>
      <c r="L99" s="39"/>
      <c r="M99" s="72"/>
      <c r="N99" s="8"/>
      <c r="O99" s="27"/>
      <c r="P99" s="27"/>
      <c r="Q99" s="8"/>
      <c r="R99" s="8"/>
      <c r="S99" s="8"/>
      <c r="T99" s="8"/>
      <c r="U99" s="8"/>
      <c r="V99" s="8"/>
      <c r="W99" s="9"/>
    </row>
    <row r="100" spans="1:23" ht="14.25" customHeight="1">
      <c r="A100" s="38" t="s">
        <v>144</v>
      </c>
      <c r="B100" s="37" t="s">
        <v>145</v>
      </c>
      <c r="C100" s="38" t="s">
        <v>40</v>
      </c>
      <c r="D100" s="32"/>
      <c r="E100" s="39">
        <v>26267</v>
      </c>
      <c r="F100" s="39">
        <f>ROUND(D100*E100,0)</f>
        <v>0</v>
      </c>
      <c r="G100" s="40">
        <f>IF(K100&gt;D100,K100-D100,0)</f>
        <v>53.1</v>
      </c>
      <c r="H100" s="41">
        <f>ROUND(E100*G100,0)</f>
        <v>1394778</v>
      </c>
      <c r="I100" s="66">
        <v>0</v>
      </c>
      <c r="J100" s="41">
        <f>ROUND(I100*E100,0)</f>
        <v>0</v>
      </c>
      <c r="K100" s="32">
        <v>53.1</v>
      </c>
      <c r="L100" s="35">
        <f>ROUND(E100*K100,0)</f>
        <v>1394778</v>
      </c>
      <c r="M100" s="7"/>
      <c r="N100" s="8"/>
      <c r="O100" s="27"/>
      <c r="P100" s="27"/>
      <c r="Q100" s="8"/>
      <c r="R100" s="8"/>
      <c r="S100" s="8"/>
      <c r="T100" s="8"/>
      <c r="U100" s="8"/>
      <c r="V100" s="8"/>
      <c r="W100" s="9"/>
    </row>
    <row r="101" spans="1:23" ht="34.5" customHeight="1">
      <c r="A101" s="38" t="s">
        <v>172</v>
      </c>
      <c r="B101" s="37" t="s">
        <v>173</v>
      </c>
      <c r="C101" s="38" t="s">
        <v>40</v>
      </c>
      <c r="D101" s="32"/>
      <c r="E101" s="39">
        <v>1196003</v>
      </c>
      <c r="F101" s="39">
        <f>ROUND(D101*E101,0)</f>
        <v>0</v>
      </c>
      <c r="G101" s="40">
        <f>IF(K101&gt;D101,K101-D101,0)</f>
        <v>14</v>
      </c>
      <c r="H101" s="41">
        <f>ROUND(E101*G101,0)</f>
        <v>16744042</v>
      </c>
      <c r="I101" s="66">
        <v>0</v>
      </c>
      <c r="J101" s="41">
        <f>ROUND(I101*E101,0)</f>
        <v>0</v>
      </c>
      <c r="K101" s="32">
        <v>14</v>
      </c>
      <c r="L101" s="35">
        <f>ROUND(E101*K101,0)</f>
        <v>16744042</v>
      </c>
      <c r="M101" s="7"/>
      <c r="N101" s="8"/>
      <c r="O101" s="27"/>
      <c r="P101" s="27"/>
      <c r="Q101" s="8"/>
      <c r="R101" s="8"/>
      <c r="S101" s="8"/>
      <c r="T101" s="8"/>
      <c r="U101" s="8"/>
      <c r="V101" s="8"/>
      <c r="W101" s="9"/>
    </row>
    <row r="102" spans="1:23" ht="34.5" customHeight="1">
      <c r="A102" s="168" t="s">
        <v>174</v>
      </c>
      <c r="B102" s="167" t="s">
        <v>175</v>
      </c>
      <c r="C102" s="168" t="s">
        <v>30</v>
      </c>
      <c r="D102" s="32"/>
      <c r="E102" s="169">
        <v>427183</v>
      </c>
      <c r="F102" s="169">
        <f>ROUND(D102*E102,0)</f>
        <v>0</v>
      </c>
      <c r="G102" s="40">
        <v>33</v>
      </c>
      <c r="H102" s="170">
        <f>ROUND(E102*G102,0)</f>
        <v>14097039</v>
      </c>
      <c r="I102" s="175">
        <v>0</v>
      </c>
      <c r="J102" s="170">
        <f>ROUND(I102*E102,0)</f>
        <v>0</v>
      </c>
      <c r="K102" s="32">
        <v>33</v>
      </c>
      <c r="L102" s="35">
        <f>ROUND(E102*K102,0)</f>
        <v>14097039</v>
      </c>
      <c r="M102" s="7"/>
      <c r="N102" s="8"/>
      <c r="O102" s="27"/>
      <c r="P102" s="27"/>
      <c r="Q102" s="8"/>
      <c r="R102" s="8"/>
      <c r="S102" s="8"/>
      <c r="T102" s="8"/>
      <c r="U102" s="8"/>
      <c r="V102" s="8"/>
      <c r="W102" s="9"/>
    </row>
    <row r="103" spans="1:23" ht="16.149999999999999" customHeight="1">
      <c r="A103" s="71"/>
      <c r="B103" s="43"/>
      <c r="C103" s="44"/>
      <c r="D103" s="32"/>
      <c r="E103" s="39"/>
      <c r="F103" s="67">
        <f>SUM(F100:F101)</f>
        <v>0</v>
      </c>
      <c r="G103" s="32"/>
      <c r="H103" s="67">
        <f>SUM(H100:H102)</f>
        <v>32235859</v>
      </c>
      <c r="I103" s="34"/>
      <c r="J103" s="67">
        <f>SUM(J100:J101)</f>
        <v>0</v>
      </c>
      <c r="K103" s="32"/>
      <c r="L103" s="67">
        <f>SUM(L100:L102)</f>
        <v>32235859</v>
      </c>
      <c r="M103" s="72"/>
      <c r="N103" s="8"/>
      <c r="O103" s="27">
        <f>H81+H90</f>
        <v>50252350</v>
      </c>
      <c r="P103" s="27">
        <f>O103*1.35</f>
        <v>67840672.5</v>
      </c>
      <c r="Q103" s="8"/>
      <c r="R103" s="8"/>
      <c r="S103" s="8"/>
      <c r="T103" s="8"/>
      <c r="U103" s="8"/>
      <c r="V103" s="8"/>
      <c r="W103" s="9"/>
    </row>
    <row r="104" spans="1:23" ht="14.25" customHeight="1">
      <c r="A104" s="71"/>
      <c r="B104" s="43"/>
      <c r="C104" s="44"/>
      <c r="D104" s="32"/>
      <c r="E104" s="39"/>
      <c r="F104" s="39"/>
      <c r="G104" s="32"/>
      <c r="H104" s="39"/>
      <c r="I104" s="34"/>
      <c r="J104" s="39"/>
      <c r="K104" s="32"/>
      <c r="L104" s="39"/>
      <c r="M104" s="72"/>
      <c r="N104" s="8"/>
      <c r="O104" s="73">
        <f>O103/D114</f>
        <v>2.3610452513394192E-2</v>
      </c>
      <c r="P104" s="27"/>
      <c r="Q104" s="8"/>
      <c r="R104" s="8"/>
      <c r="S104" s="8"/>
      <c r="T104" s="8"/>
      <c r="U104" s="8"/>
      <c r="V104" s="8"/>
      <c r="W104" s="9"/>
    </row>
    <row r="105" spans="1:23" ht="14.25" customHeight="1">
      <c r="A105" s="422" t="s">
        <v>146</v>
      </c>
      <c r="B105" s="423"/>
      <c r="C105" s="423"/>
      <c r="D105" s="423"/>
      <c r="E105" s="424"/>
      <c r="F105" s="74">
        <f>F53+F46+F41+F36+F32+F28+F24+F68+F71+F81+F90+F94+F98+F103</f>
        <v>1576588290</v>
      </c>
      <c r="G105" s="32"/>
      <c r="H105" s="74">
        <f>H53+H46+H41+H36+H32+H28+H24+H68+H71+H81+H90+H94+H98+H103</f>
        <v>203284919</v>
      </c>
      <c r="I105" s="34"/>
      <c r="J105" s="74">
        <f>J53+J46+J41+J36+J32+J28+J24+J68+J71+J81+J90+J94+J98+J103</f>
        <v>203285097</v>
      </c>
      <c r="K105" s="32"/>
      <c r="L105" s="74">
        <f>L53+L46+L41+L36+L32+L28+L24+L68+L71+L81+L90+L94+L98+L103</f>
        <v>1576588112</v>
      </c>
      <c r="M105" s="75"/>
      <c r="N105" s="8"/>
      <c r="O105" s="27"/>
      <c r="P105" s="27"/>
      <c r="Q105" s="8"/>
      <c r="R105" s="8"/>
      <c r="S105" s="8"/>
      <c r="T105" s="8"/>
      <c r="U105" s="8"/>
      <c r="V105" s="8"/>
      <c r="W105" s="9"/>
    </row>
    <row r="106" spans="1:23" ht="9" customHeight="1">
      <c r="A106" s="36"/>
      <c r="B106" s="43"/>
      <c r="C106" s="44"/>
      <c r="D106" s="32"/>
      <c r="E106" s="39"/>
      <c r="F106" s="39"/>
      <c r="G106" s="32"/>
      <c r="H106" s="33"/>
      <c r="I106" s="34"/>
      <c r="J106" s="33"/>
      <c r="K106" s="32"/>
      <c r="L106" s="35"/>
      <c r="M106" s="7"/>
      <c r="N106" s="8"/>
      <c r="O106" s="27"/>
      <c r="P106" s="27"/>
      <c r="Q106" s="8"/>
      <c r="R106" s="8"/>
      <c r="S106" s="8"/>
      <c r="T106" s="8"/>
      <c r="U106" s="8"/>
      <c r="V106" s="8"/>
      <c r="W106" s="9"/>
    </row>
    <row r="107" spans="1:23" ht="14.25" customHeight="1">
      <c r="A107" s="407" t="s">
        <v>147</v>
      </c>
      <c r="B107" s="408"/>
      <c r="C107" s="408"/>
      <c r="D107" s="408"/>
      <c r="E107" s="408"/>
      <c r="F107" s="76">
        <f>F105</f>
        <v>1576588290</v>
      </c>
      <c r="G107" s="32"/>
      <c r="H107" s="76">
        <f>H105</f>
        <v>203284919</v>
      </c>
      <c r="I107" s="34"/>
      <c r="J107" s="76">
        <f>J105</f>
        <v>203285097</v>
      </c>
      <c r="K107" s="32"/>
      <c r="L107" s="77">
        <f>L105</f>
        <v>1576588112</v>
      </c>
      <c r="M107" s="57"/>
      <c r="N107" s="27">
        <f>F107-L107</f>
        <v>178</v>
      </c>
      <c r="O107" s="27">
        <v>26898893</v>
      </c>
      <c r="P107" s="27"/>
      <c r="Q107" s="8"/>
      <c r="R107" s="8"/>
      <c r="S107" s="8"/>
      <c r="T107" s="8"/>
      <c r="U107" s="8"/>
      <c r="V107" s="8"/>
      <c r="W107" s="9"/>
    </row>
    <row r="108" spans="1:23" ht="14.25" customHeight="1">
      <c r="A108" s="407" t="s">
        <v>148</v>
      </c>
      <c r="B108" s="408"/>
      <c r="C108" s="408"/>
      <c r="D108" s="408"/>
      <c r="E108" s="408"/>
      <c r="F108" s="76">
        <f>ROUND((F107*0.28),0)</f>
        <v>441444721</v>
      </c>
      <c r="G108" s="32"/>
      <c r="H108" s="76">
        <f>ROUND((H107*0.28),0)</f>
        <v>56919777</v>
      </c>
      <c r="I108" s="34"/>
      <c r="J108" s="76">
        <f>ROUND((J107*0.28),0)</f>
        <v>56919827</v>
      </c>
      <c r="K108" s="32"/>
      <c r="L108" s="77">
        <f>ROUND((L107*0.28),0)</f>
        <v>441444671</v>
      </c>
      <c r="M108" s="7"/>
      <c r="N108" s="8"/>
      <c r="O108" s="27"/>
      <c r="P108" s="27"/>
      <c r="Q108" s="8"/>
      <c r="R108" s="8"/>
      <c r="S108" s="8"/>
      <c r="T108" s="8"/>
      <c r="U108" s="8"/>
      <c r="V108" s="8"/>
      <c r="W108" s="9"/>
    </row>
    <row r="109" spans="1:23" ht="14.25" customHeight="1">
      <c r="A109" s="407" t="s">
        <v>149</v>
      </c>
      <c r="B109" s="408"/>
      <c r="C109" s="408"/>
      <c r="D109" s="408"/>
      <c r="E109" s="408"/>
      <c r="F109" s="76">
        <f>ROUND((F107*0.02),0)</f>
        <v>31531766</v>
      </c>
      <c r="G109" s="32"/>
      <c r="H109" s="76">
        <f>ROUND((H107*0.02),0)</f>
        <v>4065698</v>
      </c>
      <c r="I109" s="34"/>
      <c r="J109" s="76">
        <f>ROUND((J107*0.02),0)</f>
        <v>4065702</v>
      </c>
      <c r="K109" s="32"/>
      <c r="L109" s="77">
        <f>ROUND((L107*0.02),0)</f>
        <v>31531762</v>
      </c>
      <c r="M109" s="7"/>
      <c r="N109" s="8"/>
      <c r="O109" s="27"/>
      <c r="P109" s="27"/>
      <c r="Q109" s="8"/>
      <c r="R109" s="8"/>
      <c r="S109" s="8"/>
      <c r="T109" s="8"/>
      <c r="U109" s="8"/>
      <c r="V109" s="8"/>
      <c r="W109" s="9"/>
    </row>
    <row r="110" spans="1:23" ht="14.25" customHeight="1">
      <c r="A110" s="407" t="s">
        <v>150</v>
      </c>
      <c r="B110" s="408"/>
      <c r="C110" s="408"/>
      <c r="D110" s="408"/>
      <c r="E110" s="408"/>
      <c r="F110" s="76">
        <f>ROUND((F107*0.05),0)</f>
        <v>78829415</v>
      </c>
      <c r="G110" s="32"/>
      <c r="H110" s="76">
        <f>ROUND((H107*0.05),0)</f>
        <v>10164246</v>
      </c>
      <c r="I110" s="34"/>
      <c r="J110" s="76">
        <f>ROUND((J107*0.05),0)</f>
        <v>10164255</v>
      </c>
      <c r="K110" s="32"/>
      <c r="L110" s="77">
        <f>ROUND((L107*0.05),0)</f>
        <v>78829406</v>
      </c>
      <c r="M110" s="7"/>
      <c r="N110" s="8"/>
      <c r="O110" s="27"/>
      <c r="P110" s="27"/>
      <c r="Q110" s="8"/>
      <c r="R110" s="8"/>
      <c r="S110" s="8"/>
      <c r="T110" s="8"/>
      <c r="U110" s="8"/>
      <c r="V110" s="8"/>
      <c r="W110" s="9"/>
    </row>
    <row r="111" spans="1:23" ht="14.25" customHeight="1">
      <c r="A111" s="407" t="s">
        <v>151</v>
      </c>
      <c r="B111" s="409"/>
      <c r="C111" s="409"/>
      <c r="D111" s="409"/>
      <c r="E111" s="409"/>
      <c r="F111" s="78">
        <f>SUM(F107:F110)</f>
        <v>2128394192</v>
      </c>
      <c r="G111" s="32"/>
      <c r="H111" s="78">
        <f>SUM(H107:H110)</f>
        <v>274434640</v>
      </c>
      <c r="I111" s="34"/>
      <c r="J111" s="78">
        <f>SUM(J107:J110)</f>
        <v>274434881</v>
      </c>
      <c r="K111" s="32"/>
      <c r="L111" s="79">
        <f>SUM(L107:L110)</f>
        <v>2128393951</v>
      </c>
      <c r="M111" s="7"/>
      <c r="N111" s="8"/>
      <c r="O111" s="27"/>
      <c r="P111" s="27"/>
      <c r="Q111" s="8"/>
      <c r="R111" s="8"/>
      <c r="S111" s="8"/>
      <c r="T111" s="8"/>
      <c r="U111" s="8"/>
      <c r="V111" s="8"/>
      <c r="W111" s="9"/>
    </row>
    <row r="112" spans="1:23" ht="10.5" customHeight="1">
      <c r="A112" s="410"/>
      <c r="B112" s="411"/>
      <c r="C112" s="411"/>
      <c r="D112" s="411"/>
      <c r="E112" s="411"/>
      <c r="F112" s="411"/>
      <c r="G112" s="411"/>
      <c r="H112" s="411"/>
      <c r="I112" s="411"/>
      <c r="J112" s="411"/>
      <c r="K112" s="411"/>
      <c r="L112" s="412"/>
      <c r="M112" s="80"/>
      <c r="N112" s="81"/>
      <c r="O112" s="81"/>
      <c r="P112" s="81"/>
      <c r="Q112" s="81"/>
      <c r="R112" s="81"/>
      <c r="S112" s="81"/>
      <c r="T112" s="81"/>
      <c r="U112" s="81"/>
      <c r="V112" s="81"/>
      <c r="W112" s="82"/>
    </row>
    <row r="113" spans="1:23" ht="7.9" customHeight="1">
      <c r="A113" s="413"/>
      <c r="B113" s="414"/>
      <c r="C113" s="414"/>
      <c r="D113" s="414"/>
      <c r="E113" s="414"/>
      <c r="F113" s="414"/>
      <c r="G113" s="415"/>
      <c r="H113" s="415"/>
      <c r="I113" s="415"/>
      <c r="J113" s="415"/>
      <c r="K113" s="415"/>
      <c r="L113" s="416"/>
      <c r="M113" s="80"/>
      <c r="N113" s="81"/>
      <c r="O113" s="87"/>
      <c r="P113" s="81"/>
      <c r="Q113" s="81"/>
      <c r="R113" s="81"/>
      <c r="S113" s="81"/>
      <c r="T113" s="81"/>
      <c r="U113" s="81"/>
      <c r="V113" s="81"/>
      <c r="W113" s="82"/>
    </row>
    <row r="114" spans="1:23" ht="21.75" customHeight="1">
      <c r="A114" s="402" t="s">
        <v>152</v>
      </c>
      <c r="B114" s="403"/>
      <c r="C114" s="403"/>
      <c r="D114" s="404">
        <f>G2</f>
        <v>2128394192</v>
      </c>
      <c r="E114" s="404"/>
      <c r="F114" s="404"/>
      <c r="G114" s="88"/>
      <c r="H114" s="417"/>
      <c r="I114" s="417"/>
      <c r="J114" s="417"/>
      <c r="K114" s="417"/>
      <c r="L114" s="418"/>
      <c r="M114" s="89"/>
      <c r="N114" s="90"/>
      <c r="O114" s="91"/>
      <c r="P114" s="72"/>
      <c r="Q114" s="8"/>
      <c r="R114" s="8"/>
      <c r="S114" s="8"/>
      <c r="T114" s="8"/>
      <c r="U114" s="8"/>
      <c r="V114" s="8"/>
      <c r="W114" s="9"/>
    </row>
    <row r="115" spans="1:23" ht="19.5" customHeight="1">
      <c r="A115" s="402" t="s">
        <v>153</v>
      </c>
      <c r="B115" s="403"/>
      <c r="C115" s="403"/>
      <c r="D115" s="404">
        <f>H111</f>
        <v>274434640</v>
      </c>
      <c r="E115" s="404"/>
      <c r="F115" s="404"/>
      <c r="G115" s="88"/>
      <c r="H115" s="92"/>
      <c r="I115" s="93"/>
      <c r="J115" s="507">
        <f>F111-L111</f>
        <v>241</v>
      </c>
      <c r="K115" s="507"/>
      <c r="L115" s="176"/>
      <c r="M115" s="97"/>
      <c r="N115" s="132">
        <f>F111-L111</f>
        <v>241</v>
      </c>
      <c r="O115" s="3"/>
      <c r="P115" s="8"/>
      <c r="Q115" s="8"/>
      <c r="R115" s="8"/>
      <c r="S115" s="8"/>
      <c r="T115" s="8"/>
      <c r="U115" s="8"/>
      <c r="V115" s="8"/>
      <c r="W115" s="9"/>
    </row>
    <row r="116" spans="1:23" ht="18" customHeight="1">
      <c r="A116" s="402" t="s">
        <v>154</v>
      </c>
      <c r="B116" s="403"/>
      <c r="C116" s="403"/>
      <c r="D116" s="404">
        <f>J111</f>
        <v>274434881</v>
      </c>
      <c r="E116" s="404"/>
      <c r="F116" s="404"/>
      <c r="G116" s="88"/>
      <c r="H116" s="92"/>
      <c r="I116" s="93"/>
      <c r="J116" s="98"/>
      <c r="K116" s="98"/>
      <c r="L116" s="96"/>
      <c r="M116" s="97"/>
      <c r="N116" s="8"/>
      <c r="O116" s="8"/>
      <c r="P116" s="8"/>
      <c r="Q116" s="8"/>
      <c r="R116" s="8"/>
      <c r="S116" s="8"/>
      <c r="T116" s="8"/>
      <c r="U116" s="8"/>
      <c r="V116" s="8"/>
      <c r="W116" s="9"/>
    </row>
    <row r="117" spans="1:23" ht="17.25" customHeight="1">
      <c r="A117" s="402" t="s">
        <v>155</v>
      </c>
      <c r="B117" s="403"/>
      <c r="C117" s="403"/>
      <c r="D117" s="404">
        <f>L111</f>
        <v>2128393951</v>
      </c>
      <c r="E117" s="404"/>
      <c r="F117" s="404"/>
      <c r="G117" s="99"/>
      <c r="H117" s="92"/>
      <c r="I117" s="93"/>
      <c r="J117" s="100"/>
      <c r="K117" s="95"/>
      <c r="L117" s="96"/>
      <c r="M117" s="97"/>
      <c r="N117" s="8"/>
      <c r="O117" s="8"/>
      <c r="P117" s="8"/>
      <c r="Q117" s="8"/>
      <c r="R117" s="8"/>
      <c r="S117" s="8"/>
      <c r="T117" s="8"/>
      <c r="U117" s="8"/>
      <c r="V117" s="8"/>
      <c r="W117" s="9"/>
    </row>
    <row r="118" spans="1:23" ht="19.5" customHeight="1">
      <c r="A118" s="402" t="s">
        <v>156</v>
      </c>
      <c r="B118" s="403"/>
      <c r="C118" s="403"/>
      <c r="D118" s="404">
        <f>D114-D117</f>
        <v>241</v>
      </c>
      <c r="E118" s="404"/>
      <c r="F118" s="404"/>
      <c r="G118" s="88"/>
      <c r="H118" s="92"/>
      <c r="I118" s="93"/>
      <c r="J118" s="95"/>
      <c r="K118" s="98"/>
      <c r="L118" s="96"/>
      <c r="M118" s="97"/>
      <c r="N118" s="27"/>
      <c r="O118" s="8"/>
      <c r="P118" s="8"/>
      <c r="Q118" s="8"/>
      <c r="R118" s="8"/>
      <c r="S118" s="8"/>
      <c r="T118" s="8"/>
      <c r="U118" s="8"/>
      <c r="V118" s="8"/>
      <c r="W118" s="9"/>
    </row>
    <row r="119" spans="1:23" ht="16.149999999999999" customHeight="1">
      <c r="A119" s="101" t="s">
        <v>176</v>
      </c>
      <c r="B119" s="102"/>
      <c r="C119" s="103"/>
      <c r="D119" s="104"/>
      <c r="E119" s="104"/>
      <c r="F119" s="104"/>
      <c r="G119" s="105"/>
      <c r="H119" s="105"/>
      <c r="I119" s="105"/>
      <c r="J119" s="105"/>
      <c r="K119" s="105"/>
      <c r="L119" s="106"/>
      <c r="M119" s="107"/>
      <c r="N119" s="8"/>
      <c r="O119" s="8"/>
      <c r="P119" s="8"/>
      <c r="Q119" s="8"/>
      <c r="R119" s="8"/>
      <c r="S119" s="8"/>
      <c r="T119" s="8"/>
      <c r="U119" s="8"/>
      <c r="V119" s="8"/>
      <c r="W119" s="9"/>
    </row>
    <row r="120" spans="1:23" ht="11.25" customHeight="1">
      <c r="A120" s="108"/>
      <c r="B120" s="109"/>
      <c r="C120" s="110"/>
      <c r="D120" s="110"/>
      <c r="E120" s="110"/>
      <c r="F120" s="110"/>
      <c r="G120" s="110"/>
      <c r="H120" s="110"/>
      <c r="I120" s="110"/>
      <c r="J120" s="110"/>
      <c r="K120" s="110"/>
      <c r="L120" s="111"/>
      <c r="M120" s="112"/>
      <c r="N120" s="8"/>
      <c r="O120" s="8"/>
      <c r="P120" s="8"/>
      <c r="Q120" s="8"/>
      <c r="R120" s="8"/>
      <c r="S120" s="8"/>
      <c r="T120" s="8"/>
      <c r="U120" s="8"/>
      <c r="V120" s="8"/>
      <c r="W120" s="9"/>
    </row>
    <row r="121" spans="1:23" ht="16.149999999999999" customHeight="1">
      <c r="A121" s="108"/>
      <c r="B121" s="109"/>
      <c r="C121" s="110"/>
      <c r="D121" s="110"/>
      <c r="E121" s="110"/>
      <c r="F121" s="110"/>
      <c r="G121" s="110"/>
      <c r="H121" s="110"/>
      <c r="I121" s="110"/>
      <c r="J121" s="110"/>
      <c r="K121" s="110"/>
      <c r="L121" s="111"/>
      <c r="M121" s="112"/>
      <c r="N121" s="8"/>
      <c r="O121" s="8"/>
      <c r="P121" s="8"/>
      <c r="Q121" s="8"/>
      <c r="R121" s="8"/>
      <c r="S121" s="8"/>
      <c r="T121" s="8"/>
      <c r="U121" s="8"/>
      <c r="V121" s="8"/>
      <c r="W121" s="9"/>
    </row>
    <row r="122" spans="1:23" ht="16.899999999999999" customHeight="1">
      <c r="A122" s="108"/>
      <c r="B122" s="109"/>
      <c r="C122" s="95"/>
      <c r="D122" s="95"/>
      <c r="E122" s="109"/>
      <c r="F122" s="95"/>
      <c r="G122" s="113"/>
      <c r="H122" s="113"/>
      <c r="I122" s="114"/>
      <c r="J122" s="115" t="s">
        <v>158</v>
      </c>
      <c r="K122" s="95"/>
      <c r="L122" s="96"/>
      <c r="M122" s="97"/>
      <c r="N122" s="8"/>
      <c r="O122" s="8"/>
      <c r="P122" s="8"/>
      <c r="Q122" s="8"/>
      <c r="R122" s="8"/>
      <c r="S122" s="8"/>
      <c r="T122" s="8"/>
      <c r="U122" s="8"/>
      <c r="V122" s="8"/>
      <c r="W122" s="9"/>
    </row>
    <row r="123" spans="1:23" ht="16.149999999999999" customHeight="1">
      <c r="A123" s="116"/>
      <c r="B123" s="117"/>
      <c r="C123" s="118"/>
      <c r="D123" s="119"/>
      <c r="E123" s="118"/>
      <c r="F123" s="118"/>
      <c r="G123" s="118"/>
      <c r="H123" s="120"/>
      <c r="I123" s="121"/>
      <c r="J123" s="119"/>
      <c r="K123" s="117"/>
      <c r="L123" s="122"/>
      <c r="M123" s="123"/>
      <c r="N123" s="8"/>
      <c r="O123" s="8"/>
      <c r="P123" s="8"/>
      <c r="Q123" s="8"/>
      <c r="R123" s="8"/>
      <c r="S123" s="8"/>
      <c r="T123" s="8"/>
      <c r="U123" s="8"/>
      <c r="V123" s="8"/>
      <c r="W123" s="9"/>
    </row>
    <row r="124" spans="1:23" ht="16.149999999999999" customHeight="1">
      <c r="A124" s="124"/>
      <c r="B124" s="405" t="s">
        <v>159</v>
      </c>
      <c r="C124" s="406"/>
      <c r="D124" s="406"/>
      <c r="E124" s="8"/>
      <c r="F124" s="126" t="s">
        <v>160</v>
      </c>
      <c r="G124" s="127"/>
      <c r="H124" s="128"/>
      <c r="I124" s="8"/>
      <c r="J124" s="126" t="s">
        <v>160</v>
      </c>
      <c r="K124" s="127"/>
      <c r="L124" s="129"/>
      <c r="M124" s="130"/>
      <c r="N124" s="8"/>
      <c r="O124" s="8"/>
      <c r="P124" s="8"/>
      <c r="Q124" s="8"/>
      <c r="R124" s="8"/>
      <c r="S124" s="8"/>
      <c r="T124" s="8"/>
      <c r="U124" s="8"/>
      <c r="V124" s="8"/>
      <c r="W124" s="9"/>
    </row>
    <row r="125" spans="1:23" ht="16.149999999999999" customHeight="1">
      <c r="A125" s="5"/>
      <c r="B125" s="401" t="s">
        <v>161</v>
      </c>
      <c r="C125" s="396"/>
      <c r="D125" s="396"/>
      <c r="E125" s="132"/>
      <c r="F125" s="398" t="s">
        <v>162</v>
      </c>
      <c r="G125" s="399"/>
      <c r="H125" s="399"/>
      <c r="I125" s="8"/>
      <c r="J125" s="398" t="s">
        <v>163</v>
      </c>
      <c r="K125" s="479"/>
      <c r="L125" s="480"/>
      <c r="M125" s="5"/>
      <c r="N125" s="8"/>
      <c r="O125" s="8"/>
      <c r="P125" s="8"/>
      <c r="Q125" s="8"/>
      <c r="R125" s="8"/>
      <c r="S125" s="8"/>
      <c r="T125" s="8"/>
      <c r="U125" s="8"/>
      <c r="V125" s="8"/>
      <c r="W125" s="9"/>
    </row>
    <row r="126" spans="1:23" ht="16.149999999999999" customHeight="1">
      <c r="A126" s="130"/>
      <c r="B126" s="393" t="s">
        <v>164</v>
      </c>
      <c r="C126" s="394"/>
      <c r="D126" s="394"/>
      <c r="E126" s="135"/>
      <c r="F126" s="125" t="s">
        <v>165</v>
      </c>
      <c r="G126" s="135"/>
      <c r="H126" s="135"/>
      <c r="I126" s="8"/>
      <c r="J126" s="136" t="s">
        <v>166</v>
      </c>
      <c r="K126" s="132"/>
      <c r="L126" s="137"/>
      <c r="M126" s="138"/>
      <c r="N126" s="8"/>
      <c r="O126" s="8"/>
      <c r="P126" s="8"/>
      <c r="Q126" s="8"/>
      <c r="R126" s="8"/>
      <c r="S126" s="8"/>
      <c r="T126" s="8"/>
      <c r="U126" s="8"/>
      <c r="V126" s="8"/>
      <c r="W126" s="9"/>
    </row>
    <row r="127" spans="1:23" ht="16.149999999999999" customHeight="1">
      <c r="A127" s="130"/>
      <c r="B127" s="132"/>
      <c r="C127" s="134"/>
      <c r="D127" s="134"/>
      <c r="E127" s="135"/>
      <c r="F127" s="8"/>
      <c r="G127" s="134"/>
      <c r="H127" s="134"/>
      <c r="I127" s="139"/>
      <c r="J127" s="134"/>
      <c r="K127" s="134"/>
      <c r="L127" s="140"/>
      <c r="M127" s="138"/>
      <c r="N127" s="8"/>
      <c r="O127" s="8"/>
      <c r="P127" s="8"/>
      <c r="Q127" s="8"/>
      <c r="R127" s="8"/>
      <c r="S127" s="8"/>
      <c r="T127" s="8"/>
      <c r="U127" s="8"/>
      <c r="V127" s="8"/>
      <c r="W127" s="9"/>
    </row>
    <row r="128" spans="1:23" ht="16.149999999999999" customHeight="1">
      <c r="A128" s="130"/>
      <c r="B128" s="132"/>
      <c r="C128" s="134"/>
      <c r="D128" s="134"/>
      <c r="E128" s="135"/>
      <c r="F128" s="8"/>
      <c r="G128" s="134"/>
      <c r="H128" s="134"/>
      <c r="I128" s="139"/>
      <c r="J128" s="134"/>
      <c r="K128" s="134"/>
      <c r="L128" s="140"/>
      <c r="M128" s="138"/>
      <c r="N128" s="8"/>
      <c r="O128" s="8"/>
      <c r="P128" s="8"/>
      <c r="Q128" s="8"/>
      <c r="R128" s="8"/>
      <c r="S128" s="8"/>
      <c r="T128" s="8"/>
      <c r="U128" s="8"/>
      <c r="V128" s="8"/>
      <c r="W128" s="9"/>
    </row>
    <row r="129" spans="1:23" ht="16.899999999999999" customHeight="1">
      <c r="A129" s="141"/>
      <c r="B129" s="142"/>
      <c r="C129" s="143"/>
      <c r="D129" s="143"/>
      <c r="E129" s="144"/>
      <c r="F129" s="145"/>
      <c r="G129" s="143"/>
      <c r="H129" s="143"/>
      <c r="I129" s="146"/>
      <c r="J129" s="143"/>
      <c r="K129" s="143"/>
      <c r="L129" s="147"/>
      <c r="M129" s="138"/>
      <c r="N129" s="8"/>
      <c r="O129" s="8"/>
      <c r="P129" s="8"/>
      <c r="Q129" s="8"/>
      <c r="R129" s="8"/>
      <c r="S129" s="8"/>
      <c r="T129" s="8"/>
      <c r="U129" s="8"/>
      <c r="V129" s="8"/>
      <c r="W129" s="9"/>
    </row>
    <row r="130" spans="1:23" ht="8.25" customHeight="1">
      <c r="A130" s="148"/>
      <c r="B130" s="149"/>
      <c r="C130" s="150"/>
      <c r="D130" s="150"/>
      <c r="E130" s="151"/>
      <c r="F130" s="3"/>
      <c r="G130" s="3"/>
      <c r="H130" s="3"/>
      <c r="I130" s="152"/>
      <c r="J130" s="150"/>
      <c r="K130" s="150"/>
      <c r="L130" s="150"/>
      <c r="M130" s="134"/>
      <c r="N130" s="8"/>
      <c r="O130" s="8"/>
      <c r="P130" s="8"/>
      <c r="Q130" s="8"/>
      <c r="R130" s="8"/>
      <c r="S130" s="8"/>
      <c r="T130" s="8"/>
      <c r="U130" s="8"/>
      <c r="V130" s="8"/>
      <c r="W130" s="9"/>
    </row>
    <row r="131" spans="1:23" ht="16.149999999999999" customHeight="1">
      <c r="A131" s="153"/>
      <c r="B131" s="395"/>
      <c r="C131" s="395"/>
      <c r="D131" s="395"/>
      <c r="E131" s="155"/>
      <c r="F131" s="132"/>
      <c r="G131" s="156"/>
      <c r="H131" s="8"/>
      <c r="I131" s="8"/>
      <c r="J131" s="132"/>
      <c r="K131" s="156"/>
      <c r="L131" s="8"/>
      <c r="M131" s="132"/>
      <c r="N131" s="8"/>
      <c r="O131" s="8"/>
      <c r="P131" s="8"/>
      <c r="Q131" s="8"/>
      <c r="R131" s="8"/>
      <c r="S131" s="8"/>
      <c r="T131" s="8"/>
      <c r="U131" s="8"/>
      <c r="V131" s="8"/>
      <c r="W131" s="9"/>
    </row>
    <row r="132" spans="1:23" ht="16.149999999999999" customHeight="1">
      <c r="A132" s="157"/>
      <c r="B132" s="396"/>
      <c r="C132" s="396"/>
      <c r="D132" s="396"/>
      <c r="E132" s="158"/>
      <c r="F132" s="400"/>
      <c r="G132" s="400"/>
      <c r="H132" s="400"/>
      <c r="I132" s="8"/>
      <c r="J132" s="159"/>
      <c r="K132" s="131"/>
      <c r="L132" s="131"/>
      <c r="M132" s="120"/>
      <c r="N132" s="8"/>
      <c r="O132" s="8"/>
      <c r="P132" s="8"/>
      <c r="Q132" s="8"/>
      <c r="R132" s="8"/>
      <c r="S132" s="8"/>
      <c r="T132" s="8"/>
      <c r="U132" s="8"/>
      <c r="V132" s="8"/>
      <c r="W132" s="9"/>
    </row>
    <row r="133" spans="1:23" ht="15.75" customHeight="1">
      <c r="A133" s="157"/>
      <c r="B133" s="397"/>
      <c r="C133" s="397"/>
      <c r="D133" s="397"/>
      <c r="E133" s="160"/>
      <c r="F133" s="132"/>
      <c r="G133" s="132"/>
      <c r="H133" s="132"/>
      <c r="I133" s="8"/>
      <c r="J133" s="154"/>
      <c r="K133" s="135"/>
      <c r="L133" s="135"/>
      <c r="M133" s="160"/>
      <c r="N133" s="8"/>
      <c r="O133" s="8"/>
      <c r="P133" s="8"/>
      <c r="Q133" s="8"/>
      <c r="R133" s="8"/>
      <c r="S133" s="8"/>
      <c r="T133" s="8"/>
      <c r="U133" s="8"/>
      <c r="V133" s="8"/>
      <c r="W133" s="9"/>
    </row>
    <row r="134" spans="1:23" ht="16.149999999999999" customHeight="1">
      <c r="A134" s="161"/>
      <c r="B134" s="8"/>
      <c r="C134" s="8"/>
      <c r="D134" s="8"/>
      <c r="E134" s="132"/>
      <c r="F134" s="132"/>
      <c r="G134" s="132"/>
      <c r="H134" s="132"/>
      <c r="I134" s="8"/>
      <c r="J134" s="8"/>
      <c r="K134" s="8"/>
      <c r="L134" s="8"/>
      <c r="M134" s="8"/>
      <c r="N134" s="8"/>
      <c r="O134" s="8"/>
      <c r="P134" s="8"/>
      <c r="Q134" s="8"/>
      <c r="R134" s="8"/>
      <c r="S134" s="8"/>
      <c r="T134" s="8"/>
      <c r="U134" s="8"/>
      <c r="V134" s="8"/>
      <c r="W134" s="9"/>
    </row>
    <row r="135" spans="1:23" ht="16.149999999999999" customHeight="1">
      <c r="A135" s="161"/>
      <c r="B135" s="8"/>
      <c r="C135" s="8"/>
      <c r="D135" s="8"/>
      <c r="E135" s="132"/>
      <c r="F135" s="132"/>
      <c r="G135" s="132"/>
      <c r="H135" s="132"/>
      <c r="I135" s="8"/>
      <c r="J135" s="8"/>
      <c r="K135" s="8"/>
      <c r="L135" s="8"/>
      <c r="M135" s="8"/>
      <c r="N135" s="8"/>
      <c r="O135" s="8"/>
      <c r="P135" s="8"/>
      <c r="Q135" s="8"/>
      <c r="R135" s="8"/>
      <c r="S135" s="8"/>
      <c r="T135" s="8"/>
      <c r="U135" s="8"/>
      <c r="V135" s="8"/>
      <c r="W135" s="9"/>
    </row>
    <row r="136" spans="1:23" ht="16.149999999999999" customHeight="1">
      <c r="A136" s="161"/>
      <c r="B136" s="8"/>
      <c r="C136" s="8"/>
      <c r="D136" s="8"/>
      <c r="E136" s="132"/>
      <c r="F136" s="132"/>
      <c r="G136" s="132"/>
      <c r="H136" s="132"/>
      <c r="I136" s="8"/>
      <c r="J136" s="8"/>
      <c r="K136" s="8"/>
      <c r="L136" s="8"/>
      <c r="M136" s="8"/>
      <c r="N136" s="8"/>
      <c r="O136" s="8"/>
      <c r="P136" s="8"/>
      <c r="Q136" s="8"/>
      <c r="R136" s="8"/>
      <c r="S136" s="8"/>
      <c r="T136" s="8"/>
      <c r="U136" s="8"/>
      <c r="V136" s="8"/>
      <c r="W136" s="9"/>
    </row>
    <row r="137" spans="1:23" ht="16.149999999999999" customHeight="1">
      <c r="A137" s="162"/>
      <c r="B137" s="163"/>
      <c r="C137" s="163"/>
      <c r="D137" s="163"/>
      <c r="E137" s="164"/>
      <c r="F137" s="164"/>
      <c r="G137" s="164"/>
      <c r="H137" s="164"/>
      <c r="I137" s="163"/>
      <c r="J137" s="163"/>
      <c r="K137" s="163"/>
      <c r="L137" s="163"/>
      <c r="M137" s="163"/>
      <c r="N137" s="163"/>
      <c r="O137" s="163"/>
      <c r="P137" s="163"/>
      <c r="Q137" s="163"/>
      <c r="R137" s="163"/>
      <c r="S137" s="163"/>
      <c r="T137" s="163"/>
      <c r="U137" s="163"/>
      <c r="V137" s="163"/>
      <c r="W137" s="165"/>
    </row>
  </sheetData>
  <mergeCells count="70">
    <mergeCell ref="A1:B9"/>
    <mergeCell ref="C1:F1"/>
    <mergeCell ref="G1:I1"/>
    <mergeCell ref="J1:L1"/>
    <mergeCell ref="C2:F2"/>
    <mergeCell ref="G2:I2"/>
    <mergeCell ref="J2:L2"/>
    <mergeCell ref="C3:F9"/>
    <mergeCell ref="G3:I3"/>
    <mergeCell ref="J3:L3"/>
    <mergeCell ref="G4:I4"/>
    <mergeCell ref="J4:L4"/>
    <mergeCell ref="G5:I5"/>
    <mergeCell ref="J5:L5"/>
    <mergeCell ref="G6:I6"/>
    <mergeCell ref="J6:L6"/>
    <mergeCell ref="G7:I7"/>
    <mergeCell ref="J7:L7"/>
    <mergeCell ref="G8:I8"/>
    <mergeCell ref="J8:L8"/>
    <mergeCell ref="G9:I9"/>
    <mergeCell ref="J9:L9"/>
    <mergeCell ref="A17:F17"/>
    <mergeCell ref="G17:H17"/>
    <mergeCell ref="I17:J17"/>
    <mergeCell ref="K17:L17"/>
    <mergeCell ref="A10:B10"/>
    <mergeCell ref="C10:F11"/>
    <mergeCell ref="G10:I10"/>
    <mergeCell ref="J10:L10"/>
    <mergeCell ref="A11:B11"/>
    <mergeCell ref="G11:I11"/>
    <mergeCell ref="J11:L14"/>
    <mergeCell ref="A12:B12"/>
    <mergeCell ref="C12:F13"/>
    <mergeCell ref="G12:I12"/>
    <mergeCell ref="A13:B14"/>
    <mergeCell ref="G13:I13"/>
    <mergeCell ref="G14:I14"/>
    <mergeCell ref="G15:H15"/>
    <mergeCell ref="A16:L16"/>
    <mergeCell ref="A115:C115"/>
    <mergeCell ref="D115:F115"/>
    <mergeCell ref="J115:K115"/>
    <mergeCell ref="A19:L19"/>
    <mergeCell ref="A105:E105"/>
    <mergeCell ref="A107:E107"/>
    <mergeCell ref="A108:E108"/>
    <mergeCell ref="A109:E109"/>
    <mergeCell ref="A110:E110"/>
    <mergeCell ref="A111:E111"/>
    <mergeCell ref="A112:L113"/>
    <mergeCell ref="A114:C114"/>
    <mergeCell ref="D114:F114"/>
    <mergeCell ref="H114:L114"/>
    <mergeCell ref="J125:L125"/>
    <mergeCell ref="B126:D126"/>
    <mergeCell ref="B131:D131"/>
    <mergeCell ref="A116:C116"/>
    <mergeCell ref="D116:F116"/>
    <mergeCell ref="A117:C117"/>
    <mergeCell ref="D117:F117"/>
    <mergeCell ref="A118:C118"/>
    <mergeCell ref="D118:F118"/>
    <mergeCell ref="B132:D132"/>
    <mergeCell ref="F132:H132"/>
    <mergeCell ref="B133:D133"/>
    <mergeCell ref="B124:D124"/>
    <mergeCell ref="B125:D125"/>
    <mergeCell ref="F125:H125"/>
  </mergeCells>
  <pageMargins left="0.23622000000000001" right="0.23622000000000001" top="0.748031" bottom="0.748031" header="0.31496099999999999" footer="0.31496099999999999"/>
  <pageSetup scale="55" orientation="landscape"/>
  <headerFooter>
    <oddFooter>&amp;C&amp;"Arial,Regular"&amp;10&amp;K000000Página &amp;P de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37"/>
  <sheetViews>
    <sheetView showGridLines="0" topLeftCell="A52" workbookViewId="0">
      <selection sqref="A1:B9"/>
    </sheetView>
  </sheetViews>
  <sheetFormatPr baseColWidth="10" defaultColWidth="10.7109375" defaultRowHeight="16.149999999999999" customHeight="1"/>
  <cols>
    <col min="1" max="1" width="8.7109375" style="1" customWidth="1"/>
    <col min="2" max="2" width="63.7109375" style="1" customWidth="1"/>
    <col min="3" max="3" width="7.7109375" style="1" customWidth="1"/>
    <col min="4" max="4" width="12.42578125" style="1" customWidth="1"/>
    <col min="5" max="5" width="16.42578125" style="1" customWidth="1"/>
    <col min="6" max="6" width="21" style="1" customWidth="1"/>
    <col min="7" max="7" width="10.7109375" style="1" customWidth="1"/>
    <col min="8" max="8" width="22.140625" style="1" customWidth="1"/>
    <col min="9" max="9" width="12.42578125" style="1" customWidth="1"/>
    <col min="10" max="10" width="21.28515625" style="1" customWidth="1"/>
    <col min="11" max="11" width="12.7109375" style="1" customWidth="1"/>
    <col min="12" max="12" width="24.140625" style="1" customWidth="1"/>
    <col min="13" max="13" width="3.28515625" style="1" customWidth="1"/>
    <col min="14" max="14" width="25.28515625" style="1" customWidth="1"/>
    <col min="15" max="15" width="21.7109375" style="1" customWidth="1"/>
    <col min="16" max="16" width="22.42578125" style="1" customWidth="1"/>
    <col min="17" max="24" width="10.7109375" style="1" customWidth="1"/>
    <col min="25" max="16384" width="10.7109375" style="1"/>
  </cols>
  <sheetData>
    <row r="1" spans="1:23" ht="22.5" customHeight="1">
      <c r="A1" s="481"/>
      <c r="B1" s="482"/>
      <c r="C1" s="486" t="s">
        <v>0</v>
      </c>
      <c r="D1" s="487"/>
      <c r="E1" s="487"/>
      <c r="F1" s="488"/>
      <c r="G1" s="439" t="s">
        <v>1</v>
      </c>
      <c r="H1" s="440"/>
      <c r="I1" s="489"/>
      <c r="J1" s="490" t="s">
        <v>2</v>
      </c>
      <c r="K1" s="444"/>
      <c r="L1" s="491"/>
      <c r="M1" s="2"/>
      <c r="N1" s="3"/>
      <c r="O1" s="3"/>
      <c r="P1" s="3"/>
      <c r="Q1" s="3"/>
      <c r="R1" s="3"/>
      <c r="S1" s="3"/>
      <c r="T1" s="3"/>
      <c r="U1" s="3"/>
      <c r="V1" s="3"/>
      <c r="W1" s="4"/>
    </row>
    <row r="2" spans="1:23" ht="22.5" customHeight="1">
      <c r="A2" s="483"/>
      <c r="B2" s="484"/>
      <c r="C2" s="492" t="s">
        <v>3</v>
      </c>
      <c r="D2" s="493"/>
      <c r="E2" s="493"/>
      <c r="F2" s="494"/>
      <c r="G2" s="458">
        <v>2128394192</v>
      </c>
      <c r="H2" s="459"/>
      <c r="I2" s="460"/>
      <c r="J2" s="508" t="s">
        <v>167</v>
      </c>
      <c r="K2" s="509"/>
      <c r="L2" s="510"/>
      <c r="M2" s="7"/>
      <c r="N2" s="8"/>
      <c r="O2" s="8"/>
      <c r="P2" s="8"/>
      <c r="Q2" s="8"/>
      <c r="R2" s="8"/>
      <c r="S2" s="8"/>
      <c r="T2" s="8"/>
      <c r="U2" s="8"/>
      <c r="V2" s="8"/>
      <c r="W2" s="9"/>
    </row>
    <row r="3" spans="1:23" ht="22.5" customHeight="1">
      <c r="A3" s="483"/>
      <c r="B3" s="484"/>
      <c r="C3" s="498" t="s">
        <v>4</v>
      </c>
      <c r="D3" s="499"/>
      <c r="E3" s="499"/>
      <c r="F3" s="500"/>
      <c r="G3" s="429" t="s">
        <v>5</v>
      </c>
      <c r="H3" s="430"/>
      <c r="I3" s="431"/>
      <c r="J3" s="447" t="s">
        <v>6</v>
      </c>
      <c r="K3" s="448"/>
      <c r="L3" s="449"/>
      <c r="M3" s="7"/>
      <c r="N3" s="8"/>
      <c r="O3" s="8"/>
      <c r="P3" s="8"/>
      <c r="Q3" s="8"/>
      <c r="R3" s="8"/>
      <c r="S3" s="8"/>
      <c r="T3" s="8"/>
      <c r="U3" s="8"/>
      <c r="V3" s="8"/>
      <c r="W3" s="9"/>
    </row>
    <row r="4" spans="1:23" ht="22.5" customHeight="1">
      <c r="A4" s="483"/>
      <c r="B4" s="484"/>
      <c r="C4" s="501"/>
      <c r="D4" s="502"/>
      <c r="E4" s="502"/>
      <c r="F4" s="503"/>
      <c r="G4" s="458">
        <f>G2/2</f>
        <v>1064197096</v>
      </c>
      <c r="H4" s="459"/>
      <c r="I4" s="460"/>
      <c r="J4" s="461"/>
      <c r="K4" s="462"/>
      <c r="L4" s="463"/>
      <c r="M4" s="7"/>
      <c r="N4" s="8"/>
      <c r="O4" s="8"/>
      <c r="P4" s="8"/>
      <c r="Q4" s="8"/>
      <c r="R4" s="8"/>
      <c r="S4" s="8"/>
      <c r="T4" s="8"/>
      <c r="U4" s="8"/>
      <c r="V4" s="8"/>
      <c r="W4" s="9"/>
    </row>
    <row r="5" spans="1:23" ht="22.5" customHeight="1">
      <c r="A5" s="483"/>
      <c r="B5" s="484"/>
      <c r="C5" s="501"/>
      <c r="D5" s="502"/>
      <c r="E5" s="502"/>
      <c r="F5" s="503"/>
      <c r="G5" s="429" t="s">
        <v>7</v>
      </c>
      <c r="H5" s="430"/>
      <c r="I5" s="431"/>
      <c r="J5" s="447" t="s">
        <v>8</v>
      </c>
      <c r="K5" s="448"/>
      <c r="L5" s="449"/>
      <c r="M5" s="7"/>
      <c r="N5" s="8"/>
      <c r="O5" s="8"/>
      <c r="P5" s="8"/>
      <c r="Q5" s="8"/>
      <c r="R5" s="8"/>
      <c r="S5" s="8"/>
      <c r="T5" s="8"/>
      <c r="U5" s="8"/>
      <c r="V5" s="8"/>
      <c r="W5" s="9"/>
    </row>
    <row r="6" spans="1:23" ht="22.5" customHeight="1">
      <c r="A6" s="483"/>
      <c r="B6" s="484"/>
      <c r="C6" s="501"/>
      <c r="D6" s="502"/>
      <c r="E6" s="502"/>
      <c r="F6" s="503"/>
      <c r="G6" s="458"/>
      <c r="H6" s="459"/>
      <c r="I6" s="460"/>
      <c r="J6" s="458"/>
      <c r="K6" s="459"/>
      <c r="L6" s="460"/>
      <c r="M6" s="7"/>
      <c r="N6" s="8"/>
      <c r="O6" s="8"/>
      <c r="P6" s="8"/>
      <c r="Q6" s="8"/>
      <c r="R6" s="8"/>
      <c r="S6" s="8"/>
      <c r="T6" s="8"/>
      <c r="U6" s="8"/>
      <c r="V6" s="8"/>
      <c r="W6" s="9"/>
    </row>
    <row r="7" spans="1:23" ht="22.5" customHeight="1">
      <c r="A7" s="483"/>
      <c r="B7" s="484"/>
      <c r="C7" s="501"/>
      <c r="D7" s="502"/>
      <c r="E7" s="502"/>
      <c r="F7" s="503"/>
      <c r="G7" s="447" t="s">
        <v>9</v>
      </c>
      <c r="H7" s="477"/>
      <c r="I7" s="478"/>
      <c r="J7" s="447" t="s">
        <v>10</v>
      </c>
      <c r="K7" s="477"/>
      <c r="L7" s="478"/>
      <c r="M7" s="7"/>
      <c r="N7" s="8"/>
      <c r="O7" s="8"/>
      <c r="P7" s="8"/>
      <c r="Q7" s="8"/>
      <c r="R7" s="8"/>
      <c r="S7" s="8"/>
      <c r="T7" s="8"/>
      <c r="U7" s="8"/>
      <c r="V7" s="8"/>
      <c r="W7" s="9"/>
    </row>
    <row r="8" spans="1:23" ht="22.5" customHeight="1">
      <c r="A8" s="483"/>
      <c r="B8" s="484"/>
      <c r="C8" s="501"/>
      <c r="D8" s="502"/>
      <c r="E8" s="502"/>
      <c r="F8" s="503"/>
      <c r="G8" s="458"/>
      <c r="H8" s="459"/>
      <c r="I8" s="460"/>
      <c r="J8" s="458"/>
      <c r="K8" s="459"/>
      <c r="L8" s="460"/>
      <c r="M8" s="7"/>
      <c r="N8" s="8"/>
      <c r="O8" s="8"/>
      <c r="P8" s="8"/>
      <c r="Q8" s="8"/>
      <c r="R8" s="8"/>
      <c r="S8" s="8"/>
      <c r="T8" s="8"/>
      <c r="U8" s="8"/>
      <c r="V8" s="8"/>
      <c r="W8" s="9"/>
    </row>
    <row r="9" spans="1:23" ht="17.25" customHeight="1">
      <c r="A9" s="485"/>
      <c r="B9" s="476"/>
      <c r="C9" s="504"/>
      <c r="D9" s="505"/>
      <c r="E9" s="505"/>
      <c r="F9" s="506"/>
      <c r="G9" s="429" t="s">
        <v>11</v>
      </c>
      <c r="H9" s="430"/>
      <c r="I9" s="431"/>
      <c r="J9" s="447" t="s">
        <v>12</v>
      </c>
      <c r="K9" s="448"/>
      <c r="L9" s="449"/>
      <c r="M9" s="10"/>
      <c r="N9" s="11"/>
      <c r="O9" s="8"/>
      <c r="P9" s="8"/>
      <c r="Q9" s="8"/>
      <c r="R9" s="8"/>
      <c r="S9" s="8"/>
      <c r="T9" s="8"/>
      <c r="U9" s="8"/>
      <c r="V9" s="8"/>
      <c r="W9" s="9"/>
    </row>
    <row r="10" spans="1:23" ht="22.5" customHeight="1">
      <c r="A10" s="450" t="s">
        <v>13</v>
      </c>
      <c r="B10" s="451"/>
      <c r="C10" s="452" t="s">
        <v>14</v>
      </c>
      <c r="D10" s="453"/>
      <c r="E10" s="453"/>
      <c r="F10" s="454"/>
      <c r="G10" s="458">
        <f>D117</f>
        <v>2129926301</v>
      </c>
      <c r="H10" s="459"/>
      <c r="I10" s="460"/>
      <c r="J10" s="461"/>
      <c r="K10" s="462"/>
      <c r="L10" s="463"/>
      <c r="M10" s="10"/>
      <c r="N10" s="8"/>
      <c r="O10" s="8"/>
      <c r="P10" s="8"/>
      <c r="Q10" s="8"/>
      <c r="R10" s="8"/>
      <c r="S10" s="8"/>
      <c r="T10" s="8"/>
      <c r="U10" s="8"/>
      <c r="V10" s="8"/>
      <c r="W10" s="9"/>
    </row>
    <row r="11" spans="1:23" ht="22.5" customHeight="1">
      <c r="A11" s="464" t="s">
        <v>15</v>
      </c>
      <c r="B11" s="465"/>
      <c r="C11" s="455"/>
      <c r="D11" s="456"/>
      <c r="E11" s="456"/>
      <c r="F11" s="457"/>
      <c r="G11" s="429" t="s">
        <v>16</v>
      </c>
      <c r="H11" s="430"/>
      <c r="I11" s="431"/>
      <c r="J11" s="466" t="s">
        <v>17</v>
      </c>
      <c r="K11" s="467"/>
      <c r="L11" s="468"/>
      <c r="M11" s="7"/>
      <c r="N11" s="8"/>
      <c r="O11" s="8"/>
      <c r="P11" s="8"/>
      <c r="Q11" s="8"/>
      <c r="R11" s="8"/>
      <c r="S11" s="8"/>
      <c r="T11" s="8"/>
      <c r="U11" s="8"/>
      <c r="V11" s="8"/>
      <c r="W11" s="9"/>
    </row>
    <row r="12" spans="1:23" ht="22.5" customHeight="1">
      <c r="A12" s="475" t="s">
        <v>18</v>
      </c>
      <c r="B12" s="476"/>
      <c r="C12" s="452" t="s">
        <v>19</v>
      </c>
      <c r="D12" s="453"/>
      <c r="E12" s="453"/>
      <c r="F12" s="454"/>
      <c r="G12" s="458"/>
      <c r="H12" s="459"/>
      <c r="I12" s="460"/>
      <c r="J12" s="469"/>
      <c r="K12" s="470"/>
      <c r="L12" s="471"/>
      <c r="M12" s="7"/>
      <c r="N12" s="8"/>
      <c r="O12" s="8"/>
      <c r="P12" s="8"/>
      <c r="Q12" s="8"/>
      <c r="R12" s="8"/>
      <c r="S12" s="8"/>
      <c r="T12" s="8"/>
      <c r="U12" s="8"/>
      <c r="V12" s="8"/>
      <c r="W12" s="9"/>
    </row>
    <row r="13" spans="1:23" ht="30.75" customHeight="1">
      <c r="A13" s="425" t="s">
        <v>20</v>
      </c>
      <c r="B13" s="426"/>
      <c r="C13" s="455"/>
      <c r="D13" s="456"/>
      <c r="E13" s="456"/>
      <c r="F13" s="457"/>
      <c r="G13" s="429" t="s">
        <v>21</v>
      </c>
      <c r="H13" s="430"/>
      <c r="I13" s="431"/>
      <c r="J13" s="469"/>
      <c r="K13" s="470"/>
      <c r="L13" s="471"/>
      <c r="M13" s="7"/>
      <c r="N13" s="8"/>
      <c r="O13" s="8"/>
      <c r="P13" s="8"/>
      <c r="Q13" s="8"/>
      <c r="R13" s="8"/>
      <c r="S13" s="8"/>
      <c r="T13" s="8"/>
      <c r="U13" s="8"/>
      <c r="V13" s="8"/>
      <c r="W13" s="9"/>
    </row>
    <row r="14" spans="1:23" ht="22.5" customHeight="1">
      <c r="A14" s="427"/>
      <c r="B14" s="428"/>
      <c r="C14" s="14" t="s">
        <v>22</v>
      </c>
      <c r="D14" s="15"/>
      <c r="E14" s="15"/>
      <c r="F14" s="16"/>
      <c r="G14" s="432"/>
      <c r="H14" s="433"/>
      <c r="I14" s="434"/>
      <c r="J14" s="472"/>
      <c r="K14" s="473"/>
      <c r="L14" s="474"/>
      <c r="M14" s="7"/>
      <c r="N14" s="8"/>
      <c r="O14" s="8"/>
      <c r="P14" s="8"/>
      <c r="Q14" s="8"/>
      <c r="R14" s="8"/>
      <c r="S14" s="8"/>
      <c r="T14" s="8"/>
      <c r="U14" s="8"/>
      <c r="V14" s="8"/>
      <c r="W14" s="9"/>
    </row>
    <row r="15" spans="1:23" ht="9" customHeight="1">
      <c r="A15" s="17"/>
      <c r="B15" s="18"/>
      <c r="C15" s="18"/>
      <c r="D15" s="18"/>
      <c r="E15" s="18"/>
      <c r="F15" s="18"/>
      <c r="G15" s="435"/>
      <c r="H15" s="435"/>
      <c r="I15" s="18"/>
      <c r="J15" s="19"/>
      <c r="K15" s="18"/>
      <c r="L15" s="20"/>
      <c r="M15" s="7"/>
      <c r="N15" s="8"/>
      <c r="O15" s="8"/>
      <c r="P15" s="8"/>
      <c r="Q15" s="8"/>
      <c r="R15" s="8"/>
      <c r="S15" s="8"/>
      <c r="T15" s="8"/>
      <c r="U15" s="8"/>
      <c r="V15" s="8"/>
      <c r="W15" s="9"/>
    </row>
    <row r="16" spans="1:23" ht="56.25" customHeight="1">
      <c r="A16" s="436" t="s">
        <v>168</v>
      </c>
      <c r="B16" s="437"/>
      <c r="C16" s="437"/>
      <c r="D16" s="437"/>
      <c r="E16" s="437"/>
      <c r="F16" s="437"/>
      <c r="G16" s="437"/>
      <c r="H16" s="437"/>
      <c r="I16" s="437"/>
      <c r="J16" s="437"/>
      <c r="K16" s="437"/>
      <c r="L16" s="438"/>
      <c r="M16" s="21"/>
      <c r="N16" s="22"/>
      <c r="O16" s="23"/>
      <c r="P16" s="8"/>
      <c r="Q16" s="8"/>
      <c r="R16" s="8"/>
      <c r="S16" s="8"/>
      <c r="T16" s="8"/>
      <c r="U16" s="8"/>
      <c r="V16" s="8"/>
      <c r="W16" s="9"/>
    </row>
    <row r="17" spans="1:23" ht="16.5" customHeight="1">
      <c r="A17" s="439" t="s">
        <v>24</v>
      </c>
      <c r="B17" s="440"/>
      <c r="C17" s="440"/>
      <c r="D17" s="440"/>
      <c r="E17" s="440"/>
      <c r="F17" s="440"/>
      <c r="G17" s="441" t="s">
        <v>25</v>
      </c>
      <c r="H17" s="442"/>
      <c r="I17" s="443" t="s">
        <v>26</v>
      </c>
      <c r="J17" s="444"/>
      <c r="K17" s="445" t="s">
        <v>27</v>
      </c>
      <c r="L17" s="446"/>
      <c r="M17" s="7"/>
      <c r="N17" s="8"/>
      <c r="O17" s="8"/>
      <c r="P17" s="8"/>
      <c r="Q17" s="8"/>
      <c r="R17" s="8"/>
      <c r="S17" s="8"/>
      <c r="T17" s="8"/>
      <c r="U17" s="8"/>
      <c r="V17" s="8"/>
      <c r="W17" s="9"/>
    </row>
    <row r="18" spans="1:23" ht="16.5" customHeight="1">
      <c r="A18" s="24" t="s">
        <v>28</v>
      </c>
      <c r="B18" s="25" t="s">
        <v>29</v>
      </c>
      <c r="C18" s="25" t="s">
        <v>30</v>
      </c>
      <c r="D18" s="25" t="s">
        <v>31</v>
      </c>
      <c r="E18" s="25" t="s">
        <v>32</v>
      </c>
      <c r="F18" s="25" t="s">
        <v>33</v>
      </c>
      <c r="G18" s="25" t="s">
        <v>31</v>
      </c>
      <c r="H18" s="25" t="s">
        <v>34</v>
      </c>
      <c r="I18" s="25" t="s">
        <v>35</v>
      </c>
      <c r="J18" s="25" t="s">
        <v>34</v>
      </c>
      <c r="K18" s="25" t="s">
        <v>36</v>
      </c>
      <c r="L18" s="26" t="s">
        <v>34</v>
      </c>
      <c r="M18" s="7"/>
      <c r="N18" s="8"/>
      <c r="O18" s="8"/>
      <c r="P18" s="8"/>
      <c r="Q18" s="8"/>
      <c r="R18" s="8"/>
      <c r="S18" s="8"/>
      <c r="T18" s="8"/>
      <c r="U18" s="8"/>
      <c r="V18" s="8"/>
      <c r="W18" s="9"/>
    </row>
    <row r="19" spans="1:23" ht="15.75" customHeight="1">
      <c r="A19" s="419" t="s">
        <v>37</v>
      </c>
      <c r="B19" s="420"/>
      <c r="C19" s="420"/>
      <c r="D19" s="420"/>
      <c r="E19" s="420"/>
      <c r="F19" s="420"/>
      <c r="G19" s="420"/>
      <c r="H19" s="420"/>
      <c r="I19" s="420"/>
      <c r="J19" s="420"/>
      <c r="K19" s="420"/>
      <c r="L19" s="421"/>
      <c r="M19" s="7"/>
      <c r="N19" s="8"/>
      <c r="O19" s="27"/>
      <c r="P19" s="27"/>
      <c r="Q19" s="8"/>
      <c r="R19" s="8"/>
      <c r="S19" s="8"/>
      <c r="T19" s="8"/>
      <c r="U19" s="8"/>
      <c r="V19" s="8"/>
      <c r="W19" s="9"/>
    </row>
    <row r="20" spans="1:23" ht="14.25" customHeight="1">
      <c r="A20" s="28">
        <v>1</v>
      </c>
      <c r="B20" s="29" t="s">
        <v>38</v>
      </c>
      <c r="C20" s="30"/>
      <c r="D20" s="31"/>
      <c r="E20" s="30"/>
      <c r="F20" s="30"/>
      <c r="G20" s="32"/>
      <c r="H20" s="33"/>
      <c r="I20" s="34"/>
      <c r="J20" s="33"/>
      <c r="K20" s="32"/>
      <c r="L20" s="35"/>
      <c r="M20" s="7"/>
      <c r="N20" s="8"/>
      <c r="O20" s="27"/>
      <c r="P20" s="27"/>
      <c r="Q20" s="8"/>
      <c r="R20" s="8"/>
      <c r="S20" s="8"/>
      <c r="T20" s="8"/>
      <c r="U20" s="8"/>
      <c r="V20" s="8"/>
      <c r="W20" s="9"/>
    </row>
    <row r="21" spans="1:23" ht="14.25" customHeight="1">
      <c r="A21" s="36">
        <v>1.1000000000000001</v>
      </c>
      <c r="B21" s="37" t="s">
        <v>39</v>
      </c>
      <c r="C21" s="38" t="s">
        <v>40</v>
      </c>
      <c r="D21" s="32">
        <v>1294.5</v>
      </c>
      <c r="E21" s="39">
        <v>2970</v>
      </c>
      <c r="F21" s="39">
        <f>ROUND(D21*E21,0)</f>
        <v>3844665</v>
      </c>
      <c r="G21" s="40">
        <f>IF(K21&gt;D21,K21-D21,0)</f>
        <v>0</v>
      </c>
      <c r="H21" s="41">
        <f>ROUND(E21*G21,0)</f>
        <v>0</v>
      </c>
      <c r="I21" s="42">
        <f>IF(D21&gt;K21,D21-K21,0)</f>
        <v>13.599999999999909</v>
      </c>
      <c r="J21" s="41">
        <f>ROUND(I21*E21,0)</f>
        <v>40392</v>
      </c>
      <c r="K21" s="32">
        <v>1280.9000000000001</v>
      </c>
      <c r="L21" s="35">
        <f>ROUND(E21*K21,0)</f>
        <v>3804273</v>
      </c>
      <c r="M21" s="7"/>
      <c r="N21" s="8"/>
      <c r="O21" s="27"/>
      <c r="P21" s="27"/>
      <c r="Q21" s="8"/>
      <c r="R21" s="8"/>
      <c r="S21" s="8"/>
      <c r="T21" s="8"/>
      <c r="U21" s="8"/>
      <c r="V21" s="8"/>
      <c r="W21" s="9"/>
    </row>
    <row r="22" spans="1:23" ht="14.25" customHeight="1">
      <c r="A22" s="36">
        <v>1.2</v>
      </c>
      <c r="B22" s="37" t="s">
        <v>41</v>
      </c>
      <c r="C22" s="38" t="s">
        <v>40</v>
      </c>
      <c r="D22" s="32">
        <v>2589</v>
      </c>
      <c r="E22" s="39">
        <v>3057</v>
      </c>
      <c r="F22" s="39">
        <f>ROUND(D22*E22,0)</f>
        <v>7914573</v>
      </c>
      <c r="G22" s="40">
        <f>IF(K22&gt;D22,K22-D22,0)</f>
        <v>0</v>
      </c>
      <c r="H22" s="41">
        <f>ROUND(E22*G22,0)</f>
        <v>0</v>
      </c>
      <c r="I22" s="42">
        <f>IF(D22&gt;K22,D22-K22,0)</f>
        <v>154.69999999999982</v>
      </c>
      <c r="J22" s="41">
        <f>ROUND(I22*E22,0)</f>
        <v>472918</v>
      </c>
      <c r="K22" s="32">
        <v>2434.3000000000002</v>
      </c>
      <c r="L22" s="35">
        <f>ROUND(E22*K22,0)</f>
        <v>7441655</v>
      </c>
      <c r="M22" s="7"/>
      <c r="N22" s="8"/>
      <c r="O22" s="27"/>
      <c r="P22" s="27"/>
      <c r="Q22" s="8"/>
      <c r="R22" s="8"/>
      <c r="S22" s="8"/>
      <c r="T22" s="8"/>
      <c r="U22" s="8"/>
      <c r="V22" s="8"/>
      <c r="W22" s="9"/>
    </row>
    <row r="23" spans="1:23" ht="14.25" customHeight="1">
      <c r="A23" s="36">
        <v>1.3</v>
      </c>
      <c r="B23" s="37" t="s">
        <v>42</v>
      </c>
      <c r="C23" s="38" t="s">
        <v>43</v>
      </c>
      <c r="D23" s="32">
        <v>1.29</v>
      </c>
      <c r="E23" s="39">
        <v>1478476</v>
      </c>
      <c r="F23" s="39">
        <f>ROUND(D23*E23,0)</f>
        <v>1907234</v>
      </c>
      <c r="G23" s="40">
        <f>IF(K23&gt;D23,K23-D23,0)</f>
        <v>0</v>
      </c>
      <c r="H23" s="41">
        <f>ROUND(E23*G23,0)</f>
        <v>0</v>
      </c>
      <c r="I23" s="42">
        <f>IF(D23&gt;K23,D23-K23,0)</f>
        <v>1.29</v>
      </c>
      <c r="J23" s="41">
        <f>ROUND(I23*E23,0)</f>
        <v>1907234</v>
      </c>
      <c r="K23" s="32">
        <v>0</v>
      </c>
      <c r="L23" s="35">
        <f>ROUND(E23*K23,0)</f>
        <v>0</v>
      </c>
      <c r="M23" s="7"/>
      <c r="N23" s="8"/>
      <c r="O23" s="27"/>
      <c r="P23" s="27"/>
      <c r="Q23" s="8"/>
      <c r="R23" s="8"/>
      <c r="S23" s="8"/>
      <c r="T23" s="8"/>
      <c r="U23" s="8"/>
      <c r="V23" s="8"/>
      <c r="W23" s="9"/>
    </row>
    <row r="24" spans="1:23" ht="14.25" customHeight="1">
      <c r="A24" s="36"/>
      <c r="B24" s="43"/>
      <c r="C24" s="44"/>
      <c r="D24" s="32"/>
      <c r="E24" s="39"/>
      <c r="F24" s="45">
        <f>SUM(F21:F23)</f>
        <v>13666472</v>
      </c>
      <c r="G24" s="32"/>
      <c r="H24" s="45">
        <f>SUM(H21:H23)</f>
        <v>0</v>
      </c>
      <c r="I24" s="42"/>
      <c r="J24" s="45">
        <f>SUM(J21:J23)</f>
        <v>2420544</v>
      </c>
      <c r="K24" s="32"/>
      <c r="L24" s="46">
        <f>SUM(L21:L23)</f>
        <v>11245928</v>
      </c>
      <c r="M24" s="7"/>
      <c r="N24" s="8"/>
      <c r="O24" s="27"/>
      <c r="P24" s="27"/>
      <c r="Q24" s="8"/>
      <c r="R24" s="8"/>
      <c r="S24" s="8"/>
      <c r="T24" s="8"/>
      <c r="U24" s="8"/>
      <c r="V24" s="8"/>
      <c r="W24" s="9"/>
    </row>
    <row r="25" spans="1:23" ht="14.25" customHeight="1">
      <c r="A25" s="28">
        <v>2</v>
      </c>
      <c r="B25" s="29" t="s">
        <v>44</v>
      </c>
      <c r="C25" s="47"/>
      <c r="D25" s="32"/>
      <c r="E25" s="48"/>
      <c r="F25" s="39"/>
      <c r="G25" s="32"/>
      <c r="H25" s="33"/>
      <c r="I25" s="34"/>
      <c r="J25" s="33"/>
      <c r="K25" s="32"/>
      <c r="L25" s="35"/>
      <c r="M25" s="7"/>
      <c r="N25" s="8"/>
      <c r="O25" s="27"/>
      <c r="P25" s="27"/>
      <c r="Q25" s="8"/>
      <c r="R25" s="8"/>
      <c r="S25" s="8"/>
      <c r="T25" s="8"/>
      <c r="U25" s="8"/>
      <c r="V25" s="8"/>
      <c r="W25" s="9"/>
    </row>
    <row r="26" spans="1:23" ht="14.25" customHeight="1">
      <c r="A26" s="36"/>
      <c r="B26" s="37" t="s">
        <v>45</v>
      </c>
      <c r="C26" s="38" t="s">
        <v>46</v>
      </c>
      <c r="D26" s="32">
        <v>12</v>
      </c>
      <c r="E26" s="39">
        <v>209569</v>
      </c>
      <c r="F26" s="39">
        <f>ROUND(D26*E26,0)</f>
        <v>2514828</v>
      </c>
      <c r="G26" s="40">
        <f>IF(K26&gt;D26,K26-D26,0)</f>
        <v>64.84</v>
      </c>
      <c r="H26" s="41">
        <f>ROUND(E26*G26,0)</f>
        <v>13588454</v>
      </c>
      <c r="I26" s="42">
        <f>IF(D26&gt;K26,D26-K26,0)</f>
        <v>0</v>
      </c>
      <c r="J26" s="49">
        <f>ROUND(I26*E26,0)</f>
        <v>0</v>
      </c>
      <c r="K26" s="32">
        <v>76.84</v>
      </c>
      <c r="L26" s="35">
        <f>ROUND(E26*K26,0)</f>
        <v>16103282</v>
      </c>
      <c r="M26" s="7"/>
      <c r="N26" s="8"/>
      <c r="O26" s="27"/>
      <c r="P26" s="27"/>
      <c r="Q26" s="8"/>
      <c r="R26" s="8"/>
      <c r="S26" s="8"/>
      <c r="T26" s="8"/>
      <c r="U26" s="8"/>
      <c r="V26" s="8"/>
      <c r="W26" s="9"/>
    </row>
    <row r="27" spans="1:23" ht="14.25" customHeight="1">
      <c r="A27" s="36"/>
      <c r="B27" s="43"/>
      <c r="C27" s="44"/>
      <c r="D27" s="32"/>
      <c r="E27" s="39"/>
      <c r="F27" s="39">
        <f>ROUND(D27*E27,0)</f>
        <v>0</v>
      </c>
      <c r="G27" s="32"/>
      <c r="H27" s="33"/>
      <c r="I27" s="34"/>
      <c r="J27" s="33"/>
      <c r="K27" s="32"/>
      <c r="L27" s="35"/>
      <c r="M27" s="7"/>
      <c r="N27" s="8"/>
      <c r="O27" s="27"/>
      <c r="P27" s="27"/>
      <c r="Q27" s="8"/>
      <c r="R27" s="8"/>
      <c r="S27" s="8"/>
      <c r="T27" s="8"/>
      <c r="U27" s="8"/>
      <c r="V27" s="8"/>
      <c r="W27" s="9"/>
    </row>
    <row r="28" spans="1:23" ht="14.25" customHeight="1">
      <c r="A28" s="36"/>
      <c r="B28" s="43"/>
      <c r="C28" s="44"/>
      <c r="D28" s="32"/>
      <c r="E28" s="39"/>
      <c r="F28" s="45">
        <f>SUM(F26:F27)</f>
        <v>2514828</v>
      </c>
      <c r="G28" s="32"/>
      <c r="H28" s="45">
        <f>SUM(H26:H27)</f>
        <v>13588454</v>
      </c>
      <c r="I28" s="34"/>
      <c r="J28" s="45">
        <f>SUM(J26:J27)</f>
        <v>0</v>
      </c>
      <c r="K28" s="32"/>
      <c r="L28" s="46">
        <f>SUM(L26:L27)</f>
        <v>16103282</v>
      </c>
      <c r="M28" s="7"/>
      <c r="N28" s="8"/>
      <c r="O28" s="27"/>
      <c r="P28" s="27"/>
      <c r="Q28" s="8"/>
      <c r="R28" s="8"/>
      <c r="S28" s="8"/>
      <c r="T28" s="8"/>
      <c r="U28" s="8"/>
      <c r="V28" s="8"/>
      <c r="W28" s="9"/>
    </row>
    <row r="29" spans="1:23" ht="14.25" customHeight="1">
      <c r="A29" s="28">
        <v>3</v>
      </c>
      <c r="B29" s="50" t="s">
        <v>47</v>
      </c>
      <c r="C29" s="44"/>
      <c r="D29" s="32"/>
      <c r="E29" s="39"/>
      <c r="F29" s="39"/>
      <c r="G29" s="32"/>
      <c r="H29" s="33"/>
      <c r="I29" s="34"/>
      <c r="J29" s="33"/>
      <c r="K29" s="32"/>
      <c r="L29" s="35"/>
      <c r="M29" s="7"/>
      <c r="N29" s="8"/>
      <c r="O29" s="27"/>
      <c r="P29" s="27"/>
      <c r="Q29" s="8"/>
      <c r="R29" s="8"/>
      <c r="S29" s="8"/>
      <c r="T29" s="8"/>
      <c r="U29" s="8"/>
      <c r="V29" s="8"/>
      <c r="W29" s="9"/>
    </row>
    <row r="30" spans="1:23" ht="14.25" customHeight="1">
      <c r="A30" s="36">
        <v>3.1</v>
      </c>
      <c r="B30" s="37" t="s">
        <v>48</v>
      </c>
      <c r="C30" s="38" t="s">
        <v>46</v>
      </c>
      <c r="D30" s="32">
        <v>4185.45</v>
      </c>
      <c r="E30" s="39">
        <v>19763</v>
      </c>
      <c r="F30" s="39">
        <f>ROUND(D30*E30,0)</f>
        <v>82717048</v>
      </c>
      <c r="G30" s="40">
        <f>IF(K30&gt;D30,K30-D30,0)</f>
        <v>473.02999999999975</v>
      </c>
      <c r="H30" s="41">
        <f>ROUND(E30*G30,0)</f>
        <v>9348492</v>
      </c>
      <c r="I30" s="42">
        <f>IF(D30&gt;K30,D30-K30,0)</f>
        <v>0</v>
      </c>
      <c r="J30" s="41">
        <f>ROUND(I30*E30,0)</f>
        <v>0</v>
      </c>
      <c r="K30" s="32">
        <v>4658.4799999999996</v>
      </c>
      <c r="L30" s="35">
        <f>ROUND(E30*K30,0)</f>
        <v>92065540</v>
      </c>
      <c r="M30" s="7"/>
      <c r="N30" s="8"/>
      <c r="O30" s="27"/>
      <c r="P30" s="27"/>
      <c r="Q30" s="8"/>
      <c r="R30" s="8"/>
      <c r="S30" s="8"/>
      <c r="T30" s="8"/>
      <c r="U30" s="8"/>
      <c r="V30" s="8"/>
      <c r="W30" s="9"/>
    </row>
    <row r="31" spans="1:23" ht="14.25" customHeight="1">
      <c r="A31" s="36">
        <v>3.2</v>
      </c>
      <c r="B31" s="37" t="s">
        <v>49</v>
      </c>
      <c r="C31" s="38" t="s">
        <v>46</v>
      </c>
      <c r="D31" s="32">
        <v>516.35</v>
      </c>
      <c r="E31" s="39">
        <v>52187</v>
      </c>
      <c r="F31" s="39">
        <f>ROUND(D31*E31,0)</f>
        <v>26946757</v>
      </c>
      <c r="G31" s="40">
        <f>IF(K31&gt;D31,K31-D31,0)</f>
        <v>0</v>
      </c>
      <c r="H31" s="41">
        <f>ROUND(E31*G31,0)</f>
        <v>0</v>
      </c>
      <c r="I31" s="42">
        <f>IF(D31&gt;K31,D31-K31,0)</f>
        <v>60.69</v>
      </c>
      <c r="J31" s="41">
        <f>ROUND(I31*E31,0)</f>
        <v>3167229</v>
      </c>
      <c r="K31" s="32">
        <v>455.66</v>
      </c>
      <c r="L31" s="35">
        <f>ROUND(E31*K31,0)</f>
        <v>23779528</v>
      </c>
      <c r="M31" s="7"/>
      <c r="N31" s="51">
        <v>401.23</v>
      </c>
      <c r="O31" s="27">
        <f>N31-K31</f>
        <v>-54.430000000000007</v>
      </c>
      <c r="P31" s="27">
        <f>O31*E30</f>
        <v>-1075700.0900000001</v>
      </c>
      <c r="Q31" s="8"/>
      <c r="R31" s="8"/>
      <c r="S31" s="8"/>
      <c r="T31" s="8"/>
      <c r="U31" s="8"/>
      <c r="V31" s="8"/>
      <c r="W31" s="9"/>
    </row>
    <row r="32" spans="1:23" ht="14.25" customHeight="1">
      <c r="A32" s="36"/>
      <c r="B32" s="43"/>
      <c r="C32" s="44"/>
      <c r="D32" s="52"/>
      <c r="E32" s="39"/>
      <c r="F32" s="45">
        <f>SUM(F30:F31)</f>
        <v>109663805</v>
      </c>
      <c r="G32" s="32"/>
      <c r="H32" s="45">
        <f>SUM(H30:H31)</f>
        <v>9348492</v>
      </c>
      <c r="I32" s="34"/>
      <c r="J32" s="45">
        <f>SUM(J30:J31)</f>
        <v>3167229</v>
      </c>
      <c r="K32" s="32"/>
      <c r="L32" s="46">
        <f>SUM(L30:L31)</f>
        <v>115845068</v>
      </c>
      <c r="M32" s="7"/>
      <c r="N32" s="8"/>
      <c r="O32" s="27"/>
      <c r="P32" s="27"/>
      <c r="Q32" s="8"/>
      <c r="R32" s="8"/>
      <c r="S32" s="8"/>
      <c r="T32" s="8"/>
      <c r="U32" s="8"/>
      <c r="V32" s="8"/>
      <c r="W32" s="9"/>
    </row>
    <row r="33" spans="1:23" ht="14.25" customHeight="1">
      <c r="A33" s="28">
        <v>4</v>
      </c>
      <c r="B33" s="50" t="s">
        <v>50</v>
      </c>
      <c r="C33" s="53"/>
      <c r="D33" s="52"/>
      <c r="E33" s="39"/>
      <c r="F33" s="54"/>
      <c r="G33" s="32"/>
      <c r="H33" s="33"/>
      <c r="I33" s="34"/>
      <c r="J33" s="33"/>
      <c r="K33" s="32"/>
      <c r="L33" s="35"/>
      <c r="M33" s="7"/>
      <c r="N33" s="8"/>
      <c r="O33" s="27"/>
      <c r="P33" s="27"/>
      <c r="Q33" s="8"/>
      <c r="R33" s="8"/>
      <c r="S33" s="8"/>
      <c r="T33" s="8"/>
      <c r="U33" s="8"/>
      <c r="V33" s="8"/>
      <c r="W33" s="9"/>
    </row>
    <row r="34" spans="1:23" ht="14.25" customHeight="1">
      <c r="A34" s="36">
        <v>4.0999999999999996</v>
      </c>
      <c r="B34" s="37" t="s">
        <v>51</v>
      </c>
      <c r="C34" s="38" t="s">
        <v>46</v>
      </c>
      <c r="D34" s="32">
        <v>211.74</v>
      </c>
      <c r="E34" s="39">
        <v>31353</v>
      </c>
      <c r="F34" s="39">
        <f>ROUND(D34*E34,0)</f>
        <v>6638684</v>
      </c>
      <c r="G34" s="40">
        <f>IF(K34&gt;D34,K34-D34,0)</f>
        <v>0</v>
      </c>
      <c r="H34" s="41">
        <f>ROUND(E34*G34,0)</f>
        <v>0</v>
      </c>
      <c r="I34" s="42">
        <f>IF(D34&gt;K34,D34-K34,0)</f>
        <v>66.84</v>
      </c>
      <c r="J34" s="41">
        <f>ROUND(I34*E34,0)</f>
        <v>2095635</v>
      </c>
      <c r="K34" s="32">
        <v>144.9</v>
      </c>
      <c r="L34" s="35">
        <f>ROUND(E34*K34,0)</f>
        <v>4543050</v>
      </c>
      <c r="M34" s="7"/>
      <c r="N34" s="51">
        <v>204.89</v>
      </c>
      <c r="O34" s="27">
        <f>N34-K34</f>
        <v>59.989999999999981</v>
      </c>
      <c r="P34" s="27">
        <f>O34*E34</f>
        <v>1880866.4699999995</v>
      </c>
      <c r="Q34" s="8"/>
      <c r="R34" s="8"/>
      <c r="S34" s="8"/>
      <c r="T34" s="8"/>
      <c r="U34" s="8"/>
      <c r="V34" s="8"/>
      <c r="W34" s="9"/>
    </row>
    <row r="35" spans="1:23" ht="14.25" customHeight="1">
      <c r="A35" s="36">
        <v>4.2</v>
      </c>
      <c r="B35" s="37" t="s">
        <v>52</v>
      </c>
      <c r="C35" s="38" t="s">
        <v>46</v>
      </c>
      <c r="D35" s="32">
        <v>1486.4</v>
      </c>
      <c r="E35" s="39">
        <v>59142</v>
      </c>
      <c r="F35" s="39">
        <f>ROUND(D35*E35,0)</f>
        <v>87908669</v>
      </c>
      <c r="G35" s="40">
        <f>IF(K35&gt;D35,K35-D35,0)</f>
        <v>0</v>
      </c>
      <c r="H35" s="41">
        <f>ROUND(E35*G35,0)</f>
        <v>0</v>
      </c>
      <c r="I35" s="42">
        <f>IF(D35&gt;K35,D35-K35,0)</f>
        <v>69.759999999999991</v>
      </c>
      <c r="J35" s="41">
        <f>ROUND(I35*E35,0)</f>
        <v>4125746</v>
      </c>
      <c r="K35" s="32">
        <v>1416.64</v>
      </c>
      <c r="L35" s="35">
        <f>ROUND(E35*K35,0)</f>
        <v>83782923</v>
      </c>
      <c r="M35" s="7"/>
      <c r="N35" s="8"/>
      <c r="O35" s="27"/>
      <c r="P35" s="27"/>
      <c r="Q35" s="8"/>
      <c r="R35" s="8"/>
      <c r="S35" s="8"/>
      <c r="T35" s="8"/>
      <c r="U35" s="8"/>
      <c r="V35" s="8"/>
      <c r="W35" s="9"/>
    </row>
    <row r="36" spans="1:23" ht="14.25" customHeight="1">
      <c r="A36" s="28"/>
      <c r="B36" s="43"/>
      <c r="C36" s="53"/>
      <c r="D36" s="52"/>
      <c r="E36" s="39"/>
      <c r="F36" s="45">
        <f>SUM(F34:F35)</f>
        <v>94547353</v>
      </c>
      <c r="G36" s="32"/>
      <c r="H36" s="45">
        <f>SUM(H34:H35)</f>
        <v>0</v>
      </c>
      <c r="I36" s="34"/>
      <c r="J36" s="45">
        <f>SUM(J34:J35)</f>
        <v>6221381</v>
      </c>
      <c r="K36" s="32"/>
      <c r="L36" s="46">
        <f>SUM(L34:L35)</f>
        <v>88325973</v>
      </c>
      <c r="M36" s="7"/>
      <c r="N36" s="8"/>
      <c r="O36" s="27"/>
      <c r="P36" s="27"/>
      <c r="Q36" s="8"/>
      <c r="R36" s="8"/>
      <c r="S36" s="8"/>
      <c r="T36" s="8"/>
      <c r="U36" s="8"/>
      <c r="V36" s="8"/>
      <c r="W36" s="9"/>
    </row>
    <row r="37" spans="1:23" ht="14.25" customHeight="1">
      <c r="A37" s="28">
        <v>5</v>
      </c>
      <c r="B37" s="29" t="s">
        <v>53</v>
      </c>
      <c r="C37" s="53"/>
      <c r="D37" s="52"/>
      <c r="E37" s="39"/>
      <c r="F37" s="39"/>
      <c r="G37" s="32"/>
      <c r="H37" s="33"/>
      <c r="I37" s="34"/>
      <c r="J37" s="33"/>
      <c r="K37" s="32"/>
      <c r="L37" s="35"/>
      <c r="M37" s="7"/>
      <c r="N37" s="8"/>
      <c r="O37" s="27"/>
      <c r="P37" s="27"/>
      <c r="Q37" s="8"/>
      <c r="R37" s="8"/>
      <c r="S37" s="8"/>
      <c r="T37" s="8"/>
      <c r="U37" s="8"/>
      <c r="V37" s="8"/>
      <c r="W37" s="9"/>
    </row>
    <row r="38" spans="1:23" ht="14.25" customHeight="1">
      <c r="A38" s="36">
        <v>5.0999999999999996</v>
      </c>
      <c r="B38" s="37" t="s">
        <v>54</v>
      </c>
      <c r="C38" s="38" t="s">
        <v>46</v>
      </c>
      <c r="D38" s="32">
        <v>1486.4</v>
      </c>
      <c r="E38" s="39">
        <v>666008</v>
      </c>
      <c r="F38" s="39">
        <f>ROUND(D38*E38,0)</f>
        <v>989954291</v>
      </c>
      <c r="G38" s="40">
        <f>IF(K38&gt;D38,K38-D38,0)</f>
        <v>0</v>
      </c>
      <c r="H38" s="41">
        <f>ROUND(E38*G38,0)</f>
        <v>0</v>
      </c>
      <c r="I38" s="42">
        <f>IF(D38&gt;K38,D38-K38,0)</f>
        <v>74.160000000000082</v>
      </c>
      <c r="J38" s="41">
        <f>ROUND(I38*E38,0)</f>
        <v>49391153</v>
      </c>
      <c r="K38" s="32">
        <v>1412.24</v>
      </c>
      <c r="L38" s="35">
        <f>ROUND(E38*K38,0)</f>
        <v>940563138</v>
      </c>
      <c r="M38" s="7"/>
      <c r="N38" s="51">
        <v>1402.8</v>
      </c>
      <c r="O38" s="27">
        <f>N38-K38</f>
        <v>-9.4400000000000546</v>
      </c>
      <c r="P38" s="27">
        <f>O38*E38</f>
        <v>-6287115.5200000368</v>
      </c>
      <c r="Q38" s="8"/>
      <c r="R38" s="8"/>
      <c r="S38" s="8"/>
      <c r="T38" s="8"/>
      <c r="U38" s="8"/>
      <c r="V38" s="8"/>
      <c r="W38" s="9"/>
    </row>
    <row r="39" spans="1:23" ht="14.25" customHeight="1">
      <c r="A39" s="36">
        <v>5.2</v>
      </c>
      <c r="B39" s="37" t="s">
        <v>55</v>
      </c>
      <c r="C39" s="38" t="s">
        <v>56</v>
      </c>
      <c r="D39" s="32">
        <v>10000</v>
      </c>
      <c r="E39" s="39">
        <v>4005</v>
      </c>
      <c r="F39" s="39">
        <f>ROUND(D39*E39,0)</f>
        <v>40050000</v>
      </c>
      <c r="G39" s="40">
        <f>IF(K39&gt;D39,K39-D39,0)</f>
        <v>0</v>
      </c>
      <c r="H39" s="41">
        <f>ROUND(E39*G39,0)</f>
        <v>0</v>
      </c>
      <c r="I39" s="42">
        <f>IF(D39&gt;K39,D39-K39,0)</f>
        <v>1695.3799999999992</v>
      </c>
      <c r="J39" s="41">
        <f>ROUND(I39*E39,0)</f>
        <v>6789997</v>
      </c>
      <c r="K39" s="32">
        <v>8304.6200000000008</v>
      </c>
      <c r="L39" s="35">
        <f>ROUND(E39*K39,0)</f>
        <v>33260003</v>
      </c>
      <c r="M39" s="7"/>
      <c r="N39" s="51">
        <v>6123.52</v>
      </c>
      <c r="O39" s="27">
        <f>N39-K39</f>
        <v>-2181.1000000000004</v>
      </c>
      <c r="P39" s="27">
        <f>O39*E39</f>
        <v>-8735305.5000000019</v>
      </c>
      <c r="Q39" s="8"/>
      <c r="R39" s="8"/>
      <c r="S39" s="8"/>
      <c r="T39" s="8"/>
      <c r="U39" s="8"/>
      <c r="V39" s="8"/>
      <c r="W39" s="9"/>
    </row>
    <row r="40" spans="1:23" ht="14.25" customHeight="1">
      <c r="A40" s="36">
        <v>5.3</v>
      </c>
      <c r="B40" s="37" t="s">
        <v>57</v>
      </c>
      <c r="C40" s="38" t="s">
        <v>40</v>
      </c>
      <c r="D40" s="32">
        <v>2589</v>
      </c>
      <c r="E40" s="39">
        <v>56280</v>
      </c>
      <c r="F40" s="39">
        <f>ROUND(D40*E40,0)</f>
        <v>145708920</v>
      </c>
      <c r="G40" s="40">
        <f>IF(K40&gt;D40,K40-D40,0)</f>
        <v>0</v>
      </c>
      <c r="H40" s="41">
        <f>ROUND(E40*G40,0)</f>
        <v>0</v>
      </c>
      <c r="I40" s="42">
        <f>IF(D40&gt;K40,D40-K40,0)</f>
        <v>987.06</v>
      </c>
      <c r="J40" s="41">
        <f>ROUND(I40*E40,0)</f>
        <v>55551737</v>
      </c>
      <c r="K40" s="32">
        <v>1601.94</v>
      </c>
      <c r="L40" s="35">
        <f>ROUND(E40*K40,0)</f>
        <v>90157183</v>
      </c>
      <c r="M40" s="7"/>
      <c r="N40" s="11">
        <v>133201253</v>
      </c>
      <c r="O40" s="172">
        <v>2366.7600000000002</v>
      </c>
      <c r="P40" s="172">
        <f>O40*0.6</f>
        <v>1420.056</v>
      </c>
      <c r="Q40" s="136" t="s">
        <v>169</v>
      </c>
      <c r="R40" s="172">
        <f>O40-P40</f>
        <v>946.70400000000018</v>
      </c>
      <c r="S40" s="172">
        <f>R40/15</f>
        <v>63.113600000000012</v>
      </c>
      <c r="T40" s="8"/>
      <c r="U40" s="8"/>
      <c r="V40" s="8"/>
      <c r="W40" s="9"/>
    </row>
    <row r="41" spans="1:23" ht="14.25" customHeight="1">
      <c r="A41" s="36"/>
      <c r="B41" s="43"/>
      <c r="C41" s="53"/>
      <c r="D41" s="52"/>
      <c r="E41" s="39"/>
      <c r="F41" s="45">
        <f>SUM(F38:F40)</f>
        <v>1175713211</v>
      </c>
      <c r="G41" s="32"/>
      <c r="H41" s="45">
        <f>SUM(H38:H40)</f>
        <v>0</v>
      </c>
      <c r="I41" s="34"/>
      <c r="J41" s="45">
        <f>SUM(J38:J40)</f>
        <v>111732887</v>
      </c>
      <c r="K41" s="32"/>
      <c r="L41" s="46">
        <f>SUM(L38:L40)</f>
        <v>1063980324</v>
      </c>
      <c r="M41" s="7"/>
      <c r="N41" s="8"/>
      <c r="O41" s="8"/>
      <c r="P41" s="172">
        <f>O40*0.25</f>
        <v>591.69000000000005</v>
      </c>
      <c r="Q41" s="136" t="s">
        <v>170</v>
      </c>
      <c r="R41" s="8"/>
      <c r="S41" s="8"/>
      <c r="T41" s="8"/>
      <c r="U41" s="8"/>
      <c r="V41" s="8"/>
      <c r="W41" s="9"/>
    </row>
    <row r="42" spans="1:23" ht="14.25" customHeight="1">
      <c r="A42" s="28">
        <v>6</v>
      </c>
      <c r="B42" s="29" t="s">
        <v>58</v>
      </c>
      <c r="C42" s="30"/>
      <c r="D42" s="31"/>
      <c r="E42" s="30"/>
      <c r="F42" s="39"/>
      <c r="G42" s="32"/>
      <c r="H42" s="33"/>
      <c r="I42" s="34"/>
      <c r="J42" s="33"/>
      <c r="K42" s="32"/>
      <c r="L42" s="35"/>
      <c r="M42" s="7"/>
      <c r="N42" s="8"/>
      <c r="O42" s="27"/>
      <c r="P42" s="172">
        <f>O40*0.15</f>
        <v>355.01400000000001</v>
      </c>
      <c r="Q42" s="136" t="s">
        <v>171</v>
      </c>
      <c r="R42" s="8"/>
      <c r="S42" s="8"/>
      <c r="T42" s="8"/>
      <c r="U42" s="8"/>
      <c r="V42" s="8"/>
      <c r="W42" s="9"/>
    </row>
    <row r="43" spans="1:23" ht="14.25" customHeight="1">
      <c r="A43" s="36">
        <v>6.1</v>
      </c>
      <c r="B43" s="37" t="s">
        <v>59</v>
      </c>
      <c r="C43" s="38" t="s">
        <v>40</v>
      </c>
      <c r="D43" s="32">
        <v>3883.5</v>
      </c>
      <c r="E43" s="39">
        <v>2973</v>
      </c>
      <c r="F43" s="39">
        <f>ROUND(D43*E43,0)</f>
        <v>11545646</v>
      </c>
      <c r="G43" s="40">
        <f>IF(K43&gt;D43,K43-D43,0)</f>
        <v>0</v>
      </c>
      <c r="H43" s="41">
        <f>ROUND(E43*G43,0)</f>
        <v>0</v>
      </c>
      <c r="I43" s="42">
        <f>IF(D43&gt;K43,D43-K43,0)</f>
        <v>1481.7399999999998</v>
      </c>
      <c r="J43" s="41">
        <f>ROUND(I43*E43,0)</f>
        <v>4405213</v>
      </c>
      <c r="K43" s="32">
        <v>2401.7600000000002</v>
      </c>
      <c r="L43" s="35">
        <f>ROUND(E43*K43,0)</f>
        <v>7140432</v>
      </c>
      <c r="M43" s="7"/>
      <c r="N43" s="8"/>
      <c r="O43" s="27"/>
      <c r="P43" s="27"/>
      <c r="Q43" s="8"/>
      <c r="R43" s="8"/>
      <c r="S43" s="8"/>
      <c r="T43" s="8"/>
      <c r="U43" s="8"/>
      <c r="V43" s="8"/>
      <c r="W43" s="9"/>
    </row>
    <row r="44" spans="1:23" ht="14.25" customHeight="1">
      <c r="A44" s="36">
        <v>6.2</v>
      </c>
      <c r="B44" s="37" t="s">
        <v>60</v>
      </c>
      <c r="C44" s="38" t="s">
        <v>40</v>
      </c>
      <c r="D44" s="32">
        <v>348</v>
      </c>
      <c r="E44" s="39">
        <v>8919</v>
      </c>
      <c r="F44" s="39">
        <f>ROUND(D44*E44,0)</f>
        <v>3103812</v>
      </c>
      <c r="G44" s="40">
        <f>IF(K44&gt;D44,K44-D44,0)</f>
        <v>0</v>
      </c>
      <c r="H44" s="41">
        <f>ROUND(E44*G44,0)</f>
        <v>0</v>
      </c>
      <c r="I44" s="42">
        <f>IF(D44&gt;K44,D44-K44,0)</f>
        <v>208.97</v>
      </c>
      <c r="J44" s="41">
        <f>ROUND(I44*E44,0)</f>
        <v>1863803</v>
      </c>
      <c r="K44" s="32">
        <v>139.03</v>
      </c>
      <c r="L44" s="35">
        <f>ROUND(E44*K44,0)</f>
        <v>1240009</v>
      </c>
      <c r="M44" s="7"/>
      <c r="N44" s="8"/>
      <c r="O44" s="27"/>
      <c r="P44" s="27"/>
      <c r="Q44" s="8"/>
      <c r="R44" s="8"/>
      <c r="S44" s="8"/>
      <c r="T44" s="8"/>
      <c r="U44" s="8"/>
      <c r="V44" s="8"/>
      <c r="W44" s="9"/>
    </row>
    <row r="45" spans="1:23" ht="14.25" customHeight="1">
      <c r="A45" s="36">
        <v>6.3</v>
      </c>
      <c r="B45" s="37" t="s">
        <v>61</v>
      </c>
      <c r="C45" s="38" t="s">
        <v>30</v>
      </c>
      <c r="D45" s="32">
        <v>19</v>
      </c>
      <c r="E45" s="39">
        <v>209715</v>
      </c>
      <c r="F45" s="39">
        <f>ROUND(D45*E45,0)</f>
        <v>3984585</v>
      </c>
      <c r="G45" s="40">
        <f>IF(K45&gt;D45,K45-D45,0)</f>
        <v>0</v>
      </c>
      <c r="H45" s="41">
        <f>ROUND(E45*G45,0)</f>
        <v>0</v>
      </c>
      <c r="I45" s="42">
        <f>IF(D45&gt;K45,D45-K45,0)</f>
        <v>7</v>
      </c>
      <c r="J45" s="41">
        <f>ROUND(I45*E45,0)</f>
        <v>1468005</v>
      </c>
      <c r="K45" s="32">
        <v>12</v>
      </c>
      <c r="L45" s="35">
        <f>ROUND(E45*K45,0)</f>
        <v>2516580</v>
      </c>
      <c r="M45" s="7"/>
      <c r="N45" s="8"/>
      <c r="O45" s="27"/>
      <c r="P45" s="27"/>
      <c r="Q45" s="8"/>
      <c r="R45" s="8"/>
      <c r="S45" s="8"/>
      <c r="T45" s="8"/>
      <c r="U45" s="8"/>
      <c r="V45" s="8"/>
      <c r="W45" s="9"/>
    </row>
    <row r="46" spans="1:23" ht="14.25" customHeight="1">
      <c r="A46" s="36"/>
      <c r="B46" s="43"/>
      <c r="C46" s="53"/>
      <c r="D46" s="56"/>
      <c r="E46" s="39"/>
      <c r="F46" s="45">
        <f>SUM(F43:F45)</f>
        <v>18634043</v>
      </c>
      <c r="G46" s="32"/>
      <c r="H46" s="45">
        <f>SUM(H43:H45)</f>
        <v>0</v>
      </c>
      <c r="I46" s="34"/>
      <c r="J46" s="45">
        <f>SUM(J43:J45)</f>
        <v>7737021</v>
      </c>
      <c r="K46" s="32"/>
      <c r="L46" s="46">
        <f>SUM(L43:L45)</f>
        <v>10897021</v>
      </c>
      <c r="M46" s="7"/>
      <c r="N46" s="8"/>
      <c r="O46" s="27"/>
      <c r="P46" s="27"/>
      <c r="Q46" s="8"/>
      <c r="R46" s="8"/>
      <c r="S46" s="8"/>
      <c r="T46" s="8"/>
      <c r="U46" s="8"/>
      <c r="V46" s="8"/>
      <c r="W46" s="9"/>
    </row>
    <row r="47" spans="1:23" ht="14.25" customHeight="1">
      <c r="A47" s="28">
        <v>7</v>
      </c>
      <c r="B47" s="50" t="s">
        <v>62</v>
      </c>
      <c r="C47" s="53"/>
      <c r="D47" s="56"/>
      <c r="E47" s="39"/>
      <c r="F47" s="39"/>
      <c r="G47" s="32"/>
      <c r="H47" s="41"/>
      <c r="I47" s="34"/>
      <c r="J47" s="33"/>
      <c r="K47" s="32"/>
      <c r="L47" s="35"/>
      <c r="M47" s="7"/>
      <c r="N47" s="8"/>
      <c r="O47" s="27"/>
      <c r="P47" s="27"/>
      <c r="Q47" s="8"/>
      <c r="R47" s="8"/>
      <c r="S47" s="8"/>
      <c r="T47" s="8"/>
      <c r="U47" s="8"/>
      <c r="V47" s="8"/>
      <c r="W47" s="9"/>
    </row>
    <row r="48" spans="1:23" ht="14.25" customHeight="1">
      <c r="A48" s="36">
        <v>7.1</v>
      </c>
      <c r="B48" s="37" t="s">
        <v>63</v>
      </c>
      <c r="C48" s="38" t="s">
        <v>64</v>
      </c>
      <c r="D48" s="32">
        <v>1553.4</v>
      </c>
      <c r="E48" s="39">
        <v>45125</v>
      </c>
      <c r="F48" s="39">
        <f>ROUND(D48*E48,0)</f>
        <v>70097175</v>
      </c>
      <c r="G48" s="40">
        <f>IF(K48&gt;D48,K48-D48,0)</f>
        <v>0</v>
      </c>
      <c r="H48" s="41">
        <f>ROUND(E48*G48,0)</f>
        <v>0</v>
      </c>
      <c r="I48" s="42">
        <f>IF(D48&gt;K48,D48-K48,0)</f>
        <v>104.44000000000005</v>
      </c>
      <c r="J48" s="41">
        <f>ROUND(I48*E48,0)</f>
        <v>4712855</v>
      </c>
      <c r="K48" s="32">
        <v>1448.96</v>
      </c>
      <c r="L48" s="35">
        <f>ROUND(E48*K48,0)</f>
        <v>65384320</v>
      </c>
      <c r="M48" s="7"/>
      <c r="N48" s="27">
        <f>L115</f>
        <v>0</v>
      </c>
      <c r="O48" s="27"/>
      <c r="P48" s="27"/>
      <c r="Q48" s="8"/>
      <c r="R48" s="8"/>
      <c r="S48" s="8"/>
      <c r="T48" s="8"/>
      <c r="U48" s="8"/>
      <c r="V48" s="8"/>
      <c r="W48" s="9"/>
    </row>
    <row r="49" spans="1:23" ht="14.25" customHeight="1">
      <c r="A49" s="36">
        <v>7.2</v>
      </c>
      <c r="B49" s="37" t="s">
        <v>65</v>
      </c>
      <c r="C49" s="38" t="s">
        <v>66</v>
      </c>
      <c r="D49" s="32">
        <v>47768.1</v>
      </c>
      <c r="E49" s="39">
        <v>1133</v>
      </c>
      <c r="F49" s="39">
        <f>ROUND(D49*E49,0)</f>
        <v>54121257</v>
      </c>
      <c r="G49" s="40">
        <f>IF(K49&gt;D49,K49-D49,0)</f>
        <v>0</v>
      </c>
      <c r="H49" s="41">
        <f>ROUND(E49*G49,0)</f>
        <v>0</v>
      </c>
      <c r="I49" s="42">
        <f>IF(D49&gt;K49,D49-K49,0)</f>
        <v>33601.72</v>
      </c>
      <c r="J49" s="41">
        <f>ROUND(I49*E49,0)</f>
        <v>38070749</v>
      </c>
      <c r="K49" s="32">
        <v>14166.38</v>
      </c>
      <c r="L49" s="35">
        <f>ROUND(E49*K49,0)</f>
        <v>16050509</v>
      </c>
      <c r="M49" s="57"/>
      <c r="N49" s="8"/>
      <c r="O49" s="27"/>
      <c r="P49" s="27"/>
      <c r="Q49" s="8"/>
      <c r="R49" s="8"/>
      <c r="S49" s="8"/>
      <c r="T49" s="8"/>
      <c r="U49" s="8"/>
      <c r="V49" s="8"/>
      <c r="W49" s="9"/>
    </row>
    <row r="50" spans="1:23" ht="35.25" customHeight="1">
      <c r="A50" s="36">
        <v>7.3</v>
      </c>
      <c r="B50" s="37" t="s">
        <v>67</v>
      </c>
      <c r="C50" s="38" t="s">
        <v>30</v>
      </c>
      <c r="D50" s="32">
        <v>90</v>
      </c>
      <c r="E50" s="39">
        <v>131673</v>
      </c>
      <c r="F50" s="39">
        <f>ROUND(D50*E50,0)</f>
        <v>11850570</v>
      </c>
      <c r="G50" s="40">
        <f>IF(K50&gt;D50,K50-D50,0)</f>
        <v>0</v>
      </c>
      <c r="H50" s="41">
        <f>ROUND(E50*G50,0)</f>
        <v>0</v>
      </c>
      <c r="I50" s="42">
        <f>IF(D50&gt;K50,D50-K50,0)</f>
        <v>90</v>
      </c>
      <c r="J50" s="41">
        <f>ROUND(I50*E50,0)</f>
        <v>11850570</v>
      </c>
      <c r="K50" s="32">
        <v>0</v>
      </c>
      <c r="L50" s="35">
        <f>ROUND(E50*K50,0)</f>
        <v>0</v>
      </c>
      <c r="M50" s="57"/>
      <c r="N50" s="58">
        <f>N115</f>
        <v>-1532109</v>
      </c>
      <c r="O50" s="27"/>
      <c r="P50" s="27"/>
      <c r="Q50" s="8"/>
      <c r="R50" s="8"/>
      <c r="S50" s="8"/>
      <c r="T50" s="8"/>
      <c r="U50" s="8"/>
      <c r="V50" s="8"/>
      <c r="W50" s="9"/>
    </row>
    <row r="51" spans="1:23" ht="28.5" customHeight="1">
      <c r="A51" s="36">
        <v>7.4</v>
      </c>
      <c r="B51" s="37" t="s">
        <v>68</v>
      </c>
      <c r="C51" s="38" t="s">
        <v>40</v>
      </c>
      <c r="D51" s="32">
        <v>18</v>
      </c>
      <c r="E51" s="39">
        <v>1245000</v>
      </c>
      <c r="F51" s="39">
        <f>ROUND(D51*E51,0)</f>
        <v>22410000</v>
      </c>
      <c r="G51" s="40">
        <f>IF(K51&gt;D51,K51-D51,0)</f>
        <v>0</v>
      </c>
      <c r="H51" s="41">
        <f>ROUND(E51*G51,0)</f>
        <v>0</v>
      </c>
      <c r="I51" s="42">
        <f>IF(D51&gt;K51,D51-K51,0)</f>
        <v>18</v>
      </c>
      <c r="J51" s="41">
        <f>ROUND(I51*E51,0)</f>
        <v>22410000</v>
      </c>
      <c r="K51" s="32">
        <v>0</v>
      </c>
      <c r="L51" s="35">
        <f>ROUND(E51*K51,0)</f>
        <v>0</v>
      </c>
      <c r="M51" s="7"/>
      <c r="N51" s="8"/>
      <c r="O51" s="27">
        <f>N51*11</f>
        <v>0</v>
      </c>
      <c r="P51" s="27">
        <f>L51-O51</f>
        <v>0</v>
      </c>
      <c r="Q51" s="8"/>
      <c r="R51" s="8"/>
      <c r="S51" s="8"/>
      <c r="T51" s="8"/>
      <c r="U51" s="8"/>
      <c r="V51" s="8"/>
      <c r="W51" s="9"/>
    </row>
    <row r="52" spans="1:23" ht="30.75" customHeight="1">
      <c r="A52" s="36">
        <v>7.5</v>
      </c>
      <c r="B52" s="37" t="s">
        <v>69</v>
      </c>
      <c r="C52" s="38" t="s">
        <v>40</v>
      </c>
      <c r="D52" s="32">
        <v>56</v>
      </c>
      <c r="E52" s="39">
        <v>60171</v>
      </c>
      <c r="F52" s="39">
        <f>ROUND(D52*E52,0)</f>
        <v>3369576</v>
      </c>
      <c r="G52" s="40">
        <f>IF(K52&gt;D52,K52-D52,0)</f>
        <v>147.33000000000001</v>
      </c>
      <c r="H52" s="41">
        <f>ROUND(E52*G52,0)</f>
        <v>8864993</v>
      </c>
      <c r="I52" s="42">
        <f>IF(D52&gt;K52,D52-K52,0)</f>
        <v>0</v>
      </c>
      <c r="J52" s="41">
        <f>ROUND(I52*E52,0)</f>
        <v>0</v>
      </c>
      <c r="K52" s="32">
        <v>203.33</v>
      </c>
      <c r="L52" s="35">
        <f>ROUND(E52*K52,0)</f>
        <v>12234569</v>
      </c>
      <c r="M52" s="7"/>
      <c r="N52" s="8"/>
      <c r="O52" s="27"/>
      <c r="P52" s="27"/>
      <c r="Q52" s="8"/>
      <c r="R52" s="8"/>
      <c r="S52" s="8"/>
      <c r="T52" s="8"/>
      <c r="U52" s="8"/>
      <c r="V52" s="8"/>
      <c r="W52" s="9"/>
    </row>
    <row r="53" spans="1:23" ht="14.25" customHeight="1">
      <c r="A53" s="59"/>
      <c r="B53" s="60"/>
      <c r="C53" s="60"/>
      <c r="D53" s="60"/>
      <c r="E53" s="60"/>
      <c r="F53" s="45">
        <f>SUM(F48:F52)</f>
        <v>161848578</v>
      </c>
      <c r="G53" s="32"/>
      <c r="H53" s="45">
        <f>SUM(H48:H52)</f>
        <v>8864993</v>
      </c>
      <c r="I53" s="34"/>
      <c r="J53" s="45">
        <f>SUM(J48:J52)</f>
        <v>77044174</v>
      </c>
      <c r="K53" s="32"/>
      <c r="L53" s="46">
        <f>SUM(L48:L52)</f>
        <v>93669398</v>
      </c>
      <c r="M53" s="57"/>
      <c r="N53" s="8"/>
      <c r="O53" s="27"/>
      <c r="P53" s="27"/>
      <c r="Q53" s="8"/>
      <c r="R53" s="8"/>
      <c r="S53" s="8"/>
      <c r="T53" s="8"/>
      <c r="U53" s="8"/>
      <c r="V53" s="8"/>
      <c r="W53" s="9"/>
    </row>
    <row r="54" spans="1:23" ht="14.25" customHeight="1">
      <c r="A54" s="36"/>
      <c r="B54" s="61" t="s">
        <v>70</v>
      </c>
      <c r="C54" s="44"/>
      <c r="D54" s="32"/>
      <c r="E54" s="39"/>
      <c r="F54" s="39"/>
      <c r="G54" s="32"/>
      <c r="H54" s="33"/>
      <c r="I54" s="34"/>
      <c r="J54" s="33"/>
      <c r="K54" s="32"/>
      <c r="L54" s="35"/>
      <c r="M54" s="62"/>
      <c r="N54" s="8"/>
      <c r="O54" s="27"/>
      <c r="P54" s="27"/>
      <c r="Q54" s="8"/>
      <c r="R54" s="8"/>
      <c r="S54" s="8"/>
      <c r="T54" s="8"/>
      <c r="U54" s="8"/>
      <c r="V54" s="8"/>
      <c r="W54" s="9"/>
    </row>
    <row r="55" spans="1:23" ht="31.5" customHeight="1">
      <c r="A55" s="63"/>
      <c r="B55" s="50" t="s">
        <v>71</v>
      </c>
      <c r="C55" s="44"/>
      <c r="D55" s="32"/>
      <c r="E55" s="39"/>
      <c r="F55" s="39"/>
      <c r="G55" s="32"/>
      <c r="H55" s="39"/>
      <c r="I55" s="34"/>
      <c r="J55" s="39"/>
      <c r="K55" s="32"/>
      <c r="L55" s="64"/>
      <c r="M55" s="7"/>
      <c r="N55" s="8"/>
      <c r="O55" s="27"/>
      <c r="P55" s="27"/>
      <c r="Q55" s="8"/>
      <c r="R55" s="8"/>
      <c r="S55" s="8"/>
      <c r="T55" s="8"/>
      <c r="U55" s="8"/>
      <c r="V55" s="8"/>
      <c r="W55" s="9"/>
    </row>
    <row r="56" spans="1:23" ht="14.25" customHeight="1">
      <c r="A56" s="65" t="s">
        <v>72</v>
      </c>
      <c r="B56" s="37" t="s">
        <v>73</v>
      </c>
      <c r="C56" s="38" t="s">
        <v>46</v>
      </c>
      <c r="D56" s="32">
        <f>'MOD-1'!D233+'MOD-1'!D589+'MOD-1'!D644</f>
        <v>0</v>
      </c>
      <c r="E56" s="39">
        <v>12899</v>
      </c>
      <c r="F56" s="39">
        <f t="shared" ref="F56:F67" si="0">ROUND(D56*E56,0)</f>
        <v>0</v>
      </c>
      <c r="G56" s="40">
        <f>IF(K56&gt;D56,K56-D56,0)</f>
        <v>173.28</v>
      </c>
      <c r="H56" s="41">
        <f t="shared" ref="H56:H67" si="1">ROUND(E56*G56,0)</f>
        <v>2235139</v>
      </c>
      <c r="I56" s="66">
        <v>0</v>
      </c>
      <c r="J56" s="49">
        <f t="shared" ref="J56:J67" si="2">ROUND(I56*E56,0)</f>
        <v>0</v>
      </c>
      <c r="K56" s="32">
        <v>173.28</v>
      </c>
      <c r="L56" s="35">
        <f t="shared" ref="L56:L67" si="3">ROUND(E56*K56,0)</f>
        <v>2235139</v>
      </c>
      <c r="M56" s="7"/>
      <c r="N56" s="8"/>
      <c r="O56" s="27"/>
      <c r="P56" s="27"/>
      <c r="Q56" s="8"/>
      <c r="R56" s="8"/>
      <c r="S56" s="8"/>
      <c r="T56" s="8"/>
      <c r="U56" s="8"/>
      <c r="V56" s="8"/>
      <c r="W56" s="9"/>
    </row>
    <row r="57" spans="1:23" ht="34.15" customHeight="1">
      <c r="A57" s="65" t="s">
        <v>74</v>
      </c>
      <c r="B57" s="37" t="s">
        <v>75</v>
      </c>
      <c r="C57" s="38" t="s">
        <v>40</v>
      </c>
      <c r="D57" s="32">
        <f>'MOD-1'!D234+'MOD-1'!D590+'MOD-1'!D645</f>
        <v>0</v>
      </c>
      <c r="E57" s="39">
        <v>119378</v>
      </c>
      <c r="F57" s="39">
        <f t="shared" si="0"/>
        <v>0</v>
      </c>
      <c r="G57" s="40">
        <f>IF(K57&gt;D57,K57-D57,0)</f>
        <v>12</v>
      </c>
      <c r="H57" s="41">
        <f t="shared" si="1"/>
        <v>1432536</v>
      </c>
      <c r="I57" s="66">
        <v>0</v>
      </c>
      <c r="J57" s="49">
        <f t="shared" si="2"/>
        <v>0</v>
      </c>
      <c r="K57" s="32">
        <v>12</v>
      </c>
      <c r="L57" s="35">
        <f t="shared" si="3"/>
        <v>1432536</v>
      </c>
      <c r="M57" s="7"/>
      <c r="N57" s="8"/>
      <c r="O57" s="27"/>
      <c r="P57" s="27"/>
      <c r="Q57" s="8"/>
      <c r="R57" s="8"/>
      <c r="S57" s="8"/>
      <c r="T57" s="8"/>
      <c r="U57" s="8"/>
      <c r="V57" s="8"/>
      <c r="W57" s="9"/>
    </row>
    <row r="58" spans="1:23" ht="34.15" customHeight="1">
      <c r="A58" s="65" t="s">
        <v>76</v>
      </c>
      <c r="B58" s="37" t="s">
        <v>77</v>
      </c>
      <c r="C58" s="38" t="s">
        <v>40</v>
      </c>
      <c r="D58" s="32"/>
      <c r="E58" s="39">
        <v>31124</v>
      </c>
      <c r="F58" s="39">
        <f t="shared" si="0"/>
        <v>0</v>
      </c>
      <c r="G58" s="40">
        <f>IF(K58&gt;D58,K58-D58,0)</f>
        <v>98</v>
      </c>
      <c r="H58" s="41">
        <f t="shared" si="1"/>
        <v>3050152</v>
      </c>
      <c r="I58" s="66">
        <v>0</v>
      </c>
      <c r="J58" s="49">
        <f t="shared" si="2"/>
        <v>0</v>
      </c>
      <c r="K58" s="32">
        <v>98</v>
      </c>
      <c r="L58" s="35">
        <f t="shared" si="3"/>
        <v>3050152</v>
      </c>
      <c r="M58" s="7"/>
      <c r="N58" s="8"/>
      <c r="O58" s="27"/>
      <c r="P58" s="27"/>
      <c r="Q58" s="8"/>
      <c r="R58" s="8"/>
      <c r="S58" s="8"/>
      <c r="T58" s="8"/>
      <c r="U58" s="8"/>
      <c r="V58" s="8"/>
      <c r="W58" s="9"/>
    </row>
    <row r="59" spans="1:23" ht="34.15" customHeight="1">
      <c r="A59" s="65" t="s">
        <v>78</v>
      </c>
      <c r="B59" s="37" t="s">
        <v>79</v>
      </c>
      <c r="C59" s="38" t="s">
        <v>30</v>
      </c>
      <c r="D59" s="32"/>
      <c r="E59" s="39">
        <v>174313</v>
      </c>
      <c r="F59" s="39">
        <f t="shared" si="0"/>
        <v>0</v>
      </c>
      <c r="G59" s="40">
        <f>IF(K59&gt;D59,K59-D59,0)</f>
        <v>15</v>
      </c>
      <c r="H59" s="41">
        <f t="shared" si="1"/>
        <v>2614695</v>
      </c>
      <c r="I59" s="66">
        <v>0</v>
      </c>
      <c r="J59" s="49">
        <f t="shared" si="2"/>
        <v>0</v>
      </c>
      <c r="K59" s="32">
        <v>15</v>
      </c>
      <c r="L59" s="35">
        <f t="shared" si="3"/>
        <v>2614695</v>
      </c>
      <c r="M59" s="7"/>
      <c r="N59" s="8"/>
      <c r="O59" s="27"/>
      <c r="P59" s="27"/>
      <c r="Q59" s="8"/>
      <c r="R59" s="8"/>
      <c r="S59" s="8"/>
      <c r="T59" s="8"/>
      <c r="U59" s="8"/>
      <c r="V59" s="8"/>
      <c r="W59" s="9"/>
    </row>
    <row r="60" spans="1:23" ht="41.25" customHeight="1">
      <c r="A60" s="65" t="s">
        <v>80</v>
      </c>
      <c r="B60" s="37" t="s">
        <v>81</v>
      </c>
      <c r="C60" s="38" t="s">
        <v>40</v>
      </c>
      <c r="D60" s="32">
        <f>'MOD-1'!D235+'MOD-1'!D591+'MOD-1'!D646</f>
        <v>0</v>
      </c>
      <c r="E60" s="39">
        <v>474275</v>
      </c>
      <c r="F60" s="39">
        <f t="shared" si="0"/>
        <v>0</v>
      </c>
      <c r="G60" s="40">
        <f>K60</f>
        <v>5.2</v>
      </c>
      <c r="H60" s="41">
        <f t="shared" si="1"/>
        <v>2466230</v>
      </c>
      <c r="I60" s="66">
        <v>0</v>
      </c>
      <c r="J60" s="49">
        <f t="shared" si="2"/>
        <v>0</v>
      </c>
      <c r="K60" s="32">
        <v>5.2</v>
      </c>
      <c r="L60" s="35">
        <f t="shared" si="3"/>
        <v>2466230</v>
      </c>
      <c r="M60" s="7"/>
      <c r="N60" s="27"/>
      <c r="O60" s="27"/>
      <c r="P60" s="27"/>
      <c r="Q60" s="8"/>
      <c r="R60" s="8"/>
      <c r="S60" s="8"/>
      <c r="T60" s="8"/>
      <c r="U60" s="8"/>
      <c r="V60" s="8"/>
      <c r="W60" s="9"/>
    </row>
    <row r="61" spans="1:23" ht="34.15" customHeight="1">
      <c r="A61" s="65" t="s">
        <v>82</v>
      </c>
      <c r="B61" s="37" t="s">
        <v>83</v>
      </c>
      <c r="C61" s="38" t="s">
        <v>30</v>
      </c>
      <c r="D61" s="32">
        <f>'MOD-1'!D236+'MOD-1'!D592+'MOD-1'!D647</f>
        <v>0</v>
      </c>
      <c r="E61" s="39">
        <v>492517</v>
      </c>
      <c r="F61" s="39">
        <f t="shared" si="0"/>
        <v>0</v>
      </c>
      <c r="G61" s="40">
        <f>K61</f>
        <v>4</v>
      </c>
      <c r="H61" s="41">
        <f t="shared" si="1"/>
        <v>1970068</v>
      </c>
      <c r="I61" s="66">
        <v>0</v>
      </c>
      <c r="J61" s="49">
        <f t="shared" si="2"/>
        <v>0</v>
      </c>
      <c r="K61" s="32">
        <v>4</v>
      </c>
      <c r="L61" s="35">
        <f t="shared" si="3"/>
        <v>1970068</v>
      </c>
      <c r="M61" s="7"/>
      <c r="N61" s="8"/>
      <c r="O61" s="27"/>
      <c r="P61" s="27"/>
      <c r="Q61" s="8"/>
      <c r="R61" s="8"/>
      <c r="S61" s="8"/>
      <c r="T61" s="8"/>
      <c r="U61" s="8"/>
      <c r="V61" s="8"/>
      <c r="W61" s="9"/>
    </row>
    <row r="62" spans="1:23" ht="34.15" customHeight="1">
      <c r="A62" s="65" t="s">
        <v>84</v>
      </c>
      <c r="B62" s="37" t="s">
        <v>85</v>
      </c>
      <c r="C62" s="38" t="s">
        <v>30</v>
      </c>
      <c r="D62" s="32">
        <f>'MOD-1'!D237+'MOD-1'!D593+'MOD-1'!D648</f>
        <v>0</v>
      </c>
      <c r="E62" s="39">
        <v>424400</v>
      </c>
      <c r="F62" s="39">
        <f t="shared" si="0"/>
        <v>0</v>
      </c>
      <c r="G62" s="40">
        <f>K62</f>
        <v>4</v>
      </c>
      <c r="H62" s="41">
        <f t="shared" si="1"/>
        <v>1697600</v>
      </c>
      <c r="I62" s="66">
        <v>0</v>
      </c>
      <c r="J62" s="49">
        <f t="shared" si="2"/>
        <v>0</v>
      </c>
      <c r="K62" s="32">
        <v>4</v>
      </c>
      <c r="L62" s="35">
        <f t="shared" si="3"/>
        <v>1697600</v>
      </c>
      <c r="M62" s="7"/>
      <c r="N62" s="8"/>
      <c r="O62" s="27"/>
      <c r="P62" s="27"/>
      <c r="Q62" s="8"/>
      <c r="R62" s="8"/>
      <c r="S62" s="8"/>
      <c r="T62" s="8"/>
      <c r="U62" s="8"/>
      <c r="V62" s="8"/>
      <c r="W62" s="9"/>
    </row>
    <row r="63" spans="1:23" ht="34.15" customHeight="1">
      <c r="A63" s="65" t="s">
        <v>86</v>
      </c>
      <c r="B63" s="37" t="s">
        <v>87</v>
      </c>
      <c r="C63" s="38" t="s">
        <v>30</v>
      </c>
      <c r="D63" s="32">
        <f>'MOD-1'!D238+'MOD-1'!D594+'MOD-1'!D649</f>
        <v>0</v>
      </c>
      <c r="E63" s="39">
        <v>119328</v>
      </c>
      <c r="F63" s="39">
        <f t="shared" si="0"/>
        <v>0</v>
      </c>
      <c r="G63" s="40">
        <f>K63</f>
        <v>15</v>
      </c>
      <c r="H63" s="41">
        <f t="shared" si="1"/>
        <v>1789920</v>
      </c>
      <c r="I63" s="66">
        <v>0</v>
      </c>
      <c r="J63" s="49">
        <f t="shared" si="2"/>
        <v>0</v>
      </c>
      <c r="K63" s="32">
        <v>15</v>
      </c>
      <c r="L63" s="35">
        <f t="shared" si="3"/>
        <v>1789920</v>
      </c>
      <c r="M63" s="7"/>
      <c r="N63" s="8"/>
      <c r="O63" s="27"/>
      <c r="P63" s="27"/>
      <c r="Q63" s="8"/>
      <c r="R63" s="8"/>
      <c r="S63" s="8"/>
      <c r="T63" s="8"/>
      <c r="U63" s="8"/>
      <c r="V63" s="8"/>
      <c r="W63" s="9"/>
    </row>
    <row r="64" spans="1:23" ht="34.15" customHeight="1">
      <c r="A64" s="65" t="s">
        <v>88</v>
      </c>
      <c r="B64" s="37" t="s">
        <v>89</v>
      </c>
      <c r="C64" s="38" t="s">
        <v>46</v>
      </c>
      <c r="D64" s="32">
        <f>'MOD-1'!D239+'MOD-1'!D595+'MOD-1'!D650</f>
        <v>0</v>
      </c>
      <c r="E64" s="39">
        <v>37830</v>
      </c>
      <c r="F64" s="39">
        <f t="shared" si="0"/>
        <v>0</v>
      </c>
      <c r="G64" s="40">
        <f>IF(K64&gt;D64,K64-D64,0)</f>
        <v>141.38</v>
      </c>
      <c r="H64" s="41">
        <f t="shared" si="1"/>
        <v>5348405</v>
      </c>
      <c r="I64" s="34">
        <v>0</v>
      </c>
      <c r="J64" s="49">
        <f t="shared" si="2"/>
        <v>0</v>
      </c>
      <c r="K64" s="32">
        <v>141.38</v>
      </c>
      <c r="L64" s="35">
        <f t="shared" si="3"/>
        <v>5348405</v>
      </c>
      <c r="M64" s="7"/>
      <c r="N64" s="8"/>
      <c r="O64" s="27"/>
      <c r="P64" s="27"/>
      <c r="Q64" s="8"/>
      <c r="R64" s="8"/>
      <c r="S64" s="8"/>
      <c r="T64" s="8"/>
      <c r="U64" s="8"/>
      <c r="V64" s="8"/>
      <c r="W64" s="9"/>
    </row>
    <row r="65" spans="1:23" ht="14.25" customHeight="1">
      <c r="A65" s="65" t="s">
        <v>90</v>
      </c>
      <c r="B65" s="37" t="s">
        <v>91</v>
      </c>
      <c r="C65" s="38" t="s">
        <v>46</v>
      </c>
      <c r="D65" s="32">
        <f>'MOD-1'!D240+'MOD-1'!D596+'MOD-1'!D651</f>
        <v>0</v>
      </c>
      <c r="E65" s="39">
        <v>13834</v>
      </c>
      <c r="F65" s="39">
        <f t="shared" si="0"/>
        <v>0</v>
      </c>
      <c r="G65" s="40">
        <f>IF(K65&gt;D65,K65-D65,0)</f>
        <v>156.4</v>
      </c>
      <c r="H65" s="41">
        <f t="shared" si="1"/>
        <v>2163638</v>
      </c>
      <c r="I65" s="66">
        <v>0</v>
      </c>
      <c r="J65" s="49">
        <f t="shared" si="2"/>
        <v>0</v>
      </c>
      <c r="K65" s="32">
        <v>156.4</v>
      </c>
      <c r="L65" s="35">
        <f t="shared" si="3"/>
        <v>2163638</v>
      </c>
      <c r="M65" s="7"/>
      <c r="N65" s="8"/>
      <c r="O65" s="27"/>
      <c r="P65" s="27"/>
      <c r="Q65" s="8"/>
      <c r="R65" s="8"/>
      <c r="S65" s="8"/>
      <c r="T65" s="8"/>
      <c r="U65" s="8"/>
      <c r="V65" s="8"/>
      <c r="W65" s="9"/>
    </row>
    <row r="66" spans="1:23" ht="14.25" customHeight="1">
      <c r="A66" s="65" t="s">
        <v>92</v>
      </c>
      <c r="B66" s="37" t="s">
        <v>93</v>
      </c>
      <c r="C66" s="38" t="s">
        <v>46</v>
      </c>
      <c r="D66" s="32">
        <f>'MOD-1'!D241+'MOD-1'!D597+'MOD-1'!D652</f>
        <v>0</v>
      </c>
      <c r="E66" s="39">
        <v>29218</v>
      </c>
      <c r="F66" s="39">
        <f t="shared" si="0"/>
        <v>0</v>
      </c>
      <c r="G66" s="40">
        <f>IF(K66&gt;D66,K66-D66,0)</f>
        <v>539.82000000000005</v>
      </c>
      <c r="H66" s="41">
        <f t="shared" si="1"/>
        <v>15772461</v>
      </c>
      <c r="I66" s="66">
        <v>0</v>
      </c>
      <c r="J66" s="49">
        <f t="shared" si="2"/>
        <v>0</v>
      </c>
      <c r="K66" s="32">
        <v>539.82000000000005</v>
      </c>
      <c r="L66" s="35">
        <f t="shared" si="3"/>
        <v>15772461</v>
      </c>
      <c r="M66" s="7"/>
      <c r="N66" s="172">
        <v>8174714.8148148097</v>
      </c>
      <c r="O66" s="27">
        <f>N66/E66</f>
        <v>279.78351751710625</v>
      </c>
      <c r="P66" s="27"/>
      <c r="Q66" s="8"/>
      <c r="R66" s="8"/>
      <c r="S66" s="8"/>
      <c r="T66" s="8"/>
      <c r="U66" s="8"/>
      <c r="V66" s="8"/>
      <c r="W66" s="9"/>
    </row>
    <row r="67" spans="1:23" ht="34.15" customHeight="1">
      <c r="A67" s="177" t="s">
        <v>94</v>
      </c>
      <c r="B67" s="167" t="s">
        <v>95</v>
      </c>
      <c r="C67" s="168" t="s">
        <v>96</v>
      </c>
      <c r="D67" s="32">
        <f>'MOD-1'!D242+'MOD-1'!D598+'MOD-1'!D653</f>
        <v>0</v>
      </c>
      <c r="E67" s="169">
        <v>8436787</v>
      </c>
      <c r="F67" s="169">
        <f t="shared" si="0"/>
        <v>0</v>
      </c>
      <c r="G67" s="40">
        <f>IF(K67&gt;D67,K67-D67,0)</f>
        <v>0</v>
      </c>
      <c r="H67" s="170">
        <f t="shared" si="1"/>
        <v>0</v>
      </c>
      <c r="I67" s="175">
        <v>0</v>
      </c>
      <c r="J67" s="174">
        <f t="shared" si="2"/>
        <v>0</v>
      </c>
      <c r="K67" s="32">
        <v>0</v>
      </c>
      <c r="L67" s="35">
        <f t="shared" si="3"/>
        <v>0</v>
      </c>
      <c r="M67" s="7"/>
      <c r="N67" s="8"/>
      <c r="O67" s="27"/>
      <c r="P67" s="27"/>
      <c r="Q67" s="8"/>
      <c r="R67" s="8"/>
      <c r="S67" s="8"/>
      <c r="T67" s="8"/>
      <c r="U67" s="8"/>
      <c r="V67" s="8"/>
      <c r="W67" s="9"/>
    </row>
    <row r="68" spans="1:23" ht="14.25" customHeight="1">
      <c r="A68" s="36"/>
      <c r="B68" s="43"/>
      <c r="C68" s="44"/>
      <c r="D68" s="32"/>
      <c r="E68" s="39"/>
      <c r="F68" s="67">
        <f>SUM(F56:F67)</f>
        <v>0</v>
      </c>
      <c r="G68" s="32"/>
      <c r="H68" s="67">
        <f>SUM(H56:H67)</f>
        <v>40540844</v>
      </c>
      <c r="I68" s="34"/>
      <c r="J68" s="67">
        <f>SUM(J56:J67)</f>
        <v>0</v>
      </c>
      <c r="K68" s="32"/>
      <c r="L68" s="68">
        <f>SUM(L56:L67)</f>
        <v>40540844</v>
      </c>
      <c r="M68" s="7"/>
      <c r="N68" s="8"/>
      <c r="O68" s="27"/>
      <c r="P68" s="27"/>
      <c r="Q68" s="8"/>
      <c r="R68" s="8"/>
      <c r="S68" s="8"/>
      <c r="T68" s="8"/>
      <c r="U68" s="8"/>
      <c r="V68" s="8"/>
      <c r="W68" s="9"/>
    </row>
    <row r="69" spans="1:23" ht="35.25" customHeight="1">
      <c r="A69" s="36"/>
      <c r="B69" s="69" t="s">
        <v>97</v>
      </c>
      <c r="C69" s="44"/>
      <c r="D69" s="32"/>
      <c r="E69" s="39"/>
      <c r="F69" s="39"/>
      <c r="G69" s="32"/>
      <c r="H69" s="39"/>
      <c r="I69" s="34"/>
      <c r="J69" s="39"/>
      <c r="K69" s="32"/>
      <c r="L69" s="64"/>
      <c r="M69" s="7"/>
      <c r="N69" s="8"/>
      <c r="O69" s="27"/>
      <c r="P69" s="27"/>
      <c r="Q69" s="8"/>
      <c r="R69" s="8"/>
      <c r="S69" s="8"/>
      <c r="T69" s="8"/>
      <c r="U69" s="8"/>
      <c r="V69" s="8"/>
      <c r="W69" s="9"/>
    </row>
    <row r="70" spans="1:23" ht="34.15" customHeight="1">
      <c r="A70" s="65" t="s">
        <v>98</v>
      </c>
      <c r="B70" s="37" t="s">
        <v>99</v>
      </c>
      <c r="C70" s="38" t="s">
        <v>40</v>
      </c>
      <c r="D70" s="32"/>
      <c r="E70" s="39">
        <v>5132</v>
      </c>
      <c r="F70" s="39">
        <f>ROUND(D70*E70,0)</f>
        <v>0</v>
      </c>
      <c r="G70" s="40">
        <f>IF(K70&gt;D70,K70-D70,0)</f>
        <v>1162.74</v>
      </c>
      <c r="H70" s="41">
        <f>ROUND(E70*G70,0)</f>
        <v>5967182</v>
      </c>
      <c r="I70" s="66">
        <v>0</v>
      </c>
      <c r="J70" s="49">
        <f>ROUND(I70*E70,0)</f>
        <v>0</v>
      </c>
      <c r="K70" s="32">
        <v>1162.74</v>
      </c>
      <c r="L70" s="35">
        <f>ROUND(E70*K70,0)</f>
        <v>5967182</v>
      </c>
      <c r="M70" s="7"/>
      <c r="N70" s="8"/>
      <c r="O70" s="27"/>
      <c r="P70" s="27"/>
      <c r="Q70" s="8"/>
      <c r="R70" s="8"/>
      <c r="S70" s="8"/>
      <c r="T70" s="8"/>
      <c r="U70" s="8"/>
      <c r="V70" s="8"/>
      <c r="W70" s="9"/>
    </row>
    <row r="71" spans="1:23" ht="14.25" customHeight="1">
      <c r="A71" s="36"/>
      <c r="B71" s="43"/>
      <c r="C71" s="44"/>
      <c r="D71" s="32"/>
      <c r="E71" s="39"/>
      <c r="F71" s="67">
        <f>SUM(F70)</f>
        <v>0</v>
      </c>
      <c r="G71" s="32"/>
      <c r="H71" s="67">
        <f>SUM(H70)</f>
        <v>5967182</v>
      </c>
      <c r="I71" s="34"/>
      <c r="J71" s="67">
        <f>SUM(J70)</f>
        <v>0</v>
      </c>
      <c r="K71" s="32"/>
      <c r="L71" s="68">
        <f>SUM(L70)</f>
        <v>5967182</v>
      </c>
      <c r="M71" s="7"/>
      <c r="N71" s="8"/>
      <c r="O71" s="27"/>
      <c r="P71" s="27"/>
      <c r="Q71" s="8"/>
      <c r="R71" s="8"/>
      <c r="S71" s="8"/>
      <c r="T71" s="8"/>
      <c r="U71" s="8"/>
      <c r="V71" s="8"/>
      <c r="W71" s="9"/>
    </row>
    <row r="72" spans="1:23" ht="14.25" customHeight="1">
      <c r="A72" s="36"/>
      <c r="B72" s="50" t="s">
        <v>100</v>
      </c>
      <c r="C72" s="44"/>
      <c r="D72" s="32"/>
      <c r="E72" s="39"/>
      <c r="F72" s="39"/>
      <c r="G72" s="32"/>
      <c r="H72" s="39"/>
      <c r="I72" s="34"/>
      <c r="J72" s="39"/>
      <c r="K72" s="32"/>
      <c r="L72" s="64"/>
      <c r="M72" s="7"/>
      <c r="N72" s="8"/>
      <c r="O72" s="27"/>
      <c r="P72" s="27"/>
      <c r="Q72" s="8"/>
      <c r="R72" s="8"/>
      <c r="S72" s="8"/>
      <c r="T72" s="8"/>
      <c r="U72" s="8"/>
      <c r="V72" s="8"/>
      <c r="W72" s="9"/>
    </row>
    <row r="73" spans="1:23" ht="14.25" customHeight="1">
      <c r="A73" s="36"/>
      <c r="B73" s="50" t="s">
        <v>101</v>
      </c>
      <c r="C73" s="44"/>
      <c r="D73" s="32"/>
      <c r="E73" s="39"/>
      <c r="F73" s="39"/>
      <c r="G73" s="32"/>
      <c r="H73" s="39"/>
      <c r="I73" s="34"/>
      <c r="J73" s="39"/>
      <c r="K73" s="32"/>
      <c r="L73" s="64"/>
      <c r="M73" s="7"/>
      <c r="N73" s="8"/>
      <c r="O73" s="27"/>
      <c r="P73" s="27"/>
      <c r="Q73" s="8"/>
      <c r="R73" s="8"/>
      <c r="S73" s="8"/>
      <c r="T73" s="8"/>
      <c r="U73" s="8"/>
      <c r="V73" s="8"/>
      <c r="W73" s="9"/>
    </row>
    <row r="74" spans="1:23" ht="16.899999999999999" customHeight="1">
      <c r="A74" s="65" t="s">
        <v>102</v>
      </c>
      <c r="B74" s="37" t="s">
        <v>103</v>
      </c>
      <c r="C74" s="38" t="s">
        <v>40</v>
      </c>
      <c r="D74" s="32">
        <v>0</v>
      </c>
      <c r="E74" s="39">
        <v>23651</v>
      </c>
      <c r="F74" s="39">
        <f t="shared" ref="F74:F80" si="4">ROUND(D74*E74,0)</f>
        <v>0</v>
      </c>
      <c r="G74" s="40">
        <f>IF(K74&gt;D74,K74-D74,0)</f>
        <v>1228.47</v>
      </c>
      <c r="H74" s="41">
        <f t="shared" ref="H74:H80" si="5">ROUND(E74*G74,0)</f>
        <v>29054544</v>
      </c>
      <c r="I74" s="66">
        <v>0</v>
      </c>
      <c r="J74" s="49">
        <f t="shared" ref="J74:J80" si="6">ROUND(I74*E74,0)</f>
        <v>0</v>
      </c>
      <c r="K74" s="32">
        <v>1228.47</v>
      </c>
      <c r="L74" s="35">
        <f t="shared" ref="L74:L80" si="7">ROUND(E74*K74,0)</f>
        <v>29054544</v>
      </c>
      <c r="M74" s="7"/>
      <c r="N74" s="8"/>
      <c r="O74" s="27"/>
      <c r="P74" s="27"/>
      <c r="Q74" s="8"/>
      <c r="R74" s="8"/>
      <c r="S74" s="8"/>
      <c r="T74" s="8"/>
      <c r="U74" s="8"/>
      <c r="V74" s="8"/>
      <c r="W74" s="9"/>
    </row>
    <row r="75" spans="1:23" ht="16.899999999999999" customHeight="1">
      <c r="A75" s="65" t="s">
        <v>104</v>
      </c>
      <c r="B75" s="37" t="s">
        <v>105</v>
      </c>
      <c r="C75" s="38" t="s">
        <v>106</v>
      </c>
      <c r="D75" s="32">
        <v>0</v>
      </c>
      <c r="E75" s="39">
        <v>121004</v>
      </c>
      <c r="F75" s="39">
        <f t="shared" si="4"/>
        <v>0</v>
      </c>
      <c r="G75" s="40">
        <f>IF(K75&gt;D75,K75-D75,0)</f>
        <v>17</v>
      </c>
      <c r="H75" s="41">
        <f t="shared" si="5"/>
        <v>2057068</v>
      </c>
      <c r="I75" s="66">
        <v>0</v>
      </c>
      <c r="J75" s="49">
        <f t="shared" si="6"/>
        <v>0</v>
      </c>
      <c r="K75" s="32">
        <v>17</v>
      </c>
      <c r="L75" s="35">
        <f t="shared" si="7"/>
        <v>2057068</v>
      </c>
      <c r="M75" s="7"/>
      <c r="N75" s="8"/>
      <c r="O75" s="27"/>
      <c r="P75" s="27"/>
      <c r="Q75" s="8"/>
      <c r="R75" s="8"/>
      <c r="S75" s="8"/>
      <c r="T75" s="8"/>
      <c r="U75" s="8"/>
      <c r="V75" s="8"/>
      <c r="W75" s="9"/>
    </row>
    <row r="76" spans="1:23" ht="34.15" customHeight="1">
      <c r="A76" s="177" t="s">
        <v>107</v>
      </c>
      <c r="B76" s="167" t="s">
        <v>108</v>
      </c>
      <c r="C76" s="168" t="s">
        <v>106</v>
      </c>
      <c r="D76" s="32">
        <v>0</v>
      </c>
      <c r="E76" s="169">
        <v>121004</v>
      </c>
      <c r="F76" s="169">
        <f t="shared" si="4"/>
        <v>0</v>
      </c>
      <c r="G76" s="40">
        <v>17</v>
      </c>
      <c r="H76" s="170">
        <f t="shared" si="5"/>
        <v>2057068</v>
      </c>
      <c r="I76" s="175">
        <v>0</v>
      </c>
      <c r="J76" s="174">
        <f t="shared" si="6"/>
        <v>0</v>
      </c>
      <c r="K76" s="32">
        <v>17</v>
      </c>
      <c r="L76" s="35">
        <f t="shared" si="7"/>
        <v>2057068</v>
      </c>
      <c r="M76" s="7"/>
      <c r="N76" s="8"/>
      <c r="O76" s="27"/>
      <c r="P76" s="27"/>
      <c r="Q76" s="8"/>
      <c r="R76" s="8"/>
      <c r="S76" s="8"/>
      <c r="T76" s="8"/>
      <c r="U76" s="8"/>
      <c r="V76" s="8"/>
      <c r="W76" s="9"/>
    </row>
    <row r="77" spans="1:23" ht="16.899999999999999" customHeight="1">
      <c r="A77" s="65" t="s">
        <v>109</v>
      </c>
      <c r="B77" s="37" t="s">
        <v>110</v>
      </c>
      <c r="C77" s="38" t="s">
        <v>106</v>
      </c>
      <c r="D77" s="32">
        <v>0</v>
      </c>
      <c r="E77" s="39">
        <v>260506</v>
      </c>
      <c r="F77" s="39">
        <f t="shared" si="4"/>
        <v>0</v>
      </c>
      <c r="G77" s="40">
        <v>16</v>
      </c>
      <c r="H77" s="41">
        <f t="shared" si="5"/>
        <v>4168096</v>
      </c>
      <c r="I77" s="66">
        <v>0</v>
      </c>
      <c r="J77" s="49">
        <f t="shared" si="6"/>
        <v>0</v>
      </c>
      <c r="K77" s="32">
        <v>16</v>
      </c>
      <c r="L77" s="35">
        <f t="shared" si="7"/>
        <v>4168096</v>
      </c>
      <c r="M77" s="7"/>
      <c r="N77" s="8"/>
      <c r="O77" s="27"/>
      <c r="P77" s="27"/>
      <c r="Q77" s="8"/>
      <c r="R77" s="8"/>
      <c r="S77" s="8"/>
      <c r="T77" s="8"/>
      <c r="U77" s="8"/>
      <c r="V77" s="8"/>
      <c r="W77" s="9"/>
    </row>
    <row r="78" spans="1:23" ht="34.15" customHeight="1">
      <c r="A78" s="65" t="s">
        <v>111</v>
      </c>
      <c r="B78" s="37" t="s">
        <v>112</v>
      </c>
      <c r="C78" s="38" t="s">
        <v>106</v>
      </c>
      <c r="D78" s="32">
        <v>0</v>
      </c>
      <c r="E78" s="39">
        <v>764571</v>
      </c>
      <c r="F78" s="39">
        <f t="shared" si="4"/>
        <v>0</v>
      </c>
      <c r="G78" s="40">
        <f>IF(K78&gt;D78,K78-D78,0)</f>
        <v>4</v>
      </c>
      <c r="H78" s="41">
        <f t="shared" si="5"/>
        <v>3058284</v>
      </c>
      <c r="I78" s="66">
        <v>0</v>
      </c>
      <c r="J78" s="49">
        <f t="shared" si="6"/>
        <v>0</v>
      </c>
      <c r="K78" s="32">
        <v>4</v>
      </c>
      <c r="L78" s="35">
        <f t="shared" si="7"/>
        <v>3058284</v>
      </c>
      <c r="M78" s="7"/>
      <c r="N78" s="8"/>
      <c r="O78" s="27"/>
      <c r="P78" s="27"/>
      <c r="Q78" s="8"/>
      <c r="R78" s="8"/>
      <c r="S78" s="8"/>
      <c r="T78" s="8"/>
      <c r="U78" s="8"/>
      <c r="V78" s="8"/>
      <c r="W78" s="9"/>
    </row>
    <row r="79" spans="1:23" ht="34.15" customHeight="1">
      <c r="A79" s="65" t="s">
        <v>113</v>
      </c>
      <c r="B79" s="37" t="s">
        <v>114</v>
      </c>
      <c r="C79" s="38" t="s">
        <v>106</v>
      </c>
      <c r="D79" s="32">
        <v>0</v>
      </c>
      <c r="E79" s="39">
        <v>446092</v>
      </c>
      <c r="F79" s="39">
        <f t="shared" si="4"/>
        <v>0</v>
      </c>
      <c r="G79" s="40">
        <f>IF(K79&gt;D79,K79-D79,0)</f>
        <v>7</v>
      </c>
      <c r="H79" s="41">
        <f t="shared" si="5"/>
        <v>3122644</v>
      </c>
      <c r="I79" s="66">
        <v>0</v>
      </c>
      <c r="J79" s="49">
        <f t="shared" si="6"/>
        <v>0</v>
      </c>
      <c r="K79" s="32">
        <v>7</v>
      </c>
      <c r="L79" s="35">
        <f t="shared" si="7"/>
        <v>3122644</v>
      </c>
      <c r="M79" s="7"/>
      <c r="N79" s="8"/>
      <c r="O79" s="27"/>
      <c r="P79" s="27"/>
      <c r="Q79" s="8"/>
      <c r="R79" s="8"/>
      <c r="S79" s="8"/>
      <c r="T79" s="8"/>
      <c r="U79" s="8"/>
      <c r="V79" s="8"/>
      <c r="W79" s="9"/>
    </row>
    <row r="80" spans="1:23" ht="34.15" customHeight="1">
      <c r="A80" s="65" t="s">
        <v>115</v>
      </c>
      <c r="B80" s="37" t="s">
        <v>116</v>
      </c>
      <c r="C80" s="38" t="s">
        <v>106</v>
      </c>
      <c r="D80" s="32">
        <v>0</v>
      </c>
      <c r="E80" s="39">
        <v>121004</v>
      </c>
      <c r="F80" s="39">
        <f t="shared" si="4"/>
        <v>0</v>
      </c>
      <c r="G80" s="40">
        <f>IF(K80&gt;D80,K80-D80,0)</f>
        <v>4</v>
      </c>
      <c r="H80" s="41">
        <f t="shared" si="5"/>
        <v>484016</v>
      </c>
      <c r="I80" s="66">
        <v>0</v>
      </c>
      <c r="J80" s="49">
        <f t="shared" si="6"/>
        <v>0</v>
      </c>
      <c r="K80" s="32">
        <v>4</v>
      </c>
      <c r="L80" s="35">
        <f t="shared" si="7"/>
        <v>484016</v>
      </c>
      <c r="M80" s="7"/>
      <c r="N80" s="8"/>
      <c r="O80" s="27"/>
      <c r="P80" s="27"/>
      <c r="Q80" s="8"/>
      <c r="R80" s="8"/>
      <c r="S80" s="8"/>
      <c r="T80" s="8"/>
      <c r="U80" s="8"/>
      <c r="V80" s="8"/>
      <c r="W80" s="9"/>
    </row>
    <row r="81" spans="1:23" ht="14.25" customHeight="1">
      <c r="A81" s="36"/>
      <c r="B81" s="43"/>
      <c r="C81" s="44"/>
      <c r="D81" s="32"/>
      <c r="E81" s="39"/>
      <c r="F81" s="67">
        <f>SUM(F74:F80)</f>
        <v>0</v>
      </c>
      <c r="G81" s="32"/>
      <c r="H81" s="67">
        <f>SUM(H74:H80)</f>
        <v>44001720</v>
      </c>
      <c r="I81" s="34"/>
      <c r="J81" s="67">
        <f>SUM(J74:J80)</f>
        <v>0</v>
      </c>
      <c r="K81" s="32"/>
      <c r="L81" s="68">
        <f>SUM(L74:L80)</f>
        <v>44001720</v>
      </c>
      <c r="M81" s="7"/>
      <c r="N81" s="8"/>
      <c r="O81" s="27"/>
      <c r="P81" s="27"/>
      <c r="Q81" s="8"/>
      <c r="R81" s="8"/>
      <c r="S81" s="8"/>
      <c r="T81" s="8"/>
      <c r="U81" s="8"/>
      <c r="V81" s="8"/>
      <c r="W81" s="9"/>
    </row>
    <row r="82" spans="1:23" ht="14.25" customHeight="1">
      <c r="A82" s="36"/>
      <c r="B82" s="50" t="s">
        <v>117</v>
      </c>
      <c r="C82" s="44"/>
      <c r="D82" s="32"/>
      <c r="E82" s="39"/>
      <c r="F82" s="39"/>
      <c r="G82" s="32"/>
      <c r="H82" s="39"/>
      <c r="I82" s="34"/>
      <c r="J82" s="39"/>
      <c r="K82" s="32"/>
      <c r="L82" s="64"/>
      <c r="M82" s="7"/>
      <c r="N82" s="8"/>
      <c r="O82" s="27"/>
      <c r="P82" s="27"/>
      <c r="Q82" s="8"/>
      <c r="R82" s="8"/>
      <c r="S82" s="8"/>
      <c r="T82" s="8"/>
      <c r="U82" s="8"/>
      <c r="V82" s="8"/>
      <c r="W82" s="9"/>
    </row>
    <row r="83" spans="1:23" ht="16.899999999999999" customHeight="1">
      <c r="A83" s="177" t="s">
        <v>118</v>
      </c>
      <c r="B83" s="167" t="s">
        <v>119</v>
      </c>
      <c r="C83" s="168" t="s">
        <v>40</v>
      </c>
      <c r="D83" s="32">
        <v>0</v>
      </c>
      <c r="E83" s="169">
        <v>10511</v>
      </c>
      <c r="F83" s="169">
        <f t="shared" ref="F83:F89" si="8">ROUND(D83*E83,0)</f>
        <v>0</v>
      </c>
      <c r="G83" s="40">
        <v>70</v>
      </c>
      <c r="H83" s="170">
        <f t="shared" ref="H83:H89" si="9">ROUND(E83*G83,0)</f>
        <v>735770</v>
      </c>
      <c r="I83" s="175">
        <v>0</v>
      </c>
      <c r="J83" s="174">
        <f t="shared" ref="J83:J89" si="10">ROUND(I83*E83,0)</f>
        <v>0</v>
      </c>
      <c r="K83" s="70">
        <v>70</v>
      </c>
      <c r="L83" s="35">
        <f t="shared" ref="L83:L89" si="11">ROUND(E83*K83,0)</f>
        <v>735770</v>
      </c>
      <c r="M83" s="7"/>
      <c r="N83" s="8"/>
      <c r="O83" s="27"/>
      <c r="P83" s="27"/>
      <c r="Q83" s="8"/>
      <c r="R83" s="8"/>
      <c r="S83" s="8"/>
      <c r="T83" s="8"/>
      <c r="U83" s="8"/>
      <c r="V83" s="8"/>
      <c r="W83" s="9"/>
    </row>
    <row r="84" spans="1:23" ht="16.899999999999999" customHeight="1">
      <c r="A84" s="65" t="s">
        <v>120</v>
      </c>
      <c r="B84" s="37" t="s">
        <v>121</v>
      </c>
      <c r="C84" s="38" t="s">
        <v>106</v>
      </c>
      <c r="D84" s="32">
        <v>0</v>
      </c>
      <c r="E84" s="39">
        <v>291511</v>
      </c>
      <c r="F84" s="39">
        <f t="shared" si="8"/>
        <v>0</v>
      </c>
      <c r="G84" s="40">
        <f t="shared" ref="G84:G89" si="12">IF(K84&gt;D84,K84-D84,0)</f>
        <v>1</v>
      </c>
      <c r="H84" s="41">
        <f t="shared" si="9"/>
        <v>291511</v>
      </c>
      <c r="I84" s="66">
        <v>0</v>
      </c>
      <c r="J84" s="49">
        <f t="shared" si="10"/>
        <v>0</v>
      </c>
      <c r="K84" s="70">
        <v>1</v>
      </c>
      <c r="L84" s="35">
        <f t="shared" si="11"/>
        <v>291511</v>
      </c>
      <c r="M84" s="7"/>
      <c r="N84" s="8"/>
      <c r="O84" s="27"/>
      <c r="P84" s="27"/>
      <c r="Q84" s="8"/>
      <c r="R84" s="8"/>
      <c r="S84" s="8"/>
      <c r="T84" s="8"/>
      <c r="U84" s="8"/>
      <c r="V84" s="8"/>
      <c r="W84" s="9"/>
    </row>
    <row r="85" spans="1:23" ht="16.899999999999999" customHeight="1">
      <c r="A85" s="65" t="s">
        <v>122</v>
      </c>
      <c r="B85" s="37" t="s">
        <v>123</v>
      </c>
      <c r="C85" s="38" t="s">
        <v>106</v>
      </c>
      <c r="D85" s="32">
        <v>0</v>
      </c>
      <c r="E85" s="39">
        <v>291511</v>
      </c>
      <c r="F85" s="39">
        <f t="shared" si="8"/>
        <v>0</v>
      </c>
      <c r="G85" s="40">
        <f t="shared" si="12"/>
        <v>1</v>
      </c>
      <c r="H85" s="41">
        <f t="shared" si="9"/>
        <v>291511</v>
      </c>
      <c r="I85" s="66">
        <v>0</v>
      </c>
      <c r="J85" s="49">
        <f t="shared" si="10"/>
        <v>0</v>
      </c>
      <c r="K85" s="70">
        <v>1</v>
      </c>
      <c r="L85" s="35">
        <f t="shared" si="11"/>
        <v>291511</v>
      </c>
      <c r="M85" s="7"/>
      <c r="N85" s="8"/>
      <c r="O85" s="27"/>
      <c r="P85" s="27"/>
      <c r="Q85" s="8"/>
      <c r="R85" s="8"/>
      <c r="S85" s="8"/>
      <c r="T85" s="8"/>
      <c r="U85" s="8"/>
      <c r="V85" s="8"/>
      <c r="W85" s="9"/>
    </row>
    <row r="86" spans="1:23" ht="16.899999999999999" customHeight="1">
      <c r="A86" s="65" t="s">
        <v>124</v>
      </c>
      <c r="B86" s="37" t="s">
        <v>125</v>
      </c>
      <c r="C86" s="38" t="s">
        <v>106</v>
      </c>
      <c r="D86" s="32">
        <v>0</v>
      </c>
      <c r="E86" s="39">
        <v>781028</v>
      </c>
      <c r="F86" s="39">
        <f t="shared" si="8"/>
        <v>0</v>
      </c>
      <c r="G86" s="40">
        <f t="shared" si="12"/>
        <v>1</v>
      </c>
      <c r="H86" s="41">
        <f t="shared" si="9"/>
        <v>781028</v>
      </c>
      <c r="I86" s="66">
        <v>0</v>
      </c>
      <c r="J86" s="49">
        <f t="shared" si="10"/>
        <v>0</v>
      </c>
      <c r="K86" s="70">
        <v>1</v>
      </c>
      <c r="L86" s="35">
        <f t="shared" si="11"/>
        <v>781028</v>
      </c>
      <c r="M86" s="7"/>
      <c r="N86" s="8"/>
      <c r="O86" s="27"/>
      <c r="P86" s="27"/>
      <c r="Q86" s="8"/>
      <c r="R86" s="8"/>
      <c r="S86" s="8"/>
      <c r="T86" s="8"/>
      <c r="U86" s="8"/>
      <c r="V86" s="8"/>
      <c r="W86" s="9"/>
    </row>
    <row r="87" spans="1:23" ht="16.899999999999999" customHeight="1">
      <c r="A87" s="65" t="s">
        <v>126</v>
      </c>
      <c r="B87" s="37" t="s">
        <v>127</v>
      </c>
      <c r="C87" s="38" t="s">
        <v>106</v>
      </c>
      <c r="D87" s="32">
        <v>0</v>
      </c>
      <c r="E87" s="39">
        <v>280506</v>
      </c>
      <c r="F87" s="39">
        <f t="shared" si="8"/>
        <v>0</v>
      </c>
      <c r="G87" s="40">
        <f t="shared" si="12"/>
        <v>1</v>
      </c>
      <c r="H87" s="41">
        <f t="shared" si="9"/>
        <v>280506</v>
      </c>
      <c r="I87" s="66">
        <v>0</v>
      </c>
      <c r="J87" s="49">
        <f t="shared" si="10"/>
        <v>0</v>
      </c>
      <c r="K87" s="70">
        <v>1</v>
      </c>
      <c r="L87" s="35">
        <f t="shared" si="11"/>
        <v>280506</v>
      </c>
      <c r="M87" s="7"/>
      <c r="N87" s="8"/>
      <c r="O87" s="27"/>
      <c r="P87" s="27"/>
      <c r="Q87" s="8"/>
      <c r="R87" s="8"/>
      <c r="S87" s="8"/>
      <c r="T87" s="8"/>
      <c r="U87" s="8"/>
      <c r="V87" s="8"/>
      <c r="W87" s="9"/>
    </row>
    <row r="88" spans="1:23" ht="34.15" customHeight="1">
      <c r="A88" s="65" t="s">
        <v>128</v>
      </c>
      <c r="B88" s="37" t="s">
        <v>129</v>
      </c>
      <c r="C88" s="38" t="s">
        <v>130</v>
      </c>
      <c r="D88" s="32">
        <v>0</v>
      </c>
      <c r="E88" s="39">
        <v>946034</v>
      </c>
      <c r="F88" s="39">
        <f t="shared" si="8"/>
        <v>0</v>
      </c>
      <c r="G88" s="40">
        <f t="shared" si="12"/>
        <v>1</v>
      </c>
      <c r="H88" s="41">
        <f t="shared" si="9"/>
        <v>946034</v>
      </c>
      <c r="I88" s="66">
        <v>0</v>
      </c>
      <c r="J88" s="49">
        <f t="shared" si="10"/>
        <v>0</v>
      </c>
      <c r="K88" s="70">
        <v>1</v>
      </c>
      <c r="L88" s="35">
        <f t="shared" si="11"/>
        <v>946034</v>
      </c>
      <c r="M88" s="7"/>
      <c r="N88" s="8"/>
      <c r="O88" s="27"/>
      <c r="P88" s="27"/>
      <c r="Q88" s="8"/>
      <c r="R88" s="8"/>
      <c r="S88" s="8"/>
      <c r="T88" s="8"/>
      <c r="U88" s="8"/>
      <c r="V88" s="8"/>
      <c r="W88" s="9"/>
    </row>
    <row r="89" spans="1:23" ht="34.15" customHeight="1">
      <c r="A89" s="65" t="s">
        <v>131</v>
      </c>
      <c r="B89" s="37" t="s">
        <v>132</v>
      </c>
      <c r="C89" s="38" t="s">
        <v>106</v>
      </c>
      <c r="D89" s="32">
        <v>0</v>
      </c>
      <c r="E89" s="39">
        <v>121004</v>
      </c>
      <c r="F89" s="39">
        <f t="shared" si="8"/>
        <v>0</v>
      </c>
      <c r="G89" s="40">
        <f t="shared" si="12"/>
        <v>1</v>
      </c>
      <c r="H89" s="41">
        <f t="shared" si="9"/>
        <v>121004</v>
      </c>
      <c r="I89" s="66">
        <v>0</v>
      </c>
      <c r="J89" s="49">
        <f t="shared" si="10"/>
        <v>0</v>
      </c>
      <c r="K89" s="70">
        <v>1</v>
      </c>
      <c r="L89" s="35">
        <f t="shared" si="11"/>
        <v>121004</v>
      </c>
      <c r="M89" s="7"/>
      <c r="N89" s="8"/>
      <c r="O89" s="27"/>
      <c r="P89" s="27"/>
      <c r="Q89" s="8"/>
      <c r="R89" s="8"/>
      <c r="S89" s="8"/>
      <c r="T89" s="8"/>
      <c r="U89" s="8"/>
      <c r="V89" s="8"/>
      <c r="W89" s="9"/>
    </row>
    <row r="90" spans="1:23" ht="14.25" customHeight="1">
      <c r="A90" s="36"/>
      <c r="B90" s="43"/>
      <c r="C90" s="44"/>
      <c r="D90" s="32"/>
      <c r="E90" s="39"/>
      <c r="F90" s="67">
        <f>SUM(F83:F89)</f>
        <v>0</v>
      </c>
      <c r="G90" s="32"/>
      <c r="H90" s="67">
        <f>SUM(H83:H89)</f>
        <v>3447364</v>
      </c>
      <c r="I90" s="34"/>
      <c r="J90" s="67">
        <f>SUM(J83:J89)</f>
        <v>0</v>
      </c>
      <c r="K90" s="32"/>
      <c r="L90" s="68">
        <f>SUM(L83:L89)</f>
        <v>3447364</v>
      </c>
      <c r="M90" s="7"/>
      <c r="N90" s="8"/>
      <c r="O90" s="27"/>
      <c r="P90" s="27"/>
      <c r="Q90" s="8"/>
      <c r="R90" s="8"/>
      <c r="S90" s="8"/>
      <c r="T90" s="8"/>
      <c r="U90" s="8"/>
      <c r="V90" s="8"/>
      <c r="W90" s="9"/>
    </row>
    <row r="91" spans="1:23" ht="14.25" customHeight="1">
      <c r="A91" s="71"/>
      <c r="B91" s="50" t="s">
        <v>133</v>
      </c>
      <c r="C91" s="44"/>
      <c r="D91" s="32"/>
      <c r="E91" s="39"/>
      <c r="F91" s="39"/>
      <c r="G91" s="32"/>
      <c r="H91" s="39"/>
      <c r="I91" s="34"/>
      <c r="J91" s="39"/>
      <c r="K91" s="32"/>
      <c r="L91" s="64"/>
      <c r="M91" s="7"/>
      <c r="N91" s="8"/>
      <c r="O91" s="27"/>
      <c r="P91" s="27"/>
      <c r="Q91" s="8"/>
      <c r="R91" s="8"/>
      <c r="S91" s="8"/>
      <c r="T91" s="8"/>
      <c r="U91" s="8"/>
      <c r="V91" s="8"/>
      <c r="W91" s="9"/>
    </row>
    <row r="92" spans="1:23" ht="27" customHeight="1">
      <c r="A92" s="38" t="s">
        <v>134</v>
      </c>
      <c r="B92" s="37" t="s">
        <v>135</v>
      </c>
      <c r="C92" s="38" t="s">
        <v>40</v>
      </c>
      <c r="D92" s="32">
        <v>0</v>
      </c>
      <c r="E92" s="39">
        <v>337334</v>
      </c>
      <c r="F92" s="39">
        <f>ROUND(D92*E92,0)</f>
        <v>0</v>
      </c>
      <c r="G92" s="40">
        <f>IF(K92&gt;D92,K92-D92,0)</f>
        <v>11</v>
      </c>
      <c r="H92" s="41">
        <f>ROUND(E92*G92,0)</f>
        <v>3710674</v>
      </c>
      <c r="I92" s="66">
        <v>0</v>
      </c>
      <c r="J92" s="41">
        <f>ROUND(I92*E92,0)</f>
        <v>0</v>
      </c>
      <c r="K92" s="32">
        <v>11</v>
      </c>
      <c r="L92" s="35">
        <f>ROUND(E92*K92,0)</f>
        <v>3710674</v>
      </c>
      <c r="M92" s="7"/>
      <c r="N92" s="8"/>
      <c r="O92" s="27"/>
      <c r="P92" s="27"/>
      <c r="Q92" s="8"/>
      <c r="R92" s="8"/>
      <c r="S92" s="8"/>
      <c r="T92" s="8"/>
      <c r="U92" s="8"/>
      <c r="V92" s="8"/>
      <c r="W92" s="9"/>
    </row>
    <row r="93" spans="1:23" ht="27" customHeight="1">
      <c r="A93" s="38" t="s">
        <v>136</v>
      </c>
      <c r="B93" s="37" t="s">
        <v>137</v>
      </c>
      <c r="C93" s="38" t="s">
        <v>30</v>
      </c>
      <c r="D93" s="32">
        <v>0</v>
      </c>
      <c r="E93" s="39">
        <v>67556</v>
      </c>
      <c r="F93" s="39">
        <f>ROUND(D93*E93,0)</f>
        <v>0</v>
      </c>
      <c r="G93" s="40">
        <f>IF(K93&gt;D93,K93-D93,0)</f>
        <v>11</v>
      </c>
      <c r="H93" s="41">
        <f>ROUND(E93*G93,0)</f>
        <v>743116</v>
      </c>
      <c r="I93" s="66">
        <v>0</v>
      </c>
      <c r="J93" s="41">
        <f>ROUND(I93*E93,0)</f>
        <v>0</v>
      </c>
      <c r="K93" s="32">
        <v>11</v>
      </c>
      <c r="L93" s="35">
        <f>ROUND(E93*K93,0)</f>
        <v>743116</v>
      </c>
      <c r="M93" s="7"/>
      <c r="N93" s="8"/>
      <c r="O93" s="27"/>
      <c r="P93" s="27"/>
      <c r="Q93" s="8"/>
      <c r="R93" s="8"/>
      <c r="S93" s="8"/>
      <c r="T93" s="8"/>
      <c r="U93" s="8"/>
      <c r="V93" s="8"/>
      <c r="W93" s="9"/>
    </row>
    <row r="94" spans="1:23" ht="14.25" customHeight="1">
      <c r="A94" s="71"/>
      <c r="B94" s="43"/>
      <c r="C94" s="44"/>
      <c r="D94" s="32"/>
      <c r="E94" s="39"/>
      <c r="F94" s="67">
        <f>SUM(F92:F93)</f>
        <v>0</v>
      </c>
      <c r="G94" s="32"/>
      <c r="H94" s="67">
        <f>SUM(H92:H93)</f>
        <v>4453790</v>
      </c>
      <c r="I94" s="34"/>
      <c r="J94" s="67">
        <f>SUM(J92:J93)</f>
        <v>0</v>
      </c>
      <c r="K94" s="32"/>
      <c r="L94" s="67">
        <f>SUM(L92:L93)</f>
        <v>4453790</v>
      </c>
      <c r="M94" s="72"/>
      <c r="N94" s="8"/>
      <c r="O94" s="27"/>
      <c r="P94" s="27"/>
      <c r="Q94" s="8"/>
      <c r="R94" s="8"/>
      <c r="S94" s="8"/>
      <c r="T94" s="8"/>
      <c r="U94" s="8"/>
      <c r="V94" s="8"/>
      <c r="W94" s="9"/>
    </row>
    <row r="95" spans="1:23" ht="14.25" customHeight="1">
      <c r="A95" s="71"/>
      <c r="B95" s="50" t="s">
        <v>138</v>
      </c>
      <c r="C95" s="44"/>
      <c r="D95" s="32"/>
      <c r="E95" s="39"/>
      <c r="F95" s="39"/>
      <c r="G95" s="32"/>
      <c r="H95" s="39"/>
      <c r="I95" s="34"/>
      <c r="J95" s="39"/>
      <c r="K95" s="32"/>
      <c r="L95" s="39"/>
      <c r="M95" s="72"/>
      <c r="N95" s="8"/>
      <c r="O95" s="27"/>
      <c r="P95" s="27"/>
      <c r="Q95" s="8"/>
      <c r="R95" s="8"/>
      <c r="S95" s="8"/>
      <c r="T95" s="8"/>
      <c r="U95" s="8"/>
      <c r="V95" s="8"/>
      <c r="W95" s="9"/>
    </row>
    <row r="96" spans="1:23" ht="14.25" customHeight="1">
      <c r="A96" s="38" t="s">
        <v>139</v>
      </c>
      <c r="B96" s="37" t="s">
        <v>140</v>
      </c>
      <c r="C96" s="38" t="s">
        <v>40</v>
      </c>
      <c r="D96" s="32"/>
      <c r="E96" s="39">
        <v>47857</v>
      </c>
      <c r="F96" s="39">
        <f>ROUND(D96*E96,0)</f>
        <v>0</v>
      </c>
      <c r="G96" s="40">
        <f>IF(K96&gt;D96,K96-D96,0)</f>
        <v>723.69</v>
      </c>
      <c r="H96" s="41">
        <f>ROUND(E96*G96,0)</f>
        <v>34633632</v>
      </c>
      <c r="I96" s="66">
        <v>0</v>
      </c>
      <c r="J96" s="41">
        <f>ROUND(I96*E96,0)</f>
        <v>0</v>
      </c>
      <c r="K96" s="32">
        <v>723.69</v>
      </c>
      <c r="L96" s="35">
        <f>ROUND(E96*K96,0)</f>
        <v>34633632</v>
      </c>
      <c r="M96" s="7"/>
      <c r="N96" s="8"/>
      <c r="O96" s="27"/>
      <c r="P96" s="27"/>
      <c r="Q96" s="8"/>
      <c r="R96" s="8"/>
      <c r="S96" s="8"/>
      <c r="T96" s="8"/>
      <c r="U96" s="8"/>
      <c r="V96" s="8"/>
      <c r="W96" s="9"/>
    </row>
    <row r="97" spans="1:23" ht="14.25" customHeight="1">
      <c r="A97" s="38" t="s">
        <v>141</v>
      </c>
      <c r="B97" s="37" t="s">
        <v>142</v>
      </c>
      <c r="C97" s="38" t="s">
        <v>30</v>
      </c>
      <c r="D97" s="32"/>
      <c r="E97" s="39">
        <v>42899</v>
      </c>
      <c r="F97" s="39">
        <f>ROUND(D97*E97,0)</f>
        <v>0</v>
      </c>
      <c r="G97" s="40">
        <f>IF(K97&gt;D97,K97-D97,0)</f>
        <v>321</v>
      </c>
      <c r="H97" s="41">
        <f>ROUND(E97*G97,0)</f>
        <v>13770579</v>
      </c>
      <c r="I97" s="66">
        <v>0</v>
      </c>
      <c r="J97" s="41">
        <f>ROUND(I97*E97,0)</f>
        <v>0</v>
      </c>
      <c r="K97" s="32">
        <v>321</v>
      </c>
      <c r="L97" s="35">
        <f>ROUND(E97*K97,0)</f>
        <v>13770579</v>
      </c>
      <c r="M97" s="178">
        <v>7</v>
      </c>
      <c r="N97" s="8"/>
      <c r="O97" s="27"/>
      <c r="P97" s="27"/>
      <c r="Q97" s="8"/>
      <c r="R97" s="8"/>
      <c r="S97" s="8"/>
      <c r="T97" s="8"/>
      <c r="U97" s="8"/>
      <c r="V97" s="8"/>
      <c r="W97" s="9"/>
    </row>
    <row r="98" spans="1:23" ht="14.25" customHeight="1">
      <c r="A98" s="71"/>
      <c r="B98" s="43"/>
      <c r="C98" s="44"/>
      <c r="D98" s="32"/>
      <c r="E98" s="39"/>
      <c r="F98" s="67">
        <f>SUM(F96:F97)</f>
        <v>0</v>
      </c>
      <c r="G98" s="32"/>
      <c r="H98" s="67">
        <f>SUM(H96:H97)</f>
        <v>48404211</v>
      </c>
      <c r="I98" s="34"/>
      <c r="J98" s="67">
        <f>SUM(J96:J97)</f>
        <v>0</v>
      </c>
      <c r="K98" s="32"/>
      <c r="L98" s="67">
        <f>SUM(L96:L97)</f>
        <v>48404211</v>
      </c>
      <c r="M98" s="72"/>
      <c r="N98" s="8"/>
      <c r="O98" s="27"/>
      <c r="P98" s="27"/>
      <c r="Q98" s="8"/>
      <c r="R98" s="8"/>
      <c r="S98" s="8"/>
      <c r="T98" s="8"/>
      <c r="U98" s="8"/>
      <c r="V98" s="8"/>
      <c r="W98" s="9"/>
    </row>
    <row r="99" spans="1:23" ht="14.25" customHeight="1">
      <c r="A99" s="71"/>
      <c r="B99" s="50" t="s">
        <v>143</v>
      </c>
      <c r="C99" s="44"/>
      <c r="D99" s="32"/>
      <c r="E99" s="39"/>
      <c r="F99" s="39"/>
      <c r="G99" s="32"/>
      <c r="H99" s="39"/>
      <c r="I99" s="34"/>
      <c r="J99" s="39"/>
      <c r="K99" s="32"/>
      <c r="L99" s="39"/>
      <c r="M99" s="72"/>
      <c r="N99" s="8"/>
      <c r="O99" s="27"/>
      <c r="P99" s="27"/>
      <c r="Q99" s="8"/>
      <c r="R99" s="8"/>
      <c r="S99" s="8"/>
      <c r="T99" s="8"/>
      <c r="U99" s="8"/>
      <c r="V99" s="8"/>
      <c r="W99" s="9"/>
    </row>
    <row r="100" spans="1:23" ht="14.25" customHeight="1">
      <c r="A100" s="38" t="s">
        <v>144</v>
      </c>
      <c r="B100" s="37" t="s">
        <v>145</v>
      </c>
      <c r="C100" s="38" t="s">
        <v>40</v>
      </c>
      <c r="D100" s="32"/>
      <c r="E100" s="39">
        <v>26267</v>
      </c>
      <c r="F100" s="39">
        <f>ROUND(D100*E100,0)</f>
        <v>0</v>
      </c>
      <c r="G100" s="40">
        <f>IF(K100&gt;D100,K100-D100,0)</f>
        <v>0</v>
      </c>
      <c r="H100" s="41">
        <f>ROUND(E100*G100,0)</f>
        <v>0</v>
      </c>
      <c r="I100" s="66">
        <v>0</v>
      </c>
      <c r="J100" s="41">
        <f>ROUND(I100*E100,0)</f>
        <v>0</v>
      </c>
      <c r="K100" s="32">
        <v>0</v>
      </c>
      <c r="L100" s="35">
        <f>ROUND(E100*K100,0)</f>
        <v>0</v>
      </c>
      <c r="M100" s="7"/>
      <c r="N100" s="8"/>
      <c r="O100" s="27"/>
      <c r="P100" s="27"/>
      <c r="Q100" s="8"/>
      <c r="R100" s="8"/>
      <c r="S100" s="8"/>
      <c r="T100" s="8"/>
      <c r="U100" s="8"/>
      <c r="V100" s="8"/>
      <c r="W100" s="9"/>
    </row>
    <row r="101" spans="1:23" ht="34.5" customHeight="1">
      <c r="A101" s="38" t="s">
        <v>172</v>
      </c>
      <c r="B101" s="37" t="s">
        <v>173</v>
      </c>
      <c r="C101" s="38" t="s">
        <v>40</v>
      </c>
      <c r="D101" s="32"/>
      <c r="E101" s="39">
        <v>1196003</v>
      </c>
      <c r="F101" s="39">
        <f>ROUND(D101*E101,0)</f>
        <v>0</v>
      </c>
      <c r="G101" s="40">
        <f>IF(K101&gt;D101,K101-D101,0)</f>
        <v>14</v>
      </c>
      <c r="H101" s="41">
        <f>ROUND(E101*G101,0)</f>
        <v>16744042</v>
      </c>
      <c r="I101" s="66">
        <v>0</v>
      </c>
      <c r="J101" s="41">
        <f>ROUND(I101*E101,0)</f>
        <v>0</v>
      </c>
      <c r="K101" s="32">
        <v>14</v>
      </c>
      <c r="L101" s="35">
        <f>ROUND(E101*K101,0)</f>
        <v>16744042</v>
      </c>
      <c r="M101" s="7"/>
      <c r="N101" s="8"/>
      <c r="O101" s="27"/>
      <c r="P101" s="27"/>
      <c r="Q101" s="8"/>
      <c r="R101" s="8"/>
      <c r="S101" s="8"/>
      <c r="T101" s="8"/>
      <c r="U101" s="8"/>
      <c r="V101" s="8"/>
      <c r="W101" s="9"/>
    </row>
    <row r="102" spans="1:23" ht="34.5" customHeight="1">
      <c r="A102" s="38" t="s">
        <v>174</v>
      </c>
      <c r="B102" s="37" t="s">
        <v>175</v>
      </c>
      <c r="C102" s="38" t="s">
        <v>30</v>
      </c>
      <c r="D102" s="32"/>
      <c r="E102" s="39">
        <v>427183</v>
      </c>
      <c r="F102" s="39">
        <f>ROUND(D102*E102,0)</f>
        <v>0</v>
      </c>
      <c r="G102" s="40">
        <v>33</v>
      </c>
      <c r="H102" s="41">
        <f>ROUND(E102*G102,0)</f>
        <v>14097039</v>
      </c>
      <c r="I102" s="66">
        <v>0</v>
      </c>
      <c r="J102" s="41">
        <f>ROUND(I102*E102,0)</f>
        <v>0</v>
      </c>
      <c r="K102" s="32">
        <v>33</v>
      </c>
      <c r="L102" s="35">
        <f>ROUND(E102*K102,0)</f>
        <v>14097039</v>
      </c>
      <c r="M102" s="7"/>
      <c r="N102" s="8"/>
      <c r="O102" s="27"/>
      <c r="P102" s="27"/>
      <c r="Q102" s="8"/>
      <c r="R102" s="8"/>
      <c r="S102" s="8"/>
      <c r="T102" s="8"/>
      <c r="U102" s="8"/>
      <c r="V102" s="8"/>
      <c r="W102" s="9"/>
    </row>
    <row r="103" spans="1:23" ht="16.149999999999999" customHeight="1">
      <c r="A103" s="71"/>
      <c r="B103" s="43"/>
      <c r="C103" s="44"/>
      <c r="D103" s="32"/>
      <c r="E103" s="39"/>
      <c r="F103" s="67">
        <f>SUM(F100:F101)</f>
        <v>0</v>
      </c>
      <c r="G103" s="32"/>
      <c r="H103" s="67">
        <f>SUM(H100:H102)</f>
        <v>30841081</v>
      </c>
      <c r="I103" s="34"/>
      <c r="J103" s="67">
        <f>SUM(J100:J101)</f>
        <v>0</v>
      </c>
      <c r="K103" s="32"/>
      <c r="L103" s="67">
        <f>SUM(L100:L102)</f>
        <v>30841081</v>
      </c>
      <c r="M103" s="72"/>
      <c r="N103" s="8"/>
      <c r="O103" s="27">
        <f>H81+H90</f>
        <v>47449084</v>
      </c>
      <c r="P103" s="27">
        <f>O103*1.35</f>
        <v>64056263.400000006</v>
      </c>
      <c r="Q103" s="8"/>
      <c r="R103" s="8"/>
      <c r="S103" s="8"/>
      <c r="T103" s="8"/>
      <c r="U103" s="8"/>
      <c r="V103" s="8"/>
      <c r="W103" s="9"/>
    </row>
    <row r="104" spans="1:23" ht="14.25" customHeight="1">
      <c r="A104" s="71"/>
      <c r="B104" s="43"/>
      <c r="C104" s="44"/>
      <c r="D104" s="32"/>
      <c r="E104" s="39"/>
      <c r="F104" s="39"/>
      <c r="G104" s="32"/>
      <c r="H104" s="39"/>
      <c r="I104" s="34"/>
      <c r="J104" s="39"/>
      <c r="K104" s="32"/>
      <c r="L104" s="39"/>
      <c r="M104" s="72"/>
      <c r="N104" s="8"/>
      <c r="O104" s="73">
        <f>O103/D114</f>
        <v>2.229337224201559E-2</v>
      </c>
      <c r="P104" s="27"/>
      <c r="Q104" s="8"/>
      <c r="R104" s="8"/>
      <c r="S104" s="8"/>
      <c r="T104" s="8"/>
      <c r="U104" s="8"/>
      <c r="V104" s="8"/>
      <c r="W104" s="9"/>
    </row>
    <row r="105" spans="1:23" ht="14.25" customHeight="1">
      <c r="A105" s="422" t="s">
        <v>146</v>
      </c>
      <c r="B105" s="423"/>
      <c r="C105" s="423"/>
      <c r="D105" s="423"/>
      <c r="E105" s="424"/>
      <c r="F105" s="74">
        <f>F53+F46+F41+F36+F32+F28+F24+F68+F71+F81+F90+F94+F98+F103</f>
        <v>1576588290</v>
      </c>
      <c r="G105" s="32"/>
      <c r="H105" s="74">
        <f>H53+H46+H41+H36+H32+H28+H24+H68+H71+H81+H90+H94+H98+H103</f>
        <v>209458131</v>
      </c>
      <c r="I105" s="34"/>
      <c r="J105" s="74">
        <f>J53+J46+J41+J36+J32+J28+J24+J68+J71+J81+J90+J94+J98+J103</f>
        <v>208323236</v>
      </c>
      <c r="K105" s="32"/>
      <c r="L105" s="74">
        <f>L53+L46+L41+L36+L32+L28+L24+L68+L71+L81+L90+L94+L98+L103</f>
        <v>1577723186</v>
      </c>
      <c r="M105" s="75"/>
      <c r="N105" s="8"/>
      <c r="O105" s="27"/>
      <c r="P105" s="27"/>
      <c r="Q105" s="8"/>
      <c r="R105" s="8"/>
      <c r="S105" s="8"/>
      <c r="T105" s="8"/>
      <c r="U105" s="8"/>
      <c r="V105" s="8"/>
      <c r="W105" s="9"/>
    </row>
    <row r="106" spans="1:23" ht="9" customHeight="1">
      <c r="A106" s="36"/>
      <c r="B106" s="43"/>
      <c r="C106" s="44"/>
      <c r="D106" s="32"/>
      <c r="E106" s="39"/>
      <c r="F106" s="39"/>
      <c r="G106" s="32"/>
      <c r="H106" s="33"/>
      <c r="I106" s="34"/>
      <c r="J106" s="33"/>
      <c r="K106" s="32"/>
      <c r="L106" s="35"/>
      <c r="M106" s="7"/>
      <c r="N106" s="8"/>
      <c r="O106" s="27"/>
      <c r="P106" s="27"/>
      <c r="Q106" s="8"/>
      <c r="R106" s="8"/>
      <c r="S106" s="8"/>
      <c r="T106" s="8"/>
      <c r="U106" s="8"/>
      <c r="V106" s="8"/>
      <c r="W106" s="9"/>
    </row>
    <row r="107" spans="1:23" ht="14.25" customHeight="1">
      <c r="A107" s="407" t="s">
        <v>147</v>
      </c>
      <c r="B107" s="408"/>
      <c r="C107" s="408"/>
      <c r="D107" s="408"/>
      <c r="E107" s="408"/>
      <c r="F107" s="76">
        <f>F105</f>
        <v>1576588290</v>
      </c>
      <c r="G107" s="32"/>
      <c r="H107" s="76">
        <f>H105</f>
        <v>209458131</v>
      </c>
      <c r="I107" s="34"/>
      <c r="J107" s="76">
        <f>J105</f>
        <v>208323236</v>
      </c>
      <c r="K107" s="32"/>
      <c r="L107" s="77">
        <f>L105</f>
        <v>1577723186</v>
      </c>
      <c r="M107" s="57"/>
      <c r="N107" s="27">
        <f>F107-L107</f>
        <v>-1134896</v>
      </c>
      <c r="O107" s="27">
        <v>26898893</v>
      </c>
      <c r="P107" s="27"/>
      <c r="Q107" s="8"/>
      <c r="R107" s="8"/>
      <c r="S107" s="8"/>
      <c r="T107" s="8"/>
      <c r="U107" s="8"/>
      <c r="V107" s="8"/>
      <c r="W107" s="9"/>
    </row>
    <row r="108" spans="1:23" ht="14.25" customHeight="1">
      <c r="A108" s="407" t="s">
        <v>148</v>
      </c>
      <c r="B108" s="408"/>
      <c r="C108" s="408"/>
      <c r="D108" s="408"/>
      <c r="E108" s="408"/>
      <c r="F108" s="76">
        <f>ROUND((F107*0.28),0)</f>
        <v>441444721</v>
      </c>
      <c r="G108" s="32"/>
      <c r="H108" s="76">
        <f>ROUND((H107*0.28),0)</f>
        <v>58648277</v>
      </c>
      <c r="I108" s="34"/>
      <c r="J108" s="76">
        <f>ROUND((J107*0.28),0)</f>
        <v>58330506</v>
      </c>
      <c r="K108" s="32"/>
      <c r="L108" s="77">
        <f>ROUND((L107*0.28),0)</f>
        <v>441762492</v>
      </c>
      <c r="M108" s="7"/>
      <c r="N108" s="8"/>
      <c r="O108" s="27"/>
      <c r="P108" s="27"/>
      <c r="Q108" s="8"/>
      <c r="R108" s="8"/>
      <c r="S108" s="8"/>
      <c r="T108" s="8"/>
      <c r="U108" s="8"/>
      <c r="V108" s="8"/>
      <c r="W108" s="9"/>
    </row>
    <row r="109" spans="1:23" ht="14.25" customHeight="1">
      <c r="A109" s="407" t="s">
        <v>149</v>
      </c>
      <c r="B109" s="408"/>
      <c r="C109" s="408"/>
      <c r="D109" s="408"/>
      <c r="E109" s="408"/>
      <c r="F109" s="76">
        <f>ROUND((F107*0.02),0)</f>
        <v>31531766</v>
      </c>
      <c r="G109" s="32"/>
      <c r="H109" s="76">
        <f>ROUND((H107*0.02),0)</f>
        <v>4189163</v>
      </c>
      <c r="I109" s="34"/>
      <c r="J109" s="76">
        <f>ROUND((J107*0.02),0)</f>
        <v>4166465</v>
      </c>
      <c r="K109" s="32"/>
      <c r="L109" s="77">
        <f>ROUND((L107*0.02),0)</f>
        <v>31554464</v>
      </c>
      <c r="M109" s="7"/>
      <c r="N109" s="8"/>
      <c r="O109" s="27"/>
      <c r="P109" s="27"/>
      <c r="Q109" s="8"/>
      <c r="R109" s="8"/>
      <c r="S109" s="8"/>
      <c r="T109" s="8"/>
      <c r="U109" s="8"/>
      <c r="V109" s="8"/>
      <c r="W109" s="9"/>
    </row>
    <row r="110" spans="1:23" ht="14.25" customHeight="1">
      <c r="A110" s="407" t="s">
        <v>150</v>
      </c>
      <c r="B110" s="408"/>
      <c r="C110" s="408"/>
      <c r="D110" s="408"/>
      <c r="E110" s="408"/>
      <c r="F110" s="76">
        <f>ROUND((F107*0.05),0)</f>
        <v>78829415</v>
      </c>
      <c r="G110" s="32"/>
      <c r="H110" s="76">
        <f>ROUND((H107*0.05),0)</f>
        <v>10472907</v>
      </c>
      <c r="I110" s="34"/>
      <c r="J110" s="76">
        <f>ROUND((J107*0.05),0)</f>
        <v>10416162</v>
      </c>
      <c r="K110" s="32"/>
      <c r="L110" s="77">
        <f>ROUND((L107*0.05),0)</f>
        <v>78886159</v>
      </c>
      <c r="M110" s="7"/>
      <c r="N110" s="8"/>
      <c r="O110" s="27"/>
      <c r="P110" s="27"/>
      <c r="Q110" s="8"/>
      <c r="R110" s="8"/>
      <c r="S110" s="8"/>
      <c r="T110" s="8"/>
      <c r="U110" s="8"/>
      <c r="V110" s="8"/>
      <c r="W110" s="9"/>
    </row>
    <row r="111" spans="1:23" ht="14.25" customHeight="1">
      <c r="A111" s="407" t="s">
        <v>151</v>
      </c>
      <c r="B111" s="409"/>
      <c r="C111" s="409"/>
      <c r="D111" s="409"/>
      <c r="E111" s="409"/>
      <c r="F111" s="78">
        <f>SUM(F107:F110)</f>
        <v>2128394192</v>
      </c>
      <c r="G111" s="32"/>
      <c r="H111" s="78">
        <f>SUM(H107:H110)</f>
        <v>282768478</v>
      </c>
      <c r="I111" s="34"/>
      <c r="J111" s="78">
        <f>SUM(J107:J110)</f>
        <v>281236369</v>
      </c>
      <c r="K111" s="32"/>
      <c r="L111" s="79">
        <f>SUM(L107:L110)</f>
        <v>2129926301</v>
      </c>
      <c r="M111" s="7"/>
      <c r="N111" s="8"/>
      <c r="O111" s="27"/>
      <c r="P111" s="27"/>
      <c r="Q111" s="8"/>
      <c r="R111" s="8"/>
      <c r="S111" s="8"/>
      <c r="T111" s="8"/>
      <c r="U111" s="8"/>
      <c r="V111" s="8"/>
      <c r="W111" s="9"/>
    </row>
    <row r="112" spans="1:23" ht="10.5" customHeight="1">
      <c r="A112" s="410"/>
      <c r="B112" s="411"/>
      <c r="C112" s="411"/>
      <c r="D112" s="411"/>
      <c r="E112" s="411"/>
      <c r="F112" s="411"/>
      <c r="G112" s="411"/>
      <c r="H112" s="411"/>
      <c r="I112" s="411"/>
      <c r="J112" s="411"/>
      <c r="K112" s="411"/>
      <c r="L112" s="412"/>
      <c r="M112" s="80"/>
      <c r="N112" s="81"/>
      <c r="O112" s="81"/>
      <c r="P112" s="81"/>
      <c r="Q112" s="81"/>
      <c r="R112" s="81"/>
      <c r="S112" s="81"/>
      <c r="T112" s="81"/>
      <c r="U112" s="81"/>
      <c r="V112" s="81"/>
      <c r="W112" s="82"/>
    </row>
    <row r="113" spans="1:23" ht="7.9" customHeight="1">
      <c r="A113" s="413"/>
      <c r="B113" s="414"/>
      <c r="C113" s="414"/>
      <c r="D113" s="414"/>
      <c r="E113" s="414"/>
      <c r="F113" s="414"/>
      <c r="G113" s="415"/>
      <c r="H113" s="415"/>
      <c r="I113" s="415"/>
      <c r="J113" s="415"/>
      <c r="K113" s="415"/>
      <c r="L113" s="416"/>
      <c r="M113" s="80"/>
      <c r="N113" s="81"/>
      <c r="O113" s="87"/>
      <c r="P113" s="81"/>
      <c r="Q113" s="81"/>
      <c r="R113" s="81"/>
      <c r="S113" s="81"/>
      <c r="T113" s="81"/>
      <c r="U113" s="81"/>
      <c r="V113" s="81"/>
      <c r="W113" s="82"/>
    </row>
    <row r="114" spans="1:23" ht="21.75" customHeight="1">
      <c r="A114" s="402" t="s">
        <v>152</v>
      </c>
      <c r="B114" s="403"/>
      <c r="C114" s="403"/>
      <c r="D114" s="404">
        <f>G2</f>
        <v>2128394192</v>
      </c>
      <c r="E114" s="404"/>
      <c r="F114" s="404"/>
      <c r="G114" s="88"/>
      <c r="H114" s="511"/>
      <c r="I114" s="511"/>
      <c r="J114" s="511"/>
      <c r="K114" s="511"/>
      <c r="L114" s="512"/>
      <c r="M114" s="89"/>
      <c r="N114" s="90"/>
      <c r="O114" s="91"/>
      <c r="P114" s="72"/>
      <c r="Q114" s="8"/>
      <c r="R114" s="8"/>
      <c r="S114" s="8"/>
      <c r="T114" s="8"/>
      <c r="U114" s="8"/>
      <c r="V114" s="8"/>
      <c r="W114" s="9"/>
    </row>
    <row r="115" spans="1:23" ht="19.5" customHeight="1">
      <c r="A115" s="402" t="s">
        <v>153</v>
      </c>
      <c r="B115" s="403"/>
      <c r="C115" s="403"/>
      <c r="D115" s="404">
        <f>H111</f>
        <v>282768478</v>
      </c>
      <c r="E115" s="404"/>
      <c r="F115" s="404"/>
      <c r="G115" s="88"/>
      <c r="H115" s="92"/>
      <c r="I115" s="93"/>
      <c r="J115" s="507"/>
      <c r="K115" s="507"/>
      <c r="L115" s="176"/>
      <c r="M115" s="97"/>
      <c r="N115" s="132">
        <f>F111-L111</f>
        <v>-1532109</v>
      </c>
      <c r="O115" s="3"/>
      <c r="P115" s="8"/>
      <c r="Q115" s="8"/>
      <c r="R115" s="8"/>
      <c r="S115" s="8"/>
      <c r="T115" s="8"/>
      <c r="U115" s="8"/>
      <c r="V115" s="8"/>
      <c r="W115" s="9"/>
    </row>
    <row r="116" spans="1:23" ht="18" customHeight="1">
      <c r="A116" s="402" t="s">
        <v>154</v>
      </c>
      <c r="B116" s="403"/>
      <c r="C116" s="403"/>
      <c r="D116" s="404">
        <f>J111</f>
        <v>281236369</v>
      </c>
      <c r="E116" s="404"/>
      <c r="F116" s="404"/>
      <c r="G116" s="88"/>
      <c r="H116" s="92"/>
      <c r="I116" s="93"/>
      <c r="J116" s="98"/>
      <c r="K116" s="98"/>
      <c r="L116" s="96"/>
      <c r="M116" s="97"/>
      <c r="N116" s="8"/>
      <c r="O116" s="8"/>
      <c r="P116" s="8"/>
      <c r="Q116" s="8"/>
      <c r="R116" s="8"/>
      <c r="S116" s="8"/>
      <c r="T116" s="8"/>
      <c r="U116" s="8"/>
      <c r="V116" s="8"/>
      <c r="W116" s="9"/>
    </row>
    <row r="117" spans="1:23" ht="17.25" customHeight="1">
      <c r="A117" s="402" t="s">
        <v>155</v>
      </c>
      <c r="B117" s="403"/>
      <c r="C117" s="403"/>
      <c r="D117" s="404">
        <f>L111</f>
        <v>2129926301</v>
      </c>
      <c r="E117" s="404"/>
      <c r="F117" s="404"/>
      <c r="G117" s="179"/>
      <c r="H117" s="92"/>
      <c r="I117" s="93"/>
      <c r="J117" s="100"/>
      <c r="K117" s="95"/>
      <c r="L117" s="96"/>
      <c r="M117" s="97"/>
      <c r="N117" s="8"/>
      <c r="O117" s="8"/>
      <c r="P117" s="8"/>
      <c r="Q117" s="8"/>
      <c r="R117" s="8"/>
      <c r="S117" s="8"/>
      <c r="T117" s="8"/>
      <c r="U117" s="8"/>
      <c r="V117" s="8"/>
      <c r="W117" s="9"/>
    </row>
    <row r="118" spans="1:23" ht="19.5" customHeight="1">
      <c r="A118" s="402" t="s">
        <v>156</v>
      </c>
      <c r="B118" s="403"/>
      <c r="C118" s="403"/>
      <c r="D118" s="404">
        <f>D114-D117</f>
        <v>-1532109</v>
      </c>
      <c r="E118" s="404"/>
      <c r="F118" s="404"/>
      <c r="G118" s="88"/>
      <c r="H118" s="92"/>
      <c r="I118" s="93"/>
      <c r="J118" s="95"/>
      <c r="K118" s="98"/>
      <c r="L118" s="96"/>
      <c r="M118" s="97"/>
      <c r="N118" s="27"/>
      <c r="O118" s="8"/>
      <c r="P118" s="8"/>
      <c r="Q118" s="8"/>
      <c r="R118" s="8"/>
      <c r="S118" s="8"/>
      <c r="T118" s="8"/>
      <c r="U118" s="8"/>
      <c r="V118" s="8"/>
      <c r="W118" s="9"/>
    </row>
    <row r="119" spans="1:23" ht="16.149999999999999" customHeight="1">
      <c r="A119" s="101" t="s">
        <v>176</v>
      </c>
      <c r="B119" s="102"/>
      <c r="C119" s="103"/>
      <c r="D119" s="104"/>
      <c r="E119" s="104"/>
      <c r="F119" s="104"/>
      <c r="G119" s="105"/>
      <c r="H119" s="105"/>
      <c r="I119" s="105"/>
      <c r="J119" s="105"/>
      <c r="K119" s="105"/>
      <c r="L119" s="106"/>
      <c r="M119" s="107"/>
      <c r="N119" s="8"/>
      <c r="O119" s="8"/>
      <c r="P119" s="8"/>
      <c r="Q119" s="8"/>
      <c r="R119" s="8"/>
      <c r="S119" s="8"/>
      <c r="T119" s="8"/>
      <c r="U119" s="8"/>
      <c r="V119" s="8"/>
      <c r="W119" s="9"/>
    </row>
    <row r="120" spans="1:23" ht="11.25" customHeight="1">
      <c r="A120" s="108"/>
      <c r="B120" s="109"/>
      <c r="C120" s="110"/>
      <c r="D120" s="110"/>
      <c r="E120" s="110"/>
      <c r="F120" s="110"/>
      <c r="G120" s="110"/>
      <c r="H120" s="110"/>
      <c r="I120" s="110"/>
      <c r="J120" s="110"/>
      <c r="K120" s="110"/>
      <c r="L120" s="111"/>
      <c r="M120" s="112"/>
      <c r="N120" s="8"/>
      <c r="O120" s="8"/>
      <c r="P120" s="8"/>
      <c r="Q120" s="8"/>
      <c r="R120" s="8"/>
      <c r="S120" s="8"/>
      <c r="T120" s="8"/>
      <c r="U120" s="8"/>
      <c r="V120" s="8"/>
      <c r="W120" s="9"/>
    </row>
    <row r="121" spans="1:23" ht="16.149999999999999" customHeight="1">
      <c r="A121" s="108"/>
      <c r="B121" s="109"/>
      <c r="C121" s="110"/>
      <c r="D121" s="110"/>
      <c r="E121" s="110"/>
      <c r="F121" s="110"/>
      <c r="G121" s="110"/>
      <c r="H121" s="110"/>
      <c r="I121" s="110"/>
      <c r="J121" s="110"/>
      <c r="K121" s="110"/>
      <c r="L121" s="111"/>
      <c r="M121" s="112"/>
      <c r="N121" s="8"/>
      <c r="O121" s="8"/>
      <c r="P121" s="8"/>
      <c r="Q121" s="8"/>
      <c r="R121" s="8"/>
      <c r="S121" s="8"/>
      <c r="T121" s="8"/>
      <c r="U121" s="8"/>
      <c r="V121" s="8"/>
      <c r="W121" s="9"/>
    </row>
    <row r="122" spans="1:23" ht="16.899999999999999" customHeight="1">
      <c r="A122" s="108"/>
      <c r="B122" s="109"/>
      <c r="C122" s="95"/>
      <c r="D122" s="95"/>
      <c r="E122" s="109"/>
      <c r="F122" s="95"/>
      <c r="G122" s="113"/>
      <c r="H122" s="113"/>
      <c r="I122" s="114"/>
      <c r="J122" s="115" t="s">
        <v>158</v>
      </c>
      <c r="K122" s="95"/>
      <c r="L122" s="96"/>
      <c r="M122" s="97"/>
      <c r="N122" s="8"/>
      <c r="O122" s="8"/>
      <c r="P122" s="8"/>
      <c r="Q122" s="8"/>
      <c r="R122" s="8"/>
      <c r="S122" s="8"/>
      <c r="T122" s="8"/>
      <c r="U122" s="8"/>
      <c r="V122" s="8"/>
      <c r="W122" s="9"/>
    </row>
    <row r="123" spans="1:23" ht="16.149999999999999" customHeight="1">
      <c r="A123" s="116"/>
      <c r="B123" s="117"/>
      <c r="C123" s="118"/>
      <c r="D123" s="119"/>
      <c r="E123" s="118"/>
      <c r="F123" s="118"/>
      <c r="G123" s="118"/>
      <c r="H123" s="120"/>
      <c r="I123" s="121"/>
      <c r="J123" s="119"/>
      <c r="K123" s="117"/>
      <c r="L123" s="122"/>
      <c r="M123" s="123"/>
      <c r="N123" s="8"/>
      <c r="O123" s="8"/>
      <c r="P123" s="8"/>
      <c r="Q123" s="8"/>
      <c r="R123" s="8"/>
      <c r="S123" s="8"/>
      <c r="T123" s="8"/>
      <c r="U123" s="8"/>
      <c r="V123" s="8"/>
      <c r="W123" s="9"/>
    </row>
    <row r="124" spans="1:23" ht="16.149999999999999" customHeight="1">
      <c r="A124" s="124"/>
      <c r="B124" s="405" t="s">
        <v>159</v>
      </c>
      <c r="C124" s="406"/>
      <c r="D124" s="406"/>
      <c r="E124" s="8"/>
      <c r="F124" s="126" t="s">
        <v>160</v>
      </c>
      <c r="G124" s="127"/>
      <c r="H124" s="128"/>
      <c r="I124" s="8"/>
      <c r="J124" s="126" t="s">
        <v>160</v>
      </c>
      <c r="K124" s="127"/>
      <c r="L124" s="129"/>
      <c r="M124" s="130"/>
      <c r="N124" s="8"/>
      <c r="O124" s="8"/>
      <c r="P124" s="8"/>
      <c r="Q124" s="8"/>
      <c r="R124" s="8"/>
      <c r="S124" s="8"/>
      <c r="T124" s="8"/>
      <c r="U124" s="8"/>
      <c r="V124" s="8"/>
      <c r="W124" s="9"/>
    </row>
    <row r="125" spans="1:23" ht="16.149999999999999" customHeight="1">
      <c r="A125" s="5"/>
      <c r="B125" s="401" t="s">
        <v>161</v>
      </c>
      <c r="C125" s="396"/>
      <c r="D125" s="396"/>
      <c r="E125" s="132"/>
      <c r="F125" s="398" t="s">
        <v>162</v>
      </c>
      <c r="G125" s="399"/>
      <c r="H125" s="399"/>
      <c r="I125" s="8"/>
      <c r="J125" s="398" t="s">
        <v>163</v>
      </c>
      <c r="K125" s="479"/>
      <c r="L125" s="480"/>
      <c r="M125" s="5"/>
      <c r="N125" s="8"/>
      <c r="O125" s="8"/>
      <c r="P125" s="8"/>
      <c r="Q125" s="8"/>
      <c r="R125" s="8"/>
      <c r="S125" s="8"/>
      <c r="T125" s="8"/>
      <c r="U125" s="8"/>
      <c r="V125" s="8"/>
      <c r="W125" s="9"/>
    </row>
    <row r="126" spans="1:23" ht="16.149999999999999" customHeight="1">
      <c r="A126" s="130"/>
      <c r="B126" s="393" t="s">
        <v>164</v>
      </c>
      <c r="C126" s="394"/>
      <c r="D126" s="394"/>
      <c r="E126" s="135"/>
      <c r="F126" s="125" t="s">
        <v>165</v>
      </c>
      <c r="G126" s="135"/>
      <c r="H126" s="135"/>
      <c r="I126" s="8"/>
      <c r="J126" s="136" t="s">
        <v>166</v>
      </c>
      <c r="K126" s="132"/>
      <c r="L126" s="137"/>
      <c r="M126" s="138"/>
      <c r="N126" s="8"/>
      <c r="O126" s="8"/>
      <c r="P126" s="8"/>
      <c r="Q126" s="8"/>
      <c r="R126" s="8"/>
      <c r="S126" s="8"/>
      <c r="T126" s="8"/>
      <c r="U126" s="8"/>
      <c r="V126" s="8"/>
      <c r="W126" s="9"/>
    </row>
    <row r="127" spans="1:23" ht="16.149999999999999" customHeight="1">
      <c r="A127" s="130"/>
      <c r="B127" s="132"/>
      <c r="C127" s="134"/>
      <c r="D127" s="134"/>
      <c r="E127" s="135"/>
      <c r="F127" s="8"/>
      <c r="G127" s="134"/>
      <c r="H127" s="134"/>
      <c r="I127" s="139"/>
      <c r="J127" s="134"/>
      <c r="K127" s="134"/>
      <c r="L127" s="140"/>
      <c r="M127" s="138"/>
      <c r="N127" s="8"/>
      <c r="O127" s="8"/>
      <c r="P127" s="8"/>
      <c r="Q127" s="8"/>
      <c r="R127" s="8"/>
      <c r="S127" s="8"/>
      <c r="T127" s="8"/>
      <c r="U127" s="8"/>
      <c r="V127" s="8"/>
      <c r="W127" s="9"/>
    </row>
    <row r="128" spans="1:23" ht="16.149999999999999" customHeight="1">
      <c r="A128" s="130"/>
      <c r="B128" s="132"/>
      <c r="C128" s="134"/>
      <c r="D128" s="134"/>
      <c r="E128" s="135"/>
      <c r="F128" s="51">
        <f>113.26+32.75</f>
        <v>146.01</v>
      </c>
      <c r="G128" s="134"/>
      <c r="H128" s="134"/>
      <c r="I128" s="139"/>
      <c r="J128" s="134"/>
      <c r="K128" s="134"/>
      <c r="L128" s="140"/>
      <c r="M128" s="138"/>
      <c r="N128" s="8"/>
      <c r="O128" s="8"/>
      <c r="P128" s="8"/>
      <c r="Q128" s="8"/>
      <c r="R128" s="8"/>
      <c r="S128" s="8"/>
      <c r="T128" s="8"/>
      <c r="U128" s="8"/>
      <c r="V128" s="8"/>
      <c r="W128" s="9"/>
    </row>
    <row r="129" spans="1:23" ht="16.899999999999999" customHeight="1">
      <c r="A129" s="141"/>
      <c r="B129" s="142"/>
      <c r="C129" s="143"/>
      <c r="D129" s="143"/>
      <c r="E129" s="144"/>
      <c r="F129" s="145"/>
      <c r="G129" s="143"/>
      <c r="H129" s="143"/>
      <c r="I129" s="146"/>
      <c r="J129" s="143"/>
      <c r="K129" s="143"/>
      <c r="L129" s="147"/>
      <c r="M129" s="138"/>
      <c r="N129" s="8"/>
      <c r="O129" s="8"/>
      <c r="P129" s="8"/>
      <c r="Q129" s="8"/>
      <c r="R129" s="8"/>
      <c r="S129" s="8"/>
      <c r="T129" s="8"/>
      <c r="U129" s="8"/>
      <c r="V129" s="8"/>
      <c r="W129" s="9"/>
    </row>
    <row r="130" spans="1:23" ht="8.25" customHeight="1">
      <c r="A130" s="148"/>
      <c r="B130" s="149"/>
      <c r="C130" s="150"/>
      <c r="D130" s="150"/>
      <c r="E130" s="151"/>
      <c r="F130" s="3"/>
      <c r="G130" s="3"/>
      <c r="H130" s="3"/>
      <c r="I130" s="152"/>
      <c r="J130" s="150"/>
      <c r="K130" s="150"/>
      <c r="L130" s="150"/>
      <c r="M130" s="134"/>
      <c r="N130" s="8"/>
      <c r="O130" s="8"/>
      <c r="P130" s="8"/>
      <c r="Q130" s="8"/>
      <c r="R130" s="8"/>
      <c r="S130" s="8"/>
      <c r="T130" s="8"/>
      <c r="U130" s="8"/>
      <c r="V130" s="8"/>
      <c r="W130" s="9"/>
    </row>
    <row r="131" spans="1:23" ht="16.149999999999999" customHeight="1">
      <c r="A131" s="153"/>
      <c r="B131" s="395"/>
      <c r="C131" s="395"/>
      <c r="D131" s="395"/>
      <c r="E131" s="155"/>
      <c r="F131" s="132"/>
      <c r="G131" s="156"/>
      <c r="H131" s="8"/>
      <c r="I131" s="8"/>
      <c r="J131" s="132"/>
      <c r="K131" s="156"/>
      <c r="L131" s="8"/>
      <c r="M131" s="132"/>
      <c r="N131" s="8"/>
      <c r="O131" s="8"/>
      <c r="P131" s="8"/>
      <c r="Q131" s="8"/>
      <c r="R131" s="8"/>
      <c r="S131" s="8"/>
      <c r="T131" s="8"/>
      <c r="U131" s="8"/>
      <c r="V131" s="8"/>
      <c r="W131" s="9"/>
    </row>
    <row r="132" spans="1:23" ht="16.149999999999999" customHeight="1">
      <c r="A132" s="157"/>
      <c r="B132" s="396"/>
      <c r="C132" s="396"/>
      <c r="D132" s="396"/>
      <c r="E132" s="158"/>
      <c r="F132" s="400"/>
      <c r="G132" s="400"/>
      <c r="H132" s="400"/>
      <c r="I132" s="8"/>
      <c r="J132" s="159"/>
      <c r="K132" s="131"/>
      <c r="L132" s="131"/>
      <c r="M132" s="120"/>
      <c r="N132" s="8"/>
      <c r="O132" s="8"/>
      <c r="P132" s="8"/>
      <c r="Q132" s="8"/>
      <c r="R132" s="8"/>
      <c r="S132" s="8"/>
      <c r="T132" s="8"/>
      <c r="U132" s="8"/>
      <c r="V132" s="8"/>
      <c r="W132" s="9"/>
    </row>
    <row r="133" spans="1:23" ht="15.75" customHeight="1">
      <c r="A133" s="157"/>
      <c r="B133" s="397"/>
      <c r="C133" s="397"/>
      <c r="D133" s="397"/>
      <c r="E133" s="160"/>
      <c r="F133" s="132"/>
      <c r="G133" s="132"/>
      <c r="H133" s="132"/>
      <c r="I133" s="8"/>
      <c r="J133" s="154"/>
      <c r="K133" s="135"/>
      <c r="L133" s="135"/>
      <c r="M133" s="160"/>
      <c r="N133" s="8"/>
      <c r="O133" s="8"/>
      <c r="P133" s="8"/>
      <c r="Q133" s="8"/>
      <c r="R133" s="8"/>
      <c r="S133" s="8"/>
      <c r="T133" s="8"/>
      <c r="U133" s="8"/>
      <c r="V133" s="8"/>
      <c r="W133" s="9"/>
    </row>
    <row r="134" spans="1:23" ht="16.149999999999999" customHeight="1">
      <c r="A134" s="161"/>
      <c r="B134" s="8"/>
      <c r="C134" s="8"/>
      <c r="D134" s="8"/>
      <c r="E134" s="132"/>
      <c r="F134" s="132"/>
      <c r="G134" s="132"/>
      <c r="H134" s="132"/>
      <c r="I134" s="8"/>
      <c r="J134" s="8"/>
      <c r="K134" s="8"/>
      <c r="L134" s="8"/>
      <c r="M134" s="8"/>
      <c r="N134" s="8"/>
      <c r="O134" s="8"/>
      <c r="P134" s="8"/>
      <c r="Q134" s="8"/>
      <c r="R134" s="8"/>
      <c r="S134" s="8"/>
      <c r="T134" s="8"/>
      <c r="U134" s="8"/>
      <c r="V134" s="8"/>
      <c r="W134" s="9"/>
    </row>
    <row r="135" spans="1:23" ht="16.149999999999999" customHeight="1">
      <c r="A135" s="161"/>
      <c r="B135" s="8"/>
      <c r="C135" s="8"/>
      <c r="D135" s="8"/>
      <c r="E135" s="132"/>
      <c r="F135" s="132"/>
      <c r="G135" s="132"/>
      <c r="H135" s="132"/>
      <c r="I135" s="8"/>
      <c r="J135" s="8"/>
      <c r="K135" s="8"/>
      <c r="L135" s="8"/>
      <c r="M135" s="8"/>
      <c r="N135" s="8"/>
      <c r="O135" s="8"/>
      <c r="P135" s="8"/>
      <c r="Q135" s="8"/>
      <c r="R135" s="8"/>
      <c r="S135" s="8"/>
      <c r="T135" s="8"/>
      <c r="U135" s="8"/>
      <c r="V135" s="8"/>
      <c r="W135" s="9"/>
    </row>
    <row r="136" spans="1:23" ht="16.149999999999999" customHeight="1">
      <c r="A136" s="161"/>
      <c r="B136" s="8"/>
      <c r="C136" s="8"/>
      <c r="D136" s="8"/>
      <c r="E136" s="132"/>
      <c r="F136" s="132"/>
      <c r="G136" s="132"/>
      <c r="H136" s="132"/>
      <c r="I136" s="8"/>
      <c r="J136" s="8"/>
      <c r="K136" s="8"/>
      <c r="L136" s="8"/>
      <c r="M136" s="8"/>
      <c r="N136" s="8"/>
      <c r="O136" s="8"/>
      <c r="P136" s="8"/>
      <c r="Q136" s="8"/>
      <c r="R136" s="8"/>
      <c r="S136" s="8"/>
      <c r="T136" s="8"/>
      <c r="U136" s="8"/>
      <c r="V136" s="8"/>
      <c r="W136" s="9"/>
    </row>
    <row r="137" spans="1:23" ht="16.149999999999999" customHeight="1">
      <c r="A137" s="162"/>
      <c r="B137" s="163"/>
      <c r="C137" s="163"/>
      <c r="D137" s="163"/>
      <c r="E137" s="164"/>
      <c r="F137" s="164"/>
      <c r="G137" s="164"/>
      <c r="H137" s="164"/>
      <c r="I137" s="163"/>
      <c r="J137" s="163"/>
      <c r="K137" s="163"/>
      <c r="L137" s="163"/>
      <c r="M137" s="163"/>
      <c r="N137" s="163"/>
      <c r="O137" s="163"/>
      <c r="P137" s="163"/>
      <c r="Q137" s="163"/>
      <c r="R137" s="163"/>
      <c r="S137" s="163"/>
      <c r="T137" s="163"/>
      <c r="U137" s="163"/>
      <c r="V137" s="163"/>
      <c r="W137" s="165"/>
    </row>
  </sheetData>
  <mergeCells count="70">
    <mergeCell ref="A1:B9"/>
    <mergeCell ref="C1:F1"/>
    <mergeCell ref="G1:I1"/>
    <mergeCell ref="J1:L1"/>
    <mergeCell ref="C2:F2"/>
    <mergeCell ref="G2:I2"/>
    <mergeCell ref="J2:L2"/>
    <mergeCell ref="C3:F9"/>
    <mergeCell ref="G3:I3"/>
    <mergeCell ref="J3:L3"/>
    <mergeCell ref="G4:I4"/>
    <mergeCell ref="J4:L4"/>
    <mergeCell ref="G5:I5"/>
    <mergeCell ref="J5:L5"/>
    <mergeCell ref="G6:I6"/>
    <mergeCell ref="J6:L6"/>
    <mergeCell ref="G7:I7"/>
    <mergeCell ref="J7:L7"/>
    <mergeCell ref="G8:I8"/>
    <mergeCell ref="J8:L8"/>
    <mergeCell ref="G9:I9"/>
    <mergeCell ref="J9:L9"/>
    <mergeCell ref="A17:F17"/>
    <mergeCell ref="G17:H17"/>
    <mergeCell ref="I17:J17"/>
    <mergeCell ref="K17:L17"/>
    <mergeCell ref="A10:B10"/>
    <mergeCell ref="C10:F11"/>
    <mergeCell ref="G10:I10"/>
    <mergeCell ref="J10:L10"/>
    <mergeCell ref="A11:B11"/>
    <mergeCell ref="G11:I11"/>
    <mergeCell ref="J11:L14"/>
    <mergeCell ref="A12:B12"/>
    <mergeCell ref="C12:F13"/>
    <mergeCell ref="G12:I12"/>
    <mergeCell ref="A13:B14"/>
    <mergeCell ref="G13:I13"/>
    <mergeCell ref="G14:I14"/>
    <mergeCell ref="G15:H15"/>
    <mergeCell ref="A16:L16"/>
    <mergeCell ref="A115:C115"/>
    <mergeCell ref="D115:F115"/>
    <mergeCell ref="J115:K115"/>
    <mergeCell ref="A19:L19"/>
    <mergeCell ref="A105:E105"/>
    <mergeCell ref="A107:E107"/>
    <mergeCell ref="A108:E108"/>
    <mergeCell ref="A109:E109"/>
    <mergeCell ref="A110:E110"/>
    <mergeCell ref="A111:E111"/>
    <mergeCell ref="A112:L113"/>
    <mergeCell ref="A114:C114"/>
    <mergeCell ref="D114:F114"/>
    <mergeCell ref="H114:L114"/>
    <mergeCell ref="J125:L125"/>
    <mergeCell ref="B126:D126"/>
    <mergeCell ref="B131:D131"/>
    <mergeCell ref="A116:C116"/>
    <mergeCell ref="D116:F116"/>
    <mergeCell ref="A117:C117"/>
    <mergeCell ref="D117:F117"/>
    <mergeCell ref="A118:C118"/>
    <mergeCell ref="D118:F118"/>
    <mergeCell ref="B132:D132"/>
    <mergeCell ref="F132:H132"/>
    <mergeCell ref="B133:D133"/>
    <mergeCell ref="B124:D124"/>
    <mergeCell ref="B125:D125"/>
    <mergeCell ref="F125:H125"/>
  </mergeCells>
  <pageMargins left="0.23622000000000001" right="0.23622000000000001" top="0.748031" bottom="0.748031" header="0.31496099999999999" footer="0.31496099999999999"/>
  <pageSetup scale="55" orientation="landscape"/>
  <headerFooter>
    <oddFooter>&amp;C&amp;"Arial,Regular"&amp;10&amp;K000000Página &amp;P de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135"/>
  <sheetViews>
    <sheetView showGridLines="0" topLeftCell="A103" workbookViewId="0">
      <selection sqref="A1:B9"/>
    </sheetView>
  </sheetViews>
  <sheetFormatPr baseColWidth="10" defaultColWidth="10.7109375" defaultRowHeight="16.149999999999999" customHeight="1"/>
  <cols>
    <col min="1" max="1" width="8.7109375" style="1" customWidth="1"/>
    <col min="2" max="2" width="63.7109375" style="1" customWidth="1"/>
    <col min="3" max="3" width="7.7109375" style="1" customWidth="1"/>
    <col min="4" max="4" width="12.42578125" style="1" customWidth="1"/>
    <col min="5" max="5" width="16.42578125" style="1" customWidth="1"/>
    <col min="6" max="6" width="21" style="1" customWidth="1"/>
    <col min="7" max="7" width="10.7109375" style="1" customWidth="1"/>
    <col min="8" max="8" width="22.140625" style="1" customWidth="1"/>
    <col min="9" max="9" width="12.42578125" style="1" customWidth="1"/>
    <col min="10" max="10" width="21.28515625" style="1" customWidth="1"/>
    <col min="11" max="11" width="12.7109375" style="1" customWidth="1"/>
    <col min="12" max="12" width="24.140625" style="1" customWidth="1"/>
    <col min="13" max="13" width="3.28515625" style="1" customWidth="1"/>
    <col min="14" max="14" width="25.28515625" style="1" customWidth="1"/>
    <col min="15" max="15" width="21.7109375" style="1" customWidth="1"/>
    <col min="16" max="16" width="22.42578125" style="1" customWidth="1"/>
    <col min="17" max="24" width="10.7109375" style="1" customWidth="1"/>
    <col min="25" max="16384" width="10.7109375" style="1"/>
  </cols>
  <sheetData>
    <row r="1" spans="1:23" ht="22.5" customHeight="1">
      <c r="A1" s="481"/>
      <c r="B1" s="482"/>
      <c r="C1" s="486" t="s">
        <v>0</v>
      </c>
      <c r="D1" s="487"/>
      <c r="E1" s="487"/>
      <c r="F1" s="488"/>
      <c r="G1" s="439" t="s">
        <v>1</v>
      </c>
      <c r="H1" s="440"/>
      <c r="I1" s="489"/>
      <c r="J1" s="490" t="s">
        <v>2</v>
      </c>
      <c r="K1" s="444"/>
      <c r="L1" s="491"/>
      <c r="M1" s="2"/>
      <c r="N1" s="3"/>
      <c r="O1" s="3"/>
      <c r="P1" s="3"/>
      <c r="Q1" s="3"/>
      <c r="R1" s="3"/>
      <c r="S1" s="3"/>
      <c r="T1" s="3"/>
      <c r="U1" s="3"/>
      <c r="V1" s="3"/>
      <c r="W1" s="4"/>
    </row>
    <row r="2" spans="1:23" ht="22.5" customHeight="1">
      <c r="A2" s="483"/>
      <c r="B2" s="484"/>
      <c r="C2" s="492" t="s">
        <v>3</v>
      </c>
      <c r="D2" s="493"/>
      <c r="E2" s="493"/>
      <c r="F2" s="494"/>
      <c r="G2" s="458">
        <v>2128394192</v>
      </c>
      <c r="H2" s="459"/>
      <c r="I2" s="460"/>
      <c r="J2" s="508" t="s">
        <v>167</v>
      </c>
      <c r="K2" s="509"/>
      <c r="L2" s="510"/>
      <c r="M2" s="7"/>
      <c r="N2" s="8"/>
      <c r="O2" s="8"/>
      <c r="P2" s="8"/>
      <c r="Q2" s="8"/>
      <c r="R2" s="8"/>
      <c r="S2" s="8"/>
      <c r="T2" s="8"/>
      <c r="U2" s="8"/>
      <c r="V2" s="8"/>
      <c r="W2" s="9"/>
    </row>
    <row r="3" spans="1:23" ht="22.5" customHeight="1">
      <c r="A3" s="483"/>
      <c r="B3" s="484"/>
      <c r="C3" s="498" t="s">
        <v>4</v>
      </c>
      <c r="D3" s="499"/>
      <c r="E3" s="499"/>
      <c r="F3" s="500"/>
      <c r="G3" s="429" t="s">
        <v>5</v>
      </c>
      <c r="H3" s="430"/>
      <c r="I3" s="431"/>
      <c r="J3" s="447" t="s">
        <v>6</v>
      </c>
      <c r="K3" s="448"/>
      <c r="L3" s="449"/>
      <c r="M3" s="7"/>
      <c r="N3" s="8"/>
      <c r="O3" s="8"/>
      <c r="P3" s="8"/>
      <c r="Q3" s="8"/>
      <c r="R3" s="8"/>
      <c r="S3" s="8"/>
      <c r="T3" s="8"/>
      <c r="U3" s="8"/>
      <c r="V3" s="8"/>
      <c r="W3" s="9"/>
    </row>
    <row r="4" spans="1:23" ht="22.5" customHeight="1">
      <c r="A4" s="483"/>
      <c r="B4" s="484"/>
      <c r="C4" s="501"/>
      <c r="D4" s="502"/>
      <c r="E4" s="502"/>
      <c r="F4" s="503"/>
      <c r="G4" s="458">
        <f>G2/2</f>
        <v>1064197096</v>
      </c>
      <c r="H4" s="459"/>
      <c r="I4" s="460"/>
      <c r="J4" s="461">
        <v>1</v>
      </c>
      <c r="K4" s="462"/>
      <c r="L4" s="463"/>
      <c r="M4" s="7"/>
      <c r="N4" s="8"/>
      <c r="O4" s="8"/>
      <c r="P4" s="8"/>
      <c r="Q4" s="8"/>
      <c r="R4" s="8"/>
      <c r="S4" s="8"/>
      <c r="T4" s="8"/>
      <c r="U4" s="8"/>
      <c r="V4" s="8"/>
      <c r="W4" s="9"/>
    </row>
    <row r="5" spans="1:23" ht="22.5" customHeight="1">
      <c r="A5" s="483"/>
      <c r="B5" s="484"/>
      <c r="C5" s="501"/>
      <c r="D5" s="502"/>
      <c r="E5" s="502"/>
      <c r="F5" s="503"/>
      <c r="G5" s="429" t="s">
        <v>7</v>
      </c>
      <c r="H5" s="430"/>
      <c r="I5" s="431"/>
      <c r="J5" s="447" t="s">
        <v>8</v>
      </c>
      <c r="K5" s="448"/>
      <c r="L5" s="449"/>
      <c r="M5" s="7"/>
      <c r="N5" s="8"/>
      <c r="O5" s="8"/>
      <c r="P5" s="8"/>
      <c r="Q5" s="8"/>
      <c r="R5" s="8"/>
      <c r="S5" s="8"/>
      <c r="T5" s="8"/>
      <c r="U5" s="8"/>
      <c r="V5" s="8"/>
      <c r="W5" s="9"/>
    </row>
    <row r="6" spans="1:23" ht="22.5" customHeight="1">
      <c r="A6" s="483"/>
      <c r="B6" s="484"/>
      <c r="C6" s="501"/>
      <c r="D6" s="502"/>
      <c r="E6" s="502"/>
      <c r="F6" s="503"/>
      <c r="G6" s="508" t="s">
        <v>177</v>
      </c>
      <c r="H6" s="459"/>
      <c r="I6" s="460"/>
      <c r="J6" s="508" t="s">
        <v>177</v>
      </c>
      <c r="K6" s="459"/>
      <c r="L6" s="460"/>
      <c r="M6" s="7"/>
      <c r="N6" s="8"/>
      <c r="O6" s="8"/>
      <c r="P6" s="8"/>
      <c r="Q6" s="8"/>
      <c r="R6" s="8"/>
      <c r="S6" s="8"/>
      <c r="T6" s="8"/>
      <c r="U6" s="8"/>
      <c r="V6" s="8"/>
      <c r="W6" s="9"/>
    </row>
    <row r="7" spans="1:23" ht="22.5" customHeight="1">
      <c r="A7" s="483"/>
      <c r="B7" s="484"/>
      <c r="C7" s="501"/>
      <c r="D7" s="502"/>
      <c r="E7" s="502"/>
      <c r="F7" s="503"/>
      <c r="G7" s="447" t="s">
        <v>9</v>
      </c>
      <c r="H7" s="477"/>
      <c r="I7" s="478"/>
      <c r="J7" s="447" t="s">
        <v>10</v>
      </c>
      <c r="K7" s="477"/>
      <c r="L7" s="478"/>
      <c r="M7" s="7"/>
      <c r="N7" s="8"/>
      <c r="O7" s="8"/>
      <c r="P7" s="8"/>
      <c r="Q7" s="8"/>
      <c r="R7" s="8"/>
      <c r="S7" s="8"/>
      <c r="T7" s="8"/>
      <c r="U7" s="8"/>
      <c r="V7" s="8"/>
      <c r="W7" s="9"/>
    </row>
    <row r="8" spans="1:23" ht="22.5" customHeight="1">
      <c r="A8" s="483"/>
      <c r="B8" s="484"/>
      <c r="C8" s="501"/>
      <c r="D8" s="502"/>
      <c r="E8" s="502"/>
      <c r="F8" s="503"/>
      <c r="G8" s="508" t="s">
        <v>177</v>
      </c>
      <c r="H8" s="459"/>
      <c r="I8" s="460"/>
      <c r="J8" s="508" t="s">
        <v>177</v>
      </c>
      <c r="K8" s="459"/>
      <c r="L8" s="460"/>
      <c r="M8" s="7"/>
      <c r="N8" s="8"/>
      <c r="O8" s="8"/>
      <c r="P8" s="8"/>
      <c r="Q8" s="8"/>
      <c r="R8" s="8"/>
      <c r="S8" s="8"/>
      <c r="T8" s="8"/>
      <c r="U8" s="8"/>
      <c r="V8" s="8"/>
      <c r="W8" s="9"/>
    </row>
    <row r="9" spans="1:23" ht="17.25" customHeight="1">
      <c r="A9" s="485"/>
      <c r="B9" s="476"/>
      <c r="C9" s="504"/>
      <c r="D9" s="505"/>
      <c r="E9" s="505"/>
      <c r="F9" s="506"/>
      <c r="G9" s="429" t="s">
        <v>11</v>
      </c>
      <c r="H9" s="430"/>
      <c r="I9" s="431"/>
      <c r="J9" s="447" t="s">
        <v>12</v>
      </c>
      <c r="K9" s="448"/>
      <c r="L9" s="449"/>
      <c r="M9" s="10"/>
      <c r="N9" s="11"/>
      <c r="O9" s="8"/>
      <c r="P9" s="8"/>
      <c r="Q9" s="8"/>
      <c r="R9" s="8"/>
      <c r="S9" s="8"/>
      <c r="T9" s="8"/>
      <c r="U9" s="8"/>
      <c r="V9" s="8"/>
      <c r="W9" s="9"/>
    </row>
    <row r="10" spans="1:23" ht="22.5" customHeight="1">
      <c r="A10" s="450" t="s">
        <v>13</v>
      </c>
      <c r="B10" s="451"/>
      <c r="C10" s="452" t="s">
        <v>14</v>
      </c>
      <c r="D10" s="453"/>
      <c r="E10" s="453"/>
      <c r="F10" s="454"/>
      <c r="G10" s="458">
        <f>D115</f>
        <v>2128388556</v>
      </c>
      <c r="H10" s="459"/>
      <c r="I10" s="460"/>
      <c r="J10" s="461">
        <v>0.88980000000000004</v>
      </c>
      <c r="K10" s="462"/>
      <c r="L10" s="463"/>
      <c r="M10" s="10"/>
      <c r="N10" s="8"/>
      <c r="O10" s="8"/>
      <c r="P10" s="8"/>
      <c r="Q10" s="8"/>
      <c r="R10" s="8"/>
      <c r="S10" s="8"/>
      <c r="T10" s="8"/>
      <c r="U10" s="8"/>
      <c r="V10" s="8"/>
      <c r="W10" s="9"/>
    </row>
    <row r="11" spans="1:23" ht="22.5" customHeight="1">
      <c r="A11" s="464" t="s">
        <v>15</v>
      </c>
      <c r="B11" s="465"/>
      <c r="C11" s="455"/>
      <c r="D11" s="456"/>
      <c r="E11" s="456"/>
      <c r="F11" s="457"/>
      <c r="G11" s="429" t="s">
        <v>178</v>
      </c>
      <c r="H11" s="430"/>
      <c r="I11" s="431"/>
      <c r="J11" s="466" t="s">
        <v>17</v>
      </c>
      <c r="K11" s="467"/>
      <c r="L11" s="468"/>
      <c r="M11" s="7"/>
      <c r="N11" s="8"/>
      <c r="O11" s="8"/>
      <c r="P11" s="8"/>
      <c r="Q11" s="8"/>
      <c r="R11" s="8"/>
      <c r="S11" s="8"/>
      <c r="T11" s="8"/>
      <c r="U11" s="8"/>
      <c r="V11" s="8"/>
      <c r="W11" s="9"/>
    </row>
    <row r="12" spans="1:23" ht="22.5" customHeight="1">
      <c r="A12" s="475" t="s">
        <v>18</v>
      </c>
      <c r="B12" s="476"/>
      <c r="C12" s="452" t="s">
        <v>19</v>
      </c>
      <c r="D12" s="453"/>
      <c r="E12" s="453"/>
      <c r="F12" s="454"/>
      <c r="G12" s="458">
        <v>1701902047</v>
      </c>
      <c r="H12" s="459"/>
      <c r="I12" s="460"/>
      <c r="J12" s="469"/>
      <c r="K12" s="470"/>
      <c r="L12" s="471"/>
      <c r="M12" s="7"/>
      <c r="N12" s="8"/>
      <c r="O12" s="8"/>
      <c r="P12" s="8"/>
      <c r="Q12" s="8"/>
      <c r="R12" s="8"/>
      <c r="S12" s="8"/>
      <c r="T12" s="8"/>
      <c r="U12" s="8"/>
      <c r="V12" s="8"/>
      <c r="W12" s="9"/>
    </row>
    <row r="13" spans="1:23" ht="30.75" customHeight="1">
      <c r="A13" s="425" t="s">
        <v>20</v>
      </c>
      <c r="B13" s="426"/>
      <c r="C13" s="455"/>
      <c r="D13" s="456"/>
      <c r="E13" s="456"/>
      <c r="F13" s="457"/>
      <c r="G13" s="429" t="s">
        <v>179</v>
      </c>
      <c r="H13" s="430"/>
      <c r="I13" s="431"/>
      <c r="J13" s="469"/>
      <c r="K13" s="470"/>
      <c r="L13" s="471"/>
      <c r="M13" s="7"/>
      <c r="N13" s="8"/>
      <c r="O13" s="8"/>
      <c r="P13" s="8"/>
      <c r="Q13" s="8"/>
      <c r="R13" s="8"/>
      <c r="S13" s="8"/>
      <c r="T13" s="8"/>
      <c r="U13" s="8"/>
      <c r="V13" s="8"/>
      <c r="W13" s="9"/>
    </row>
    <row r="14" spans="1:23" ht="22.5" customHeight="1">
      <c r="A14" s="427"/>
      <c r="B14" s="428"/>
      <c r="C14" s="14" t="s">
        <v>22</v>
      </c>
      <c r="D14" s="15"/>
      <c r="E14" s="15"/>
      <c r="F14" s="16"/>
      <c r="G14" s="432">
        <v>850951023.5</v>
      </c>
      <c r="H14" s="433"/>
      <c r="I14" s="434"/>
      <c r="J14" s="472"/>
      <c r="K14" s="473"/>
      <c r="L14" s="474"/>
      <c r="M14" s="7"/>
      <c r="N14" s="8"/>
      <c r="O14" s="8"/>
      <c r="P14" s="8"/>
      <c r="Q14" s="8"/>
      <c r="R14" s="8"/>
      <c r="S14" s="8"/>
      <c r="T14" s="8"/>
      <c r="U14" s="8"/>
      <c r="V14" s="8"/>
      <c r="W14" s="9"/>
    </row>
    <row r="15" spans="1:23" ht="9" customHeight="1">
      <c r="A15" s="17"/>
      <c r="B15" s="18"/>
      <c r="C15" s="18"/>
      <c r="D15" s="18"/>
      <c r="E15" s="18"/>
      <c r="F15" s="18"/>
      <c r="G15" s="435"/>
      <c r="H15" s="435"/>
      <c r="I15" s="18"/>
      <c r="J15" s="19"/>
      <c r="K15" s="18"/>
      <c r="L15" s="20"/>
      <c r="M15" s="7"/>
      <c r="N15" s="8"/>
      <c r="O15" s="8"/>
      <c r="P15" s="8"/>
      <c r="Q15" s="8"/>
      <c r="R15" s="8"/>
      <c r="S15" s="8"/>
      <c r="T15" s="8"/>
      <c r="U15" s="8"/>
      <c r="V15" s="8"/>
      <c r="W15" s="9"/>
    </row>
    <row r="16" spans="1:23" ht="56.25" customHeight="1">
      <c r="A16" s="436" t="s">
        <v>168</v>
      </c>
      <c r="B16" s="437"/>
      <c r="C16" s="437"/>
      <c r="D16" s="437"/>
      <c r="E16" s="437"/>
      <c r="F16" s="437"/>
      <c r="G16" s="437"/>
      <c r="H16" s="437"/>
      <c r="I16" s="437"/>
      <c r="J16" s="437"/>
      <c r="K16" s="437"/>
      <c r="L16" s="438"/>
      <c r="M16" s="21"/>
      <c r="N16" s="22"/>
      <c r="O16" s="23"/>
      <c r="P16" s="8"/>
      <c r="Q16" s="8"/>
      <c r="R16" s="8"/>
      <c r="S16" s="8"/>
      <c r="T16" s="8"/>
      <c r="U16" s="8"/>
      <c r="V16" s="8"/>
      <c r="W16" s="9"/>
    </row>
    <row r="17" spans="1:23" ht="16.5" customHeight="1">
      <c r="A17" s="439" t="s">
        <v>24</v>
      </c>
      <c r="B17" s="440"/>
      <c r="C17" s="440"/>
      <c r="D17" s="440"/>
      <c r="E17" s="440"/>
      <c r="F17" s="440"/>
      <c r="G17" s="441" t="s">
        <v>25</v>
      </c>
      <c r="H17" s="442"/>
      <c r="I17" s="443" t="s">
        <v>26</v>
      </c>
      <c r="J17" s="444"/>
      <c r="K17" s="445" t="s">
        <v>27</v>
      </c>
      <c r="L17" s="446"/>
      <c r="M17" s="7"/>
      <c r="N17" s="8"/>
      <c r="O17" s="8"/>
      <c r="P17" s="8"/>
      <c r="Q17" s="8"/>
      <c r="R17" s="8"/>
      <c r="S17" s="8"/>
      <c r="T17" s="8"/>
      <c r="U17" s="8"/>
      <c r="V17" s="8"/>
      <c r="W17" s="9"/>
    </row>
    <row r="18" spans="1:23" ht="16.5" customHeight="1">
      <c r="A18" s="24" t="s">
        <v>28</v>
      </c>
      <c r="B18" s="25" t="s">
        <v>29</v>
      </c>
      <c r="C18" s="25" t="s">
        <v>30</v>
      </c>
      <c r="D18" s="25" t="s">
        <v>31</v>
      </c>
      <c r="E18" s="25" t="s">
        <v>32</v>
      </c>
      <c r="F18" s="25" t="s">
        <v>33</v>
      </c>
      <c r="G18" s="25" t="s">
        <v>31</v>
      </c>
      <c r="H18" s="25" t="s">
        <v>34</v>
      </c>
      <c r="I18" s="25" t="s">
        <v>35</v>
      </c>
      <c r="J18" s="25" t="s">
        <v>34</v>
      </c>
      <c r="K18" s="25" t="s">
        <v>36</v>
      </c>
      <c r="L18" s="26" t="s">
        <v>34</v>
      </c>
      <c r="M18" s="7"/>
      <c r="N18" s="8"/>
      <c r="O18" s="8"/>
      <c r="P18" s="8"/>
      <c r="Q18" s="8"/>
      <c r="R18" s="8"/>
      <c r="S18" s="8"/>
      <c r="T18" s="8"/>
      <c r="U18" s="8"/>
      <c r="V18" s="8"/>
      <c r="W18" s="9"/>
    </row>
    <row r="19" spans="1:23" ht="15.75" customHeight="1">
      <c r="A19" s="419" t="s">
        <v>37</v>
      </c>
      <c r="B19" s="420"/>
      <c r="C19" s="420"/>
      <c r="D19" s="420"/>
      <c r="E19" s="420"/>
      <c r="F19" s="420"/>
      <c r="G19" s="420"/>
      <c r="H19" s="420"/>
      <c r="I19" s="420"/>
      <c r="J19" s="420"/>
      <c r="K19" s="420"/>
      <c r="L19" s="421"/>
      <c r="M19" s="7"/>
      <c r="N19" s="8"/>
      <c r="O19" s="27"/>
      <c r="P19" s="27"/>
      <c r="Q19" s="8"/>
      <c r="R19" s="8"/>
      <c r="S19" s="8"/>
      <c r="T19" s="8"/>
      <c r="U19" s="8"/>
      <c r="V19" s="8"/>
      <c r="W19" s="9"/>
    </row>
    <row r="20" spans="1:23" ht="14.25" customHeight="1">
      <c r="A20" s="28">
        <v>1</v>
      </c>
      <c r="B20" s="29" t="s">
        <v>38</v>
      </c>
      <c r="C20" s="30"/>
      <c r="D20" s="31"/>
      <c r="E20" s="30"/>
      <c r="F20" s="30"/>
      <c r="G20" s="32"/>
      <c r="H20" s="33"/>
      <c r="I20" s="34"/>
      <c r="J20" s="33"/>
      <c r="K20" s="32"/>
      <c r="L20" s="35"/>
      <c r="M20" s="7"/>
      <c r="N20" s="8"/>
      <c r="O20" s="27"/>
      <c r="P20" s="27"/>
      <c r="Q20" s="8"/>
      <c r="R20" s="8"/>
      <c r="S20" s="8"/>
      <c r="T20" s="8"/>
      <c r="U20" s="8"/>
      <c r="V20" s="8"/>
      <c r="W20" s="9"/>
    </row>
    <row r="21" spans="1:23" ht="14.25" customHeight="1">
      <c r="A21" s="36">
        <v>1.1000000000000001</v>
      </c>
      <c r="B21" s="37" t="s">
        <v>39</v>
      </c>
      <c r="C21" s="38" t="s">
        <v>40</v>
      </c>
      <c r="D21" s="32">
        <v>1294.5</v>
      </c>
      <c r="E21" s="39">
        <v>2970</v>
      </c>
      <c r="F21" s="39">
        <f>ROUND(D21*E21,0)</f>
        <v>3844665</v>
      </c>
      <c r="G21" s="40">
        <f>IF(K21&gt;D21,K21-D21,0)</f>
        <v>0</v>
      </c>
      <c r="H21" s="41">
        <f>ROUND(E21*G21,0)</f>
        <v>0</v>
      </c>
      <c r="I21" s="42">
        <f>IF(D21&gt;K21,D21-K21,0)</f>
        <v>13.599999999999909</v>
      </c>
      <c r="J21" s="41">
        <f>ROUND(I21*E21,0)</f>
        <v>40392</v>
      </c>
      <c r="K21" s="32">
        <v>1280.9000000000001</v>
      </c>
      <c r="L21" s="35">
        <f>ROUND(E21*K21,0)</f>
        <v>3804273</v>
      </c>
      <c r="M21" s="7"/>
      <c r="N21" s="8"/>
      <c r="O21" s="27"/>
      <c r="P21" s="27"/>
      <c r="Q21" s="8"/>
      <c r="R21" s="8"/>
      <c r="S21" s="8"/>
      <c r="T21" s="8"/>
      <c r="U21" s="8"/>
      <c r="V21" s="8"/>
      <c r="W21" s="9"/>
    </row>
    <row r="22" spans="1:23" ht="14.25" customHeight="1">
      <c r="A22" s="36">
        <v>1.2</v>
      </c>
      <c r="B22" s="37" t="s">
        <v>41</v>
      </c>
      <c r="C22" s="38" t="s">
        <v>40</v>
      </c>
      <c r="D22" s="32">
        <v>2589</v>
      </c>
      <c r="E22" s="39">
        <v>3057</v>
      </c>
      <c r="F22" s="39">
        <f>ROUND(D22*E22,0)</f>
        <v>7914573</v>
      </c>
      <c r="G22" s="40">
        <f>IF(K22&gt;D22,K22-D22,0)</f>
        <v>0</v>
      </c>
      <c r="H22" s="41">
        <f>ROUND(E22*G22,0)</f>
        <v>0</v>
      </c>
      <c r="I22" s="42">
        <f>IF(D22&gt;K22,D22-K22,0)</f>
        <v>154.69999999999982</v>
      </c>
      <c r="J22" s="41">
        <f>ROUND(I22*E22,0)</f>
        <v>472918</v>
      </c>
      <c r="K22" s="32">
        <v>2434.3000000000002</v>
      </c>
      <c r="L22" s="35">
        <f>ROUND(E22*K22,0)</f>
        <v>7441655</v>
      </c>
      <c r="M22" s="7"/>
      <c r="N22" s="8"/>
      <c r="O22" s="27"/>
      <c r="P22" s="27"/>
      <c r="Q22" s="8"/>
      <c r="R22" s="8"/>
      <c r="S22" s="8"/>
      <c r="T22" s="8"/>
      <c r="U22" s="8"/>
      <c r="V22" s="8"/>
      <c r="W22" s="9"/>
    </row>
    <row r="23" spans="1:23" ht="14.25" customHeight="1">
      <c r="A23" s="36">
        <v>1.3</v>
      </c>
      <c r="B23" s="37" t="s">
        <v>42</v>
      </c>
      <c r="C23" s="38" t="s">
        <v>43</v>
      </c>
      <c r="D23" s="32">
        <v>1.29</v>
      </c>
      <c r="E23" s="39">
        <v>1478476</v>
      </c>
      <c r="F23" s="39">
        <f>ROUND(D23*E23,0)</f>
        <v>1907234</v>
      </c>
      <c r="G23" s="40">
        <f>IF(K23&gt;D23,K23-D23,0)</f>
        <v>0</v>
      </c>
      <c r="H23" s="41">
        <f>ROUND(E23*G23,0)</f>
        <v>0</v>
      </c>
      <c r="I23" s="42">
        <f>IF(D23&gt;K23,D23-K23,0)</f>
        <v>1.0000000000000009E-2</v>
      </c>
      <c r="J23" s="41">
        <f>ROUND(I23*E23,0)</f>
        <v>14785</v>
      </c>
      <c r="K23" s="32">
        <v>1.28</v>
      </c>
      <c r="L23" s="35">
        <f>ROUND(E23*K23,0)</f>
        <v>1892449</v>
      </c>
      <c r="M23" s="7"/>
      <c r="N23" s="8"/>
      <c r="O23" s="27"/>
      <c r="P23" s="27"/>
      <c r="Q23" s="8"/>
      <c r="R23" s="8"/>
      <c r="S23" s="8"/>
      <c r="T23" s="8"/>
      <c r="U23" s="8"/>
      <c r="V23" s="8"/>
      <c r="W23" s="9"/>
    </row>
    <row r="24" spans="1:23" ht="14.25" customHeight="1">
      <c r="A24" s="36"/>
      <c r="B24" s="43"/>
      <c r="C24" s="44"/>
      <c r="D24" s="32"/>
      <c r="E24" s="39"/>
      <c r="F24" s="45">
        <f>SUM(F21:F23)</f>
        <v>13666472</v>
      </c>
      <c r="G24" s="32"/>
      <c r="H24" s="45">
        <f>SUM(H21:H23)</f>
        <v>0</v>
      </c>
      <c r="I24" s="42"/>
      <c r="J24" s="45">
        <f>SUM(J21:J23)</f>
        <v>528095</v>
      </c>
      <c r="K24" s="32"/>
      <c r="L24" s="46">
        <f>SUM(L21:L23)</f>
        <v>13138377</v>
      </c>
      <c r="M24" s="7"/>
      <c r="N24" s="8"/>
      <c r="O24" s="27"/>
      <c r="P24" s="27"/>
      <c r="Q24" s="8"/>
      <c r="R24" s="8"/>
      <c r="S24" s="8"/>
      <c r="T24" s="8"/>
      <c r="U24" s="8"/>
      <c r="V24" s="8"/>
      <c r="W24" s="9"/>
    </row>
    <row r="25" spans="1:23" ht="14.25" customHeight="1">
      <c r="A25" s="28">
        <v>2</v>
      </c>
      <c r="B25" s="29" t="s">
        <v>44</v>
      </c>
      <c r="C25" s="47"/>
      <c r="D25" s="32"/>
      <c r="E25" s="48"/>
      <c r="F25" s="39"/>
      <c r="G25" s="32"/>
      <c r="H25" s="33"/>
      <c r="I25" s="34"/>
      <c r="J25" s="33"/>
      <c r="K25" s="32"/>
      <c r="L25" s="35"/>
      <c r="M25" s="7"/>
      <c r="N25" s="8"/>
      <c r="O25" s="27"/>
      <c r="P25" s="27"/>
      <c r="Q25" s="8"/>
      <c r="R25" s="8"/>
      <c r="S25" s="8"/>
      <c r="T25" s="8"/>
      <c r="U25" s="8"/>
      <c r="V25" s="8"/>
      <c r="W25" s="9"/>
    </row>
    <row r="26" spans="1:23" ht="14.25" customHeight="1">
      <c r="A26" s="36"/>
      <c r="B26" s="37" t="s">
        <v>45</v>
      </c>
      <c r="C26" s="38" t="s">
        <v>46</v>
      </c>
      <c r="D26" s="32">
        <v>12</v>
      </c>
      <c r="E26" s="39">
        <v>209569</v>
      </c>
      <c r="F26" s="39">
        <f>ROUND(D26*E26,0)</f>
        <v>2514828</v>
      </c>
      <c r="G26" s="40">
        <f>IF(K26&gt;D26,K26-D26,0)</f>
        <v>64.84</v>
      </c>
      <c r="H26" s="41">
        <f>ROUND(E26*G26,0)</f>
        <v>13588454</v>
      </c>
      <c r="I26" s="42">
        <f>IF(D26&gt;K26,D26-K26,0)</f>
        <v>0</v>
      </c>
      <c r="J26" s="49">
        <f>ROUND(I26*E26,0)</f>
        <v>0</v>
      </c>
      <c r="K26" s="32">
        <v>76.84</v>
      </c>
      <c r="L26" s="35">
        <f>ROUND(E26*K26,0)</f>
        <v>16103282</v>
      </c>
      <c r="M26" s="7"/>
      <c r="N26" s="8"/>
      <c r="O26" s="27"/>
      <c r="P26" s="27"/>
      <c r="Q26" s="8"/>
      <c r="R26" s="8"/>
      <c r="S26" s="8"/>
      <c r="T26" s="8"/>
      <c r="U26" s="8"/>
      <c r="V26" s="8"/>
      <c r="W26" s="9"/>
    </row>
    <row r="27" spans="1:23" ht="14.25" customHeight="1">
      <c r="A27" s="36"/>
      <c r="B27" s="43"/>
      <c r="C27" s="44"/>
      <c r="D27" s="32"/>
      <c r="E27" s="39"/>
      <c r="F27" s="39">
        <f>ROUND(D27*E27,0)</f>
        <v>0</v>
      </c>
      <c r="G27" s="32"/>
      <c r="H27" s="33"/>
      <c r="I27" s="34"/>
      <c r="J27" s="33"/>
      <c r="K27" s="32"/>
      <c r="L27" s="35"/>
      <c r="M27" s="7"/>
      <c r="N27" s="8"/>
      <c r="O27" s="27"/>
      <c r="P27" s="27"/>
      <c r="Q27" s="8"/>
      <c r="R27" s="8"/>
      <c r="S27" s="8"/>
      <c r="T27" s="8"/>
      <c r="U27" s="8"/>
      <c r="V27" s="8"/>
      <c r="W27" s="9"/>
    </row>
    <row r="28" spans="1:23" ht="14.25" customHeight="1">
      <c r="A28" s="36"/>
      <c r="B28" s="43"/>
      <c r="C28" s="44"/>
      <c r="D28" s="32"/>
      <c r="E28" s="39"/>
      <c r="F28" s="45">
        <f>SUM(F26:F27)</f>
        <v>2514828</v>
      </c>
      <c r="G28" s="32"/>
      <c r="H28" s="45">
        <f>SUM(H26:H27)</f>
        <v>13588454</v>
      </c>
      <c r="I28" s="34"/>
      <c r="J28" s="45">
        <f>SUM(J26:J27)</f>
        <v>0</v>
      </c>
      <c r="K28" s="32"/>
      <c r="L28" s="46">
        <f>SUM(L26:L27)</f>
        <v>16103282</v>
      </c>
      <c r="M28" s="7"/>
      <c r="N28" s="8"/>
      <c r="O28" s="27"/>
      <c r="P28" s="27"/>
      <c r="Q28" s="8"/>
      <c r="R28" s="8"/>
      <c r="S28" s="8"/>
      <c r="T28" s="8"/>
      <c r="U28" s="8"/>
      <c r="V28" s="8"/>
      <c r="W28" s="9"/>
    </row>
    <row r="29" spans="1:23" ht="14.25" customHeight="1">
      <c r="A29" s="28">
        <v>3</v>
      </c>
      <c r="B29" s="50" t="s">
        <v>47</v>
      </c>
      <c r="C29" s="44"/>
      <c r="D29" s="32"/>
      <c r="E29" s="39"/>
      <c r="F29" s="39"/>
      <c r="G29" s="32"/>
      <c r="H29" s="33"/>
      <c r="I29" s="34"/>
      <c r="J29" s="33"/>
      <c r="K29" s="32"/>
      <c r="L29" s="35"/>
      <c r="M29" s="7"/>
      <c r="N29" s="8"/>
      <c r="O29" s="27"/>
      <c r="P29" s="27"/>
      <c r="Q29" s="8"/>
      <c r="R29" s="8"/>
      <c r="S29" s="8"/>
      <c r="T29" s="8"/>
      <c r="U29" s="8"/>
      <c r="V29" s="8"/>
      <c r="W29" s="9"/>
    </row>
    <row r="30" spans="1:23" ht="14.25" customHeight="1">
      <c r="A30" s="36">
        <v>3.1</v>
      </c>
      <c r="B30" s="37" t="s">
        <v>48</v>
      </c>
      <c r="C30" s="38" t="s">
        <v>46</v>
      </c>
      <c r="D30" s="32">
        <v>4185.45</v>
      </c>
      <c r="E30" s="39">
        <v>19763</v>
      </c>
      <c r="F30" s="39">
        <f>ROUND(D30*E30,0)</f>
        <v>82717048</v>
      </c>
      <c r="G30" s="40">
        <f>IF(K30&gt;D30,K30-D30,0)</f>
        <v>473.02999999999975</v>
      </c>
      <c r="H30" s="41">
        <f>ROUND(E30*G30,0)</f>
        <v>9348492</v>
      </c>
      <c r="I30" s="42">
        <f>IF(D30&gt;K30,D30-K30,0)</f>
        <v>0</v>
      </c>
      <c r="J30" s="41">
        <f>ROUND(I30*E30,0)</f>
        <v>0</v>
      </c>
      <c r="K30" s="32">
        <v>4658.4799999999996</v>
      </c>
      <c r="L30" s="35">
        <f>ROUND(E30*K30,0)</f>
        <v>92065540</v>
      </c>
      <c r="M30" s="7"/>
      <c r="N30" s="8"/>
      <c r="O30" s="27"/>
      <c r="P30" s="27"/>
      <c r="Q30" s="8"/>
      <c r="R30" s="8"/>
      <c r="S30" s="8"/>
      <c r="T30" s="8"/>
      <c r="U30" s="8"/>
      <c r="V30" s="8"/>
      <c r="W30" s="9"/>
    </row>
    <row r="31" spans="1:23" ht="14.25" customHeight="1">
      <c r="A31" s="36">
        <v>3.2</v>
      </c>
      <c r="B31" s="37" t="s">
        <v>49</v>
      </c>
      <c r="C31" s="38" t="s">
        <v>46</v>
      </c>
      <c r="D31" s="32">
        <v>516.35</v>
      </c>
      <c r="E31" s="39">
        <v>52187</v>
      </c>
      <c r="F31" s="39">
        <f>ROUND(D31*E31,0)</f>
        <v>26946757</v>
      </c>
      <c r="G31" s="40">
        <f>IF(K31&gt;D31,K31-D31,0)</f>
        <v>0</v>
      </c>
      <c r="H31" s="41">
        <f>ROUND(E31*G31,0)</f>
        <v>0</v>
      </c>
      <c r="I31" s="42">
        <f>IF(D31&gt;K31,D31-K31,0)</f>
        <v>60.69</v>
      </c>
      <c r="J31" s="41">
        <f>ROUND(I31*E31,0)</f>
        <v>3167229</v>
      </c>
      <c r="K31" s="32">
        <v>455.66</v>
      </c>
      <c r="L31" s="35">
        <f>ROUND(E31*K31,0)</f>
        <v>23779528</v>
      </c>
      <c r="M31" s="7"/>
      <c r="N31" s="51">
        <v>401.23</v>
      </c>
      <c r="O31" s="27">
        <f>N31-K31</f>
        <v>-54.430000000000007</v>
      </c>
      <c r="P31" s="27">
        <f>O31*E30</f>
        <v>-1075700.0900000001</v>
      </c>
      <c r="Q31" s="8"/>
      <c r="R31" s="8"/>
      <c r="S31" s="8"/>
      <c r="T31" s="8"/>
      <c r="U31" s="8"/>
      <c r="V31" s="8"/>
      <c r="W31" s="9"/>
    </row>
    <row r="32" spans="1:23" ht="14.25" customHeight="1">
      <c r="A32" s="36"/>
      <c r="B32" s="43"/>
      <c r="C32" s="44"/>
      <c r="D32" s="52"/>
      <c r="E32" s="39"/>
      <c r="F32" s="45">
        <f>SUM(F30:F31)</f>
        <v>109663805</v>
      </c>
      <c r="G32" s="32"/>
      <c r="H32" s="45">
        <f>SUM(H30:H31)</f>
        <v>9348492</v>
      </c>
      <c r="I32" s="34"/>
      <c r="J32" s="45">
        <f>SUM(J30:J31)</f>
        <v>3167229</v>
      </c>
      <c r="K32" s="32"/>
      <c r="L32" s="46">
        <f>SUM(L30:L31)</f>
        <v>115845068</v>
      </c>
      <c r="M32" s="7"/>
      <c r="N32" s="8"/>
      <c r="O32" s="27"/>
      <c r="P32" s="27"/>
      <c r="Q32" s="8"/>
      <c r="R32" s="8"/>
      <c r="S32" s="8"/>
      <c r="T32" s="8"/>
      <c r="U32" s="8"/>
      <c r="V32" s="8"/>
      <c r="W32" s="9"/>
    </row>
    <row r="33" spans="1:23" ht="14.25" customHeight="1">
      <c r="A33" s="28">
        <v>4</v>
      </c>
      <c r="B33" s="50" t="s">
        <v>50</v>
      </c>
      <c r="C33" s="53"/>
      <c r="D33" s="52"/>
      <c r="E33" s="39"/>
      <c r="F33" s="54"/>
      <c r="G33" s="32"/>
      <c r="H33" s="33"/>
      <c r="I33" s="34"/>
      <c r="J33" s="33"/>
      <c r="K33" s="32"/>
      <c r="L33" s="35"/>
      <c r="M33" s="7"/>
      <c r="N33" s="8"/>
      <c r="O33" s="27"/>
      <c r="P33" s="27"/>
      <c r="Q33" s="8"/>
      <c r="R33" s="8"/>
      <c r="S33" s="8"/>
      <c r="T33" s="8"/>
      <c r="U33" s="8"/>
      <c r="V33" s="8"/>
      <c r="W33" s="9"/>
    </row>
    <row r="34" spans="1:23" ht="14.25" customHeight="1">
      <c r="A34" s="36">
        <v>4.0999999999999996</v>
      </c>
      <c r="B34" s="37" t="s">
        <v>51</v>
      </c>
      <c r="C34" s="38" t="s">
        <v>46</v>
      </c>
      <c r="D34" s="32">
        <v>211.74</v>
      </c>
      <c r="E34" s="39">
        <v>31353</v>
      </c>
      <c r="F34" s="39">
        <f>ROUND(D34*E34,0)</f>
        <v>6638684</v>
      </c>
      <c r="G34" s="40">
        <f>IF(K34&gt;D34,K34-D34,0)</f>
        <v>0</v>
      </c>
      <c r="H34" s="41">
        <f>ROUND(E34*G34,0)</f>
        <v>0</v>
      </c>
      <c r="I34" s="42">
        <f>IF(D34&gt;K34,D34-K34,0)</f>
        <v>66.84</v>
      </c>
      <c r="J34" s="41">
        <f>ROUND(I34*E34,0)</f>
        <v>2095635</v>
      </c>
      <c r="K34" s="32">
        <v>144.9</v>
      </c>
      <c r="L34" s="35">
        <f>ROUND(E34*K34,0)</f>
        <v>4543050</v>
      </c>
      <c r="M34" s="7"/>
      <c r="N34" s="51">
        <v>204.89</v>
      </c>
      <c r="O34" s="27">
        <f>N34-K34</f>
        <v>59.989999999999981</v>
      </c>
      <c r="P34" s="27">
        <f>O34*E34</f>
        <v>1880866.4699999995</v>
      </c>
      <c r="Q34" s="8"/>
      <c r="R34" s="8"/>
      <c r="S34" s="8"/>
      <c r="T34" s="8"/>
      <c r="U34" s="8"/>
      <c r="V34" s="8"/>
      <c r="W34" s="9"/>
    </row>
    <row r="35" spans="1:23" ht="14.25" customHeight="1">
      <c r="A35" s="36">
        <v>4.2</v>
      </c>
      <c r="B35" s="37" t="s">
        <v>52</v>
      </c>
      <c r="C35" s="38" t="s">
        <v>46</v>
      </c>
      <c r="D35" s="32">
        <v>1486.4</v>
      </c>
      <c r="E35" s="39">
        <v>59142</v>
      </c>
      <c r="F35" s="39">
        <f>ROUND(D35*E35,0)</f>
        <v>87908669</v>
      </c>
      <c r="G35" s="40">
        <f>IF(K35&gt;D35,K35-D35,0)</f>
        <v>0</v>
      </c>
      <c r="H35" s="41">
        <f>ROUND(E35*G35,0)</f>
        <v>0</v>
      </c>
      <c r="I35" s="42">
        <f>IF(D35&gt;K35,D35-K35,0)</f>
        <v>69.759999999999991</v>
      </c>
      <c r="J35" s="41">
        <f>ROUND(I35*E35,0)</f>
        <v>4125746</v>
      </c>
      <c r="K35" s="32">
        <v>1416.64</v>
      </c>
      <c r="L35" s="35">
        <f>ROUND(E35*K35,0)</f>
        <v>83782923</v>
      </c>
      <c r="M35" s="7"/>
      <c r="N35" s="8"/>
      <c r="O35" s="27"/>
      <c r="P35" s="27"/>
      <c r="Q35" s="8"/>
      <c r="R35" s="8"/>
      <c r="S35" s="8"/>
      <c r="T35" s="8"/>
      <c r="U35" s="8"/>
      <c r="V35" s="8"/>
      <c r="W35" s="9"/>
    </row>
    <row r="36" spans="1:23" ht="14.25" customHeight="1">
      <c r="A36" s="28"/>
      <c r="B36" s="43"/>
      <c r="C36" s="53"/>
      <c r="D36" s="52"/>
      <c r="E36" s="39"/>
      <c r="F36" s="45">
        <f>SUM(F34:F35)</f>
        <v>94547353</v>
      </c>
      <c r="G36" s="32"/>
      <c r="H36" s="45">
        <f>SUM(H34:H35)</f>
        <v>0</v>
      </c>
      <c r="I36" s="34"/>
      <c r="J36" s="45">
        <f>SUM(J34:J35)</f>
        <v>6221381</v>
      </c>
      <c r="K36" s="32"/>
      <c r="L36" s="46">
        <f>SUM(L34:L35)</f>
        <v>88325973</v>
      </c>
      <c r="M36" s="7"/>
      <c r="N36" s="8"/>
      <c r="O36" s="27"/>
      <c r="P36" s="27"/>
      <c r="Q36" s="8"/>
      <c r="R36" s="8"/>
      <c r="S36" s="8"/>
      <c r="T36" s="8"/>
      <c r="U36" s="8"/>
      <c r="V36" s="8"/>
      <c r="W36" s="9"/>
    </row>
    <row r="37" spans="1:23" ht="14.25" customHeight="1">
      <c r="A37" s="28">
        <v>5</v>
      </c>
      <c r="B37" s="29" t="s">
        <v>53</v>
      </c>
      <c r="C37" s="53"/>
      <c r="D37" s="52"/>
      <c r="E37" s="39"/>
      <c r="F37" s="39"/>
      <c r="G37" s="32"/>
      <c r="H37" s="33"/>
      <c r="I37" s="34"/>
      <c r="J37" s="33"/>
      <c r="K37" s="32"/>
      <c r="L37" s="35"/>
      <c r="M37" s="7"/>
      <c r="N37" s="8"/>
      <c r="O37" s="27"/>
      <c r="P37" s="27"/>
      <c r="Q37" s="8"/>
      <c r="R37" s="8"/>
      <c r="S37" s="8"/>
      <c r="T37" s="8"/>
      <c r="U37" s="8"/>
      <c r="V37" s="8"/>
      <c r="W37" s="9"/>
    </row>
    <row r="38" spans="1:23" ht="14.25" customHeight="1">
      <c r="A38" s="36">
        <v>5.0999999999999996</v>
      </c>
      <c r="B38" s="37" t="s">
        <v>54</v>
      </c>
      <c r="C38" s="38" t="s">
        <v>46</v>
      </c>
      <c r="D38" s="32">
        <v>1486.4</v>
      </c>
      <c r="E38" s="39">
        <v>666008</v>
      </c>
      <c r="F38" s="39">
        <f>ROUND(D38*E38,0)</f>
        <v>989954291</v>
      </c>
      <c r="G38" s="40">
        <f>IF(K38&gt;D38,K38-D38,0)</f>
        <v>0</v>
      </c>
      <c r="H38" s="41">
        <f>ROUND(E38*G38,0)</f>
        <v>0</v>
      </c>
      <c r="I38" s="42">
        <f>IF(D38&gt;K38,D38-K38,0)</f>
        <v>74.160000000000082</v>
      </c>
      <c r="J38" s="41">
        <f>ROUND(I38*E38,0)</f>
        <v>49391153</v>
      </c>
      <c r="K38" s="32">
        <v>1412.24</v>
      </c>
      <c r="L38" s="35">
        <f>ROUND(E38*K38,0)</f>
        <v>940563138</v>
      </c>
      <c r="M38" s="7"/>
      <c r="N38" s="51">
        <v>1402.8</v>
      </c>
      <c r="O38" s="27">
        <f>N38-K38</f>
        <v>-9.4400000000000546</v>
      </c>
      <c r="P38" s="27">
        <f>O38*E38</f>
        <v>-6287115.5200000368</v>
      </c>
      <c r="Q38" s="8"/>
      <c r="R38" s="8"/>
      <c r="S38" s="8"/>
      <c r="T38" s="8"/>
      <c r="U38" s="8"/>
      <c r="V38" s="8"/>
      <c r="W38" s="9"/>
    </row>
    <row r="39" spans="1:23" ht="14.25" customHeight="1">
      <c r="A39" s="36">
        <v>5.2</v>
      </c>
      <c r="B39" s="37" t="s">
        <v>55</v>
      </c>
      <c r="C39" s="38" t="s">
        <v>56</v>
      </c>
      <c r="D39" s="32">
        <v>10000</v>
      </c>
      <c r="E39" s="39">
        <v>4005</v>
      </c>
      <c r="F39" s="39">
        <f>ROUND(D39*E39,0)</f>
        <v>40050000</v>
      </c>
      <c r="G39" s="40">
        <f>IF(K39&gt;D39,K39-D39,0)</f>
        <v>0</v>
      </c>
      <c r="H39" s="41">
        <f>ROUND(E39*G39,0)</f>
        <v>0</v>
      </c>
      <c r="I39" s="42">
        <f>IF(D39&gt;K39,D39-K39,0)</f>
        <v>1695.3799999999992</v>
      </c>
      <c r="J39" s="41">
        <f>ROUND(I39*E39,0)</f>
        <v>6789997</v>
      </c>
      <c r="K39" s="32">
        <v>8304.6200000000008</v>
      </c>
      <c r="L39" s="35">
        <f>ROUND(E39*K39,0)</f>
        <v>33260003</v>
      </c>
      <c r="M39" s="7"/>
      <c r="N39" s="51">
        <v>6123.52</v>
      </c>
      <c r="O39" s="27">
        <f>N39-K39</f>
        <v>-2181.1000000000004</v>
      </c>
      <c r="P39" s="27">
        <f>O39*E39</f>
        <v>-8735305.5000000019</v>
      </c>
      <c r="Q39" s="8"/>
      <c r="R39" s="8"/>
      <c r="S39" s="8"/>
      <c r="T39" s="8"/>
      <c r="U39" s="8"/>
      <c r="V39" s="8"/>
      <c r="W39" s="9"/>
    </row>
    <row r="40" spans="1:23" ht="14.25" customHeight="1">
      <c r="A40" s="36">
        <v>5.3</v>
      </c>
      <c r="B40" s="37" t="s">
        <v>57</v>
      </c>
      <c r="C40" s="38" t="s">
        <v>40</v>
      </c>
      <c r="D40" s="32">
        <v>2589</v>
      </c>
      <c r="E40" s="39">
        <v>56280</v>
      </c>
      <c r="F40" s="39">
        <f>ROUND(D40*E40,0)</f>
        <v>145708920</v>
      </c>
      <c r="G40" s="40">
        <f>IF(K40&gt;D40,K40-D40,0)</f>
        <v>0</v>
      </c>
      <c r="H40" s="41">
        <f>ROUND(E40*G40,0)</f>
        <v>0</v>
      </c>
      <c r="I40" s="42">
        <f>IF(D40&gt;K40,D40-K40,0)</f>
        <v>988.92000000000007</v>
      </c>
      <c r="J40" s="41">
        <f>ROUND(I40*E40,0)</f>
        <v>55656418</v>
      </c>
      <c r="K40" s="32">
        <v>1600.08</v>
      </c>
      <c r="L40" s="35">
        <f>ROUND(E40*K40,0)</f>
        <v>90052502</v>
      </c>
      <c r="M40" s="7"/>
      <c r="N40" s="11">
        <v>133201253</v>
      </c>
      <c r="O40" s="172">
        <v>2366.7600000000002</v>
      </c>
      <c r="P40" s="172">
        <f>O40*0.6</f>
        <v>1420.056</v>
      </c>
      <c r="Q40" s="136" t="s">
        <v>169</v>
      </c>
      <c r="R40" s="172">
        <f>O40-P40</f>
        <v>946.70400000000018</v>
      </c>
      <c r="S40" s="172">
        <f>R40/15</f>
        <v>63.113600000000012</v>
      </c>
      <c r="T40" s="8"/>
      <c r="U40" s="8"/>
      <c r="V40" s="8"/>
      <c r="W40" s="9"/>
    </row>
    <row r="41" spans="1:23" ht="14.25" customHeight="1">
      <c r="A41" s="36"/>
      <c r="B41" s="43"/>
      <c r="C41" s="53"/>
      <c r="D41" s="52"/>
      <c r="E41" s="39"/>
      <c r="F41" s="45">
        <f>SUM(F38:F40)</f>
        <v>1175713211</v>
      </c>
      <c r="G41" s="32"/>
      <c r="H41" s="45">
        <f>SUM(H38:H40)</f>
        <v>0</v>
      </c>
      <c r="I41" s="34"/>
      <c r="J41" s="45">
        <f>SUM(J38:J40)</f>
        <v>111837568</v>
      </c>
      <c r="K41" s="32"/>
      <c r="L41" s="46">
        <f>SUM(L38:L40)</f>
        <v>1063875643</v>
      </c>
      <c r="M41" s="7"/>
      <c r="N41" s="8"/>
      <c r="O41" s="8"/>
      <c r="P41" s="172">
        <f>O40*0.25</f>
        <v>591.69000000000005</v>
      </c>
      <c r="Q41" s="136" t="s">
        <v>170</v>
      </c>
      <c r="R41" s="8"/>
      <c r="S41" s="8"/>
      <c r="T41" s="8"/>
      <c r="U41" s="8"/>
      <c r="V41" s="8"/>
      <c r="W41" s="9"/>
    </row>
    <row r="42" spans="1:23" ht="14.25" customHeight="1">
      <c r="A42" s="28">
        <v>6</v>
      </c>
      <c r="B42" s="29" t="s">
        <v>58</v>
      </c>
      <c r="C42" s="30"/>
      <c r="D42" s="31"/>
      <c r="E42" s="30"/>
      <c r="F42" s="39"/>
      <c r="G42" s="32"/>
      <c r="H42" s="33"/>
      <c r="I42" s="34"/>
      <c r="J42" s="33"/>
      <c r="K42" s="32"/>
      <c r="L42" s="35"/>
      <c r="M42" s="7"/>
      <c r="N42" s="8"/>
      <c r="O42" s="27"/>
      <c r="P42" s="172">
        <f>O40*0.15</f>
        <v>355.01400000000001</v>
      </c>
      <c r="Q42" s="136" t="s">
        <v>171</v>
      </c>
      <c r="R42" s="8"/>
      <c r="S42" s="8"/>
      <c r="T42" s="8"/>
      <c r="U42" s="8"/>
      <c r="V42" s="8"/>
      <c r="W42" s="9"/>
    </row>
    <row r="43" spans="1:23" ht="14.25" customHeight="1">
      <c r="A43" s="36">
        <v>6.1</v>
      </c>
      <c r="B43" s="37" t="s">
        <v>59</v>
      </c>
      <c r="C43" s="38" t="s">
        <v>40</v>
      </c>
      <c r="D43" s="32">
        <v>3883.5</v>
      </c>
      <c r="E43" s="39">
        <v>2973</v>
      </c>
      <c r="F43" s="39">
        <f>ROUND(D43*E43,0)</f>
        <v>11545646</v>
      </c>
      <c r="G43" s="40">
        <f>IF(K43&gt;D43,K43-D43,0)</f>
        <v>0</v>
      </c>
      <c r="H43" s="41">
        <f>ROUND(E43*G43,0)</f>
        <v>0</v>
      </c>
      <c r="I43" s="42">
        <f>IF(D43&gt;K43,D43-K43,0)</f>
        <v>1481.7399999999998</v>
      </c>
      <c r="J43" s="41">
        <f>ROUND(I43*E43,0)</f>
        <v>4405213</v>
      </c>
      <c r="K43" s="32">
        <v>2401.7600000000002</v>
      </c>
      <c r="L43" s="35">
        <f>ROUND(E43*K43,0)</f>
        <v>7140432</v>
      </c>
      <c r="M43" s="7"/>
      <c r="N43" s="8"/>
      <c r="O43" s="27"/>
      <c r="P43" s="27"/>
      <c r="Q43" s="8"/>
      <c r="R43" s="8"/>
      <c r="S43" s="8"/>
      <c r="T43" s="8"/>
      <c r="U43" s="8"/>
      <c r="V43" s="8"/>
      <c r="W43" s="9"/>
    </row>
    <row r="44" spans="1:23" ht="14.25" customHeight="1">
      <c r="A44" s="36">
        <v>6.2</v>
      </c>
      <c r="B44" s="37" t="s">
        <v>60</v>
      </c>
      <c r="C44" s="38" t="s">
        <v>40</v>
      </c>
      <c r="D44" s="32">
        <v>348</v>
      </c>
      <c r="E44" s="39">
        <v>8919</v>
      </c>
      <c r="F44" s="39">
        <f>ROUND(D44*E44,0)</f>
        <v>3103812</v>
      </c>
      <c r="G44" s="40">
        <f>IF(K44&gt;D44,K44-D44,0)</f>
        <v>0</v>
      </c>
      <c r="H44" s="41">
        <f>ROUND(E44*G44,0)</f>
        <v>0</v>
      </c>
      <c r="I44" s="42">
        <f>IF(D44&gt;K44,D44-K44,0)</f>
        <v>208.97</v>
      </c>
      <c r="J44" s="41">
        <f>ROUND(I44*E44,0)</f>
        <v>1863803</v>
      </c>
      <c r="K44" s="32">
        <v>139.03</v>
      </c>
      <c r="L44" s="35">
        <f>ROUND(E44*K44,0)</f>
        <v>1240009</v>
      </c>
      <c r="M44" s="7"/>
      <c r="N44" s="8"/>
      <c r="O44" s="27"/>
      <c r="P44" s="27"/>
      <c r="Q44" s="8"/>
      <c r="R44" s="8"/>
      <c r="S44" s="8"/>
      <c r="T44" s="8"/>
      <c r="U44" s="8"/>
      <c r="V44" s="8"/>
      <c r="W44" s="9"/>
    </row>
    <row r="45" spans="1:23" ht="14.25" customHeight="1">
      <c r="A45" s="36">
        <v>6.3</v>
      </c>
      <c r="B45" s="37" t="s">
        <v>61</v>
      </c>
      <c r="C45" s="38" t="s">
        <v>30</v>
      </c>
      <c r="D45" s="32">
        <v>19</v>
      </c>
      <c r="E45" s="39">
        <v>209715</v>
      </c>
      <c r="F45" s="39">
        <f>ROUND(D45*E45,0)</f>
        <v>3984585</v>
      </c>
      <c r="G45" s="40">
        <f>IF(K45&gt;D45,K45-D45,0)</f>
        <v>0</v>
      </c>
      <c r="H45" s="41">
        <f>ROUND(E45*G45,0)</f>
        <v>0</v>
      </c>
      <c r="I45" s="42">
        <f>IF(D45&gt;K45,D45-K45,0)</f>
        <v>7</v>
      </c>
      <c r="J45" s="41">
        <f>ROUND(I45*E45,0)</f>
        <v>1468005</v>
      </c>
      <c r="K45" s="32">
        <v>12</v>
      </c>
      <c r="L45" s="35">
        <f>ROUND(E45*K45,0)</f>
        <v>2516580</v>
      </c>
      <c r="M45" s="7"/>
      <c r="N45" s="8"/>
      <c r="O45" s="27"/>
      <c r="P45" s="27"/>
      <c r="Q45" s="8"/>
      <c r="R45" s="8"/>
      <c r="S45" s="8"/>
      <c r="T45" s="8"/>
      <c r="U45" s="8"/>
      <c r="V45" s="8"/>
      <c r="W45" s="9"/>
    </row>
    <row r="46" spans="1:23" ht="14.25" customHeight="1">
      <c r="A46" s="36"/>
      <c r="B46" s="43"/>
      <c r="C46" s="53"/>
      <c r="D46" s="56"/>
      <c r="E46" s="39"/>
      <c r="F46" s="45">
        <f>SUM(F43:F45)</f>
        <v>18634043</v>
      </c>
      <c r="G46" s="32"/>
      <c r="H46" s="45">
        <f>SUM(H43:H45)</f>
        <v>0</v>
      </c>
      <c r="I46" s="34"/>
      <c r="J46" s="45">
        <f>SUM(J43:J45)</f>
        <v>7737021</v>
      </c>
      <c r="K46" s="32"/>
      <c r="L46" s="46">
        <f>SUM(L43:L45)</f>
        <v>10897021</v>
      </c>
      <c r="M46" s="7"/>
      <c r="N46" s="8"/>
      <c r="O46" s="27"/>
      <c r="P46" s="27"/>
      <c r="Q46" s="8"/>
      <c r="R46" s="8"/>
      <c r="S46" s="8"/>
      <c r="T46" s="8"/>
      <c r="U46" s="8"/>
      <c r="V46" s="8"/>
      <c r="W46" s="9"/>
    </row>
    <row r="47" spans="1:23" ht="14.25" customHeight="1">
      <c r="A47" s="28">
        <v>7</v>
      </c>
      <c r="B47" s="50" t="s">
        <v>62</v>
      </c>
      <c r="C47" s="53"/>
      <c r="D47" s="56"/>
      <c r="E47" s="39"/>
      <c r="F47" s="39"/>
      <c r="G47" s="32"/>
      <c r="H47" s="41"/>
      <c r="I47" s="34"/>
      <c r="J47" s="33"/>
      <c r="K47" s="32"/>
      <c r="L47" s="35"/>
      <c r="M47" s="7"/>
      <c r="N47" s="8"/>
      <c r="O47" s="27"/>
      <c r="P47" s="27"/>
      <c r="Q47" s="8"/>
      <c r="R47" s="8"/>
      <c r="S47" s="8"/>
      <c r="T47" s="8"/>
      <c r="U47" s="8"/>
      <c r="V47" s="8"/>
      <c r="W47" s="9"/>
    </row>
    <row r="48" spans="1:23" ht="14.25" customHeight="1">
      <c r="A48" s="36">
        <v>7.1</v>
      </c>
      <c r="B48" s="37" t="s">
        <v>63</v>
      </c>
      <c r="C48" s="38" t="s">
        <v>64</v>
      </c>
      <c r="D48" s="32">
        <v>1553.4</v>
      </c>
      <c r="E48" s="39">
        <v>45125</v>
      </c>
      <c r="F48" s="39">
        <f>ROUND(D48*E48,0)</f>
        <v>70097175</v>
      </c>
      <c r="G48" s="40">
        <f>IF(K48&gt;D48,K48-D48,0)</f>
        <v>0</v>
      </c>
      <c r="H48" s="41">
        <f>ROUND(E48*G48,0)</f>
        <v>0</v>
      </c>
      <c r="I48" s="42">
        <f>IF(D48&gt;K48,D48-K48,0)</f>
        <v>104.44000000000005</v>
      </c>
      <c r="J48" s="41">
        <f>ROUND(I48*E48,0)</f>
        <v>4712855</v>
      </c>
      <c r="K48" s="32">
        <v>1448.96</v>
      </c>
      <c r="L48" s="35">
        <f>ROUND(E48*K48,0)</f>
        <v>65384320</v>
      </c>
      <c r="M48" s="7"/>
      <c r="N48" s="27">
        <f>L113</f>
        <v>0</v>
      </c>
      <c r="O48" s="27"/>
      <c r="P48" s="27"/>
      <c r="Q48" s="8"/>
      <c r="R48" s="8"/>
      <c r="S48" s="8"/>
      <c r="T48" s="8"/>
      <c r="U48" s="8"/>
      <c r="V48" s="8"/>
      <c r="W48" s="9"/>
    </row>
    <row r="49" spans="1:23" ht="14.25" customHeight="1">
      <c r="A49" s="36">
        <v>7.2</v>
      </c>
      <c r="B49" s="37" t="s">
        <v>65</v>
      </c>
      <c r="C49" s="38" t="s">
        <v>66</v>
      </c>
      <c r="D49" s="32">
        <v>47768.1</v>
      </c>
      <c r="E49" s="39">
        <v>1133</v>
      </c>
      <c r="F49" s="39">
        <f>ROUND(D49*E49,0)</f>
        <v>54121257</v>
      </c>
      <c r="G49" s="40">
        <f>IF(K49&gt;D49,K49-D49,0)</f>
        <v>0</v>
      </c>
      <c r="H49" s="41">
        <f>ROUND(E49*G49,0)</f>
        <v>0</v>
      </c>
      <c r="I49" s="42">
        <f>IF(D49&gt;K49,D49-K49,0)</f>
        <v>33601.72</v>
      </c>
      <c r="J49" s="41">
        <f>ROUND(I49*E49,0)</f>
        <v>38070749</v>
      </c>
      <c r="K49" s="32">
        <v>14166.38</v>
      </c>
      <c r="L49" s="35">
        <f>ROUND(E49*K49,0)</f>
        <v>16050509</v>
      </c>
      <c r="M49" s="57"/>
      <c r="N49" s="8"/>
      <c r="O49" s="27"/>
      <c r="P49" s="27"/>
      <c r="Q49" s="8"/>
      <c r="R49" s="8"/>
      <c r="S49" s="8"/>
      <c r="T49" s="8"/>
      <c r="U49" s="8"/>
      <c r="V49" s="8"/>
      <c r="W49" s="9"/>
    </row>
    <row r="50" spans="1:23" ht="35.25" customHeight="1">
      <c r="A50" s="36">
        <v>7.3</v>
      </c>
      <c r="B50" s="37" t="s">
        <v>67</v>
      </c>
      <c r="C50" s="38" t="s">
        <v>30</v>
      </c>
      <c r="D50" s="32">
        <v>90</v>
      </c>
      <c r="E50" s="39">
        <v>131673</v>
      </c>
      <c r="F50" s="39">
        <f>ROUND(D50*E50,0)</f>
        <v>11850570</v>
      </c>
      <c r="G50" s="40">
        <f>IF(K50&gt;D50,K50-D50,0)</f>
        <v>0</v>
      </c>
      <c r="H50" s="41">
        <f>ROUND(E50*G50,0)</f>
        <v>0</v>
      </c>
      <c r="I50" s="42">
        <f>IF(D50&gt;K50,D50-K50,0)</f>
        <v>90</v>
      </c>
      <c r="J50" s="41">
        <f>ROUND(I50*E50,0)</f>
        <v>11850570</v>
      </c>
      <c r="K50" s="32">
        <v>0</v>
      </c>
      <c r="L50" s="35">
        <f>ROUND(E50*K50,0)</f>
        <v>0</v>
      </c>
      <c r="M50" s="57"/>
      <c r="N50" s="58">
        <f>N113</f>
        <v>5636</v>
      </c>
      <c r="O50" s="27"/>
      <c r="P50" s="27"/>
      <c r="Q50" s="8"/>
      <c r="R50" s="8"/>
      <c r="S50" s="8"/>
      <c r="T50" s="8"/>
      <c r="U50" s="8"/>
      <c r="V50" s="8"/>
      <c r="W50" s="9"/>
    </row>
    <row r="51" spans="1:23" ht="28.5" customHeight="1">
      <c r="A51" s="36">
        <v>7.4</v>
      </c>
      <c r="B51" s="37" t="s">
        <v>68</v>
      </c>
      <c r="C51" s="38" t="s">
        <v>40</v>
      </c>
      <c r="D51" s="32">
        <v>18</v>
      </c>
      <c r="E51" s="39">
        <v>1245000</v>
      </c>
      <c r="F51" s="39">
        <f>ROUND(D51*E51,0)</f>
        <v>22410000</v>
      </c>
      <c r="G51" s="40">
        <f>IF(K51&gt;D51,K51-D51,0)</f>
        <v>0</v>
      </c>
      <c r="H51" s="41">
        <f>ROUND(E51*G51,0)</f>
        <v>0</v>
      </c>
      <c r="I51" s="42">
        <f>IF(D51&gt;K51,D51-K51,0)</f>
        <v>18</v>
      </c>
      <c r="J51" s="41">
        <f>ROUND(I51*E51,0)</f>
        <v>22410000</v>
      </c>
      <c r="K51" s="32">
        <v>0</v>
      </c>
      <c r="L51" s="35">
        <f>ROUND(E51*K51,0)</f>
        <v>0</v>
      </c>
      <c r="M51" s="7"/>
      <c r="N51" s="8"/>
      <c r="O51" s="27">
        <f>N51*11</f>
        <v>0</v>
      </c>
      <c r="P51" s="27">
        <f>L51-O51</f>
        <v>0</v>
      </c>
      <c r="Q51" s="8"/>
      <c r="R51" s="8"/>
      <c r="S51" s="8"/>
      <c r="T51" s="8"/>
      <c r="U51" s="8"/>
      <c r="V51" s="8"/>
      <c r="W51" s="9"/>
    </row>
    <row r="52" spans="1:23" ht="30.75" customHeight="1">
      <c r="A52" s="36">
        <v>7.5</v>
      </c>
      <c r="B52" s="37" t="s">
        <v>69</v>
      </c>
      <c r="C52" s="38" t="s">
        <v>40</v>
      </c>
      <c r="D52" s="32">
        <v>56</v>
      </c>
      <c r="E52" s="39">
        <v>60171</v>
      </c>
      <c r="F52" s="39">
        <f>ROUND(D52*E52,0)</f>
        <v>3369576</v>
      </c>
      <c r="G52" s="40">
        <f>IF(K52&gt;D52,K52-D52,0)</f>
        <v>147.33000000000001</v>
      </c>
      <c r="H52" s="41">
        <f>ROUND(E52*G52,0)</f>
        <v>8864993</v>
      </c>
      <c r="I52" s="42">
        <f>IF(D52&gt;K52,D52-K52,0)</f>
        <v>0</v>
      </c>
      <c r="J52" s="41">
        <f>ROUND(I52*E52,0)</f>
        <v>0</v>
      </c>
      <c r="K52" s="32">
        <v>203.33</v>
      </c>
      <c r="L52" s="35">
        <f>ROUND(E52*K52,0)</f>
        <v>12234569</v>
      </c>
      <c r="M52" s="7"/>
      <c r="N52" s="8"/>
      <c r="O52" s="27"/>
      <c r="P52" s="27"/>
      <c r="Q52" s="8"/>
      <c r="R52" s="8"/>
      <c r="S52" s="8"/>
      <c r="T52" s="8"/>
      <c r="U52" s="8"/>
      <c r="V52" s="8"/>
      <c r="W52" s="9"/>
    </row>
    <row r="53" spans="1:23" ht="14.25" customHeight="1">
      <c r="A53" s="59"/>
      <c r="B53" s="60"/>
      <c r="C53" s="60"/>
      <c r="D53" s="60"/>
      <c r="E53" s="60"/>
      <c r="F53" s="45">
        <f>SUM(F48:F52)</f>
        <v>161848578</v>
      </c>
      <c r="G53" s="32"/>
      <c r="H53" s="45">
        <f>SUM(H48:H52)</f>
        <v>8864993</v>
      </c>
      <c r="I53" s="34"/>
      <c r="J53" s="45">
        <f>SUM(J48:J52)</f>
        <v>77044174</v>
      </c>
      <c r="K53" s="32"/>
      <c r="L53" s="46">
        <f>SUM(L48:L52)</f>
        <v>93669398</v>
      </c>
      <c r="M53" s="57"/>
      <c r="N53" s="8"/>
      <c r="O53" s="27"/>
      <c r="P53" s="27"/>
      <c r="Q53" s="8"/>
      <c r="R53" s="8"/>
      <c r="S53" s="8"/>
      <c r="T53" s="8"/>
      <c r="U53" s="8"/>
      <c r="V53" s="8"/>
      <c r="W53" s="9"/>
    </row>
    <row r="54" spans="1:23" ht="14.25" customHeight="1">
      <c r="A54" s="36"/>
      <c r="B54" s="61" t="s">
        <v>70</v>
      </c>
      <c r="C54" s="44"/>
      <c r="D54" s="32"/>
      <c r="E54" s="39"/>
      <c r="F54" s="39"/>
      <c r="G54" s="32"/>
      <c r="H54" s="33"/>
      <c r="I54" s="34"/>
      <c r="J54" s="33"/>
      <c r="K54" s="32"/>
      <c r="L54" s="35"/>
      <c r="M54" s="62"/>
      <c r="N54" s="8"/>
      <c r="O54" s="27"/>
      <c r="P54" s="27"/>
      <c r="Q54" s="8"/>
      <c r="R54" s="8"/>
      <c r="S54" s="8"/>
      <c r="T54" s="8"/>
      <c r="U54" s="8"/>
      <c r="V54" s="8"/>
      <c r="W54" s="9"/>
    </row>
    <row r="55" spans="1:23" ht="31.5" customHeight="1">
      <c r="A55" s="63"/>
      <c r="B55" s="50" t="s">
        <v>71</v>
      </c>
      <c r="C55" s="44"/>
      <c r="D55" s="32"/>
      <c r="E55" s="39"/>
      <c r="F55" s="39"/>
      <c r="G55" s="32"/>
      <c r="H55" s="39"/>
      <c r="I55" s="34"/>
      <c r="J55" s="39"/>
      <c r="K55" s="32"/>
      <c r="L55" s="64"/>
      <c r="M55" s="7"/>
      <c r="N55" s="8"/>
      <c r="O55" s="27"/>
      <c r="P55" s="27"/>
      <c r="Q55" s="8"/>
      <c r="R55" s="8"/>
      <c r="S55" s="8"/>
      <c r="T55" s="8"/>
      <c r="U55" s="8"/>
      <c r="V55" s="8"/>
      <c r="W55" s="9"/>
    </row>
    <row r="56" spans="1:23" ht="14.25" customHeight="1">
      <c r="A56" s="65" t="s">
        <v>72</v>
      </c>
      <c r="B56" s="37" t="s">
        <v>73</v>
      </c>
      <c r="C56" s="38" t="s">
        <v>46</v>
      </c>
      <c r="D56" s="32">
        <f>'MOD-1'!D233+'MOD-1'!D589+'MOD-1'!D644</f>
        <v>0</v>
      </c>
      <c r="E56" s="39">
        <v>12899</v>
      </c>
      <c r="F56" s="39">
        <f t="shared" ref="F56:F66" si="0">ROUND(D56*E56,0)</f>
        <v>0</v>
      </c>
      <c r="G56" s="40">
        <f>IF(K56&gt;D56,K56-D56,0)</f>
        <v>173.28</v>
      </c>
      <c r="H56" s="41">
        <f t="shared" ref="H56:H66" si="1">ROUND(E56*G56,0)</f>
        <v>2235139</v>
      </c>
      <c r="I56" s="66">
        <v>0</v>
      </c>
      <c r="J56" s="49">
        <f t="shared" ref="J56:J66" si="2">ROUND(I56*E56,0)</f>
        <v>0</v>
      </c>
      <c r="K56" s="32">
        <v>173.28</v>
      </c>
      <c r="L56" s="35">
        <f t="shared" ref="L56:L66" si="3">ROUND(E56*K56,0)</f>
        <v>2235139</v>
      </c>
      <c r="M56" s="7"/>
      <c r="N56" s="8"/>
      <c r="O56" s="27"/>
      <c r="P56" s="27"/>
      <c r="Q56" s="8"/>
      <c r="R56" s="8"/>
      <c r="S56" s="8"/>
      <c r="T56" s="8"/>
      <c r="U56" s="8"/>
      <c r="V56" s="8"/>
      <c r="W56" s="9"/>
    </row>
    <row r="57" spans="1:23" ht="34.15" customHeight="1">
      <c r="A57" s="65" t="s">
        <v>74</v>
      </c>
      <c r="B57" s="37" t="s">
        <v>75</v>
      </c>
      <c r="C57" s="38" t="s">
        <v>40</v>
      </c>
      <c r="D57" s="32">
        <f>'MOD-1'!D234+'MOD-1'!D590+'MOD-1'!D645</f>
        <v>0</v>
      </c>
      <c r="E57" s="39">
        <v>119378</v>
      </c>
      <c r="F57" s="39">
        <f t="shared" si="0"/>
        <v>0</v>
      </c>
      <c r="G57" s="40">
        <f>IF(K57&gt;D57,K57-D57,0)</f>
        <v>12</v>
      </c>
      <c r="H57" s="41">
        <f t="shared" si="1"/>
        <v>1432536</v>
      </c>
      <c r="I57" s="66">
        <v>0</v>
      </c>
      <c r="J57" s="49">
        <f t="shared" si="2"/>
        <v>0</v>
      </c>
      <c r="K57" s="32">
        <v>12</v>
      </c>
      <c r="L57" s="35">
        <f t="shared" si="3"/>
        <v>1432536</v>
      </c>
      <c r="M57" s="7"/>
      <c r="N57" s="8"/>
      <c r="O57" s="27"/>
      <c r="P57" s="27"/>
      <c r="Q57" s="8"/>
      <c r="R57" s="8"/>
      <c r="S57" s="8"/>
      <c r="T57" s="8"/>
      <c r="U57" s="8"/>
      <c r="V57" s="8"/>
      <c r="W57" s="9"/>
    </row>
    <row r="58" spans="1:23" ht="34.15" customHeight="1">
      <c r="A58" s="65" t="s">
        <v>76</v>
      </c>
      <c r="B58" s="37" t="s">
        <v>77</v>
      </c>
      <c r="C58" s="38" t="s">
        <v>40</v>
      </c>
      <c r="D58" s="32"/>
      <c r="E58" s="39">
        <v>31124</v>
      </c>
      <c r="F58" s="39">
        <f t="shared" si="0"/>
        <v>0</v>
      </c>
      <c r="G58" s="40">
        <f>IF(K58&gt;D58,K58-D58,0)</f>
        <v>98</v>
      </c>
      <c r="H58" s="41">
        <f t="shared" si="1"/>
        <v>3050152</v>
      </c>
      <c r="I58" s="66">
        <v>0</v>
      </c>
      <c r="J58" s="49">
        <f t="shared" si="2"/>
        <v>0</v>
      </c>
      <c r="K58" s="32">
        <v>98</v>
      </c>
      <c r="L58" s="35">
        <f t="shared" si="3"/>
        <v>3050152</v>
      </c>
      <c r="M58" s="7"/>
      <c r="N58" s="8"/>
      <c r="O58" s="27"/>
      <c r="P58" s="27"/>
      <c r="Q58" s="8"/>
      <c r="R58" s="8"/>
      <c r="S58" s="8"/>
      <c r="T58" s="8"/>
      <c r="U58" s="8"/>
      <c r="V58" s="8"/>
      <c r="W58" s="9"/>
    </row>
    <row r="59" spans="1:23" ht="34.15" customHeight="1">
      <c r="A59" s="65" t="s">
        <v>78</v>
      </c>
      <c r="B59" s="37" t="s">
        <v>79</v>
      </c>
      <c r="C59" s="38" t="s">
        <v>30</v>
      </c>
      <c r="D59" s="32"/>
      <c r="E59" s="39">
        <v>174313</v>
      </c>
      <c r="F59" s="39">
        <f t="shared" si="0"/>
        <v>0</v>
      </c>
      <c r="G59" s="40">
        <f>IF(K59&gt;D59,K59-D59,0)</f>
        <v>15</v>
      </c>
      <c r="H59" s="41">
        <f t="shared" si="1"/>
        <v>2614695</v>
      </c>
      <c r="I59" s="66">
        <v>0</v>
      </c>
      <c r="J59" s="49">
        <f t="shared" si="2"/>
        <v>0</v>
      </c>
      <c r="K59" s="32">
        <v>15</v>
      </c>
      <c r="L59" s="35">
        <f t="shared" si="3"/>
        <v>2614695</v>
      </c>
      <c r="M59" s="7"/>
      <c r="N59" s="8"/>
      <c r="O59" s="27"/>
      <c r="P59" s="27"/>
      <c r="Q59" s="8"/>
      <c r="R59" s="8"/>
      <c r="S59" s="8"/>
      <c r="T59" s="8"/>
      <c r="U59" s="8"/>
      <c r="V59" s="8"/>
      <c r="W59" s="9"/>
    </row>
    <row r="60" spans="1:23" ht="41.25" customHeight="1">
      <c r="A60" s="65" t="s">
        <v>80</v>
      </c>
      <c r="B60" s="37" t="s">
        <v>81</v>
      </c>
      <c r="C60" s="38" t="s">
        <v>40</v>
      </c>
      <c r="D60" s="32">
        <f>'MOD-1'!D235+'MOD-1'!D591+'MOD-1'!D646</f>
        <v>0</v>
      </c>
      <c r="E60" s="39">
        <v>474275</v>
      </c>
      <c r="F60" s="39">
        <f t="shared" si="0"/>
        <v>0</v>
      </c>
      <c r="G60" s="40">
        <f>K60</f>
        <v>5.2</v>
      </c>
      <c r="H60" s="41">
        <f t="shared" si="1"/>
        <v>2466230</v>
      </c>
      <c r="I60" s="66">
        <v>0</v>
      </c>
      <c r="J60" s="49">
        <f t="shared" si="2"/>
        <v>0</v>
      </c>
      <c r="K60" s="32">
        <v>5.2</v>
      </c>
      <c r="L60" s="35">
        <f t="shared" si="3"/>
        <v>2466230</v>
      </c>
      <c r="M60" s="7"/>
      <c r="N60" s="27"/>
      <c r="O60" s="27"/>
      <c r="P60" s="27"/>
      <c r="Q60" s="8"/>
      <c r="R60" s="8"/>
      <c r="S60" s="8"/>
      <c r="T60" s="8"/>
      <c r="U60" s="8"/>
      <c r="V60" s="8"/>
      <c r="W60" s="9"/>
    </row>
    <row r="61" spans="1:23" ht="34.15" customHeight="1">
      <c r="A61" s="65" t="s">
        <v>82</v>
      </c>
      <c r="B61" s="37" t="s">
        <v>83</v>
      </c>
      <c r="C61" s="38" t="s">
        <v>30</v>
      </c>
      <c r="D61" s="32">
        <f>'MOD-1'!D236+'MOD-1'!D592+'MOD-1'!D647</f>
        <v>0</v>
      </c>
      <c r="E61" s="39">
        <v>492517</v>
      </c>
      <c r="F61" s="39">
        <f t="shared" si="0"/>
        <v>0</v>
      </c>
      <c r="G61" s="40">
        <f>K61</f>
        <v>4</v>
      </c>
      <c r="H61" s="41">
        <f t="shared" si="1"/>
        <v>1970068</v>
      </c>
      <c r="I61" s="66">
        <v>0</v>
      </c>
      <c r="J61" s="49">
        <f t="shared" si="2"/>
        <v>0</v>
      </c>
      <c r="K61" s="32">
        <v>4</v>
      </c>
      <c r="L61" s="35">
        <f t="shared" si="3"/>
        <v>1970068</v>
      </c>
      <c r="M61" s="7"/>
      <c r="N61" s="8"/>
      <c r="O61" s="27"/>
      <c r="P61" s="27"/>
      <c r="Q61" s="8"/>
      <c r="R61" s="8"/>
      <c r="S61" s="8"/>
      <c r="T61" s="8"/>
      <c r="U61" s="8"/>
      <c r="V61" s="8"/>
      <c r="W61" s="9"/>
    </row>
    <row r="62" spans="1:23" ht="34.15" customHeight="1">
      <c r="A62" s="65" t="s">
        <v>84</v>
      </c>
      <c r="B62" s="37" t="s">
        <v>85</v>
      </c>
      <c r="C62" s="38" t="s">
        <v>30</v>
      </c>
      <c r="D62" s="32">
        <f>'MOD-1'!D237+'MOD-1'!D593+'MOD-1'!D648</f>
        <v>0</v>
      </c>
      <c r="E62" s="39">
        <v>424400</v>
      </c>
      <c r="F62" s="39">
        <f t="shared" si="0"/>
        <v>0</v>
      </c>
      <c r="G62" s="40">
        <f>K62</f>
        <v>4</v>
      </c>
      <c r="H62" s="41">
        <f t="shared" si="1"/>
        <v>1697600</v>
      </c>
      <c r="I62" s="66">
        <v>0</v>
      </c>
      <c r="J62" s="49">
        <f t="shared" si="2"/>
        <v>0</v>
      </c>
      <c r="K62" s="32">
        <v>4</v>
      </c>
      <c r="L62" s="35">
        <f t="shared" si="3"/>
        <v>1697600</v>
      </c>
      <c r="M62" s="7"/>
      <c r="N62" s="8"/>
      <c r="O62" s="27"/>
      <c r="P62" s="27"/>
      <c r="Q62" s="8"/>
      <c r="R62" s="8"/>
      <c r="S62" s="8"/>
      <c r="T62" s="8"/>
      <c r="U62" s="8"/>
      <c r="V62" s="8"/>
      <c r="W62" s="9"/>
    </row>
    <row r="63" spans="1:23" ht="34.15" customHeight="1">
      <c r="A63" s="65" t="s">
        <v>86</v>
      </c>
      <c r="B63" s="37" t="s">
        <v>87</v>
      </c>
      <c r="C63" s="38" t="s">
        <v>30</v>
      </c>
      <c r="D63" s="32">
        <f>'MOD-1'!D238+'MOD-1'!D594+'MOD-1'!D649</f>
        <v>0</v>
      </c>
      <c r="E63" s="39">
        <v>119328</v>
      </c>
      <c r="F63" s="39">
        <f t="shared" si="0"/>
        <v>0</v>
      </c>
      <c r="G63" s="40">
        <f>K63</f>
        <v>18</v>
      </c>
      <c r="H63" s="41">
        <f t="shared" si="1"/>
        <v>2147904</v>
      </c>
      <c r="I63" s="66">
        <v>0</v>
      </c>
      <c r="J63" s="49">
        <f t="shared" si="2"/>
        <v>0</v>
      </c>
      <c r="K63" s="32">
        <v>18</v>
      </c>
      <c r="L63" s="35">
        <f t="shared" si="3"/>
        <v>2147904</v>
      </c>
      <c r="M63" s="7"/>
      <c r="N63" s="8"/>
      <c r="O63" s="27"/>
      <c r="P63" s="27"/>
      <c r="Q63" s="8"/>
      <c r="R63" s="8"/>
      <c r="S63" s="8"/>
      <c r="T63" s="8"/>
      <c r="U63" s="8"/>
      <c r="V63" s="8"/>
      <c r="W63" s="9"/>
    </row>
    <row r="64" spans="1:23" ht="34.15" customHeight="1">
      <c r="A64" s="65" t="s">
        <v>88</v>
      </c>
      <c r="B64" s="37" t="s">
        <v>89</v>
      </c>
      <c r="C64" s="38" t="s">
        <v>46</v>
      </c>
      <c r="D64" s="32">
        <f>'MOD-1'!D239+'MOD-1'!D595+'MOD-1'!D650</f>
        <v>0</v>
      </c>
      <c r="E64" s="39">
        <v>37830</v>
      </c>
      <c r="F64" s="39">
        <f t="shared" si="0"/>
        <v>0</v>
      </c>
      <c r="G64" s="40">
        <f>IF(K64&gt;D64,K64-D64,0)</f>
        <v>141.38</v>
      </c>
      <c r="H64" s="41">
        <f t="shared" si="1"/>
        <v>5348405</v>
      </c>
      <c r="I64" s="34">
        <v>0</v>
      </c>
      <c r="J64" s="49">
        <f t="shared" si="2"/>
        <v>0</v>
      </c>
      <c r="K64" s="32">
        <v>141.38</v>
      </c>
      <c r="L64" s="35">
        <f t="shared" si="3"/>
        <v>5348405</v>
      </c>
      <c r="M64" s="7"/>
      <c r="N64" s="8"/>
      <c r="O64" s="27"/>
      <c r="P64" s="27"/>
      <c r="Q64" s="8"/>
      <c r="R64" s="8"/>
      <c r="S64" s="8"/>
      <c r="T64" s="8"/>
      <c r="U64" s="8"/>
      <c r="V64" s="8"/>
      <c r="W64" s="9"/>
    </row>
    <row r="65" spans="1:23" ht="14.25" customHeight="1">
      <c r="A65" s="65" t="s">
        <v>90</v>
      </c>
      <c r="B65" s="37" t="s">
        <v>91</v>
      </c>
      <c r="C65" s="38" t="s">
        <v>46</v>
      </c>
      <c r="D65" s="32">
        <f>'MOD-1'!D240+'MOD-1'!D596+'MOD-1'!D651</f>
        <v>0</v>
      </c>
      <c r="E65" s="39">
        <v>13834</v>
      </c>
      <c r="F65" s="39">
        <f t="shared" si="0"/>
        <v>0</v>
      </c>
      <c r="G65" s="40">
        <f>IF(K65&gt;D65,K65-D65,0)</f>
        <v>156.4</v>
      </c>
      <c r="H65" s="41">
        <f t="shared" si="1"/>
        <v>2163638</v>
      </c>
      <c r="I65" s="66">
        <v>0</v>
      </c>
      <c r="J65" s="49">
        <f t="shared" si="2"/>
        <v>0</v>
      </c>
      <c r="K65" s="32">
        <v>156.4</v>
      </c>
      <c r="L65" s="35">
        <f t="shared" si="3"/>
        <v>2163638</v>
      </c>
      <c r="M65" s="7"/>
      <c r="N65" s="8"/>
      <c r="O65" s="27"/>
      <c r="P65" s="27"/>
      <c r="Q65" s="8"/>
      <c r="R65" s="8"/>
      <c r="S65" s="8"/>
      <c r="T65" s="8"/>
      <c r="U65" s="8"/>
      <c r="V65" s="8"/>
      <c r="W65" s="9"/>
    </row>
    <row r="66" spans="1:23" ht="14.25" customHeight="1">
      <c r="A66" s="65" t="s">
        <v>92</v>
      </c>
      <c r="B66" s="37" t="s">
        <v>93</v>
      </c>
      <c r="C66" s="38" t="s">
        <v>46</v>
      </c>
      <c r="D66" s="32">
        <f>'MOD-1'!D241+'MOD-1'!D597+'MOD-1'!D652</f>
        <v>0</v>
      </c>
      <c r="E66" s="39">
        <v>29218</v>
      </c>
      <c r="F66" s="39">
        <f t="shared" si="0"/>
        <v>0</v>
      </c>
      <c r="G66" s="40">
        <f>IF(K66&gt;D66,K66-D66,0)</f>
        <v>539.82000000000005</v>
      </c>
      <c r="H66" s="41">
        <f t="shared" si="1"/>
        <v>15772461</v>
      </c>
      <c r="I66" s="66">
        <v>0</v>
      </c>
      <c r="J66" s="49">
        <f t="shared" si="2"/>
        <v>0</v>
      </c>
      <c r="K66" s="32">
        <v>539.82000000000005</v>
      </c>
      <c r="L66" s="35">
        <f t="shared" si="3"/>
        <v>15772461</v>
      </c>
      <c r="M66" s="7"/>
      <c r="N66" s="172">
        <v>8174714.8148148097</v>
      </c>
      <c r="O66" s="27">
        <f>N66/E66</f>
        <v>279.78351751710625</v>
      </c>
      <c r="P66" s="27"/>
      <c r="Q66" s="8"/>
      <c r="R66" s="8"/>
      <c r="S66" s="8"/>
      <c r="T66" s="8"/>
      <c r="U66" s="8"/>
      <c r="V66" s="8"/>
      <c r="W66" s="9"/>
    </row>
    <row r="67" spans="1:23" ht="14.25" customHeight="1">
      <c r="A67" s="36"/>
      <c r="B67" s="43"/>
      <c r="C67" s="44"/>
      <c r="D67" s="32"/>
      <c r="E67" s="39"/>
      <c r="F67" s="67">
        <f>SUM(F56:F66)</f>
        <v>0</v>
      </c>
      <c r="G67" s="32"/>
      <c r="H67" s="67">
        <f>SUM(H56:H66)</f>
        <v>40898828</v>
      </c>
      <c r="I67" s="34"/>
      <c r="J67" s="67">
        <f>SUM(J56:J66)</f>
        <v>0</v>
      </c>
      <c r="K67" s="32"/>
      <c r="L67" s="68">
        <f>SUM(L56:L66)</f>
        <v>40898828</v>
      </c>
      <c r="M67" s="7"/>
      <c r="N67" s="8"/>
      <c r="O67" s="27"/>
      <c r="P67" s="27"/>
      <c r="Q67" s="8"/>
      <c r="R67" s="8"/>
      <c r="S67" s="8"/>
      <c r="T67" s="8"/>
      <c r="U67" s="8"/>
      <c r="V67" s="8"/>
      <c r="W67" s="9"/>
    </row>
    <row r="68" spans="1:23" ht="35.25" customHeight="1">
      <c r="A68" s="36"/>
      <c r="B68" s="69" t="s">
        <v>97</v>
      </c>
      <c r="C68" s="44"/>
      <c r="D68" s="32"/>
      <c r="E68" s="39"/>
      <c r="F68" s="39"/>
      <c r="G68" s="32"/>
      <c r="H68" s="39"/>
      <c r="I68" s="34"/>
      <c r="J68" s="39"/>
      <c r="K68" s="32"/>
      <c r="L68" s="64"/>
      <c r="M68" s="7"/>
      <c r="N68" s="8"/>
      <c r="O68" s="27"/>
      <c r="P68" s="27"/>
      <c r="Q68" s="8"/>
      <c r="R68" s="8"/>
      <c r="S68" s="8"/>
      <c r="T68" s="8"/>
      <c r="U68" s="8"/>
      <c r="V68" s="8"/>
      <c r="W68" s="9"/>
    </row>
    <row r="69" spans="1:23" ht="34.15" customHeight="1">
      <c r="A69" s="65" t="s">
        <v>98</v>
      </c>
      <c r="B69" s="37" t="s">
        <v>99</v>
      </c>
      <c r="C69" s="38" t="s">
        <v>40</v>
      </c>
      <c r="D69" s="32"/>
      <c r="E69" s="39">
        <v>5132</v>
      </c>
      <c r="F69" s="39">
        <f>ROUND(D69*E69,0)</f>
        <v>0</v>
      </c>
      <c r="G69" s="40">
        <f>IF(K69&gt;D69,K69-D69,0)</f>
        <v>1162.74</v>
      </c>
      <c r="H69" s="41">
        <f>ROUND(E69*G69,0)</f>
        <v>5967182</v>
      </c>
      <c r="I69" s="66">
        <v>0</v>
      </c>
      <c r="J69" s="49">
        <f>ROUND(I69*E69,0)</f>
        <v>0</v>
      </c>
      <c r="K69" s="32">
        <v>1162.74</v>
      </c>
      <c r="L69" s="35">
        <f>ROUND(E69*K69,0)</f>
        <v>5967182</v>
      </c>
      <c r="M69" s="7"/>
      <c r="N69" s="8"/>
      <c r="O69" s="27"/>
      <c r="P69" s="27"/>
      <c r="Q69" s="8"/>
      <c r="R69" s="8"/>
      <c r="S69" s="8"/>
      <c r="T69" s="8"/>
      <c r="U69" s="8"/>
      <c r="V69" s="8"/>
      <c r="W69" s="9"/>
    </row>
    <row r="70" spans="1:23" ht="14.25" customHeight="1">
      <c r="A70" s="36"/>
      <c r="B70" s="43"/>
      <c r="C70" s="44"/>
      <c r="D70" s="32"/>
      <c r="E70" s="39"/>
      <c r="F70" s="67">
        <f>SUM(F69)</f>
        <v>0</v>
      </c>
      <c r="G70" s="32"/>
      <c r="H70" s="67">
        <f>SUM(H69)</f>
        <v>5967182</v>
      </c>
      <c r="I70" s="34"/>
      <c r="J70" s="67">
        <f>SUM(J69)</f>
        <v>0</v>
      </c>
      <c r="K70" s="32"/>
      <c r="L70" s="68">
        <f>SUM(L69)</f>
        <v>5967182</v>
      </c>
      <c r="M70" s="7"/>
      <c r="N70" s="8"/>
      <c r="O70" s="27"/>
      <c r="P70" s="27"/>
      <c r="Q70" s="8"/>
      <c r="R70" s="8"/>
      <c r="S70" s="8"/>
      <c r="T70" s="8"/>
      <c r="U70" s="8"/>
      <c r="V70" s="8"/>
      <c r="W70" s="9"/>
    </row>
    <row r="71" spans="1:23" ht="14.25" customHeight="1">
      <c r="A71" s="36"/>
      <c r="B71" s="50" t="s">
        <v>100</v>
      </c>
      <c r="C71" s="44"/>
      <c r="D71" s="32"/>
      <c r="E71" s="39"/>
      <c r="F71" s="39"/>
      <c r="G71" s="32"/>
      <c r="H71" s="39"/>
      <c r="I71" s="34"/>
      <c r="J71" s="39"/>
      <c r="K71" s="32"/>
      <c r="L71" s="64"/>
      <c r="M71" s="7"/>
      <c r="N71" s="8"/>
      <c r="O71" s="27"/>
      <c r="P71" s="27"/>
      <c r="Q71" s="8"/>
      <c r="R71" s="8"/>
      <c r="S71" s="8"/>
      <c r="T71" s="8"/>
      <c r="U71" s="8"/>
      <c r="V71" s="8"/>
      <c r="W71" s="9"/>
    </row>
    <row r="72" spans="1:23" ht="14.25" customHeight="1">
      <c r="A72" s="36"/>
      <c r="B72" s="50" t="s">
        <v>101</v>
      </c>
      <c r="C72" s="44"/>
      <c r="D72" s="32"/>
      <c r="E72" s="39"/>
      <c r="F72" s="39"/>
      <c r="G72" s="32"/>
      <c r="H72" s="39"/>
      <c r="I72" s="34"/>
      <c r="J72" s="39"/>
      <c r="K72" s="32"/>
      <c r="L72" s="64"/>
      <c r="M72" s="7"/>
      <c r="N72" s="8"/>
      <c r="O72" s="27"/>
      <c r="P72" s="27"/>
      <c r="Q72" s="8"/>
      <c r="R72" s="8"/>
      <c r="S72" s="8"/>
      <c r="T72" s="8"/>
      <c r="U72" s="8"/>
      <c r="V72" s="8"/>
      <c r="W72" s="9"/>
    </row>
    <row r="73" spans="1:23" ht="16.899999999999999" customHeight="1">
      <c r="A73" s="65" t="s">
        <v>102</v>
      </c>
      <c r="B73" s="37" t="s">
        <v>103</v>
      </c>
      <c r="C73" s="38" t="s">
        <v>40</v>
      </c>
      <c r="D73" s="32">
        <v>0</v>
      </c>
      <c r="E73" s="39">
        <v>23651</v>
      </c>
      <c r="F73" s="39">
        <f t="shared" ref="F73:F79" si="4">ROUND(D73*E73,0)</f>
        <v>0</v>
      </c>
      <c r="G73" s="40">
        <f>IF(K73&gt;D73,K73-D73,0)</f>
        <v>1228.47</v>
      </c>
      <c r="H73" s="41">
        <f t="shared" ref="H73:H79" si="5">ROUND(E73*G73,0)</f>
        <v>29054544</v>
      </c>
      <c r="I73" s="66">
        <v>0</v>
      </c>
      <c r="J73" s="49">
        <f t="shared" ref="J73:J79" si="6">ROUND(I73*E73,0)</f>
        <v>0</v>
      </c>
      <c r="K73" s="32">
        <v>1228.47</v>
      </c>
      <c r="L73" s="35">
        <f t="shared" ref="L73:L79" si="7">ROUND(E73*K73,0)</f>
        <v>29054544</v>
      </c>
      <c r="M73" s="7"/>
      <c r="N73" s="8"/>
      <c r="O73" s="27"/>
      <c r="P73" s="27"/>
      <c r="Q73" s="8"/>
      <c r="R73" s="8"/>
      <c r="S73" s="8"/>
      <c r="T73" s="8"/>
      <c r="U73" s="8"/>
      <c r="V73" s="8"/>
      <c r="W73" s="9"/>
    </row>
    <row r="74" spans="1:23" ht="16.899999999999999" customHeight="1">
      <c r="A74" s="65" t="s">
        <v>104</v>
      </c>
      <c r="B74" s="37" t="s">
        <v>105</v>
      </c>
      <c r="C74" s="38" t="s">
        <v>106</v>
      </c>
      <c r="D74" s="32">
        <v>0</v>
      </c>
      <c r="E74" s="39">
        <v>121004</v>
      </c>
      <c r="F74" s="39">
        <f t="shared" si="4"/>
        <v>0</v>
      </c>
      <c r="G74" s="40">
        <f>IF(K74&gt;D74,K74-D74,0)</f>
        <v>17</v>
      </c>
      <c r="H74" s="41">
        <f t="shared" si="5"/>
        <v>2057068</v>
      </c>
      <c r="I74" s="66">
        <v>0</v>
      </c>
      <c r="J74" s="49">
        <f t="shared" si="6"/>
        <v>0</v>
      </c>
      <c r="K74" s="32">
        <v>17</v>
      </c>
      <c r="L74" s="35">
        <f t="shared" si="7"/>
        <v>2057068</v>
      </c>
      <c r="M74" s="7"/>
      <c r="N74" s="8"/>
      <c r="O74" s="27"/>
      <c r="P74" s="27"/>
      <c r="Q74" s="8"/>
      <c r="R74" s="8"/>
      <c r="S74" s="8"/>
      <c r="T74" s="8"/>
      <c r="U74" s="8"/>
      <c r="V74" s="8"/>
      <c r="W74" s="9"/>
    </row>
    <row r="75" spans="1:23" ht="34.15" customHeight="1">
      <c r="A75" s="65" t="s">
        <v>107</v>
      </c>
      <c r="B75" s="37" t="s">
        <v>108</v>
      </c>
      <c r="C75" s="38" t="s">
        <v>106</v>
      </c>
      <c r="D75" s="32">
        <v>0</v>
      </c>
      <c r="E75" s="39">
        <v>121004</v>
      </c>
      <c r="F75" s="39">
        <f t="shared" si="4"/>
        <v>0</v>
      </c>
      <c r="G75" s="40">
        <v>17</v>
      </c>
      <c r="H75" s="41">
        <f t="shared" si="5"/>
        <v>2057068</v>
      </c>
      <c r="I75" s="66">
        <v>0</v>
      </c>
      <c r="J75" s="49">
        <f t="shared" si="6"/>
        <v>0</v>
      </c>
      <c r="K75" s="32">
        <v>17</v>
      </c>
      <c r="L75" s="35">
        <f t="shared" si="7"/>
        <v>2057068</v>
      </c>
      <c r="M75" s="7"/>
      <c r="N75" s="8"/>
      <c r="O75" s="27"/>
      <c r="P75" s="27"/>
      <c r="Q75" s="8"/>
      <c r="R75" s="8"/>
      <c r="S75" s="8"/>
      <c r="T75" s="8"/>
      <c r="U75" s="8"/>
      <c r="V75" s="8"/>
      <c r="W75" s="9"/>
    </row>
    <row r="76" spans="1:23" ht="16.899999999999999" customHeight="1">
      <c r="A76" s="65" t="s">
        <v>109</v>
      </c>
      <c r="B76" s="37" t="s">
        <v>110</v>
      </c>
      <c r="C76" s="38" t="s">
        <v>106</v>
      </c>
      <c r="D76" s="32">
        <v>0</v>
      </c>
      <c r="E76" s="39">
        <v>260506</v>
      </c>
      <c r="F76" s="39">
        <f t="shared" si="4"/>
        <v>0</v>
      </c>
      <c r="G76" s="40">
        <v>16</v>
      </c>
      <c r="H76" s="41">
        <f t="shared" si="5"/>
        <v>4168096</v>
      </c>
      <c r="I76" s="66">
        <v>0</v>
      </c>
      <c r="J76" s="49">
        <f t="shared" si="6"/>
        <v>0</v>
      </c>
      <c r="K76" s="32">
        <v>16</v>
      </c>
      <c r="L76" s="35">
        <f t="shared" si="7"/>
        <v>4168096</v>
      </c>
      <c r="M76" s="7"/>
      <c r="N76" s="8"/>
      <c r="O76" s="27"/>
      <c r="P76" s="27"/>
      <c r="Q76" s="8"/>
      <c r="R76" s="8"/>
      <c r="S76" s="8"/>
      <c r="T76" s="8"/>
      <c r="U76" s="8"/>
      <c r="V76" s="8"/>
      <c r="W76" s="9"/>
    </row>
    <row r="77" spans="1:23" ht="34.15" customHeight="1">
      <c r="A77" s="65" t="s">
        <v>111</v>
      </c>
      <c r="B77" s="37" t="s">
        <v>112</v>
      </c>
      <c r="C77" s="38" t="s">
        <v>106</v>
      </c>
      <c r="D77" s="32">
        <v>0</v>
      </c>
      <c r="E77" s="39">
        <v>764571</v>
      </c>
      <c r="F77" s="39">
        <f t="shared" si="4"/>
        <v>0</v>
      </c>
      <c r="G77" s="40">
        <f>IF(K77&gt;D77,K77-D77,0)</f>
        <v>4</v>
      </c>
      <c r="H77" s="41">
        <f t="shared" si="5"/>
        <v>3058284</v>
      </c>
      <c r="I77" s="66">
        <v>0</v>
      </c>
      <c r="J77" s="49">
        <f t="shared" si="6"/>
        <v>0</v>
      </c>
      <c r="K77" s="32">
        <v>4</v>
      </c>
      <c r="L77" s="35">
        <f t="shared" si="7"/>
        <v>3058284</v>
      </c>
      <c r="M77" s="7"/>
      <c r="N77" s="8"/>
      <c r="O77" s="27"/>
      <c r="P77" s="27"/>
      <c r="Q77" s="8"/>
      <c r="R77" s="8"/>
      <c r="S77" s="8"/>
      <c r="T77" s="8"/>
      <c r="U77" s="8"/>
      <c r="V77" s="8"/>
      <c r="W77" s="9"/>
    </row>
    <row r="78" spans="1:23" ht="34.15" customHeight="1">
      <c r="A78" s="65" t="s">
        <v>113</v>
      </c>
      <c r="B78" s="37" t="s">
        <v>114</v>
      </c>
      <c r="C78" s="38" t="s">
        <v>106</v>
      </c>
      <c r="D78" s="32">
        <v>0</v>
      </c>
      <c r="E78" s="39">
        <v>446092</v>
      </c>
      <c r="F78" s="39">
        <f t="shared" si="4"/>
        <v>0</v>
      </c>
      <c r="G78" s="40">
        <f>IF(K78&gt;D78,K78-D78,0)</f>
        <v>7</v>
      </c>
      <c r="H78" s="41">
        <f t="shared" si="5"/>
        <v>3122644</v>
      </c>
      <c r="I78" s="66">
        <v>0</v>
      </c>
      <c r="J78" s="49">
        <f t="shared" si="6"/>
        <v>0</v>
      </c>
      <c r="K78" s="32">
        <v>7</v>
      </c>
      <c r="L78" s="35">
        <f t="shared" si="7"/>
        <v>3122644</v>
      </c>
      <c r="M78" s="7"/>
      <c r="N78" s="8"/>
      <c r="O78" s="27"/>
      <c r="P78" s="27"/>
      <c r="Q78" s="8"/>
      <c r="R78" s="8"/>
      <c r="S78" s="8"/>
      <c r="T78" s="8"/>
      <c r="U78" s="8"/>
      <c r="V78" s="8"/>
      <c r="W78" s="9"/>
    </row>
    <row r="79" spans="1:23" ht="34.15" customHeight="1">
      <c r="A79" s="65" t="s">
        <v>115</v>
      </c>
      <c r="B79" s="37" t="s">
        <v>116</v>
      </c>
      <c r="C79" s="38" t="s">
        <v>106</v>
      </c>
      <c r="D79" s="32">
        <v>0</v>
      </c>
      <c r="E79" s="39">
        <v>121004</v>
      </c>
      <c r="F79" s="39">
        <f t="shared" si="4"/>
        <v>0</v>
      </c>
      <c r="G79" s="40">
        <f>IF(K79&gt;D79,K79-D79,0)</f>
        <v>4</v>
      </c>
      <c r="H79" s="41">
        <f t="shared" si="5"/>
        <v>484016</v>
      </c>
      <c r="I79" s="66">
        <v>0</v>
      </c>
      <c r="J79" s="49">
        <f t="shared" si="6"/>
        <v>0</v>
      </c>
      <c r="K79" s="32">
        <v>4</v>
      </c>
      <c r="L79" s="35">
        <f t="shared" si="7"/>
        <v>484016</v>
      </c>
      <c r="M79" s="7"/>
      <c r="N79" s="8"/>
      <c r="O79" s="27"/>
      <c r="P79" s="27"/>
      <c r="Q79" s="8"/>
      <c r="R79" s="8"/>
      <c r="S79" s="8"/>
      <c r="T79" s="8"/>
      <c r="U79" s="8"/>
      <c r="V79" s="8"/>
      <c r="W79" s="9"/>
    </row>
    <row r="80" spans="1:23" ht="14.25" customHeight="1">
      <c r="A80" s="36"/>
      <c r="B80" s="43"/>
      <c r="C80" s="44"/>
      <c r="D80" s="32"/>
      <c r="E80" s="39"/>
      <c r="F80" s="67">
        <f>SUM(F73:F79)</f>
        <v>0</v>
      </c>
      <c r="G80" s="32"/>
      <c r="H80" s="67">
        <f>SUM(H73:H79)</f>
        <v>44001720</v>
      </c>
      <c r="I80" s="34"/>
      <c r="J80" s="67">
        <f>SUM(J73:J79)</f>
        <v>0</v>
      </c>
      <c r="K80" s="32"/>
      <c r="L80" s="68">
        <f>SUM(L73:L79)</f>
        <v>44001720</v>
      </c>
      <c r="M80" s="7"/>
      <c r="N80" s="8"/>
      <c r="O80" s="27"/>
      <c r="P80" s="27"/>
      <c r="Q80" s="8"/>
      <c r="R80" s="8"/>
      <c r="S80" s="8"/>
      <c r="T80" s="8"/>
      <c r="U80" s="8"/>
      <c r="V80" s="8"/>
      <c r="W80" s="9"/>
    </row>
    <row r="81" spans="1:23" ht="14.25" customHeight="1">
      <c r="A81" s="36"/>
      <c r="B81" s="50" t="s">
        <v>117</v>
      </c>
      <c r="C81" s="44"/>
      <c r="D81" s="32"/>
      <c r="E81" s="39"/>
      <c r="F81" s="39"/>
      <c r="G81" s="32"/>
      <c r="H81" s="39"/>
      <c r="I81" s="34"/>
      <c r="J81" s="39"/>
      <c r="K81" s="32"/>
      <c r="L81" s="64"/>
      <c r="M81" s="7"/>
      <c r="N81" s="8"/>
      <c r="O81" s="27"/>
      <c r="P81" s="27"/>
      <c r="Q81" s="8"/>
      <c r="R81" s="8"/>
      <c r="S81" s="8"/>
      <c r="T81" s="8"/>
      <c r="U81" s="8"/>
      <c r="V81" s="8"/>
      <c r="W81" s="9"/>
    </row>
    <row r="82" spans="1:23" ht="16.899999999999999" customHeight="1">
      <c r="A82" s="65" t="s">
        <v>118</v>
      </c>
      <c r="B82" s="37" t="s">
        <v>119</v>
      </c>
      <c r="C82" s="38" t="s">
        <v>40</v>
      </c>
      <c r="D82" s="32">
        <v>0</v>
      </c>
      <c r="E82" s="39">
        <v>10511</v>
      </c>
      <c r="F82" s="39">
        <f t="shared" ref="F82:F88" si="8">ROUND(D82*E82,0)</f>
        <v>0</v>
      </c>
      <c r="G82" s="40">
        <v>70</v>
      </c>
      <c r="H82" s="41">
        <f t="shared" ref="H82:H88" si="9">ROUND(E82*G82,0)</f>
        <v>735770</v>
      </c>
      <c r="I82" s="66">
        <v>0</v>
      </c>
      <c r="J82" s="49">
        <f t="shared" ref="J82:J88" si="10">ROUND(I82*E82,0)</f>
        <v>0</v>
      </c>
      <c r="K82" s="70">
        <v>70</v>
      </c>
      <c r="L82" s="35">
        <f t="shared" ref="L82:L88" si="11">ROUND(E82*K82,0)</f>
        <v>735770</v>
      </c>
      <c r="M82" s="7"/>
      <c r="N82" s="8"/>
      <c r="O82" s="27"/>
      <c r="P82" s="27"/>
      <c r="Q82" s="8"/>
      <c r="R82" s="8"/>
      <c r="S82" s="8"/>
      <c r="T82" s="8"/>
      <c r="U82" s="8"/>
      <c r="V82" s="8"/>
      <c r="W82" s="9"/>
    </row>
    <row r="83" spans="1:23" ht="16.899999999999999" customHeight="1">
      <c r="A83" s="65" t="s">
        <v>120</v>
      </c>
      <c r="B83" s="37" t="s">
        <v>121</v>
      </c>
      <c r="C83" s="38" t="s">
        <v>106</v>
      </c>
      <c r="D83" s="32">
        <v>0</v>
      </c>
      <c r="E83" s="39">
        <v>291511</v>
      </c>
      <c r="F83" s="39">
        <f t="shared" si="8"/>
        <v>0</v>
      </c>
      <c r="G83" s="40">
        <f t="shared" ref="G83:G88" si="12">IF(K83&gt;D83,K83-D83,0)</f>
        <v>1</v>
      </c>
      <c r="H83" s="41">
        <f t="shared" si="9"/>
        <v>291511</v>
      </c>
      <c r="I83" s="66">
        <v>0</v>
      </c>
      <c r="J83" s="49">
        <f t="shared" si="10"/>
        <v>0</v>
      </c>
      <c r="K83" s="70">
        <v>1</v>
      </c>
      <c r="L83" s="35">
        <f t="shared" si="11"/>
        <v>291511</v>
      </c>
      <c r="M83" s="7"/>
      <c r="N83" s="8"/>
      <c r="O83" s="27"/>
      <c r="P83" s="27"/>
      <c r="Q83" s="8"/>
      <c r="R83" s="8"/>
      <c r="S83" s="8"/>
      <c r="T83" s="8"/>
      <c r="U83" s="8"/>
      <c r="V83" s="8"/>
      <c r="W83" s="9"/>
    </row>
    <row r="84" spans="1:23" ht="16.899999999999999" customHeight="1">
      <c r="A84" s="65" t="s">
        <v>122</v>
      </c>
      <c r="B84" s="37" t="s">
        <v>123</v>
      </c>
      <c r="C84" s="38" t="s">
        <v>106</v>
      </c>
      <c r="D84" s="32">
        <v>0</v>
      </c>
      <c r="E84" s="39">
        <v>291511</v>
      </c>
      <c r="F84" s="39">
        <f t="shared" si="8"/>
        <v>0</v>
      </c>
      <c r="G84" s="40">
        <f t="shared" si="12"/>
        <v>1</v>
      </c>
      <c r="H84" s="41">
        <f t="shared" si="9"/>
        <v>291511</v>
      </c>
      <c r="I84" s="66">
        <v>0</v>
      </c>
      <c r="J84" s="49">
        <f t="shared" si="10"/>
        <v>0</v>
      </c>
      <c r="K84" s="70">
        <v>1</v>
      </c>
      <c r="L84" s="35">
        <f t="shared" si="11"/>
        <v>291511</v>
      </c>
      <c r="M84" s="7"/>
      <c r="N84" s="8"/>
      <c r="O84" s="27"/>
      <c r="P84" s="27"/>
      <c r="Q84" s="8"/>
      <c r="R84" s="8"/>
      <c r="S84" s="8"/>
      <c r="T84" s="8"/>
      <c r="U84" s="8"/>
      <c r="V84" s="8"/>
      <c r="W84" s="9"/>
    </row>
    <row r="85" spans="1:23" ht="16.899999999999999" customHeight="1">
      <c r="A85" s="65" t="s">
        <v>124</v>
      </c>
      <c r="B85" s="37" t="s">
        <v>125</v>
      </c>
      <c r="C85" s="38" t="s">
        <v>106</v>
      </c>
      <c r="D85" s="32">
        <v>0</v>
      </c>
      <c r="E85" s="39">
        <v>781028</v>
      </c>
      <c r="F85" s="39">
        <f t="shared" si="8"/>
        <v>0</v>
      </c>
      <c r="G85" s="40">
        <f t="shared" si="12"/>
        <v>1</v>
      </c>
      <c r="H85" s="41">
        <f t="shared" si="9"/>
        <v>781028</v>
      </c>
      <c r="I85" s="66">
        <v>0</v>
      </c>
      <c r="J85" s="49">
        <f t="shared" si="10"/>
        <v>0</v>
      </c>
      <c r="K85" s="70">
        <v>1</v>
      </c>
      <c r="L85" s="35">
        <f t="shared" si="11"/>
        <v>781028</v>
      </c>
      <c r="M85" s="7"/>
      <c r="N85" s="8"/>
      <c r="O85" s="27"/>
      <c r="P85" s="27"/>
      <c r="Q85" s="8"/>
      <c r="R85" s="8"/>
      <c r="S85" s="8"/>
      <c r="T85" s="8"/>
      <c r="U85" s="8"/>
      <c r="V85" s="8"/>
      <c r="W85" s="9"/>
    </row>
    <row r="86" spans="1:23" ht="16.899999999999999" customHeight="1">
      <c r="A86" s="65" t="s">
        <v>126</v>
      </c>
      <c r="B86" s="37" t="s">
        <v>127</v>
      </c>
      <c r="C86" s="38" t="s">
        <v>106</v>
      </c>
      <c r="D86" s="32">
        <v>0</v>
      </c>
      <c r="E86" s="39">
        <v>280506</v>
      </c>
      <c r="F86" s="39">
        <f t="shared" si="8"/>
        <v>0</v>
      </c>
      <c r="G86" s="40">
        <f t="shared" si="12"/>
        <v>1</v>
      </c>
      <c r="H86" s="41">
        <f t="shared" si="9"/>
        <v>280506</v>
      </c>
      <c r="I86" s="66">
        <v>0</v>
      </c>
      <c r="J86" s="49">
        <f t="shared" si="10"/>
        <v>0</v>
      </c>
      <c r="K86" s="70">
        <v>1</v>
      </c>
      <c r="L86" s="35">
        <f t="shared" si="11"/>
        <v>280506</v>
      </c>
      <c r="M86" s="7"/>
      <c r="N86" s="8"/>
      <c r="O86" s="27"/>
      <c r="P86" s="27"/>
      <c r="Q86" s="8"/>
      <c r="R86" s="8"/>
      <c r="S86" s="8"/>
      <c r="T86" s="8"/>
      <c r="U86" s="8"/>
      <c r="V86" s="8"/>
      <c r="W86" s="9"/>
    </row>
    <row r="87" spans="1:23" ht="34.15" customHeight="1">
      <c r="A87" s="65" t="s">
        <v>128</v>
      </c>
      <c r="B87" s="37" t="s">
        <v>129</v>
      </c>
      <c r="C87" s="38" t="s">
        <v>130</v>
      </c>
      <c r="D87" s="32">
        <v>0</v>
      </c>
      <c r="E87" s="39">
        <v>946034</v>
      </c>
      <c r="F87" s="39">
        <f t="shared" si="8"/>
        <v>0</v>
      </c>
      <c r="G87" s="40">
        <f t="shared" si="12"/>
        <v>1</v>
      </c>
      <c r="H87" s="41">
        <f t="shared" si="9"/>
        <v>946034</v>
      </c>
      <c r="I87" s="66">
        <v>0</v>
      </c>
      <c r="J87" s="49">
        <f t="shared" si="10"/>
        <v>0</v>
      </c>
      <c r="K87" s="70">
        <v>1</v>
      </c>
      <c r="L87" s="35">
        <f t="shared" si="11"/>
        <v>946034</v>
      </c>
      <c r="M87" s="7"/>
      <c r="N87" s="8"/>
      <c r="O87" s="27"/>
      <c r="P87" s="27"/>
      <c r="Q87" s="8"/>
      <c r="R87" s="8"/>
      <c r="S87" s="8"/>
      <c r="T87" s="8"/>
      <c r="U87" s="8"/>
      <c r="V87" s="8"/>
      <c r="W87" s="9"/>
    </row>
    <row r="88" spans="1:23" ht="34.15" customHeight="1">
      <c r="A88" s="65" t="s">
        <v>131</v>
      </c>
      <c r="B88" s="37" t="s">
        <v>132</v>
      </c>
      <c r="C88" s="38" t="s">
        <v>106</v>
      </c>
      <c r="D88" s="32">
        <v>0</v>
      </c>
      <c r="E88" s="39">
        <v>121004</v>
      </c>
      <c r="F88" s="39">
        <f t="shared" si="8"/>
        <v>0</v>
      </c>
      <c r="G88" s="40">
        <f t="shared" si="12"/>
        <v>1</v>
      </c>
      <c r="H88" s="41">
        <f t="shared" si="9"/>
        <v>121004</v>
      </c>
      <c r="I88" s="66">
        <v>0</v>
      </c>
      <c r="J88" s="49">
        <f t="shared" si="10"/>
        <v>0</v>
      </c>
      <c r="K88" s="70">
        <v>1</v>
      </c>
      <c r="L88" s="35">
        <f t="shared" si="11"/>
        <v>121004</v>
      </c>
      <c r="M88" s="7"/>
      <c r="N88" s="8"/>
      <c r="O88" s="27"/>
      <c r="P88" s="27"/>
      <c r="Q88" s="8"/>
      <c r="R88" s="8"/>
      <c r="S88" s="8"/>
      <c r="T88" s="8"/>
      <c r="U88" s="8"/>
      <c r="V88" s="8"/>
      <c r="W88" s="9"/>
    </row>
    <row r="89" spans="1:23" ht="14.25" customHeight="1">
      <c r="A89" s="36"/>
      <c r="B89" s="43"/>
      <c r="C89" s="44"/>
      <c r="D89" s="32"/>
      <c r="E89" s="39"/>
      <c r="F89" s="67">
        <f>SUM(F82:F88)</f>
        <v>0</v>
      </c>
      <c r="G89" s="32"/>
      <c r="H89" s="67">
        <f>SUM(H82:H88)</f>
        <v>3447364</v>
      </c>
      <c r="I89" s="34"/>
      <c r="J89" s="67">
        <f>SUM(J82:J88)</f>
        <v>0</v>
      </c>
      <c r="K89" s="32"/>
      <c r="L89" s="68">
        <f>SUM(L82:L88)</f>
        <v>3447364</v>
      </c>
      <c r="M89" s="7"/>
      <c r="N89" s="8"/>
      <c r="O89" s="27"/>
      <c r="P89" s="27"/>
      <c r="Q89" s="8"/>
      <c r="R89" s="8"/>
      <c r="S89" s="8"/>
      <c r="T89" s="8"/>
      <c r="U89" s="8"/>
      <c r="V89" s="8"/>
      <c r="W89" s="9"/>
    </row>
    <row r="90" spans="1:23" ht="14.25" customHeight="1">
      <c r="A90" s="71"/>
      <c r="B90" s="50" t="s">
        <v>133</v>
      </c>
      <c r="C90" s="44"/>
      <c r="D90" s="32"/>
      <c r="E90" s="39"/>
      <c r="F90" s="39"/>
      <c r="G90" s="32"/>
      <c r="H90" s="39"/>
      <c r="I90" s="34"/>
      <c r="J90" s="39"/>
      <c r="K90" s="32"/>
      <c r="L90" s="64"/>
      <c r="M90" s="7"/>
      <c r="N90" s="8"/>
      <c r="O90" s="27"/>
      <c r="P90" s="27"/>
      <c r="Q90" s="8"/>
      <c r="R90" s="8"/>
      <c r="S90" s="8"/>
      <c r="T90" s="8"/>
      <c r="U90" s="8"/>
      <c r="V90" s="8"/>
      <c r="W90" s="9"/>
    </row>
    <row r="91" spans="1:23" ht="27" customHeight="1">
      <c r="A91" s="38" t="s">
        <v>134</v>
      </c>
      <c r="B91" s="37" t="s">
        <v>135</v>
      </c>
      <c r="C91" s="38" t="s">
        <v>40</v>
      </c>
      <c r="D91" s="32">
        <v>0</v>
      </c>
      <c r="E91" s="39">
        <v>337334</v>
      </c>
      <c r="F91" s="39">
        <f>ROUND(D91*E91,0)</f>
        <v>0</v>
      </c>
      <c r="G91" s="40">
        <f>IF(K91&gt;D91,K91-D91,0)</f>
        <v>11</v>
      </c>
      <c r="H91" s="41">
        <f>ROUND(E91*G91,0)</f>
        <v>3710674</v>
      </c>
      <c r="I91" s="66">
        <v>0</v>
      </c>
      <c r="J91" s="41">
        <f>ROUND(I91*E91,0)</f>
        <v>0</v>
      </c>
      <c r="K91" s="32">
        <v>11</v>
      </c>
      <c r="L91" s="35">
        <f>ROUND(E91*K91,0)</f>
        <v>3710674</v>
      </c>
      <c r="M91" s="7"/>
      <c r="N91" s="8"/>
      <c r="O91" s="27"/>
      <c r="P91" s="27"/>
      <c r="Q91" s="8"/>
      <c r="R91" s="8"/>
      <c r="S91" s="8"/>
      <c r="T91" s="8"/>
      <c r="U91" s="8"/>
      <c r="V91" s="8"/>
      <c r="W91" s="9"/>
    </row>
    <row r="92" spans="1:23" ht="27" customHeight="1">
      <c r="A92" s="38" t="s">
        <v>136</v>
      </c>
      <c r="B92" s="37" t="s">
        <v>137</v>
      </c>
      <c r="C92" s="38" t="s">
        <v>30</v>
      </c>
      <c r="D92" s="32">
        <v>0</v>
      </c>
      <c r="E92" s="39">
        <v>67556</v>
      </c>
      <c r="F92" s="39">
        <f>ROUND(D92*E92,0)</f>
        <v>0</v>
      </c>
      <c r="G92" s="40">
        <v>12</v>
      </c>
      <c r="H92" s="41">
        <f>ROUND(E92*G92,0)</f>
        <v>810672</v>
      </c>
      <c r="I92" s="66">
        <v>0</v>
      </c>
      <c r="J92" s="41">
        <f>ROUND(I92*E92,0)</f>
        <v>0</v>
      </c>
      <c r="K92" s="32">
        <v>12</v>
      </c>
      <c r="L92" s="35">
        <f>ROUND(E92*K92,0)</f>
        <v>810672</v>
      </c>
      <c r="M92" s="7"/>
      <c r="N92" s="8"/>
      <c r="O92" s="27"/>
      <c r="P92" s="27"/>
      <c r="Q92" s="8"/>
      <c r="R92" s="8"/>
      <c r="S92" s="8"/>
      <c r="T92" s="8"/>
      <c r="U92" s="8"/>
      <c r="V92" s="8"/>
      <c r="W92" s="9"/>
    </row>
    <row r="93" spans="1:23" ht="14.25" customHeight="1">
      <c r="A93" s="71"/>
      <c r="B93" s="43"/>
      <c r="C93" s="44"/>
      <c r="D93" s="32"/>
      <c r="E93" s="39"/>
      <c r="F93" s="67">
        <f>SUM(F91:F92)</f>
        <v>0</v>
      </c>
      <c r="G93" s="32"/>
      <c r="H93" s="67">
        <f>SUM(H91:H92)</f>
        <v>4521346</v>
      </c>
      <c r="I93" s="34"/>
      <c r="J93" s="67">
        <f>SUM(J91:J92)</f>
        <v>0</v>
      </c>
      <c r="K93" s="32"/>
      <c r="L93" s="67">
        <f>SUM(L91:L92)</f>
        <v>4521346</v>
      </c>
      <c r="M93" s="72"/>
      <c r="N93" s="8"/>
      <c r="O93" s="27"/>
      <c r="P93" s="27"/>
      <c r="Q93" s="8"/>
      <c r="R93" s="8"/>
      <c r="S93" s="8"/>
      <c r="T93" s="8"/>
      <c r="U93" s="8"/>
      <c r="V93" s="8"/>
      <c r="W93" s="9"/>
    </row>
    <row r="94" spans="1:23" ht="14.25" customHeight="1">
      <c r="A94" s="71"/>
      <c r="B94" s="50" t="s">
        <v>138</v>
      </c>
      <c r="C94" s="44"/>
      <c r="D94" s="32"/>
      <c r="E94" s="39"/>
      <c r="F94" s="39"/>
      <c r="G94" s="32"/>
      <c r="H94" s="39"/>
      <c r="I94" s="34"/>
      <c r="J94" s="39"/>
      <c r="K94" s="32"/>
      <c r="L94" s="39"/>
      <c r="M94" s="72"/>
      <c r="N94" s="8"/>
      <c r="O94" s="27"/>
      <c r="P94" s="27"/>
      <c r="Q94" s="8"/>
      <c r="R94" s="8"/>
      <c r="S94" s="8"/>
      <c r="T94" s="8"/>
      <c r="U94" s="8"/>
      <c r="V94" s="8"/>
      <c r="W94" s="9"/>
    </row>
    <row r="95" spans="1:23" ht="14.25" customHeight="1">
      <c r="A95" s="38" t="s">
        <v>139</v>
      </c>
      <c r="B95" s="37" t="s">
        <v>140</v>
      </c>
      <c r="C95" s="38" t="s">
        <v>40</v>
      </c>
      <c r="D95" s="32"/>
      <c r="E95" s="39">
        <v>47857</v>
      </c>
      <c r="F95" s="39">
        <f>ROUND(D95*E95,0)</f>
        <v>0</v>
      </c>
      <c r="G95" s="40">
        <f>IF(K95&gt;D95,K95-D95,0)</f>
        <v>725.05</v>
      </c>
      <c r="H95" s="41">
        <f>ROUND(E95*G95,0)</f>
        <v>34698718</v>
      </c>
      <c r="I95" s="66">
        <v>0</v>
      </c>
      <c r="J95" s="41">
        <f>ROUND(I95*E95,0)</f>
        <v>0</v>
      </c>
      <c r="K95" s="32">
        <v>725.05</v>
      </c>
      <c r="L95" s="35">
        <f>ROUND(E95*K95,0)</f>
        <v>34698718</v>
      </c>
      <c r="M95" s="7"/>
      <c r="N95" s="8"/>
      <c r="O95" s="27"/>
      <c r="P95" s="27"/>
      <c r="Q95" s="8"/>
      <c r="R95" s="8"/>
      <c r="S95" s="8"/>
      <c r="T95" s="8"/>
      <c r="U95" s="8"/>
      <c r="V95" s="8"/>
      <c r="W95" s="9"/>
    </row>
    <row r="96" spans="1:23" ht="14.25" customHeight="1">
      <c r="A96" s="38" t="s">
        <v>141</v>
      </c>
      <c r="B96" s="37" t="s">
        <v>142</v>
      </c>
      <c r="C96" s="38" t="s">
        <v>30</v>
      </c>
      <c r="D96" s="32"/>
      <c r="E96" s="39">
        <v>42899</v>
      </c>
      <c r="F96" s="39">
        <f>ROUND(D96*E96,0)</f>
        <v>0</v>
      </c>
      <c r="G96" s="40">
        <f>IF(K96&gt;D96,K96-D96,0)</f>
        <v>321</v>
      </c>
      <c r="H96" s="41">
        <f>ROUND(E96*G96,0)</f>
        <v>13770579</v>
      </c>
      <c r="I96" s="66">
        <v>0</v>
      </c>
      <c r="J96" s="41">
        <f>ROUND(I96*E96,0)</f>
        <v>0</v>
      </c>
      <c r="K96" s="32">
        <v>321</v>
      </c>
      <c r="L96" s="35">
        <f>ROUND(E96*K96,0)</f>
        <v>13770579</v>
      </c>
      <c r="M96" s="178">
        <v>7</v>
      </c>
      <c r="N96" s="8"/>
      <c r="O96" s="27"/>
      <c r="P96" s="27"/>
      <c r="Q96" s="8"/>
      <c r="R96" s="8"/>
      <c r="S96" s="8"/>
      <c r="T96" s="8"/>
      <c r="U96" s="8"/>
      <c r="V96" s="8"/>
      <c r="W96" s="9"/>
    </row>
    <row r="97" spans="1:23" ht="14.25" customHeight="1">
      <c r="A97" s="71"/>
      <c r="B97" s="43"/>
      <c r="C97" s="44"/>
      <c r="D97" s="32"/>
      <c r="E97" s="39"/>
      <c r="F97" s="67">
        <f>SUM(F95:F96)</f>
        <v>0</v>
      </c>
      <c r="G97" s="32"/>
      <c r="H97" s="67">
        <f>SUM(H95:H96)</f>
        <v>48469297</v>
      </c>
      <c r="I97" s="34"/>
      <c r="J97" s="67">
        <f>SUM(J95:J96)</f>
        <v>0</v>
      </c>
      <c r="K97" s="32"/>
      <c r="L97" s="67">
        <f>SUM(L95:L96)</f>
        <v>48469297</v>
      </c>
      <c r="M97" s="72"/>
      <c r="N97" s="8"/>
      <c r="O97" s="27"/>
      <c r="P97" s="27"/>
      <c r="Q97" s="8"/>
      <c r="R97" s="8"/>
      <c r="S97" s="8"/>
      <c r="T97" s="8"/>
      <c r="U97" s="8"/>
      <c r="V97" s="8"/>
      <c r="W97" s="9"/>
    </row>
    <row r="98" spans="1:23" ht="14.25" customHeight="1">
      <c r="A98" s="71"/>
      <c r="B98" s="50" t="s">
        <v>143</v>
      </c>
      <c r="C98" s="44"/>
      <c r="D98" s="32"/>
      <c r="E98" s="39"/>
      <c r="F98" s="39"/>
      <c r="G98" s="32"/>
      <c r="H98" s="39"/>
      <c r="I98" s="34"/>
      <c r="J98" s="39"/>
      <c r="K98" s="32"/>
      <c r="L98" s="39"/>
      <c r="M98" s="72"/>
      <c r="N98" s="8"/>
      <c r="O98" s="27"/>
      <c r="P98" s="27"/>
      <c r="Q98" s="8"/>
      <c r="R98" s="8"/>
      <c r="S98" s="8"/>
      <c r="T98" s="8"/>
      <c r="U98" s="8"/>
      <c r="V98" s="8"/>
      <c r="W98" s="9"/>
    </row>
    <row r="99" spans="1:23" ht="34.5" customHeight="1">
      <c r="A99" s="38" t="s">
        <v>172</v>
      </c>
      <c r="B99" s="37" t="s">
        <v>173</v>
      </c>
      <c r="C99" s="38" t="s">
        <v>40</v>
      </c>
      <c r="D99" s="32"/>
      <c r="E99" s="39">
        <v>1196003</v>
      </c>
      <c r="F99" s="39">
        <f>ROUND(D99*E99,0)</f>
        <v>0</v>
      </c>
      <c r="G99" s="40">
        <f>IF(K99&gt;D99,K99-D99,0)</f>
        <v>14</v>
      </c>
      <c r="H99" s="41">
        <f>ROUND(E99*G99,0)</f>
        <v>16744042</v>
      </c>
      <c r="I99" s="66">
        <v>0</v>
      </c>
      <c r="J99" s="41">
        <f>ROUND(I99*E99,0)</f>
        <v>0</v>
      </c>
      <c r="K99" s="32">
        <v>14</v>
      </c>
      <c r="L99" s="35">
        <f>ROUND(E99*K99,0)</f>
        <v>16744042</v>
      </c>
      <c r="M99" s="7"/>
      <c r="N99" s="8"/>
      <c r="O99" s="27"/>
      <c r="P99" s="27"/>
      <c r="Q99" s="8"/>
      <c r="R99" s="8"/>
      <c r="S99" s="8"/>
      <c r="T99" s="8"/>
      <c r="U99" s="8"/>
      <c r="V99" s="8"/>
      <c r="W99" s="9"/>
    </row>
    <row r="100" spans="1:23" ht="34.5" customHeight="1">
      <c r="A100" s="38" t="s">
        <v>174</v>
      </c>
      <c r="B100" s="37" t="s">
        <v>175</v>
      </c>
      <c r="C100" s="38" t="s">
        <v>30</v>
      </c>
      <c r="D100" s="32"/>
      <c r="E100" s="39">
        <v>427183</v>
      </c>
      <c r="F100" s="39">
        <f>ROUND(D100*E100,0)</f>
        <v>0</v>
      </c>
      <c r="G100" s="40">
        <v>26</v>
      </c>
      <c r="H100" s="41">
        <f>ROUND(E100*G100,0)</f>
        <v>11106758</v>
      </c>
      <c r="I100" s="66">
        <v>0</v>
      </c>
      <c r="J100" s="41">
        <f>ROUND(I100*E100,0)</f>
        <v>0</v>
      </c>
      <c r="K100" s="32">
        <v>25</v>
      </c>
      <c r="L100" s="35">
        <f>ROUND(E100*K100,0)</f>
        <v>10679575</v>
      </c>
      <c r="M100" s="7"/>
      <c r="N100" s="8"/>
      <c r="O100" s="27"/>
      <c r="P100" s="27"/>
      <c r="Q100" s="8"/>
      <c r="R100" s="8"/>
      <c r="S100" s="8"/>
      <c r="T100" s="8"/>
      <c r="U100" s="8"/>
      <c r="V100" s="8"/>
      <c r="W100" s="9"/>
    </row>
    <row r="101" spans="1:23" ht="16.149999999999999" customHeight="1">
      <c r="A101" s="71"/>
      <c r="B101" s="43"/>
      <c r="C101" s="44"/>
      <c r="D101" s="32"/>
      <c r="E101" s="39"/>
      <c r="F101" s="67">
        <f>SUM(F99:F99)</f>
        <v>0</v>
      </c>
      <c r="G101" s="32"/>
      <c r="H101" s="67">
        <f>SUM(H99:H100)</f>
        <v>27850800</v>
      </c>
      <c r="I101" s="34"/>
      <c r="J101" s="67">
        <f>SUM(J99:J99)</f>
        <v>0</v>
      </c>
      <c r="K101" s="32"/>
      <c r="L101" s="67">
        <f>SUM(L99:L100)</f>
        <v>27423617</v>
      </c>
      <c r="M101" s="72"/>
      <c r="N101" s="8"/>
      <c r="O101" s="27">
        <f>H80+H89</f>
        <v>47449084</v>
      </c>
      <c r="P101" s="27">
        <f>O101*1.35</f>
        <v>64056263.400000006</v>
      </c>
      <c r="Q101" s="8"/>
      <c r="R101" s="8"/>
      <c r="S101" s="8"/>
      <c r="T101" s="8"/>
      <c r="U101" s="8"/>
      <c r="V101" s="8"/>
      <c r="W101" s="9"/>
    </row>
    <row r="102" spans="1:23" ht="14.25" customHeight="1">
      <c r="A102" s="71"/>
      <c r="B102" s="43"/>
      <c r="C102" s="44"/>
      <c r="D102" s="32"/>
      <c r="E102" s="39"/>
      <c r="F102" s="39"/>
      <c r="G102" s="32"/>
      <c r="H102" s="39"/>
      <c r="I102" s="34"/>
      <c r="J102" s="39"/>
      <c r="K102" s="32"/>
      <c r="L102" s="39"/>
      <c r="M102" s="72"/>
      <c r="N102" s="8"/>
      <c r="O102" s="73">
        <f>O101/D112</f>
        <v>2.229337224201559E-2</v>
      </c>
      <c r="P102" s="27"/>
      <c r="Q102" s="8"/>
      <c r="R102" s="8"/>
      <c r="S102" s="8"/>
      <c r="T102" s="8"/>
      <c r="U102" s="8"/>
      <c r="V102" s="8"/>
      <c r="W102" s="9"/>
    </row>
    <row r="103" spans="1:23" ht="14.25" customHeight="1">
      <c r="A103" s="422" t="s">
        <v>146</v>
      </c>
      <c r="B103" s="423"/>
      <c r="C103" s="423"/>
      <c r="D103" s="423"/>
      <c r="E103" s="424"/>
      <c r="F103" s="74">
        <f>F53+F46+F41+F36+F32+F28+F24+F67+F70+F80+F89+F93+F97+F101</f>
        <v>1576588290</v>
      </c>
      <c r="G103" s="32"/>
      <c r="H103" s="74">
        <f>H53+H46+H41+H36+H32+H28+H24+H67+H70+H80+H89+H93+H97+H101</f>
        <v>206958476</v>
      </c>
      <c r="I103" s="34"/>
      <c r="J103" s="74">
        <f>J53+J46+J41+J36+J32+J28+J24+J67+J70+J80+J89+J93+J97+J101</f>
        <v>206535468</v>
      </c>
      <c r="K103" s="32"/>
      <c r="L103" s="74">
        <f>L53+L46+L41+L36+L32+L28+L24+L67+L70+L80+L89+L93+L97+L101</f>
        <v>1576584116</v>
      </c>
      <c r="M103" s="75"/>
      <c r="N103" s="8"/>
      <c r="O103" s="27"/>
      <c r="P103" s="27"/>
      <c r="Q103" s="8"/>
      <c r="R103" s="8"/>
      <c r="S103" s="8"/>
      <c r="T103" s="8"/>
      <c r="U103" s="8"/>
      <c r="V103" s="8"/>
      <c r="W103" s="9"/>
    </row>
    <row r="104" spans="1:23" ht="9" customHeight="1">
      <c r="A104" s="36"/>
      <c r="B104" s="43"/>
      <c r="C104" s="44"/>
      <c r="D104" s="32"/>
      <c r="E104" s="39"/>
      <c r="F104" s="39"/>
      <c r="G104" s="32"/>
      <c r="H104" s="33"/>
      <c r="I104" s="34"/>
      <c r="J104" s="33"/>
      <c r="K104" s="32"/>
      <c r="L104" s="35"/>
      <c r="M104" s="7"/>
      <c r="N104" s="8"/>
      <c r="O104" s="27"/>
      <c r="P104" s="27"/>
      <c r="Q104" s="8"/>
      <c r="R104" s="8"/>
      <c r="S104" s="8"/>
      <c r="T104" s="8"/>
      <c r="U104" s="8"/>
      <c r="V104" s="8"/>
      <c r="W104" s="9"/>
    </row>
    <row r="105" spans="1:23" ht="14.25" customHeight="1">
      <c r="A105" s="407" t="s">
        <v>147</v>
      </c>
      <c r="B105" s="408"/>
      <c r="C105" s="408"/>
      <c r="D105" s="408"/>
      <c r="E105" s="408"/>
      <c r="F105" s="76">
        <f>F103</f>
        <v>1576588290</v>
      </c>
      <c r="G105" s="32"/>
      <c r="H105" s="76">
        <f>H103</f>
        <v>206958476</v>
      </c>
      <c r="I105" s="34"/>
      <c r="J105" s="76">
        <f>J103</f>
        <v>206535468</v>
      </c>
      <c r="K105" s="32"/>
      <c r="L105" s="77">
        <f>L103</f>
        <v>1576584116</v>
      </c>
      <c r="M105" s="57"/>
      <c r="N105" s="27">
        <f>F105-L105</f>
        <v>4174</v>
      </c>
      <c r="O105" s="27">
        <v>26898893</v>
      </c>
      <c r="P105" s="27"/>
      <c r="Q105" s="8"/>
      <c r="R105" s="8"/>
      <c r="S105" s="8"/>
      <c r="T105" s="8"/>
      <c r="U105" s="8"/>
      <c r="V105" s="8"/>
      <c r="W105" s="9"/>
    </row>
    <row r="106" spans="1:23" ht="14.25" customHeight="1">
      <c r="A106" s="407" t="s">
        <v>148</v>
      </c>
      <c r="B106" s="408"/>
      <c r="C106" s="408"/>
      <c r="D106" s="408"/>
      <c r="E106" s="408"/>
      <c r="F106" s="76">
        <f>ROUND((F105*0.28),0)</f>
        <v>441444721</v>
      </c>
      <c r="G106" s="32"/>
      <c r="H106" s="76">
        <f>ROUND((H105*0.28),0)</f>
        <v>57948373</v>
      </c>
      <c r="I106" s="34"/>
      <c r="J106" s="76">
        <f>ROUND((J105*0.28),0)</f>
        <v>57829931</v>
      </c>
      <c r="K106" s="32"/>
      <c r="L106" s="77">
        <f>ROUND((L105*0.28),0)</f>
        <v>441443552</v>
      </c>
      <c r="M106" s="7"/>
      <c r="N106" s="8"/>
      <c r="O106" s="27"/>
      <c r="P106" s="27"/>
      <c r="Q106" s="8"/>
      <c r="R106" s="8"/>
      <c r="S106" s="8"/>
      <c r="T106" s="8"/>
      <c r="U106" s="8"/>
      <c r="V106" s="8"/>
      <c r="W106" s="9"/>
    </row>
    <row r="107" spans="1:23" ht="14.25" customHeight="1">
      <c r="A107" s="407" t="s">
        <v>149</v>
      </c>
      <c r="B107" s="408"/>
      <c r="C107" s="408"/>
      <c r="D107" s="408"/>
      <c r="E107" s="408"/>
      <c r="F107" s="76">
        <f>ROUND((F105*0.02),0)</f>
        <v>31531766</v>
      </c>
      <c r="G107" s="32"/>
      <c r="H107" s="76">
        <f>ROUND((H105*0.02),0)</f>
        <v>4139170</v>
      </c>
      <c r="I107" s="34"/>
      <c r="J107" s="76">
        <f>ROUND((J105*0.02),0)</f>
        <v>4130709</v>
      </c>
      <c r="K107" s="32"/>
      <c r="L107" s="77">
        <f>ROUND((L105*0.02),0)</f>
        <v>31531682</v>
      </c>
      <c r="M107" s="7"/>
      <c r="N107" s="8"/>
      <c r="O107" s="27"/>
      <c r="P107" s="27"/>
      <c r="Q107" s="8"/>
      <c r="R107" s="8"/>
      <c r="S107" s="8"/>
      <c r="T107" s="8"/>
      <c r="U107" s="8"/>
      <c r="V107" s="8"/>
      <c r="W107" s="9"/>
    </row>
    <row r="108" spans="1:23" ht="14.25" customHeight="1">
      <c r="A108" s="407" t="s">
        <v>150</v>
      </c>
      <c r="B108" s="408"/>
      <c r="C108" s="408"/>
      <c r="D108" s="408"/>
      <c r="E108" s="408"/>
      <c r="F108" s="76">
        <f>ROUND((F105*0.05),0)</f>
        <v>78829415</v>
      </c>
      <c r="G108" s="32"/>
      <c r="H108" s="76">
        <f>ROUND((H105*0.05),0)</f>
        <v>10347924</v>
      </c>
      <c r="I108" s="34"/>
      <c r="J108" s="76">
        <f>ROUND((J105*0.05),0)</f>
        <v>10326773</v>
      </c>
      <c r="K108" s="32"/>
      <c r="L108" s="77">
        <f>ROUND((L105*0.05),0)</f>
        <v>78829206</v>
      </c>
      <c r="M108" s="7"/>
      <c r="N108" s="8"/>
      <c r="O108" s="27"/>
      <c r="P108" s="27"/>
      <c r="Q108" s="8"/>
      <c r="R108" s="8"/>
      <c r="S108" s="8"/>
      <c r="T108" s="8"/>
      <c r="U108" s="8"/>
      <c r="V108" s="8"/>
      <c r="W108" s="9"/>
    </row>
    <row r="109" spans="1:23" ht="14.25" customHeight="1">
      <c r="A109" s="407" t="s">
        <v>151</v>
      </c>
      <c r="B109" s="409"/>
      <c r="C109" s="409"/>
      <c r="D109" s="409"/>
      <c r="E109" s="409"/>
      <c r="F109" s="78">
        <f>SUM(F105:F108)</f>
        <v>2128394192</v>
      </c>
      <c r="G109" s="32"/>
      <c r="H109" s="78">
        <f>SUM(H105:H108)</f>
        <v>279393943</v>
      </c>
      <c r="I109" s="34"/>
      <c r="J109" s="78">
        <f>SUM(J105:J108)</f>
        <v>278822881</v>
      </c>
      <c r="K109" s="32"/>
      <c r="L109" s="79">
        <f>SUM(L105:L108)</f>
        <v>2128388556</v>
      </c>
      <c r="M109" s="7"/>
      <c r="N109" s="8"/>
      <c r="O109" s="27"/>
      <c r="P109" s="27"/>
      <c r="Q109" s="8"/>
      <c r="R109" s="8"/>
      <c r="S109" s="8"/>
      <c r="T109" s="8"/>
      <c r="U109" s="8"/>
      <c r="V109" s="8"/>
      <c r="W109" s="9"/>
    </row>
    <row r="110" spans="1:23" ht="10.5" customHeight="1">
      <c r="A110" s="410"/>
      <c r="B110" s="411"/>
      <c r="C110" s="411"/>
      <c r="D110" s="411"/>
      <c r="E110" s="411"/>
      <c r="F110" s="411"/>
      <c r="G110" s="411"/>
      <c r="H110" s="411"/>
      <c r="I110" s="411"/>
      <c r="J110" s="411"/>
      <c r="K110" s="411"/>
      <c r="L110" s="412"/>
      <c r="M110" s="80"/>
      <c r="N110" s="81"/>
      <c r="O110" s="81"/>
      <c r="P110" s="81"/>
      <c r="Q110" s="81"/>
      <c r="R110" s="81"/>
      <c r="S110" s="81"/>
      <c r="T110" s="81"/>
      <c r="U110" s="81"/>
      <c r="V110" s="81"/>
      <c r="W110" s="82"/>
    </row>
    <row r="111" spans="1:23" ht="7.9" customHeight="1">
      <c r="A111" s="413"/>
      <c r="B111" s="414"/>
      <c r="C111" s="414"/>
      <c r="D111" s="414"/>
      <c r="E111" s="414"/>
      <c r="F111" s="414"/>
      <c r="G111" s="415"/>
      <c r="H111" s="415"/>
      <c r="I111" s="415"/>
      <c r="J111" s="415"/>
      <c r="K111" s="415"/>
      <c r="L111" s="416"/>
      <c r="M111" s="80"/>
      <c r="N111" s="81"/>
      <c r="O111" s="87"/>
      <c r="P111" s="81"/>
      <c r="Q111" s="81"/>
      <c r="R111" s="81"/>
      <c r="S111" s="81"/>
      <c r="T111" s="81"/>
      <c r="U111" s="81"/>
      <c r="V111" s="81"/>
      <c r="W111" s="82"/>
    </row>
    <row r="112" spans="1:23" ht="21.75" customHeight="1">
      <c r="A112" s="402" t="s">
        <v>152</v>
      </c>
      <c r="B112" s="403"/>
      <c r="C112" s="403"/>
      <c r="D112" s="404">
        <f>G2</f>
        <v>2128394192</v>
      </c>
      <c r="E112" s="404"/>
      <c r="F112" s="404"/>
      <c r="G112" s="88"/>
      <c r="H112" s="511"/>
      <c r="I112" s="511"/>
      <c r="J112" s="511"/>
      <c r="K112" s="511"/>
      <c r="L112" s="512"/>
      <c r="M112" s="89"/>
      <c r="N112" s="90"/>
      <c r="O112" s="91"/>
      <c r="P112" s="72"/>
      <c r="Q112" s="8"/>
      <c r="R112" s="8"/>
      <c r="S112" s="8"/>
      <c r="T112" s="8"/>
      <c r="U112" s="8"/>
      <c r="V112" s="8"/>
      <c r="W112" s="9"/>
    </row>
    <row r="113" spans="1:23" ht="19.5" customHeight="1">
      <c r="A113" s="402" t="s">
        <v>153</v>
      </c>
      <c r="B113" s="403"/>
      <c r="C113" s="403"/>
      <c r="D113" s="404">
        <f>H109</f>
        <v>279393943</v>
      </c>
      <c r="E113" s="404"/>
      <c r="F113" s="404"/>
      <c r="G113" s="88"/>
      <c r="H113" s="92"/>
      <c r="I113" s="93"/>
      <c r="J113" s="507"/>
      <c r="K113" s="507"/>
      <c r="L113" s="176"/>
      <c r="M113" s="97"/>
      <c r="N113" s="132">
        <f>F109-L109</f>
        <v>5636</v>
      </c>
      <c r="O113" s="3"/>
      <c r="P113" s="8"/>
      <c r="Q113" s="8"/>
      <c r="R113" s="8"/>
      <c r="S113" s="8"/>
      <c r="T113" s="8"/>
      <c r="U113" s="8"/>
      <c r="V113" s="8"/>
      <c r="W113" s="9"/>
    </row>
    <row r="114" spans="1:23" ht="18" customHeight="1">
      <c r="A114" s="402" t="s">
        <v>154</v>
      </c>
      <c r="B114" s="403"/>
      <c r="C114" s="403"/>
      <c r="D114" s="404">
        <f>J109</f>
        <v>278822881</v>
      </c>
      <c r="E114" s="404"/>
      <c r="F114" s="404"/>
      <c r="G114" s="88"/>
      <c r="H114" s="92"/>
      <c r="I114" s="93"/>
      <c r="J114" s="98"/>
      <c r="K114" s="98"/>
      <c r="L114" s="96"/>
      <c r="M114" s="97"/>
      <c r="N114" s="8"/>
      <c r="O114" s="8"/>
      <c r="P114" s="8"/>
      <c r="Q114" s="8"/>
      <c r="R114" s="8"/>
      <c r="S114" s="8"/>
      <c r="T114" s="8"/>
      <c r="U114" s="8"/>
      <c r="V114" s="8"/>
      <c r="W114" s="9"/>
    </row>
    <row r="115" spans="1:23" ht="17.25" customHeight="1">
      <c r="A115" s="402" t="s">
        <v>155</v>
      </c>
      <c r="B115" s="403"/>
      <c r="C115" s="403"/>
      <c r="D115" s="404">
        <f>L109</f>
        <v>2128388556</v>
      </c>
      <c r="E115" s="404"/>
      <c r="F115" s="404"/>
      <c r="G115" s="179"/>
      <c r="H115" s="92"/>
      <c r="I115" s="93"/>
      <c r="J115" s="100"/>
      <c r="K115" s="95"/>
      <c r="L115" s="96"/>
      <c r="M115" s="97"/>
      <c r="N115" s="8"/>
      <c r="O115" s="8"/>
      <c r="P115" s="8"/>
      <c r="Q115" s="8"/>
      <c r="R115" s="8"/>
      <c r="S115" s="8"/>
      <c r="T115" s="8"/>
      <c r="U115" s="8"/>
      <c r="V115" s="8"/>
      <c r="W115" s="9"/>
    </row>
    <row r="116" spans="1:23" ht="19.5" customHeight="1">
      <c r="A116" s="402" t="s">
        <v>156</v>
      </c>
      <c r="B116" s="403"/>
      <c r="C116" s="403"/>
      <c r="D116" s="404">
        <f>D112-D115</f>
        <v>5636</v>
      </c>
      <c r="E116" s="404"/>
      <c r="F116" s="404"/>
      <c r="G116" s="88"/>
      <c r="H116" s="92"/>
      <c r="I116" s="93"/>
      <c r="J116" s="95"/>
      <c r="K116" s="98"/>
      <c r="L116" s="96"/>
      <c r="M116" s="97"/>
      <c r="N116" s="27"/>
      <c r="O116" s="8"/>
      <c r="P116" s="8"/>
      <c r="Q116" s="8"/>
      <c r="R116" s="8"/>
      <c r="S116" s="8"/>
      <c r="T116" s="8"/>
      <c r="U116" s="8"/>
      <c r="V116" s="8"/>
      <c r="W116" s="9"/>
    </row>
    <row r="117" spans="1:23" ht="16.149999999999999" customHeight="1">
      <c r="A117" s="101" t="s">
        <v>176</v>
      </c>
      <c r="B117" s="102"/>
      <c r="C117" s="103"/>
      <c r="D117" s="104"/>
      <c r="E117" s="104"/>
      <c r="F117" s="104"/>
      <c r="G117" s="105"/>
      <c r="H117" s="105"/>
      <c r="I117" s="105"/>
      <c r="J117" s="105"/>
      <c r="K117" s="105"/>
      <c r="L117" s="106"/>
      <c r="M117" s="107"/>
      <c r="N117" s="8"/>
      <c r="O117" s="8"/>
      <c r="P117" s="8"/>
      <c r="Q117" s="8"/>
      <c r="R117" s="8"/>
      <c r="S117" s="8"/>
      <c r="T117" s="8"/>
      <c r="U117" s="8"/>
      <c r="V117" s="8"/>
      <c r="W117" s="9"/>
    </row>
    <row r="118" spans="1:23" ht="11.25" customHeight="1">
      <c r="A118" s="108"/>
      <c r="B118" s="109"/>
      <c r="C118" s="110"/>
      <c r="D118" s="110"/>
      <c r="E118" s="110"/>
      <c r="F118" s="110"/>
      <c r="G118" s="110"/>
      <c r="H118" s="110"/>
      <c r="I118" s="110"/>
      <c r="J118" s="110"/>
      <c r="K118" s="110"/>
      <c r="L118" s="111"/>
      <c r="M118" s="112"/>
      <c r="N118" s="8"/>
      <c r="O118" s="8"/>
      <c r="P118" s="8"/>
      <c r="Q118" s="8"/>
      <c r="R118" s="8"/>
      <c r="S118" s="8"/>
      <c r="T118" s="8"/>
      <c r="U118" s="8"/>
      <c r="V118" s="8"/>
      <c r="W118" s="9"/>
    </row>
    <row r="119" spans="1:23" ht="16.149999999999999" customHeight="1">
      <c r="A119" s="108"/>
      <c r="B119" s="109"/>
      <c r="C119" s="110"/>
      <c r="D119" s="110"/>
      <c r="E119" s="110"/>
      <c r="F119" s="110"/>
      <c r="G119" s="110"/>
      <c r="H119" s="110"/>
      <c r="I119" s="110"/>
      <c r="J119" s="110"/>
      <c r="K119" s="110"/>
      <c r="L119" s="111"/>
      <c r="M119" s="112"/>
      <c r="N119" s="8"/>
      <c r="O119" s="8"/>
      <c r="P119" s="8"/>
      <c r="Q119" s="8"/>
      <c r="R119" s="8"/>
      <c r="S119" s="8"/>
      <c r="T119" s="8"/>
      <c r="U119" s="8"/>
      <c r="V119" s="8"/>
      <c r="W119" s="9"/>
    </row>
    <row r="120" spans="1:23" ht="16.899999999999999" customHeight="1">
      <c r="A120" s="108"/>
      <c r="B120" s="109"/>
      <c r="C120" s="95"/>
      <c r="D120" s="95"/>
      <c r="E120" s="109"/>
      <c r="F120" s="95"/>
      <c r="G120" s="113"/>
      <c r="H120" s="113"/>
      <c r="I120" s="114"/>
      <c r="J120" s="115" t="s">
        <v>158</v>
      </c>
      <c r="K120" s="95"/>
      <c r="L120" s="96"/>
      <c r="M120" s="97"/>
      <c r="N120" s="8"/>
      <c r="O120" s="8"/>
      <c r="P120" s="8"/>
      <c r="Q120" s="8"/>
      <c r="R120" s="8"/>
      <c r="S120" s="8"/>
      <c r="T120" s="8"/>
      <c r="U120" s="8"/>
      <c r="V120" s="8"/>
      <c r="W120" s="9"/>
    </row>
    <row r="121" spans="1:23" ht="16.149999999999999" customHeight="1">
      <c r="A121" s="116"/>
      <c r="B121" s="117"/>
      <c r="C121" s="118"/>
      <c r="D121" s="119"/>
      <c r="E121" s="118"/>
      <c r="F121" s="118"/>
      <c r="G121" s="118"/>
      <c r="H121" s="120"/>
      <c r="I121" s="121"/>
      <c r="J121" s="119"/>
      <c r="K121" s="117"/>
      <c r="L121" s="122"/>
      <c r="M121" s="123"/>
      <c r="N121" s="8"/>
      <c r="O121" s="8"/>
      <c r="P121" s="8"/>
      <c r="Q121" s="8"/>
      <c r="R121" s="8"/>
      <c r="S121" s="8"/>
      <c r="T121" s="8"/>
      <c r="U121" s="8"/>
      <c r="V121" s="8"/>
      <c r="W121" s="9"/>
    </row>
    <row r="122" spans="1:23" ht="16.149999999999999" customHeight="1">
      <c r="A122" s="124"/>
      <c r="B122" s="405" t="s">
        <v>159</v>
      </c>
      <c r="C122" s="406"/>
      <c r="D122" s="406"/>
      <c r="E122" s="8"/>
      <c r="F122" s="126" t="s">
        <v>160</v>
      </c>
      <c r="G122" s="127"/>
      <c r="H122" s="128"/>
      <c r="I122" s="8"/>
      <c r="J122" s="126" t="s">
        <v>160</v>
      </c>
      <c r="K122" s="127"/>
      <c r="L122" s="129"/>
      <c r="M122" s="130"/>
      <c r="N122" s="8"/>
      <c r="O122" s="8"/>
      <c r="P122" s="8"/>
      <c r="Q122" s="8"/>
      <c r="R122" s="8"/>
      <c r="S122" s="8"/>
      <c r="T122" s="8"/>
      <c r="U122" s="8"/>
      <c r="V122" s="8"/>
      <c r="W122" s="9"/>
    </row>
    <row r="123" spans="1:23" ht="16.149999999999999" customHeight="1">
      <c r="A123" s="5"/>
      <c r="B123" s="401" t="s">
        <v>161</v>
      </c>
      <c r="C123" s="396"/>
      <c r="D123" s="396"/>
      <c r="E123" s="132"/>
      <c r="F123" s="398" t="s">
        <v>162</v>
      </c>
      <c r="G123" s="399"/>
      <c r="H123" s="399"/>
      <c r="I123" s="8"/>
      <c r="J123" s="398" t="s">
        <v>163</v>
      </c>
      <c r="K123" s="479"/>
      <c r="L123" s="480"/>
      <c r="M123" s="5"/>
      <c r="N123" s="8"/>
      <c r="O123" s="8"/>
      <c r="P123" s="8"/>
      <c r="Q123" s="8"/>
      <c r="R123" s="8"/>
      <c r="S123" s="8"/>
      <c r="T123" s="8"/>
      <c r="U123" s="8"/>
      <c r="V123" s="8"/>
      <c r="W123" s="9"/>
    </row>
    <row r="124" spans="1:23" ht="16.149999999999999" customHeight="1">
      <c r="A124" s="130"/>
      <c r="B124" s="393" t="s">
        <v>164</v>
      </c>
      <c r="C124" s="394"/>
      <c r="D124" s="394"/>
      <c r="E124" s="135"/>
      <c r="F124" s="125" t="s">
        <v>165</v>
      </c>
      <c r="G124" s="135"/>
      <c r="H124" s="135"/>
      <c r="I124" s="8"/>
      <c r="J124" s="136" t="s">
        <v>166</v>
      </c>
      <c r="K124" s="132"/>
      <c r="L124" s="137"/>
      <c r="M124" s="138"/>
      <c r="N124" s="8"/>
      <c r="O124" s="8"/>
      <c r="P124" s="8"/>
      <c r="Q124" s="8"/>
      <c r="R124" s="8"/>
      <c r="S124" s="8"/>
      <c r="T124" s="8"/>
      <c r="U124" s="8"/>
      <c r="V124" s="8"/>
      <c r="W124" s="9"/>
    </row>
    <row r="125" spans="1:23" ht="16.149999999999999" customHeight="1">
      <c r="A125" s="130"/>
      <c r="B125" s="132"/>
      <c r="C125" s="134"/>
      <c r="D125" s="134"/>
      <c r="E125" s="135"/>
      <c r="F125" s="8"/>
      <c r="G125" s="134"/>
      <c r="H125" s="134"/>
      <c r="I125" s="139"/>
      <c r="J125" s="134"/>
      <c r="K125" s="134"/>
      <c r="L125" s="140"/>
      <c r="M125" s="138"/>
      <c r="N125" s="8"/>
      <c r="O125" s="8"/>
      <c r="P125" s="8"/>
      <c r="Q125" s="8"/>
      <c r="R125" s="8"/>
      <c r="S125" s="8"/>
      <c r="T125" s="8"/>
      <c r="U125" s="8"/>
      <c r="V125" s="8"/>
      <c r="W125" s="9"/>
    </row>
    <row r="126" spans="1:23" ht="16.149999999999999" customHeight="1">
      <c r="A126" s="130"/>
      <c r="B126" s="132"/>
      <c r="C126" s="134"/>
      <c r="D126" s="134"/>
      <c r="E126" s="135"/>
      <c r="F126" s="51">
        <f>113.26+32.75</f>
        <v>146.01</v>
      </c>
      <c r="G126" s="134"/>
      <c r="H126" s="134"/>
      <c r="I126" s="139"/>
      <c r="J126" s="134"/>
      <c r="K126" s="134"/>
      <c r="L126" s="140"/>
      <c r="M126" s="138"/>
      <c r="N126" s="8"/>
      <c r="O126" s="8"/>
      <c r="P126" s="8"/>
      <c r="Q126" s="8"/>
      <c r="R126" s="8"/>
      <c r="S126" s="8"/>
      <c r="T126" s="8"/>
      <c r="U126" s="8"/>
      <c r="V126" s="8"/>
      <c r="W126" s="9"/>
    </row>
    <row r="127" spans="1:23" ht="16.899999999999999" customHeight="1">
      <c r="A127" s="141"/>
      <c r="B127" s="142"/>
      <c r="C127" s="143"/>
      <c r="D127" s="143"/>
      <c r="E127" s="144"/>
      <c r="F127" s="145"/>
      <c r="G127" s="143"/>
      <c r="H127" s="143"/>
      <c r="I127" s="146"/>
      <c r="J127" s="143"/>
      <c r="K127" s="143"/>
      <c r="L127" s="147"/>
      <c r="M127" s="138"/>
      <c r="N127" s="8"/>
      <c r="O127" s="8"/>
      <c r="P127" s="8"/>
      <c r="Q127" s="8"/>
      <c r="R127" s="8"/>
      <c r="S127" s="8"/>
      <c r="T127" s="8"/>
      <c r="U127" s="8"/>
      <c r="V127" s="8"/>
      <c r="W127" s="9"/>
    </row>
    <row r="128" spans="1:23" ht="8.25" customHeight="1">
      <c r="A128" s="148"/>
      <c r="B128" s="149"/>
      <c r="C128" s="150"/>
      <c r="D128" s="150"/>
      <c r="E128" s="151"/>
      <c r="F128" s="3"/>
      <c r="G128" s="3"/>
      <c r="H128" s="3"/>
      <c r="I128" s="152"/>
      <c r="J128" s="150"/>
      <c r="K128" s="150"/>
      <c r="L128" s="150"/>
      <c r="M128" s="134"/>
      <c r="N128" s="8"/>
      <c r="O128" s="8"/>
      <c r="P128" s="8"/>
      <c r="Q128" s="8"/>
      <c r="R128" s="8"/>
      <c r="S128" s="8"/>
      <c r="T128" s="8"/>
      <c r="U128" s="8"/>
      <c r="V128" s="8"/>
      <c r="W128" s="9"/>
    </row>
    <row r="129" spans="1:23" ht="16.149999999999999" customHeight="1">
      <c r="A129" s="153"/>
      <c r="B129" s="395"/>
      <c r="C129" s="395"/>
      <c r="D129" s="395"/>
      <c r="E129" s="155"/>
      <c r="F129" s="132"/>
      <c r="G129" s="156"/>
      <c r="H129" s="8"/>
      <c r="I129" s="8"/>
      <c r="J129" s="132"/>
      <c r="K129" s="156"/>
      <c r="L129" s="8"/>
      <c r="M129" s="132"/>
      <c r="N129" s="8"/>
      <c r="O129" s="8"/>
      <c r="P129" s="8"/>
      <c r="Q129" s="8"/>
      <c r="R129" s="8"/>
      <c r="S129" s="8"/>
      <c r="T129" s="8"/>
      <c r="U129" s="8"/>
      <c r="V129" s="8"/>
      <c r="W129" s="9"/>
    </row>
    <row r="130" spans="1:23" ht="16.149999999999999" customHeight="1">
      <c r="A130" s="157"/>
      <c r="B130" s="396"/>
      <c r="C130" s="396"/>
      <c r="D130" s="396"/>
      <c r="E130" s="158"/>
      <c r="F130" s="400"/>
      <c r="G130" s="400"/>
      <c r="H130" s="400"/>
      <c r="I130" s="8"/>
      <c r="J130" s="159"/>
      <c r="K130" s="131"/>
      <c r="L130" s="131"/>
      <c r="M130" s="120"/>
      <c r="N130" s="8"/>
      <c r="O130" s="8"/>
      <c r="P130" s="8"/>
      <c r="Q130" s="8"/>
      <c r="R130" s="8"/>
      <c r="S130" s="8"/>
      <c r="T130" s="8"/>
      <c r="U130" s="8"/>
      <c r="V130" s="8"/>
      <c r="W130" s="9"/>
    </row>
    <row r="131" spans="1:23" ht="15.75" customHeight="1">
      <c r="A131" s="157"/>
      <c r="B131" s="397"/>
      <c r="C131" s="397"/>
      <c r="D131" s="397"/>
      <c r="E131" s="160"/>
      <c r="F131" s="132"/>
      <c r="G131" s="132"/>
      <c r="H131" s="132"/>
      <c r="I131" s="8"/>
      <c r="J131" s="154"/>
      <c r="K131" s="135"/>
      <c r="L131" s="135"/>
      <c r="M131" s="160"/>
      <c r="N131" s="8"/>
      <c r="O131" s="8"/>
      <c r="P131" s="8"/>
      <c r="Q131" s="8"/>
      <c r="R131" s="8"/>
      <c r="S131" s="8"/>
      <c r="T131" s="8"/>
      <c r="U131" s="8"/>
      <c r="V131" s="8"/>
      <c r="W131" s="9"/>
    </row>
    <row r="132" spans="1:23" ht="16.149999999999999" customHeight="1">
      <c r="A132" s="161"/>
      <c r="B132" s="8"/>
      <c r="C132" s="8"/>
      <c r="D132" s="8"/>
      <c r="E132" s="132"/>
      <c r="F132" s="132"/>
      <c r="G132" s="132"/>
      <c r="H132" s="132"/>
      <c r="I132" s="8"/>
      <c r="J132" s="8"/>
      <c r="K132" s="8"/>
      <c r="L132" s="8"/>
      <c r="M132" s="8"/>
      <c r="N132" s="8"/>
      <c r="O132" s="8"/>
      <c r="P132" s="8"/>
      <c r="Q132" s="8"/>
      <c r="R132" s="8"/>
      <c r="S132" s="8"/>
      <c r="T132" s="8"/>
      <c r="U132" s="8"/>
      <c r="V132" s="8"/>
      <c r="W132" s="9"/>
    </row>
    <row r="133" spans="1:23" ht="16.149999999999999" customHeight="1">
      <c r="A133" s="161"/>
      <c r="B133" s="8"/>
      <c r="C133" s="8"/>
      <c r="D133" s="8"/>
      <c r="E133" s="132"/>
      <c r="F133" s="132"/>
      <c r="G133" s="132"/>
      <c r="H133" s="132"/>
      <c r="I133" s="8"/>
      <c r="J133" s="8"/>
      <c r="K133" s="8"/>
      <c r="L133" s="8"/>
      <c r="M133" s="8"/>
      <c r="N133" s="8"/>
      <c r="O133" s="8"/>
      <c r="P133" s="8"/>
      <c r="Q133" s="8"/>
      <c r="R133" s="8"/>
      <c r="S133" s="8"/>
      <c r="T133" s="8"/>
      <c r="U133" s="8"/>
      <c r="V133" s="8"/>
      <c r="W133" s="9"/>
    </row>
    <row r="134" spans="1:23" ht="16.149999999999999" customHeight="1">
      <c r="A134" s="161"/>
      <c r="B134" s="8"/>
      <c r="C134" s="8"/>
      <c r="D134" s="8"/>
      <c r="E134" s="132"/>
      <c r="F134" s="132"/>
      <c r="G134" s="132"/>
      <c r="H134" s="132"/>
      <c r="I134" s="8"/>
      <c r="J134" s="8"/>
      <c r="K134" s="8"/>
      <c r="L134" s="8"/>
      <c r="M134" s="8"/>
      <c r="N134" s="8"/>
      <c r="O134" s="8"/>
      <c r="P134" s="8"/>
      <c r="Q134" s="8"/>
      <c r="R134" s="8"/>
      <c r="S134" s="8"/>
      <c r="T134" s="8"/>
      <c r="U134" s="8"/>
      <c r="V134" s="8"/>
      <c r="W134" s="9"/>
    </row>
    <row r="135" spans="1:23" ht="16.149999999999999" customHeight="1">
      <c r="A135" s="162"/>
      <c r="B135" s="163"/>
      <c r="C135" s="163"/>
      <c r="D135" s="163"/>
      <c r="E135" s="164"/>
      <c r="F135" s="164"/>
      <c r="G135" s="164"/>
      <c r="H135" s="164"/>
      <c r="I135" s="163"/>
      <c r="J135" s="163"/>
      <c r="K135" s="163"/>
      <c r="L135" s="163"/>
      <c r="M135" s="163"/>
      <c r="N135" s="163"/>
      <c r="O135" s="163"/>
      <c r="P135" s="163"/>
      <c r="Q135" s="163"/>
      <c r="R135" s="163"/>
      <c r="S135" s="163"/>
      <c r="T135" s="163"/>
      <c r="U135" s="163"/>
      <c r="V135" s="163"/>
      <c r="W135" s="165"/>
    </row>
  </sheetData>
  <mergeCells count="70">
    <mergeCell ref="B130:D130"/>
    <mergeCell ref="F130:H130"/>
    <mergeCell ref="B131:D131"/>
    <mergeCell ref="B122:D122"/>
    <mergeCell ref="B123:D123"/>
    <mergeCell ref="F123:H123"/>
    <mergeCell ref="B129:D129"/>
    <mergeCell ref="A113:C113"/>
    <mergeCell ref="D113:F113"/>
    <mergeCell ref="J113:K113"/>
    <mergeCell ref="J123:L123"/>
    <mergeCell ref="B124:D124"/>
    <mergeCell ref="A114:C114"/>
    <mergeCell ref="D114:F114"/>
    <mergeCell ref="A115:C115"/>
    <mergeCell ref="D115:F115"/>
    <mergeCell ref="A116:C116"/>
    <mergeCell ref="D116:F116"/>
    <mergeCell ref="A108:E108"/>
    <mergeCell ref="A109:E109"/>
    <mergeCell ref="A110:L111"/>
    <mergeCell ref="A112:C112"/>
    <mergeCell ref="D112:F112"/>
    <mergeCell ref="H112:L112"/>
    <mergeCell ref="A19:L19"/>
    <mergeCell ref="A103:E103"/>
    <mergeCell ref="A105:E105"/>
    <mergeCell ref="A106:E106"/>
    <mergeCell ref="A107:E107"/>
    <mergeCell ref="G15:H15"/>
    <mergeCell ref="A16:L16"/>
    <mergeCell ref="A17:F17"/>
    <mergeCell ref="G17:H17"/>
    <mergeCell ref="I17:J17"/>
    <mergeCell ref="K17:L17"/>
    <mergeCell ref="A10:B10"/>
    <mergeCell ref="C10:F11"/>
    <mergeCell ref="G10:I10"/>
    <mergeCell ref="J10:L10"/>
    <mergeCell ref="A11:B11"/>
    <mergeCell ref="G11:I11"/>
    <mergeCell ref="J11:L14"/>
    <mergeCell ref="A12:B12"/>
    <mergeCell ref="C12:F13"/>
    <mergeCell ref="G12:I12"/>
    <mergeCell ref="A13:B14"/>
    <mergeCell ref="G13:I13"/>
    <mergeCell ref="G14:I14"/>
    <mergeCell ref="G7:I7"/>
    <mergeCell ref="J7:L7"/>
    <mergeCell ref="G8:I8"/>
    <mergeCell ref="J8:L8"/>
    <mergeCell ref="G9:I9"/>
    <mergeCell ref="J9:L9"/>
    <mergeCell ref="A1:B9"/>
    <mergeCell ref="C1:F1"/>
    <mergeCell ref="G1:I1"/>
    <mergeCell ref="J1:L1"/>
    <mergeCell ref="C2:F2"/>
    <mergeCell ref="G2:I2"/>
    <mergeCell ref="J2:L2"/>
    <mergeCell ref="C3:F9"/>
    <mergeCell ref="G3:I3"/>
    <mergeCell ref="J3:L3"/>
    <mergeCell ref="G4:I4"/>
    <mergeCell ref="J4:L4"/>
    <mergeCell ref="G5:I5"/>
    <mergeCell ref="J5:L5"/>
    <mergeCell ref="G6:I6"/>
    <mergeCell ref="J6:L6"/>
  </mergeCells>
  <pageMargins left="0.23622000000000001" right="0.23622000000000001" top="0.748031" bottom="0.748031" header="0.31496099999999999" footer="0.31496099999999999"/>
  <pageSetup scale="55" orientation="landscape"/>
  <headerFooter>
    <oddFooter>&amp;C&amp;"Arial,Regular"&amp;10&amp;K000000Página &amp;P de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134"/>
  <sheetViews>
    <sheetView showGridLines="0" topLeftCell="A13" workbookViewId="0">
      <selection sqref="A1:B9"/>
    </sheetView>
  </sheetViews>
  <sheetFormatPr baseColWidth="10" defaultColWidth="10.7109375" defaultRowHeight="16.149999999999999" customHeight="1"/>
  <cols>
    <col min="1" max="1" width="8.7109375" style="1" customWidth="1"/>
    <col min="2" max="2" width="39" style="1" customWidth="1"/>
    <col min="3" max="3" width="7.7109375" style="1" customWidth="1"/>
    <col min="4" max="4" width="13.7109375" style="1" customWidth="1"/>
    <col min="5" max="5" width="16.28515625" style="1" customWidth="1"/>
    <col min="6" max="6" width="21.7109375" style="1" customWidth="1"/>
    <col min="7" max="7" width="8.7109375" style="1" customWidth="1"/>
    <col min="8" max="8" width="19.42578125" style="1" customWidth="1"/>
    <col min="9" max="9" width="10.7109375" style="1" customWidth="1"/>
    <col min="10" max="10" width="19.28515625" style="1" customWidth="1"/>
    <col min="11" max="11" width="8.7109375" style="1" customWidth="1"/>
    <col min="12" max="12" width="23.42578125" style="1" customWidth="1"/>
    <col min="13" max="13" width="3.28515625" style="1" customWidth="1"/>
    <col min="14" max="14" width="28.7109375" style="1" customWidth="1"/>
    <col min="15" max="15" width="21.7109375" style="1" customWidth="1"/>
    <col min="16" max="16" width="22.42578125" style="1" customWidth="1"/>
    <col min="17" max="24" width="10.7109375" style="1" customWidth="1"/>
    <col min="25" max="16384" width="10.7109375" style="1"/>
  </cols>
  <sheetData>
    <row r="1" spans="1:23" ht="22.5" customHeight="1">
      <c r="A1" s="481"/>
      <c r="B1" s="482"/>
      <c r="C1" s="486" t="s">
        <v>0</v>
      </c>
      <c r="D1" s="487"/>
      <c r="E1" s="487"/>
      <c r="F1" s="488"/>
      <c r="G1" s="439" t="s">
        <v>1</v>
      </c>
      <c r="H1" s="440"/>
      <c r="I1" s="489"/>
      <c r="J1" s="490" t="s">
        <v>2</v>
      </c>
      <c r="K1" s="444"/>
      <c r="L1" s="491"/>
      <c r="M1" s="2"/>
      <c r="N1" s="3"/>
      <c r="O1" s="3"/>
      <c r="P1" s="3"/>
      <c r="Q1" s="3"/>
      <c r="R1" s="3"/>
      <c r="S1" s="3"/>
      <c r="T1" s="3"/>
      <c r="U1" s="3"/>
      <c r="V1" s="3"/>
      <c r="W1" s="4"/>
    </row>
    <row r="2" spans="1:23" ht="22.5" customHeight="1">
      <c r="A2" s="483"/>
      <c r="B2" s="484"/>
      <c r="C2" s="492" t="s">
        <v>3</v>
      </c>
      <c r="D2" s="493"/>
      <c r="E2" s="493"/>
      <c r="F2" s="494"/>
      <c r="G2" s="458">
        <v>2128394192</v>
      </c>
      <c r="H2" s="459"/>
      <c r="I2" s="460"/>
      <c r="J2" s="508" t="s">
        <v>167</v>
      </c>
      <c r="K2" s="509"/>
      <c r="L2" s="510"/>
      <c r="M2" s="7"/>
      <c r="N2" s="8"/>
      <c r="O2" s="8"/>
      <c r="P2" s="8"/>
      <c r="Q2" s="8"/>
      <c r="R2" s="8"/>
      <c r="S2" s="8"/>
      <c r="T2" s="8"/>
      <c r="U2" s="8"/>
      <c r="V2" s="8"/>
      <c r="W2" s="9"/>
    </row>
    <row r="3" spans="1:23" ht="22.5" customHeight="1">
      <c r="A3" s="483"/>
      <c r="B3" s="484"/>
      <c r="C3" s="513" t="s">
        <v>4</v>
      </c>
      <c r="D3" s="514"/>
      <c r="E3" s="514"/>
      <c r="F3" s="515"/>
      <c r="G3" s="429" t="s">
        <v>5</v>
      </c>
      <c r="H3" s="430"/>
      <c r="I3" s="431"/>
      <c r="J3" s="447" t="s">
        <v>6</v>
      </c>
      <c r="K3" s="448"/>
      <c r="L3" s="449"/>
      <c r="M3" s="7"/>
      <c r="N3" s="8"/>
      <c r="O3" s="8"/>
      <c r="P3" s="8"/>
      <c r="Q3" s="8"/>
      <c r="R3" s="8"/>
      <c r="S3" s="8"/>
      <c r="T3" s="8"/>
      <c r="U3" s="8"/>
      <c r="V3" s="8"/>
      <c r="W3" s="9"/>
    </row>
    <row r="4" spans="1:23" ht="22.5" customHeight="1">
      <c r="A4" s="483"/>
      <c r="B4" s="484"/>
      <c r="C4" s="516"/>
      <c r="D4" s="517"/>
      <c r="E4" s="517"/>
      <c r="F4" s="518"/>
      <c r="G4" s="458">
        <f>G2/2</f>
        <v>1064197096</v>
      </c>
      <c r="H4" s="459"/>
      <c r="I4" s="460"/>
      <c r="J4" s="461">
        <v>1</v>
      </c>
      <c r="K4" s="462"/>
      <c r="L4" s="463"/>
      <c r="M4" s="7"/>
      <c r="N4" s="8"/>
      <c r="O4" s="8"/>
      <c r="P4" s="8"/>
      <c r="Q4" s="8"/>
      <c r="R4" s="8"/>
      <c r="S4" s="8"/>
      <c r="T4" s="8"/>
      <c r="U4" s="8"/>
      <c r="V4" s="8"/>
      <c r="W4" s="9"/>
    </row>
    <row r="5" spans="1:23" ht="22.5" customHeight="1">
      <c r="A5" s="483"/>
      <c r="B5" s="484"/>
      <c r="C5" s="516"/>
      <c r="D5" s="517"/>
      <c r="E5" s="517"/>
      <c r="F5" s="518"/>
      <c r="G5" s="429" t="s">
        <v>7</v>
      </c>
      <c r="H5" s="430"/>
      <c r="I5" s="431"/>
      <c r="J5" s="447" t="s">
        <v>8</v>
      </c>
      <c r="K5" s="448"/>
      <c r="L5" s="449"/>
      <c r="M5" s="7"/>
      <c r="N5" s="8"/>
      <c r="O5" s="8"/>
      <c r="P5" s="8"/>
      <c r="Q5" s="8"/>
      <c r="R5" s="8"/>
      <c r="S5" s="8"/>
      <c r="T5" s="8"/>
      <c r="U5" s="8"/>
      <c r="V5" s="8"/>
      <c r="W5" s="9"/>
    </row>
    <row r="6" spans="1:23" ht="22.5" customHeight="1">
      <c r="A6" s="483"/>
      <c r="B6" s="484"/>
      <c r="C6" s="516"/>
      <c r="D6" s="517"/>
      <c r="E6" s="517"/>
      <c r="F6" s="518"/>
      <c r="G6" s="508" t="s">
        <v>177</v>
      </c>
      <c r="H6" s="459"/>
      <c r="I6" s="460"/>
      <c r="J6" s="508" t="s">
        <v>177</v>
      </c>
      <c r="K6" s="459"/>
      <c r="L6" s="460"/>
      <c r="M6" s="7"/>
      <c r="N6" s="8"/>
      <c r="O6" s="8"/>
      <c r="P6" s="8"/>
      <c r="Q6" s="8"/>
      <c r="R6" s="8"/>
      <c r="S6" s="8"/>
      <c r="T6" s="8"/>
      <c r="U6" s="8"/>
      <c r="V6" s="8"/>
      <c r="W6" s="9"/>
    </row>
    <row r="7" spans="1:23" ht="22.5" customHeight="1">
      <c r="A7" s="483"/>
      <c r="B7" s="484"/>
      <c r="C7" s="516"/>
      <c r="D7" s="517"/>
      <c r="E7" s="517"/>
      <c r="F7" s="518"/>
      <c r="G7" s="447" t="s">
        <v>9</v>
      </c>
      <c r="H7" s="477"/>
      <c r="I7" s="478"/>
      <c r="J7" s="447" t="s">
        <v>10</v>
      </c>
      <c r="K7" s="477"/>
      <c r="L7" s="478"/>
      <c r="M7" s="7"/>
      <c r="N7" s="8"/>
      <c r="O7" s="8"/>
      <c r="P7" s="8"/>
      <c r="Q7" s="8"/>
      <c r="R7" s="8"/>
      <c r="S7" s="8"/>
      <c r="T7" s="8"/>
      <c r="U7" s="8"/>
      <c r="V7" s="8"/>
      <c r="W7" s="9"/>
    </row>
    <row r="8" spans="1:23" ht="22.5" customHeight="1">
      <c r="A8" s="483"/>
      <c r="B8" s="484"/>
      <c r="C8" s="516"/>
      <c r="D8" s="517"/>
      <c r="E8" s="517"/>
      <c r="F8" s="518"/>
      <c r="G8" s="508" t="s">
        <v>177</v>
      </c>
      <c r="H8" s="459"/>
      <c r="I8" s="460"/>
      <c r="J8" s="508" t="s">
        <v>177</v>
      </c>
      <c r="K8" s="459"/>
      <c r="L8" s="460"/>
      <c r="M8" s="7"/>
      <c r="N8" s="8"/>
      <c r="O8" s="8"/>
      <c r="P8" s="8"/>
      <c r="Q8" s="8"/>
      <c r="R8" s="8"/>
      <c r="S8" s="8"/>
      <c r="T8" s="8"/>
      <c r="U8" s="8"/>
      <c r="V8" s="8"/>
      <c r="W8" s="9"/>
    </row>
    <row r="9" spans="1:23" ht="17.25" customHeight="1">
      <c r="A9" s="485"/>
      <c r="B9" s="476"/>
      <c r="C9" s="519"/>
      <c r="D9" s="520"/>
      <c r="E9" s="520"/>
      <c r="F9" s="521"/>
      <c r="G9" s="429" t="s">
        <v>11</v>
      </c>
      <c r="H9" s="430"/>
      <c r="I9" s="431"/>
      <c r="J9" s="447" t="s">
        <v>12</v>
      </c>
      <c r="K9" s="448"/>
      <c r="L9" s="449"/>
      <c r="M9" s="10"/>
      <c r="N9" s="11"/>
      <c r="O9" s="8"/>
      <c r="P9" s="8"/>
      <c r="Q9" s="8"/>
      <c r="R9" s="8"/>
      <c r="S9" s="8"/>
      <c r="T9" s="8"/>
      <c r="U9" s="8"/>
      <c r="V9" s="8"/>
      <c r="W9" s="9"/>
    </row>
    <row r="10" spans="1:23" ht="22.5" customHeight="1">
      <c r="A10" s="450" t="s">
        <v>13</v>
      </c>
      <c r="B10" s="451"/>
      <c r="C10" s="452" t="s">
        <v>14</v>
      </c>
      <c r="D10" s="453"/>
      <c r="E10" s="453"/>
      <c r="F10" s="454"/>
      <c r="G10" s="458">
        <f>D116</f>
        <v>2128393594</v>
      </c>
      <c r="H10" s="459"/>
      <c r="I10" s="460"/>
      <c r="J10" s="461">
        <v>0.88980000000000004</v>
      </c>
      <c r="K10" s="462"/>
      <c r="L10" s="463"/>
      <c r="M10" s="10"/>
      <c r="N10" s="8"/>
      <c r="O10" s="8"/>
      <c r="P10" s="8"/>
      <c r="Q10" s="8"/>
      <c r="R10" s="8"/>
      <c r="S10" s="8"/>
      <c r="T10" s="8"/>
      <c r="U10" s="8"/>
      <c r="V10" s="8"/>
      <c r="W10" s="9"/>
    </row>
    <row r="11" spans="1:23" ht="22.5" customHeight="1">
      <c r="A11" s="464" t="s">
        <v>15</v>
      </c>
      <c r="B11" s="465"/>
      <c r="C11" s="455"/>
      <c r="D11" s="456"/>
      <c r="E11" s="456"/>
      <c r="F11" s="457"/>
      <c r="G11" s="429" t="s">
        <v>178</v>
      </c>
      <c r="H11" s="430"/>
      <c r="I11" s="431"/>
      <c r="J11" s="425" t="s">
        <v>17</v>
      </c>
      <c r="K11" s="522"/>
      <c r="L11" s="426"/>
      <c r="M11" s="7"/>
      <c r="N11" s="8"/>
      <c r="O11" s="8"/>
      <c r="P11" s="8"/>
      <c r="Q11" s="8"/>
      <c r="R11" s="8"/>
      <c r="S11" s="8"/>
      <c r="T11" s="8"/>
      <c r="U11" s="8"/>
      <c r="V11" s="8"/>
      <c r="W11" s="9"/>
    </row>
    <row r="12" spans="1:23" ht="22.5" customHeight="1">
      <c r="A12" s="475" t="s">
        <v>18</v>
      </c>
      <c r="B12" s="476"/>
      <c r="C12" s="452" t="s">
        <v>19</v>
      </c>
      <c r="D12" s="453"/>
      <c r="E12" s="453"/>
      <c r="F12" s="454"/>
      <c r="G12" s="458">
        <v>1701902047</v>
      </c>
      <c r="H12" s="459"/>
      <c r="I12" s="460"/>
      <c r="J12" s="523"/>
      <c r="K12" s="524"/>
      <c r="L12" s="525"/>
      <c r="M12" s="7"/>
      <c r="N12" s="8"/>
      <c r="O12" s="8"/>
      <c r="P12" s="8"/>
      <c r="Q12" s="8"/>
      <c r="R12" s="8"/>
      <c r="S12" s="8"/>
      <c r="T12" s="8"/>
      <c r="U12" s="8"/>
      <c r="V12" s="8"/>
      <c r="W12" s="9"/>
    </row>
    <row r="13" spans="1:23" ht="30.75" customHeight="1">
      <c r="A13" s="425" t="s">
        <v>20</v>
      </c>
      <c r="B13" s="426"/>
      <c r="C13" s="455"/>
      <c r="D13" s="456"/>
      <c r="E13" s="456"/>
      <c r="F13" s="457"/>
      <c r="G13" s="429" t="s">
        <v>179</v>
      </c>
      <c r="H13" s="430"/>
      <c r="I13" s="431"/>
      <c r="J13" s="523"/>
      <c r="K13" s="524"/>
      <c r="L13" s="525"/>
      <c r="M13" s="7"/>
      <c r="N13" s="8"/>
      <c r="O13" s="8"/>
      <c r="P13" s="8"/>
      <c r="Q13" s="8"/>
      <c r="R13" s="8"/>
      <c r="S13" s="8"/>
      <c r="T13" s="8"/>
      <c r="U13" s="8"/>
      <c r="V13" s="8"/>
      <c r="W13" s="9"/>
    </row>
    <row r="14" spans="1:23" ht="22.5" customHeight="1">
      <c r="A14" s="427"/>
      <c r="B14" s="428"/>
      <c r="C14" s="14" t="s">
        <v>22</v>
      </c>
      <c r="D14" s="15"/>
      <c r="E14" s="15"/>
      <c r="F14" s="16"/>
      <c r="G14" s="432">
        <v>850951023.5</v>
      </c>
      <c r="H14" s="433"/>
      <c r="I14" s="434"/>
      <c r="J14" s="427"/>
      <c r="K14" s="526"/>
      <c r="L14" s="428"/>
      <c r="M14" s="7"/>
      <c r="N14" s="8"/>
      <c r="O14" s="8"/>
      <c r="P14" s="8"/>
      <c r="Q14" s="8"/>
      <c r="R14" s="8"/>
      <c r="S14" s="8"/>
      <c r="T14" s="8"/>
      <c r="U14" s="8"/>
      <c r="V14" s="8"/>
      <c r="W14" s="9"/>
    </row>
    <row r="15" spans="1:23" ht="9" hidden="1" customHeight="1">
      <c r="A15" s="17"/>
      <c r="B15" s="18"/>
      <c r="C15" s="18"/>
      <c r="D15" s="18"/>
      <c r="E15" s="18"/>
      <c r="F15" s="18"/>
      <c r="G15" s="435"/>
      <c r="H15" s="435"/>
      <c r="I15" s="18"/>
      <c r="J15" s="19"/>
      <c r="K15" s="18"/>
      <c r="L15" s="20"/>
      <c r="M15" s="7"/>
      <c r="N15" s="8"/>
      <c r="O15" s="8"/>
      <c r="P15" s="8"/>
      <c r="Q15" s="8"/>
      <c r="R15" s="8"/>
      <c r="S15" s="8"/>
      <c r="T15" s="8"/>
      <c r="U15" s="8"/>
      <c r="V15" s="8"/>
      <c r="W15" s="9"/>
    </row>
    <row r="16" spans="1:23" ht="56.25" hidden="1" customHeight="1">
      <c r="A16" s="436" t="s">
        <v>168</v>
      </c>
      <c r="B16" s="437"/>
      <c r="C16" s="437"/>
      <c r="D16" s="437"/>
      <c r="E16" s="437"/>
      <c r="F16" s="437"/>
      <c r="G16" s="437"/>
      <c r="H16" s="437"/>
      <c r="I16" s="437"/>
      <c r="J16" s="437"/>
      <c r="K16" s="437"/>
      <c r="L16" s="438"/>
      <c r="M16" s="21"/>
      <c r="N16" s="22"/>
      <c r="O16" s="23"/>
      <c r="P16" s="8"/>
      <c r="Q16" s="8"/>
      <c r="R16" s="8"/>
      <c r="S16" s="8"/>
      <c r="T16" s="8"/>
      <c r="U16" s="8"/>
      <c r="V16" s="8"/>
      <c r="W16" s="9"/>
    </row>
    <row r="17" spans="1:23" ht="33.75" customHeight="1">
      <c r="A17" s="490" t="s">
        <v>24</v>
      </c>
      <c r="B17" s="444"/>
      <c r="C17" s="444"/>
      <c r="D17" s="444"/>
      <c r="E17" s="444"/>
      <c r="F17" s="444"/>
      <c r="G17" s="443" t="s">
        <v>25</v>
      </c>
      <c r="H17" s="527"/>
      <c r="I17" s="443" t="s">
        <v>26</v>
      </c>
      <c r="J17" s="444"/>
      <c r="K17" s="528" t="s">
        <v>27</v>
      </c>
      <c r="L17" s="529"/>
      <c r="M17" s="7"/>
      <c r="N17" s="8"/>
      <c r="O17" s="8"/>
      <c r="P17" s="8"/>
      <c r="Q17" s="8"/>
      <c r="R17" s="8"/>
      <c r="S17" s="8"/>
      <c r="T17" s="8"/>
      <c r="U17" s="8"/>
      <c r="V17" s="8"/>
      <c r="W17" s="9"/>
    </row>
    <row r="18" spans="1:23" ht="16.5" customHeight="1">
      <c r="A18" s="24" t="s">
        <v>28</v>
      </c>
      <c r="B18" s="25" t="s">
        <v>29</v>
      </c>
      <c r="C18" s="25" t="s">
        <v>30</v>
      </c>
      <c r="D18" s="25" t="s">
        <v>31</v>
      </c>
      <c r="E18" s="25" t="s">
        <v>32</v>
      </c>
      <c r="F18" s="25" t="s">
        <v>33</v>
      </c>
      <c r="G18" s="25" t="s">
        <v>31</v>
      </c>
      <c r="H18" s="25" t="s">
        <v>34</v>
      </c>
      <c r="I18" s="25" t="s">
        <v>35</v>
      </c>
      <c r="J18" s="25" t="s">
        <v>34</v>
      </c>
      <c r="K18" s="25" t="s">
        <v>36</v>
      </c>
      <c r="L18" s="26" t="s">
        <v>34</v>
      </c>
      <c r="M18" s="7"/>
      <c r="N18" s="8"/>
      <c r="O18" s="8"/>
      <c r="P18" s="8"/>
      <c r="Q18" s="8"/>
      <c r="R18" s="8"/>
      <c r="S18" s="8"/>
      <c r="T18" s="8"/>
      <c r="U18" s="8"/>
      <c r="V18" s="8"/>
      <c r="W18" s="9"/>
    </row>
    <row r="19" spans="1:23" ht="15.75" customHeight="1">
      <c r="A19" s="530" t="s">
        <v>37</v>
      </c>
      <c r="B19" s="531"/>
      <c r="C19" s="531"/>
      <c r="D19" s="531"/>
      <c r="E19" s="531"/>
      <c r="F19" s="531"/>
      <c r="G19" s="531"/>
      <c r="H19" s="531"/>
      <c r="I19" s="531"/>
      <c r="J19" s="531"/>
      <c r="K19" s="531"/>
      <c r="L19" s="532"/>
      <c r="M19" s="7"/>
      <c r="N19" s="8"/>
      <c r="O19" s="27"/>
      <c r="P19" s="27"/>
      <c r="Q19" s="8"/>
      <c r="R19" s="8"/>
      <c r="S19" s="8"/>
      <c r="T19" s="8"/>
      <c r="U19" s="8"/>
      <c r="V19" s="8"/>
      <c r="W19" s="9"/>
    </row>
    <row r="20" spans="1:23" ht="26.25" hidden="1" customHeight="1">
      <c r="A20" s="28">
        <v>1</v>
      </c>
      <c r="B20" s="29" t="s">
        <v>38</v>
      </c>
      <c r="C20" s="30"/>
      <c r="D20" s="31"/>
      <c r="E20" s="30"/>
      <c r="F20" s="30"/>
      <c r="G20" s="32"/>
      <c r="H20" s="33"/>
      <c r="I20" s="34"/>
      <c r="J20" s="33"/>
      <c r="K20" s="32"/>
      <c r="L20" s="35"/>
      <c r="M20" s="7"/>
      <c r="N20" s="8"/>
      <c r="O20" s="27"/>
      <c r="P20" s="27"/>
      <c r="Q20" s="8"/>
      <c r="R20" s="8"/>
      <c r="S20" s="8"/>
      <c r="T20" s="8"/>
      <c r="U20" s="8"/>
      <c r="V20" s="8"/>
      <c r="W20" s="9"/>
    </row>
    <row r="21" spans="1:23" ht="26.25" hidden="1" customHeight="1">
      <c r="A21" s="36">
        <v>1.1000000000000001</v>
      </c>
      <c r="B21" s="37" t="s">
        <v>39</v>
      </c>
      <c r="C21" s="38" t="s">
        <v>40</v>
      </c>
      <c r="D21" s="32">
        <v>1294.5</v>
      </c>
      <c r="E21" s="39">
        <v>2970</v>
      </c>
      <c r="F21" s="39">
        <f>ROUND(D21*E21,0)</f>
        <v>3844665</v>
      </c>
      <c r="G21" s="40">
        <f>IF(K21&gt;D21,K21-D21,0)</f>
        <v>0</v>
      </c>
      <c r="H21" s="41">
        <f>ROUND(E21*G21,0)</f>
        <v>0</v>
      </c>
      <c r="I21" s="42">
        <f>IF(D21&gt;K21,D21-K21,0)</f>
        <v>13.599999999999909</v>
      </c>
      <c r="J21" s="41">
        <f>ROUND(I21*E21,0)</f>
        <v>40392</v>
      </c>
      <c r="K21" s="32">
        <v>1280.9000000000001</v>
      </c>
      <c r="L21" s="35">
        <f>ROUND(E21*K21,0)</f>
        <v>3804273</v>
      </c>
      <c r="M21" s="7"/>
      <c r="N21" s="8"/>
      <c r="O21" s="27"/>
      <c r="P21" s="27"/>
      <c r="Q21" s="8"/>
      <c r="R21" s="8"/>
      <c r="S21" s="8"/>
      <c r="T21" s="8"/>
      <c r="U21" s="8"/>
      <c r="V21" s="8"/>
      <c r="W21" s="9"/>
    </row>
    <row r="22" spans="1:23" ht="26.25" hidden="1" customHeight="1">
      <c r="A22" s="36">
        <v>1.2</v>
      </c>
      <c r="B22" s="37" t="s">
        <v>41</v>
      </c>
      <c r="C22" s="38" t="s">
        <v>40</v>
      </c>
      <c r="D22" s="32">
        <v>2589</v>
      </c>
      <c r="E22" s="39">
        <v>3057</v>
      </c>
      <c r="F22" s="39">
        <f>ROUND(D22*E22,0)</f>
        <v>7914573</v>
      </c>
      <c r="G22" s="40">
        <f>IF(K22&gt;D22,K22-D22,0)</f>
        <v>0</v>
      </c>
      <c r="H22" s="41">
        <f>ROUND(E22*G22,0)</f>
        <v>0</v>
      </c>
      <c r="I22" s="42">
        <f>IF(D22&gt;K22,D22-K22,0)</f>
        <v>154.69999999999982</v>
      </c>
      <c r="J22" s="41">
        <f>ROUND(I22*E22,0)</f>
        <v>472918</v>
      </c>
      <c r="K22" s="32">
        <v>2434.3000000000002</v>
      </c>
      <c r="L22" s="35">
        <f>ROUND(E22*K22,0)</f>
        <v>7441655</v>
      </c>
      <c r="M22" s="7"/>
      <c r="N22" s="8"/>
      <c r="O22" s="27"/>
      <c r="P22" s="27"/>
      <c r="Q22" s="8"/>
      <c r="R22" s="8"/>
      <c r="S22" s="8"/>
      <c r="T22" s="8"/>
      <c r="U22" s="8"/>
      <c r="V22" s="8"/>
      <c r="W22" s="9"/>
    </row>
    <row r="23" spans="1:23" ht="26.25" hidden="1" customHeight="1">
      <c r="A23" s="36">
        <v>1.3</v>
      </c>
      <c r="B23" s="37" t="s">
        <v>42</v>
      </c>
      <c r="C23" s="38" t="s">
        <v>43</v>
      </c>
      <c r="D23" s="32">
        <v>1.29</v>
      </c>
      <c r="E23" s="39">
        <v>1478476</v>
      </c>
      <c r="F23" s="39">
        <f>ROUND(D23*E23,0)</f>
        <v>1907234</v>
      </c>
      <c r="G23" s="40">
        <f>IF(K23&gt;D23,K23-D23,0)</f>
        <v>0</v>
      </c>
      <c r="H23" s="41">
        <f>ROUND(E23*G23,0)</f>
        <v>0</v>
      </c>
      <c r="I23" s="42">
        <f>IF(D23&gt;K23,D23-K23,0)</f>
        <v>1.0000000000000009E-2</v>
      </c>
      <c r="J23" s="41">
        <f>ROUND(I23*E23,0)</f>
        <v>14785</v>
      </c>
      <c r="K23" s="32">
        <v>1.28</v>
      </c>
      <c r="L23" s="35">
        <f>ROUND(E23*K23,0)</f>
        <v>1892449</v>
      </c>
      <c r="M23" s="7"/>
      <c r="N23" s="8"/>
      <c r="O23" s="27"/>
      <c r="P23" s="27"/>
      <c r="Q23" s="8"/>
      <c r="R23" s="8"/>
      <c r="S23" s="8"/>
      <c r="T23" s="8"/>
      <c r="U23" s="8"/>
      <c r="V23" s="8"/>
      <c r="W23" s="9"/>
    </row>
    <row r="24" spans="1:23" ht="26.25" hidden="1" customHeight="1">
      <c r="A24" s="36"/>
      <c r="B24" s="43"/>
      <c r="C24" s="44"/>
      <c r="D24" s="32"/>
      <c r="E24" s="39"/>
      <c r="F24" s="45">
        <f>SUM(F21:F23)</f>
        <v>13666472</v>
      </c>
      <c r="G24" s="32"/>
      <c r="H24" s="45">
        <f>SUM(H21:H23)</f>
        <v>0</v>
      </c>
      <c r="I24" s="42"/>
      <c r="J24" s="45">
        <f>SUM(J21:J23)</f>
        <v>528095</v>
      </c>
      <c r="K24" s="32"/>
      <c r="L24" s="46">
        <f>SUM(L21:L23)</f>
        <v>13138377</v>
      </c>
      <c r="M24" s="7"/>
      <c r="N24" s="8"/>
      <c r="O24" s="27"/>
      <c r="P24" s="27"/>
      <c r="Q24" s="8"/>
      <c r="R24" s="8"/>
      <c r="S24" s="8"/>
      <c r="T24" s="8"/>
      <c r="U24" s="8"/>
      <c r="V24" s="8"/>
      <c r="W24" s="9"/>
    </row>
    <row r="25" spans="1:23" ht="26.25" hidden="1" customHeight="1">
      <c r="A25" s="28">
        <v>2</v>
      </c>
      <c r="B25" s="29" t="s">
        <v>44</v>
      </c>
      <c r="C25" s="47"/>
      <c r="D25" s="32"/>
      <c r="E25" s="48"/>
      <c r="F25" s="39"/>
      <c r="G25" s="32"/>
      <c r="H25" s="33"/>
      <c r="I25" s="34"/>
      <c r="J25" s="33"/>
      <c r="K25" s="32"/>
      <c r="L25" s="35"/>
      <c r="M25" s="7"/>
      <c r="N25" s="8"/>
      <c r="O25" s="27"/>
      <c r="P25" s="27"/>
      <c r="Q25" s="8"/>
      <c r="R25" s="8"/>
      <c r="S25" s="8"/>
      <c r="T25" s="8"/>
      <c r="U25" s="8"/>
      <c r="V25" s="8"/>
      <c r="W25" s="9"/>
    </row>
    <row r="26" spans="1:23" ht="26.25" hidden="1" customHeight="1">
      <c r="A26" s="36"/>
      <c r="B26" s="37" t="s">
        <v>45</v>
      </c>
      <c r="C26" s="38" t="s">
        <v>46</v>
      </c>
      <c r="D26" s="32">
        <v>12</v>
      </c>
      <c r="E26" s="39">
        <v>209569</v>
      </c>
      <c r="F26" s="39">
        <f>ROUND(D26*E26,0)</f>
        <v>2514828</v>
      </c>
      <c r="G26" s="40">
        <f>IF(K26&gt;D26,K26-D26,0)</f>
        <v>64.84</v>
      </c>
      <c r="H26" s="41">
        <f>ROUND(E26*G26,0)</f>
        <v>13588454</v>
      </c>
      <c r="I26" s="42">
        <f>IF(D26&gt;K26,D26-K26,0)</f>
        <v>0</v>
      </c>
      <c r="J26" s="41">
        <f>ROUND(I26*E26,0)</f>
        <v>0</v>
      </c>
      <c r="K26" s="32">
        <v>76.84</v>
      </c>
      <c r="L26" s="35">
        <f>ROUND(E26*K26,0)</f>
        <v>16103282</v>
      </c>
      <c r="M26" s="7"/>
      <c r="N26" s="8"/>
      <c r="O26" s="27"/>
      <c r="P26" s="27"/>
      <c r="Q26" s="8"/>
      <c r="R26" s="8"/>
      <c r="S26" s="8"/>
      <c r="T26" s="8"/>
      <c r="U26" s="8"/>
      <c r="V26" s="8"/>
      <c r="W26" s="9"/>
    </row>
    <row r="27" spans="1:23" ht="26.25" hidden="1" customHeight="1">
      <c r="A27" s="36"/>
      <c r="B27" s="43"/>
      <c r="C27" s="44"/>
      <c r="D27" s="32"/>
      <c r="E27" s="39"/>
      <c r="F27" s="39">
        <f>ROUND(D27*E27,0)</f>
        <v>0</v>
      </c>
      <c r="G27" s="32"/>
      <c r="H27" s="33"/>
      <c r="I27" s="34"/>
      <c r="J27" s="33"/>
      <c r="K27" s="32"/>
      <c r="L27" s="35"/>
      <c r="M27" s="7"/>
      <c r="N27" s="8"/>
      <c r="O27" s="27"/>
      <c r="P27" s="27"/>
      <c r="Q27" s="8"/>
      <c r="R27" s="8"/>
      <c r="S27" s="8"/>
      <c r="T27" s="8"/>
      <c r="U27" s="8"/>
      <c r="V27" s="8"/>
      <c r="W27" s="9"/>
    </row>
    <row r="28" spans="1:23" ht="26.25" hidden="1" customHeight="1">
      <c r="A28" s="36"/>
      <c r="B28" s="43"/>
      <c r="C28" s="44"/>
      <c r="D28" s="32"/>
      <c r="E28" s="39"/>
      <c r="F28" s="45">
        <f>SUM(F26:F27)</f>
        <v>2514828</v>
      </c>
      <c r="G28" s="32"/>
      <c r="H28" s="45">
        <f>SUM(H26:H27)</f>
        <v>13588454</v>
      </c>
      <c r="I28" s="34"/>
      <c r="J28" s="45">
        <f>SUM(J26:J27)</f>
        <v>0</v>
      </c>
      <c r="K28" s="32"/>
      <c r="L28" s="46">
        <f>SUM(L26:L27)</f>
        <v>16103282</v>
      </c>
      <c r="M28" s="7"/>
      <c r="N28" s="8"/>
      <c r="O28" s="27"/>
      <c r="P28" s="27"/>
      <c r="Q28" s="8"/>
      <c r="R28" s="8"/>
      <c r="S28" s="8"/>
      <c r="T28" s="8"/>
      <c r="U28" s="8"/>
      <c r="V28" s="8"/>
      <c r="W28" s="9"/>
    </row>
    <row r="29" spans="1:23" ht="26.25" hidden="1" customHeight="1">
      <c r="A29" s="28">
        <v>3</v>
      </c>
      <c r="B29" s="50" t="s">
        <v>47</v>
      </c>
      <c r="C29" s="44"/>
      <c r="D29" s="32"/>
      <c r="E29" s="39"/>
      <c r="F29" s="39"/>
      <c r="G29" s="32"/>
      <c r="H29" s="33"/>
      <c r="I29" s="34"/>
      <c r="J29" s="33"/>
      <c r="K29" s="32"/>
      <c r="L29" s="35"/>
      <c r="M29" s="7"/>
      <c r="N29" s="8"/>
      <c r="O29" s="27"/>
      <c r="P29" s="27"/>
      <c r="Q29" s="8"/>
      <c r="R29" s="8"/>
      <c r="S29" s="8"/>
      <c r="T29" s="8"/>
      <c r="U29" s="8"/>
      <c r="V29" s="8"/>
      <c r="W29" s="9"/>
    </row>
    <row r="30" spans="1:23" ht="26.25" hidden="1" customHeight="1">
      <c r="A30" s="36">
        <v>3.1</v>
      </c>
      <c r="B30" s="37" t="s">
        <v>48</v>
      </c>
      <c r="C30" s="38" t="s">
        <v>46</v>
      </c>
      <c r="D30" s="32">
        <v>4185.45</v>
      </c>
      <c r="E30" s="39">
        <v>19763</v>
      </c>
      <c r="F30" s="39">
        <f>ROUND(D30*E30,0)</f>
        <v>82717048</v>
      </c>
      <c r="G30" s="40">
        <f>IF(K30&gt;D30,K30-D30,0)</f>
        <v>473.02999999999975</v>
      </c>
      <c r="H30" s="41">
        <f>ROUND(E30*G30,0)</f>
        <v>9348492</v>
      </c>
      <c r="I30" s="42">
        <f>IF(D30&gt;K30,D30-K30,0)</f>
        <v>0</v>
      </c>
      <c r="J30" s="41">
        <f>ROUND(I30*E30,0)</f>
        <v>0</v>
      </c>
      <c r="K30" s="32">
        <v>4658.4799999999996</v>
      </c>
      <c r="L30" s="35">
        <f>ROUND(E30*K30,0)</f>
        <v>92065540</v>
      </c>
      <c r="M30" s="7"/>
      <c r="N30" s="8"/>
      <c r="O30" s="27"/>
      <c r="P30" s="27"/>
      <c r="Q30" s="8"/>
      <c r="R30" s="8"/>
      <c r="S30" s="8"/>
      <c r="T30" s="8"/>
      <c r="U30" s="8"/>
      <c r="V30" s="8"/>
      <c r="W30" s="9"/>
    </row>
    <row r="31" spans="1:23" ht="26.25" hidden="1" customHeight="1">
      <c r="A31" s="36">
        <v>3.2</v>
      </c>
      <c r="B31" s="37" t="s">
        <v>49</v>
      </c>
      <c r="C31" s="38" t="s">
        <v>46</v>
      </c>
      <c r="D31" s="32">
        <v>516.35</v>
      </c>
      <c r="E31" s="39">
        <v>52187</v>
      </c>
      <c r="F31" s="39">
        <f>ROUND(D31*E31,0)</f>
        <v>26946757</v>
      </c>
      <c r="G31" s="40">
        <f>IF(K31&gt;D31,K31-D31,0)</f>
        <v>0</v>
      </c>
      <c r="H31" s="41">
        <f>ROUND(E31*G31,0)</f>
        <v>0</v>
      </c>
      <c r="I31" s="42">
        <f>IF(D31&gt;K31,D31-K31,0)</f>
        <v>60.69</v>
      </c>
      <c r="J31" s="41">
        <f>ROUND(I31*E31,0)</f>
        <v>3167229</v>
      </c>
      <c r="K31" s="32">
        <v>455.66</v>
      </c>
      <c r="L31" s="35">
        <f>ROUND(E31*K31,0)</f>
        <v>23779528</v>
      </c>
      <c r="M31" s="7"/>
      <c r="N31" s="51">
        <v>401.23</v>
      </c>
      <c r="O31" s="27">
        <f>N31-K31</f>
        <v>-54.430000000000007</v>
      </c>
      <c r="P31" s="27">
        <f>O31*E30</f>
        <v>-1075700.0900000001</v>
      </c>
      <c r="Q31" s="8"/>
      <c r="R31" s="8"/>
      <c r="S31" s="8"/>
      <c r="T31" s="8"/>
      <c r="U31" s="8"/>
      <c r="V31" s="8"/>
      <c r="W31" s="9"/>
    </row>
    <row r="32" spans="1:23" ht="26.25" hidden="1" customHeight="1">
      <c r="A32" s="36"/>
      <c r="B32" s="43"/>
      <c r="C32" s="44"/>
      <c r="D32" s="52"/>
      <c r="E32" s="39"/>
      <c r="F32" s="45">
        <f>SUM(F30:F31)</f>
        <v>109663805</v>
      </c>
      <c r="G32" s="32"/>
      <c r="H32" s="45">
        <f>SUM(H30:H31)</f>
        <v>9348492</v>
      </c>
      <c r="I32" s="34"/>
      <c r="J32" s="45">
        <f>SUM(J30:J31)</f>
        <v>3167229</v>
      </c>
      <c r="K32" s="32"/>
      <c r="L32" s="46">
        <f>SUM(L30:L31)</f>
        <v>115845068</v>
      </c>
      <c r="M32" s="7"/>
      <c r="N32" s="8"/>
      <c r="O32" s="27"/>
      <c r="P32" s="27"/>
      <c r="Q32" s="8"/>
      <c r="R32" s="8"/>
      <c r="S32" s="8"/>
      <c r="T32" s="8"/>
      <c r="U32" s="8"/>
      <c r="V32" s="8"/>
      <c r="W32" s="9"/>
    </row>
    <row r="33" spans="1:23" ht="26.25" hidden="1" customHeight="1">
      <c r="A33" s="28">
        <v>4</v>
      </c>
      <c r="B33" s="50" t="s">
        <v>50</v>
      </c>
      <c r="C33" s="53"/>
      <c r="D33" s="52"/>
      <c r="E33" s="39"/>
      <c r="F33" s="54"/>
      <c r="G33" s="32"/>
      <c r="H33" s="33"/>
      <c r="I33" s="34"/>
      <c r="J33" s="33"/>
      <c r="K33" s="32"/>
      <c r="L33" s="35"/>
      <c r="M33" s="7"/>
      <c r="N33" s="8"/>
      <c r="O33" s="27"/>
      <c r="P33" s="27"/>
      <c r="Q33" s="8"/>
      <c r="R33" s="8"/>
      <c r="S33" s="8"/>
      <c r="T33" s="8"/>
      <c r="U33" s="8"/>
      <c r="V33" s="8"/>
      <c r="W33" s="9"/>
    </row>
    <row r="34" spans="1:23" ht="26.25" hidden="1" customHeight="1">
      <c r="A34" s="36">
        <v>4.0999999999999996</v>
      </c>
      <c r="B34" s="37" t="s">
        <v>51</v>
      </c>
      <c r="C34" s="38" t="s">
        <v>46</v>
      </c>
      <c r="D34" s="32">
        <v>211.74</v>
      </c>
      <c r="E34" s="39">
        <v>31353</v>
      </c>
      <c r="F34" s="39">
        <f>ROUND(D34*E34,0)</f>
        <v>6638684</v>
      </c>
      <c r="G34" s="40">
        <f>IF(K34&gt;D34,K34-D34,0)</f>
        <v>0</v>
      </c>
      <c r="H34" s="41">
        <f>ROUND(E34*G34,0)</f>
        <v>0</v>
      </c>
      <c r="I34" s="42">
        <f>IF(D34&gt;K34,D34-K34,0)</f>
        <v>66.84</v>
      </c>
      <c r="J34" s="41">
        <f>ROUND(I34*E34,0)</f>
        <v>2095635</v>
      </c>
      <c r="K34" s="32">
        <v>144.9</v>
      </c>
      <c r="L34" s="35">
        <f>ROUND(E34*K34,0)</f>
        <v>4543050</v>
      </c>
      <c r="M34" s="7"/>
      <c r="N34" s="51">
        <v>204.89</v>
      </c>
      <c r="O34" s="27">
        <f>N34-K34</f>
        <v>59.989999999999981</v>
      </c>
      <c r="P34" s="27">
        <f>O34*E34</f>
        <v>1880866.4699999995</v>
      </c>
      <c r="Q34" s="8"/>
      <c r="R34" s="8"/>
      <c r="S34" s="8"/>
      <c r="T34" s="8"/>
      <c r="U34" s="8"/>
      <c r="V34" s="8"/>
      <c r="W34" s="9"/>
    </row>
    <row r="35" spans="1:23" ht="26.25" hidden="1" customHeight="1">
      <c r="A35" s="36">
        <v>4.2</v>
      </c>
      <c r="B35" s="37" t="s">
        <v>52</v>
      </c>
      <c r="C35" s="38" t="s">
        <v>46</v>
      </c>
      <c r="D35" s="32">
        <v>1486.4</v>
      </c>
      <c r="E35" s="39">
        <v>59142</v>
      </c>
      <c r="F35" s="39">
        <f>ROUND(D35*E35,0)</f>
        <v>87908669</v>
      </c>
      <c r="G35" s="40">
        <f>IF(K35&gt;D35,K35-D35,0)</f>
        <v>0</v>
      </c>
      <c r="H35" s="41">
        <f>ROUND(E35*G35,0)</f>
        <v>0</v>
      </c>
      <c r="I35" s="42">
        <f>IF(D35&gt;K35,D35-K35,0)</f>
        <v>69.759999999999991</v>
      </c>
      <c r="J35" s="41">
        <f>ROUND(I35*E35,0)</f>
        <v>4125746</v>
      </c>
      <c r="K35" s="32">
        <v>1416.64</v>
      </c>
      <c r="L35" s="35">
        <f>ROUND(E35*K35,0)</f>
        <v>83782923</v>
      </c>
      <c r="M35" s="7"/>
      <c r="N35" s="8"/>
      <c r="O35" s="27"/>
      <c r="P35" s="27"/>
      <c r="Q35" s="8"/>
      <c r="R35" s="8"/>
      <c r="S35" s="8"/>
      <c r="T35" s="8"/>
      <c r="U35" s="8"/>
      <c r="V35" s="8"/>
      <c r="W35" s="9"/>
    </row>
    <row r="36" spans="1:23" ht="26.25" hidden="1" customHeight="1">
      <c r="A36" s="28"/>
      <c r="B36" s="43"/>
      <c r="C36" s="53"/>
      <c r="D36" s="52"/>
      <c r="E36" s="39"/>
      <c r="F36" s="45">
        <f>SUM(F34:F35)</f>
        <v>94547353</v>
      </c>
      <c r="G36" s="32"/>
      <c r="H36" s="45">
        <f>SUM(H34:H35)</f>
        <v>0</v>
      </c>
      <c r="I36" s="34"/>
      <c r="J36" s="45">
        <f>SUM(J34:J35)</f>
        <v>6221381</v>
      </c>
      <c r="K36" s="32"/>
      <c r="L36" s="46">
        <f>SUM(L34:L35)</f>
        <v>88325973</v>
      </c>
      <c r="M36" s="7"/>
      <c r="N36" s="8"/>
      <c r="O36" s="27"/>
      <c r="P36" s="27"/>
      <c r="Q36" s="8"/>
      <c r="R36" s="8"/>
      <c r="S36" s="8"/>
      <c r="T36" s="8"/>
      <c r="U36" s="8"/>
      <c r="V36" s="8"/>
      <c r="W36" s="9"/>
    </row>
    <row r="37" spans="1:23" ht="26.25" hidden="1" customHeight="1">
      <c r="A37" s="28">
        <v>5</v>
      </c>
      <c r="B37" s="29" t="s">
        <v>53</v>
      </c>
      <c r="C37" s="53"/>
      <c r="D37" s="52"/>
      <c r="E37" s="39"/>
      <c r="F37" s="39"/>
      <c r="G37" s="32"/>
      <c r="H37" s="33"/>
      <c r="I37" s="34"/>
      <c r="J37" s="33"/>
      <c r="K37" s="32"/>
      <c r="L37" s="35"/>
      <c r="M37" s="7"/>
      <c r="N37" s="8"/>
      <c r="O37" s="27"/>
      <c r="P37" s="27"/>
      <c r="Q37" s="8"/>
      <c r="R37" s="8"/>
      <c r="S37" s="8"/>
      <c r="T37" s="8"/>
      <c r="U37" s="8"/>
      <c r="V37" s="8"/>
      <c r="W37" s="9"/>
    </row>
    <row r="38" spans="1:23" ht="26.25" hidden="1" customHeight="1">
      <c r="A38" s="36">
        <v>5.0999999999999996</v>
      </c>
      <c r="B38" s="37" t="s">
        <v>54</v>
      </c>
      <c r="C38" s="38" t="s">
        <v>46</v>
      </c>
      <c r="D38" s="32">
        <v>1486.4</v>
      </c>
      <c r="E38" s="39">
        <v>666008</v>
      </c>
      <c r="F38" s="39">
        <f>ROUND(D38*E38,0)</f>
        <v>989954291</v>
      </c>
      <c r="G38" s="40">
        <f>IF(K38&gt;D38,K38-D38,0)</f>
        <v>0</v>
      </c>
      <c r="H38" s="41">
        <f>ROUND(E38*G38,0)</f>
        <v>0</v>
      </c>
      <c r="I38" s="42">
        <f>IF(D38&gt;K38,D38-K38,0)</f>
        <v>74.160000000000082</v>
      </c>
      <c r="J38" s="41">
        <f>ROUND(I38*E38,0)</f>
        <v>49391153</v>
      </c>
      <c r="K38" s="32">
        <v>1412.24</v>
      </c>
      <c r="L38" s="35">
        <f>ROUND(E38*K38,0)</f>
        <v>940563138</v>
      </c>
      <c r="M38" s="7"/>
      <c r="N38" s="51">
        <v>1402.8</v>
      </c>
      <c r="O38" s="27">
        <f>N38-K38</f>
        <v>-9.4400000000000546</v>
      </c>
      <c r="P38" s="27">
        <f>O38*E38</f>
        <v>-6287115.5200000368</v>
      </c>
      <c r="Q38" s="8"/>
      <c r="R38" s="8"/>
      <c r="S38" s="8"/>
      <c r="T38" s="8"/>
      <c r="U38" s="8"/>
      <c r="V38" s="8"/>
      <c r="W38" s="9"/>
    </row>
    <row r="39" spans="1:23" ht="26.25" hidden="1" customHeight="1">
      <c r="A39" s="36">
        <v>5.2</v>
      </c>
      <c r="B39" s="37" t="s">
        <v>55</v>
      </c>
      <c r="C39" s="38" t="s">
        <v>56</v>
      </c>
      <c r="D39" s="32">
        <v>10000</v>
      </c>
      <c r="E39" s="39">
        <v>4005</v>
      </c>
      <c r="F39" s="39">
        <f>ROUND(D39*E39,0)</f>
        <v>40050000</v>
      </c>
      <c r="G39" s="40">
        <f>IF(K39&gt;D39,K39-D39,0)</f>
        <v>0</v>
      </c>
      <c r="H39" s="41">
        <f>ROUND(E39*G39,0)</f>
        <v>0</v>
      </c>
      <c r="I39" s="42">
        <f>IF(D39&gt;K39,D39-K39,0)</f>
        <v>1695.3799999999992</v>
      </c>
      <c r="J39" s="41">
        <f>ROUND(I39*E39,0)</f>
        <v>6789997</v>
      </c>
      <c r="K39" s="32">
        <v>8304.6200000000008</v>
      </c>
      <c r="L39" s="35">
        <f>ROUND(E39*K39,0)</f>
        <v>33260003</v>
      </c>
      <c r="M39" s="7"/>
      <c r="N39" s="51">
        <v>6123.52</v>
      </c>
      <c r="O39" s="27">
        <f>N39-K39</f>
        <v>-2181.1000000000004</v>
      </c>
      <c r="P39" s="27">
        <f>O39*E39</f>
        <v>-8735305.5000000019</v>
      </c>
      <c r="Q39" s="8"/>
      <c r="R39" s="8"/>
      <c r="S39" s="8"/>
      <c r="T39" s="8"/>
      <c r="U39" s="8"/>
      <c r="V39" s="8"/>
      <c r="W39" s="9"/>
    </row>
    <row r="40" spans="1:23" ht="26.25" hidden="1" customHeight="1">
      <c r="A40" s="36">
        <v>5.3</v>
      </c>
      <c r="B40" s="37" t="s">
        <v>57</v>
      </c>
      <c r="C40" s="38" t="s">
        <v>40</v>
      </c>
      <c r="D40" s="32">
        <v>2589</v>
      </c>
      <c r="E40" s="39">
        <v>56280</v>
      </c>
      <c r="F40" s="39">
        <f>ROUND(D40*E40,0)</f>
        <v>145708920</v>
      </c>
      <c r="G40" s="40">
        <f>IF(K40&gt;D40,K40-D40,0)</f>
        <v>0</v>
      </c>
      <c r="H40" s="41">
        <f>ROUND(E40*G40,0)</f>
        <v>0</v>
      </c>
      <c r="I40" s="42">
        <f>IF(D40&gt;K40,D40-K40,0)</f>
        <v>988.92000000000007</v>
      </c>
      <c r="J40" s="41">
        <f>ROUND(I40*E40,0)</f>
        <v>55656418</v>
      </c>
      <c r="K40" s="32">
        <v>1600.08</v>
      </c>
      <c r="L40" s="35">
        <f>ROUND(E40*K40,0)</f>
        <v>90052502</v>
      </c>
      <c r="M40" s="7"/>
      <c r="N40" s="11">
        <v>133201253</v>
      </c>
      <c r="O40" s="172">
        <v>2366.7600000000002</v>
      </c>
      <c r="P40" s="172">
        <f>O40*0.6</f>
        <v>1420.056</v>
      </c>
      <c r="Q40" s="136" t="s">
        <v>169</v>
      </c>
      <c r="R40" s="172">
        <f>O40-P40</f>
        <v>946.70400000000018</v>
      </c>
      <c r="S40" s="172">
        <f>R40/15</f>
        <v>63.113600000000012</v>
      </c>
      <c r="T40" s="8"/>
      <c r="U40" s="8"/>
      <c r="V40" s="8"/>
      <c r="W40" s="9"/>
    </row>
    <row r="41" spans="1:23" ht="26.25" hidden="1" customHeight="1">
      <c r="A41" s="36"/>
      <c r="B41" s="43"/>
      <c r="C41" s="53"/>
      <c r="D41" s="52"/>
      <c r="E41" s="39"/>
      <c r="F41" s="45">
        <f>SUM(F38:F40)</f>
        <v>1175713211</v>
      </c>
      <c r="G41" s="32"/>
      <c r="H41" s="45">
        <f>SUM(H38:H40)</f>
        <v>0</v>
      </c>
      <c r="I41" s="34"/>
      <c r="J41" s="45">
        <f>SUM(J38:J40)</f>
        <v>111837568</v>
      </c>
      <c r="K41" s="32"/>
      <c r="L41" s="46">
        <f>SUM(L38:L40)</f>
        <v>1063875643</v>
      </c>
      <c r="M41" s="7"/>
      <c r="N41" s="8"/>
      <c r="O41" s="8"/>
      <c r="P41" s="172">
        <f>O40*0.25</f>
        <v>591.69000000000005</v>
      </c>
      <c r="Q41" s="136" t="s">
        <v>170</v>
      </c>
      <c r="R41" s="8"/>
      <c r="S41" s="8"/>
      <c r="T41" s="8"/>
      <c r="U41" s="8"/>
      <c r="V41" s="8"/>
      <c r="W41" s="9"/>
    </row>
    <row r="42" spans="1:23" ht="26.25" hidden="1" customHeight="1">
      <c r="A42" s="28">
        <v>6</v>
      </c>
      <c r="B42" s="29" t="s">
        <v>58</v>
      </c>
      <c r="C42" s="30"/>
      <c r="D42" s="31"/>
      <c r="E42" s="30"/>
      <c r="F42" s="39"/>
      <c r="G42" s="32"/>
      <c r="H42" s="33"/>
      <c r="I42" s="34"/>
      <c r="J42" s="33"/>
      <c r="K42" s="32"/>
      <c r="L42" s="35"/>
      <c r="M42" s="7"/>
      <c r="N42" s="8"/>
      <c r="O42" s="27"/>
      <c r="P42" s="172">
        <f>O40*0.15</f>
        <v>355.01400000000001</v>
      </c>
      <c r="Q42" s="136" t="s">
        <v>171</v>
      </c>
      <c r="R42" s="8"/>
      <c r="S42" s="8"/>
      <c r="T42" s="8"/>
      <c r="U42" s="8"/>
      <c r="V42" s="8"/>
      <c r="W42" s="9"/>
    </row>
    <row r="43" spans="1:23" ht="31.5" hidden="1" customHeight="1">
      <c r="A43" s="36">
        <v>6.1</v>
      </c>
      <c r="B43" s="37" t="s">
        <v>59</v>
      </c>
      <c r="C43" s="38" t="s">
        <v>40</v>
      </c>
      <c r="D43" s="32">
        <v>3883.5</v>
      </c>
      <c r="E43" s="39">
        <v>2973</v>
      </c>
      <c r="F43" s="39">
        <f>ROUND(D43*E43,0)</f>
        <v>11545646</v>
      </c>
      <c r="G43" s="40">
        <f>IF(K43&gt;D43,K43-D43,0)</f>
        <v>0</v>
      </c>
      <c r="H43" s="41">
        <f>ROUND(E43*G43,0)</f>
        <v>0</v>
      </c>
      <c r="I43" s="42">
        <f>IF(D43&gt;K43,D43-K43,0)</f>
        <v>1481.7399999999998</v>
      </c>
      <c r="J43" s="41">
        <f>ROUND(I43*E43,0)</f>
        <v>4405213</v>
      </c>
      <c r="K43" s="32">
        <v>2401.7600000000002</v>
      </c>
      <c r="L43" s="35">
        <f>ROUND(E43*K43,0)</f>
        <v>7140432</v>
      </c>
      <c r="M43" s="7"/>
      <c r="N43" s="8"/>
      <c r="O43" s="27"/>
      <c r="P43" s="27"/>
      <c r="Q43" s="8"/>
      <c r="R43" s="8"/>
      <c r="S43" s="8"/>
      <c r="T43" s="8"/>
      <c r="U43" s="8"/>
      <c r="V43" s="8"/>
      <c r="W43" s="9"/>
    </row>
    <row r="44" spans="1:23" ht="31.5" hidden="1" customHeight="1">
      <c r="A44" s="36">
        <v>6.2</v>
      </c>
      <c r="B44" s="37" t="s">
        <v>60</v>
      </c>
      <c r="C44" s="38" t="s">
        <v>40</v>
      </c>
      <c r="D44" s="32">
        <v>348</v>
      </c>
      <c r="E44" s="39">
        <v>8919</v>
      </c>
      <c r="F44" s="39">
        <f>ROUND(D44*E44,0)</f>
        <v>3103812</v>
      </c>
      <c r="G44" s="40">
        <f>IF(K44&gt;D44,K44-D44,0)</f>
        <v>0</v>
      </c>
      <c r="H44" s="41">
        <f>ROUND(E44*G44,0)</f>
        <v>0</v>
      </c>
      <c r="I44" s="42">
        <f>IF(D44&gt;K44,D44-K44,0)</f>
        <v>208.97</v>
      </c>
      <c r="J44" s="41">
        <f>ROUND(I44*E44,0)</f>
        <v>1863803</v>
      </c>
      <c r="K44" s="32">
        <v>139.03</v>
      </c>
      <c r="L44" s="35">
        <f>ROUND(E44*K44,0)</f>
        <v>1240009</v>
      </c>
      <c r="M44" s="7"/>
      <c r="N44" s="8"/>
      <c r="O44" s="27"/>
      <c r="P44" s="27"/>
      <c r="Q44" s="8"/>
      <c r="R44" s="8"/>
      <c r="S44" s="8"/>
      <c r="T44" s="8"/>
      <c r="U44" s="8"/>
      <c r="V44" s="8"/>
      <c r="W44" s="9"/>
    </row>
    <row r="45" spans="1:23" ht="31.5" hidden="1" customHeight="1">
      <c r="A45" s="36">
        <v>6.3</v>
      </c>
      <c r="B45" s="37" t="s">
        <v>61</v>
      </c>
      <c r="C45" s="38" t="s">
        <v>30</v>
      </c>
      <c r="D45" s="32">
        <v>19</v>
      </c>
      <c r="E45" s="39">
        <v>209715</v>
      </c>
      <c r="F45" s="39">
        <f>ROUND(D45*E45,0)</f>
        <v>3984585</v>
      </c>
      <c r="G45" s="40">
        <f>IF(K45&gt;D45,K45-D45,0)</f>
        <v>0</v>
      </c>
      <c r="H45" s="41">
        <f>ROUND(E45*G45,0)</f>
        <v>0</v>
      </c>
      <c r="I45" s="42">
        <f>IF(D45&gt;K45,D45-K45,0)</f>
        <v>7</v>
      </c>
      <c r="J45" s="41">
        <f>ROUND(I45*E45,0)</f>
        <v>1468005</v>
      </c>
      <c r="K45" s="32">
        <v>12</v>
      </c>
      <c r="L45" s="35">
        <f>ROUND(E45*K45,0)</f>
        <v>2516580</v>
      </c>
      <c r="M45" s="7"/>
      <c r="N45" s="8"/>
      <c r="O45" s="27"/>
      <c r="P45" s="27"/>
      <c r="Q45" s="8"/>
      <c r="R45" s="8"/>
      <c r="S45" s="8"/>
      <c r="T45" s="8"/>
      <c r="U45" s="8"/>
      <c r="V45" s="8"/>
      <c r="W45" s="9"/>
    </row>
    <row r="46" spans="1:23" ht="26.25" hidden="1" customHeight="1">
      <c r="A46" s="36"/>
      <c r="B46" s="43"/>
      <c r="C46" s="53"/>
      <c r="D46" s="56"/>
      <c r="E46" s="39"/>
      <c r="F46" s="45">
        <f>SUM(F43:F45)</f>
        <v>18634043</v>
      </c>
      <c r="G46" s="32"/>
      <c r="H46" s="45">
        <f>SUM(H43:H45)</f>
        <v>0</v>
      </c>
      <c r="I46" s="34"/>
      <c r="J46" s="45">
        <f>SUM(J43:J45)</f>
        <v>7737021</v>
      </c>
      <c r="K46" s="32"/>
      <c r="L46" s="46">
        <f>SUM(L43:L45)</f>
        <v>10897021</v>
      </c>
      <c r="M46" s="7"/>
      <c r="N46" s="8"/>
      <c r="O46" s="27"/>
      <c r="P46" s="27"/>
      <c r="Q46" s="8"/>
      <c r="R46" s="8"/>
      <c r="S46" s="8"/>
      <c r="T46" s="8"/>
      <c r="U46" s="8"/>
      <c r="V46" s="8"/>
      <c r="W46" s="9"/>
    </row>
    <row r="47" spans="1:23" ht="26.25" hidden="1" customHeight="1">
      <c r="A47" s="28">
        <v>7</v>
      </c>
      <c r="B47" s="50" t="s">
        <v>62</v>
      </c>
      <c r="C47" s="53"/>
      <c r="D47" s="56"/>
      <c r="E47" s="39"/>
      <c r="F47" s="39"/>
      <c r="G47" s="32"/>
      <c r="H47" s="41"/>
      <c r="I47" s="34"/>
      <c r="J47" s="33"/>
      <c r="K47" s="32"/>
      <c r="L47" s="35"/>
      <c r="M47" s="7"/>
      <c r="N47" s="8"/>
      <c r="O47" s="27"/>
      <c r="P47" s="27"/>
      <c r="Q47" s="8"/>
      <c r="R47" s="8"/>
      <c r="S47" s="8"/>
      <c r="T47" s="8"/>
      <c r="U47" s="8"/>
      <c r="V47" s="8"/>
      <c r="W47" s="9"/>
    </row>
    <row r="48" spans="1:23" ht="30.75" hidden="1" customHeight="1">
      <c r="A48" s="36">
        <v>7.1</v>
      </c>
      <c r="B48" s="37" t="s">
        <v>63</v>
      </c>
      <c r="C48" s="38" t="s">
        <v>64</v>
      </c>
      <c r="D48" s="32">
        <v>1553.4</v>
      </c>
      <c r="E48" s="39">
        <v>45125</v>
      </c>
      <c r="F48" s="39">
        <f>ROUND(D48*E48,0)</f>
        <v>70097175</v>
      </c>
      <c r="G48" s="40">
        <f>IF(K48&gt;D48,K48-D48,0)</f>
        <v>0</v>
      </c>
      <c r="H48" s="41">
        <f>ROUND(E48*G48,0)</f>
        <v>0</v>
      </c>
      <c r="I48" s="42">
        <f>IF(D48&gt;K48,D48-K48,0)</f>
        <v>50.590000000000146</v>
      </c>
      <c r="J48" s="41">
        <f>ROUND(I48*E48,0)</f>
        <v>2282874</v>
      </c>
      <c r="K48" s="32">
        <v>1502.81</v>
      </c>
      <c r="L48" s="35">
        <f>ROUND(E48*K48,0)</f>
        <v>67814301</v>
      </c>
      <c r="M48" s="7"/>
      <c r="N48" s="27">
        <f>D117</f>
        <v>598</v>
      </c>
      <c r="O48" s="27">
        <f>D117/E48</f>
        <v>1.325207756232687E-2</v>
      </c>
      <c r="P48" s="27">
        <f>K48+O48</f>
        <v>1502.8232520775623</v>
      </c>
      <c r="Q48" s="8"/>
      <c r="R48" s="8"/>
      <c r="S48" s="8"/>
      <c r="T48" s="8"/>
      <c r="U48" s="8"/>
      <c r="V48" s="8"/>
      <c r="W48" s="9"/>
    </row>
    <row r="49" spans="1:23" ht="30.75" hidden="1" customHeight="1">
      <c r="A49" s="36">
        <v>7.2</v>
      </c>
      <c r="B49" s="37" t="s">
        <v>65</v>
      </c>
      <c r="C49" s="38" t="s">
        <v>66</v>
      </c>
      <c r="D49" s="32">
        <v>47768.1</v>
      </c>
      <c r="E49" s="39">
        <v>1133</v>
      </c>
      <c r="F49" s="39">
        <f>ROUND(D49*E49,0)</f>
        <v>54121257</v>
      </c>
      <c r="G49" s="40">
        <f>IF(K49&gt;D49,K49-D49,0)</f>
        <v>0</v>
      </c>
      <c r="H49" s="41">
        <f>ROUND(E49*G49,0)</f>
        <v>0</v>
      </c>
      <c r="I49" s="42">
        <f>IF(D49&gt;K49,D49-K49,0)</f>
        <v>33601.72</v>
      </c>
      <c r="J49" s="41">
        <f>ROUND(I49*E49,0)</f>
        <v>38070749</v>
      </c>
      <c r="K49" s="32">
        <v>14166.38</v>
      </c>
      <c r="L49" s="35">
        <f>ROUND(E49*K49,0)</f>
        <v>16050509</v>
      </c>
      <c r="M49" s="57"/>
      <c r="N49" s="8"/>
      <c r="O49" s="27"/>
      <c r="P49" s="27"/>
      <c r="Q49" s="8"/>
      <c r="R49" s="8"/>
      <c r="S49" s="8"/>
      <c r="T49" s="8"/>
      <c r="U49" s="8"/>
      <c r="V49" s="8"/>
      <c r="W49" s="9"/>
    </row>
    <row r="50" spans="1:23" ht="45" hidden="1" customHeight="1">
      <c r="A50" s="36">
        <v>7.3</v>
      </c>
      <c r="B50" s="37" t="s">
        <v>67</v>
      </c>
      <c r="C50" s="38" t="s">
        <v>30</v>
      </c>
      <c r="D50" s="32">
        <v>90</v>
      </c>
      <c r="E50" s="39">
        <v>131673</v>
      </c>
      <c r="F50" s="39">
        <f>ROUND(D50*E50,0)</f>
        <v>11850570</v>
      </c>
      <c r="G50" s="40">
        <f>IF(K50&gt;D50,K50-D50,0)</f>
        <v>0</v>
      </c>
      <c r="H50" s="41">
        <f>ROUND(E50*G50,0)</f>
        <v>0</v>
      </c>
      <c r="I50" s="42">
        <f>IF(D50&gt;K50,D50-K50,0)</f>
        <v>90</v>
      </c>
      <c r="J50" s="41">
        <f>ROUND(I50*E50,0)</f>
        <v>11850570</v>
      </c>
      <c r="K50" s="32">
        <v>0</v>
      </c>
      <c r="L50" s="35">
        <f>ROUND(E50*K50,0)</f>
        <v>0</v>
      </c>
      <c r="M50" s="57"/>
      <c r="N50" s="58">
        <f>N114</f>
        <v>598</v>
      </c>
      <c r="O50" s="27"/>
      <c r="P50" s="27"/>
      <c r="Q50" s="8"/>
      <c r="R50" s="8"/>
      <c r="S50" s="8"/>
      <c r="T50" s="8"/>
      <c r="U50" s="8"/>
      <c r="V50" s="8"/>
      <c r="W50" s="9"/>
    </row>
    <row r="51" spans="1:23" ht="45" hidden="1" customHeight="1">
      <c r="A51" s="36">
        <v>7.4</v>
      </c>
      <c r="B51" s="37" t="s">
        <v>68</v>
      </c>
      <c r="C51" s="38" t="s">
        <v>40</v>
      </c>
      <c r="D51" s="32">
        <v>18</v>
      </c>
      <c r="E51" s="39">
        <v>1245000</v>
      </c>
      <c r="F51" s="39">
        <f>ROUND(D51*E51,0)</f>
        <v>22410000</v>
      </c>
      <c r="G51" s="40">
        <f>IF(K51&gt;D51,K51-D51,0)</f>
        <v>0</v>
      </c>
      <c r="H51" s="41">
        <f>ROUND(E51*G51,0)</f>
        <v>0</v>
      </c>
      <c r="I51" s="42">
        <f>IF(D51&gt;K51,D51-K51,0)</f>
        <v>18</v>
      </c>
      <c r="J51" s="41">
        <f>ROUND(I51*E51,0)</f>
        <v>22410000</v>
      </c>
      <c r="K51" s="32">
        <v>0</v>
      </c>
      <c r="L51" s="35">
        <f>ROUND(E51*K51,0)</f>
        <v>0</v>
      </c>
      <c r="M51" s="7"/>
      <c r="N51" s="8"/>
      <c r="O51" s="27">
        <f>N51*11</f>
        <v>0</v>
      </c>
      <c r="P51" s="27">
        <f>L51-O51</f>
        <v>0</v>
      </c>
      <c r="Q51" s="8"/>
      <c r="R51" s="8"/>
      <c r="S51" s="8"/>
      <c r="T51" s="8"/>
      <c r="U51" s="8"/>
      <c r="V51" s="8"/>
      <c r="W51" s="9"/>
    </row>
    <row r="52" spans="1:23" ht="45" hidden="1" customHeight="1">
      <c r="A52" s="36">
        <v>7.5</v>
      </c>
      <c r="B52" s="37" t="s">
        <v>69</v>
      </c>
      <c r="C52" s="38" t="s">
        <v>40</v>
      </c>
      <c r="D52" s="32">
        <v>56</v>
      </c>
      <c r="E52" s="39">
        <v>60171</v>
      </c>
      <c r="F52" s="39">
        <f>ROUND(D52*E52,0)</f>
        <v>3369576</v>
      </c>
      <c r="G52" s="40">
        <f>IF(K52&gt;D52,K52-D52,0)</f>
        <v>147.33000000000001</v>
      </c>
      <c r="H52" s="41">
        <f>ROUND(E52*G52,0)</f>
        <v>8864993</v>
      </c>
      <c r="I52" s="42">
        <f>IF(D52&gt;K52,D52-K52,0)</f>
        <v>0</v>
      </c>
      <c r="J52" s="41">
        <f>ROUND(I52*E52,0)</f>
        <v>0</v>
      </c>
      <c r="K52" s="32">
        <v>203.33</v>
      </c>
      <c r="L52" s="35">
        <f>ROUND(E52*K52,0)</f>
        <v>12234569</v>
      </c>
      <c r="M52" s="7"/>
      <c r="N52" s="8"/>
      <c r="O52" s="27"/>
      <c r="P52" s="27"/>
      <c r="Q52" s="8"/>
      <c r="R52" s="8"/>
      <c r="S52" s="8"/>
      <c r="T52" s="8"/>
      <c r="U52" s="8"/>
      <c r="V52" s="8"/>
      <c r="W52" s="9"/>
    </row>
    <row r="53" spans="1:23" ht="16.5" hidden="1" customHeight="1">
      <c r="A53" s="59"/>
      <c r="B53" s="60"/>
      <c r="C53" s="60"/>
      <c r="D53" s="60"/>
      <c r="E53" s="60"/>
      <c r="F53" s="45">
        <f>SUM(F48:F52)</f>
        <v>161848578</v>
      </c>
      <c r="G53" s="32"/>
      <c r="H53" s="45">
        <f>SUM(H48:H52)</f>
        <v>8864993</v>
      </c>
      <c r="I53" s="34"/>
      <c r="J53" s="45">
        <f>SUM(J48:J52)</f>
        <v>74614193</v>
      </c>
      <c r="K53" s="32"/>
      <c r="L53" s="46">
        <f>SUM(L48:L52)</f>
        <v>96099379</v>
      </c>
      <c r="M53" s="57"/>
      <c r="N53" s="8"/>
      <c r="O53" s="27"/>
      <c r="P53" s="27"/>
      <c r="Q53" s="8"/>
      <c r="R53" s="8"/>
      <c r="S53" s="8"/>
      <c r="T53" s="8"/>
      <c r="U53" s="8"/>
      <c r="V53" s="8"/>
      <c r="W53" s="9"/>
    </row>
    <row r="54" spans="1:23" ht="16.5" hidden="1" customHeight="1">
      <c r="A54" s="36"/>
      <c r="B54" s="61" t="s">
        <v>70</v>
      </c>
      <c r="C54" s="44"/>
      <c r="D54" s="32"/>
      <c r="E54" s="39"/>
      <c r="F54" s="39"/>
      <c r="G54" s="32"/>
      <c r="H54" s="33"/>
      <c r="I54" s="34"/>
      <c r="J54" s="33"/>
      <c r="K54" s="32"/>
      <c r="L54" s="35"/>
      <c r="M54" s="62"/>
      <c r="N54" s="8"/>
      <c r="O54" s="27"/>
      <c r="P54" s="27"/>
      <c r="Q54" s="8"/>
      <c r="R54" s="8"/>
      <c r="S54" s="8"/>
      <c r="T54" s="8"/>
      <c r="U54" s="8"/>
      <c r="V54" s="8"/>
      <c r="W54" s="9"/>
    </row>
    <row r="55" spans="1:23" ht="31.5" hidden="1" customHeight="1">
      <c r="A55" s="63"/>
      <c r="B55" s="50" t="s">
        <v>71</v>
      </c>
      <c r="C55" s="44"/>
      <c r="D55" s="32"/>
      <c r="E55" s="39"/>
      <c r="F55" s="39"/>
      <c r="G55" s="32"/>
      <c r="H55" s="39"/>
      <c r="I55" s="34"/>
      <c r="J55" s="39"/>
      <c r="K55" s="32"/>
      <c r="L55" s="64"/>
      <c r="M55" s="7"/>
      <c r="N55" s="8"/>
      <c r="O55" s="27"/>
      <c r="P55" s="27"/>
      <c r="Q55" s="8"/>
      <c r="R55" s="8"/>
      <c r="S55" s="8"/>
      <c r="T55" s="8"/>
      <c r="U55" s="8"/>
      <c r="V55" s="8"/>
      <c r="W55" s="9"/>
    </row>
    <row r="56" spans="1:23" ht="16.5" hidden="1" customHeight="1">
      <c r="A56" s="65" t="s">
        <v>72</v>
      </c>
      <c r="B56" s="37" t="s">
        <v>73</v>
      </c>
      <c r="C56" s="38" t="s">
        <v>46</v>
      </c>
      <c r="D56" s="32">
        <f>'MOD-1'!D233+'MOD-1'!D589+'MOD-1'!D644</f>
        <v>0</v>
      </c>
      <c r="E56" s="39">
        <v>12899</v>
      </c>
      <c r="F56" s="39">
        <f t="shared" ref="F56:F66" si="0">ROUND(D56*E56,0)</f>
        <v>0</v>
      </c>
      <c r="G56" s="40">
        <f>IF(K56&gt;D56,K56-D56,0)</f>
        <v>173.28</v>
      </c>
      <c r="H56" s="41">
        <f t="shared" ref="H56:H66" si="1">ROUND(E56*G56,0)</f>
        <v>2235139</v>
      </c>
      <c r="I56" s="66">
        <v>0</v>
      </c>
      <c r="J56" s="41">
        <f t="shared" ref="J56:J66" si="2">ROUND(I56*E56,0)</f>
        <v>0</v>
      </c>
      <c r="K56" s="32">
        <v>173.28</v>
      </c>
      <c r="L56" s="35">
        <f t="shared" ref="L56:L66" si="3">ROUND(E56*K56,0)</f>
        <v>2235139</v>
      </c>
      <c r="M56" s="7"/>
      <c r="N56" s="8"/>
      <c r="O56" s="27"/>
      <c r="P56" s="27"/>
      <c r="Q56" s="8"/>
      <c r="R56" s="8"/>
      <c r="S56" s="8"/>
      <c r="T56" s="8"/>
      <c r="U56" s="8"/>
      <c r="V56" s="8"/>
      <c r="W56" s="9"/>
    </row>
    <row r="57" spans="1:23" ht="43.5" hidden="1" customHeight="1">
      <c r="A57" s="65" t="s">
        <v>74</v>
      </c>
      <c r="B57" s="37" t="s">
        <v>75</v>
      </c>
      <c r="C57" s="38" t="s">
        <v>30</v>
      </c>
      <c r="D57" s="32">
        <f>'MOD-1'!D234+'MOD-1'!D590+'MOD-1'!D645</f>
        <v>0</v>
      </c>
      <c r="E57" s="39">
        <v>119378</v>
      </c>
      <c r="F57" s="39">
        <f t="shared" si="0"/>
        <v>0</v>
      </c>
      <c r="G57" s="40">
        <f>IF(K57&gt;D57,K57-D57,0)</f>
        <v>12</v>
      </c>
      <c r="H57" s="41">
        <f t="shared" si="1"/>
        <v>1432536</v>
      </c>
      <c r="I57" s="66">
        <v>0</v>
      </c>
      <c r="J57" s="41">
        <f t="shared" si="2"/>
        <v>0</v>
      </c>
      <c r="K57" s="32">
        <v>12</v>
      </c>
      <c r="L57" s="35">
        <f t="shared" si="3"/>
        <v>1432536</v>
      </c>
      <c r="M57" s="7"/>
      <c r="N57" s="8"/>
      <c r="O57" s="27"/>
      <c r="P57" s="27"/>
      <c r="Q57" s="8"/>
      <c r="R57" s="8"/>
      <c r="S57" s="8"/>
      <c r="T57" s="8"/>
      <c r="U57" s="8"/>
      <c r="V57" s="8"/>
      <c r="W57" s="9"/>
    </row>
    <row r="58" spans="1:23" ht="43.5" hidden="1" customHeight="1">
      <c r="A58" s="65" t="s">
        <v>76</v>
      </c>
      <c r="B58" s="37" t="s">
        <v>77</v>
      </c>
      <c r="C58" s="38" t="s">
        <v>40</v>
      </c>
      <c r="D58" s="32"/>
      <c r="E58" s="39">
        <v>31124</v>
      </c>
      <c r="F58" s="39">
        <f t="shared" si="0"/>
        <v>0</v>
      </c>
      <c r="G58" s="40">
        <f>IF(K58&gt;D58,K58-D58,0)</f>
        <v>98</v>
      </c>
      <c r="H58" s="41">
        <f t="shared" si="1"/>
        <v>3050152</v>
      </c>
      <c r="I58" s="66">
        <v>0</v>
      </c>
      <c r="J58" s="41">
        <f t="shared" si="2"/>
        <v>0</v>
      </c>
      <c r="K58" s="32">
        <v>98</v>
      </c>
      <c r="L58" s="35">
        <f t="shared" si="3"/>
        <v>3050152</v>
      </c>
      <c r="M58" s="7"/>
      <c r="N58" s="8"/>
      <c r="O58" s="27"/>
      <c r="P58" s="27"/>
      <c r="Q58" s="8"/>
      <c r="R58" s="8"/>
      <c r="S58" s="8"/>
      <c r="T58" s="8"/>
      <c r="U58" s="8"/>
      <c r="V58" s="8"/>
      <c r="W58" s="9"/>
    </row>
    <row r="59" spans="1:23" ht="43.5" hidden="1" customHeight="1">
      <c r="A59" s="65" t="s">
        <v>78</v>
      </c>
      <c r="B59" s="37" t="s">
        <v>79</v>
      </c>
      <c r="C59" s="38" t="s">
        <v>30</v>
      </c>
      <c r="D59" s="32"/>
      <c r="E59" s="39">
        <v>171088</v>
      </c>
      <c r="F59" s="39">
        <f t="shared" si="0"/>
        <v>0</v>
      </c>
      <c r="G59" s="40">
        <f>IF(K59&gt;D59,K59-D59,0)</f>
        <v>15</v>
      </c>
      <c r="H59" s="41">
        <f t="shared" si="1"/>
        <v>2566320</v>
      </c>
      <c r="I59" s="66">
        <v>0</v>
      </c>
      <c r="J59" s="41">
        <f t="shared" si="2"/>
        <v>0</v>
      </c>
      <c r="K59" s="32">
        <v>15</v>
      </c>
      <c r="L59" s="35">
        <f t="shared" si="3"/>
        <v>2566320</v>
      </c>
      <c r="M59" s="7"/>
      <c r="N59" s="8"/>
      <c r="O59" s="27"/>
      <c r="P59" s="27"/>
      <c r="Q59" s="8"/>
      <c r="R59" s="8"/>
      <c r="S59" s="8"/>
      <c r="T59" s="8"/>
      <c r="U59" s="8"/>
      <c r="V59" s="8"/>
      <c r="W59" s="9"/>
    </row>
    <row r="60" spans="1:23" ht="62.25" hidden="1" customHeight="1">
      <c r="A60" s="65" t="s">
        <v>80</v>
      </c>
      <c r="B60" s="37" t="s">
        <v>81</v>
      </c>
      <c r="C60" s="38" t="s">
        <v>40</v>
      </c>
      <c r="D60" s="32">
        <f>'MOD-1'!D235+'MOD-1'!D591+'MOD-1'!D646</f>
        <v>0</v>
      </c>
      <c r="E60" s="39">
        <v>474275</v>
      </c>
      <c r="F60" s="39">
        <f t="shared" si="0"/>
        <v>0</v>
      </c>
      <c r="G60" s="40">
        <f>K60</f>
        <v>5.2</v>
      </c>
      <c r="H60" s="41">
        <f t="shared" si="1"/>
        <v>2466230</v>
      </c>
      <c r="I60" s="66">
        <v>0</v>
      </c>
      <c r="J60" s="41">
        <f t="shared" si="2"/>
        <v>0</v>
      </c>
      <c r="K60" s="32">
        <v>5.2</v>
      </c>
      <c r="L60" s="35">
        <f t="shared" si="3"/>
        <v>2466230</v>
      </c>
      <c r="M60" s="7"/>
      <c r="N60" s="27"/>
      <c r="O60" s="27"/>
      <c r="P60" s="27"/>
      <c r="Q60" s="8"/>
      <c r="R60" s="8"/>
      <c r="S60" s="8"/>
      <c r="T60" s="8"/>
      <c r="U60" s="8"/>
      <c r="V60" s="8"/>
      <c r="W60" s="9"/>
    </row>
    <row r="61" spans="1:23" ht="45.75" hidden="1" customHeight="1">
      <c r="A61" s="65" t="s">
        <v>82</v>
      </c>
      <c r="B61" s="37" t="s">
        <v>83</v>
      </c>
      <c r="C61" s="38" t="s">
        <v>30</v>
      </c>
      <c r="D61" s="32">
        <f>'MOD-1'!D236+'MOD-1'!D592+'MOD-1'!D647</f>
        <v>0</v>
      </c>
      <c r="E61" s="39">
        <v>492517</v>
      </c>
      <c r="F61" s="39">
        <f t="shared" si="0"/>
        <v>0</v>
      </c>
      <c r="G61" s="40">
        <f>K61</f>
        <v>4</v>
      </c>
      <c r="H61" s="41">
        <f t="shared" si="1"/>
        <v>1970068</v>
      </c>
      <c r="I61" s="66">
        <v>0</v>
      </c>
      <c r="J61" s="41">
        <f t="shared" si="2"/>
        <v>0</v>
      </c>
      <c r="K61" s="32">
        <v>4</v>
      </c>
      <c r="L61" s="35">
        <f t="shared" si="3"/>
        <v>1970068</v>
      </c>
      <c r="M61" s="7"/>
      <c r="N61" s="8"/>
      <c r="O61" s="27"/>
      <c r="P61" s="27"/>
      <c r="Q61" s="8"/>
      <c r="R61" s="8"/>
      <c r="S61" s="8"/>
      <c r="T61" s="8"/>
      <c r="U61" s="8"/>
      <c r="V61" s="8"/>
      <c r="W61" s="9"/>
    </row>
    <row r="62" spans="1:23" ht="45.75" hidden="1" customHeight="1">
      <c r="A62" s="65" t="s">
        <v>84</v>
      </c>
      <c r="B62" s="37" t="s">
        <v>85</v>
      </c>
      <c r="C62" s="38" t="s">
        <v>30</v>
      </c>
      <c r="D62" s="32">
        <f>'MOD-1'!D237+'MOD-1'!D593+'MOD-1'!D648</f>
        <v>0</v>
      </c>
      <c r="E62" s="39">
        <v>424400</v>
      </c>
      <c r="F62" s="39">
        <f t="shared" si="0"/>
        <v>0</v>
      </c>
      <c r="G62" s="40">
        <f>K62</f>
        <v>4</v>
      </c>
      <c r="H62" s="41">
        <f t="shared" si="1"/>
        <v>1697600</v>
      </c>
      <c r="I62" s="66">
        <v>0</v>
      </c>
      <c r="J62" s="41">
        <f t="shared" si="2"/>
        <v>0</v>
      </c>
      <c r="K62" s="32">
        <v>4</v>
      </c>
      <c r="L62" s="35">
        <f t="shared" si="3"/>
        <v>1697600</v>
      </c>
      <c r="M62" s="7"/>
      <c r="N62" s="8"/>
      <c r="O62" s="27"/>
      <c r="P62" s="27"/>
      <c r="Q62" s="8"/>
      <c r="R62" s="8"/>
      <c r="S62" s="8"/>
      <c r="T62" s="8"/>
      <c r="U62" s="8"/>
      <c r="V62" s="8"/>
      <c r="W62" s="9"/>
    </row>
    <row r="63" spans="1:23" ht="50.25" hidden="1" customHeight="1">
      <c r="A63" s="65" t="s">
        <v>86</v>
      </c>
      <c r="B63" s="37" t="s">
        <v>87</v>
      </c>
      <c r="C63" s="38" t="s">
        <v>30</v>
      </c>
      <c r="D63" s="32">
        <f>'MOD-1'!D238+'MOD-1'!D594+'MOD-1'!D649</f>
        <v>0</v>
      </c>
      <c r="E63" s="39">
        <v>119328</v>
      </c>
      <c r="F63" s="39">
        <f t="shared" si="0"/>
        <v>0</v>
      </c>
      <c r="G63" s="40">
        <f>K63</f>
        <v>18</v>
      </c>
      <c r="H63" s="41">
        <f t="shared" si="1"/>
        <v>2147904</v>
      </c>
      <c r="I63" s="66">
        <v>0</v>
      </c>
      <c r="J63" s="41">
        <f t="shared" si="2"/>
        <v>0</v>
      </c>
      <c r="K63" s="32">
        <v>18</v>
      </c>
      <c r="L63" s="35">
        <f t="shared" si="3"/>
        <v>2147904</v>
      </c>
      <c r="M63" s="7"/>
      <c r="N63" s="8"/>
      <c r="O63" s="27"/>
      <c r="P63" s="27"/>
      <c r="Q63" s="8"/>
      <c r="R63" s="8"/>
      <c r="S63" s="8"/>
      <c r="T63" s="8"/>
      <c r="U63" s="8"/>
      <c r="V63" s="8"/>
      <c r="W63" s="9"/>
    </row>
    <row r="64" spans="1:23" ht="33.75" hidden="1" customHeight="1">
      <c r="A64" s="65" t="s">
        <v>88</v>
      </c>
      <c r="B64" s="37" t="s">
        <v>89</v>
      </c>
      <c r="C64" s="38" t="s">
        <v>46</v>
      </c>
      <c r="D64" s="32">
        <f>'MOD-1'!D239+'MOD-1'!D595+'MOD-1'!D650</f>
        <v>0</v>
      </c>
      <c r="E64" s="39">
        <v>37830</v>
      </c>
      <c r="F64" s="39">
        <f t="shared" si="0"/>
        <v>0</v>
      </c>
      <c r="G64" s="40">
        <f>IF(K64&gt;D64,K64-D64,0)</f>
        <v>141.38</v>
      </c>
      <c r="H64" s="41">
        <f t="shared" si="1"/>
        <v>5348405</v>
      </c>
      <c r="I64" s="34">
        <v>0</v>
      </c>
      <c r="J64" s="41">
        <f t="shared" si="2"/>
        <v>0</v>
      </c>
      <c r="K64" s="32">
        <v>141.38</v>
      </c>
      <c r="L64" s="35">
        <f t="shared" si="3"/>
        <v>5348405</v>
      </c>
      <c r="M64" s="7"/>
      <c r="N64" s="8"/>
      <c r="O64" s="27"/>
      <c r="P64" s="27"/>
      <c r="Q64" s="8"/>
      <c r="R64" s="8"/>
      <c r="S64" s="8"/>
      <c r="T64" s="8"/>
      <c r="U64" s="8"/>
      <c r="V64" s="8"/>
      <c r="W64" s="9"/>
    </row>
    <row r="65" spans="1:23" ht="14.25" hidden="1" customHeight="1">
      <c r="A65" s="65" t="s">
        <v>90</v>
      </c>
      <c r="B65" s="37" t="s">
        <v>91</v>
      </c>
      <c r="C65" s="38" t="s">
        <v>46</v>
      </c>
      <c r="D65" s="32">
        <f>'MOD-1'!D240+'MOD-1'!D596+'MOD-1'!D651</f>
        <v>0</v>
      </c>
      <c r="E65" s="39">
        <v>13834</v>
      </c>
      <c r="F65" s="39">
        <f t="shared" si="0"/>
        <v>0</v>
      </c>
      <c r="G65" s="40">
        <f>IF(K65&gt;D65,K65-D65,0)</f>
        <v>156.4</v>
      </c>
      <c r="H65" s="41">
        <f t="shared" si="1"/>
        <v>2163638</v>
      </c>
      <c r="I65" s="66">
        <v>0</v>
      </c>
      <c r="J65" s="41">
        <f t="shared" si="2"/>
        <v>0</v>
      </c>
      <c r="K65" s="32">
        <v>156.4</v>
      </c>
      <c r="L65" s="35">
        <f t="shared" si="3"/>
        <v>2163638</v>
      </c>
      <c r="M65" s="7"/>
      <c r="N65" s="8"/>
      <c r="O65" s="27"/>
      <c r="P65" s="27"/>
      <c r="Q65" s="8"/>
      <c r="R65" s="8"/>
      <c r="S65" s="8"/>
      <c r="T65" s="8"/>
      <c r="U65" s="8"/>
      <c r="V65" s="8"/>
      <c r="W65" s="9"/>
    </row>
    <row r="66" spans="1:23" ht="14.25" hidden="1" customHeight="1">
      <c r="A66" s="65" t="s">
        <v>92</v>
      </c>
      <c r="B66" s="37" t="s">
        <v>93</v>
      </c>
      <c r="C66" s="38" t="s">
        <v>46</v>
      </c>
      <c r="D66" s="32">
        <f>'MOD-1'!D241+'MOD-1'!D597+'MOD-1'!D652</f>
        <v>0</v>
      </c>
      <c r="E66" s="39">
        <v>29218</v>
      </c>
      <c r="F66" s="39">
        <f t="shared" si="0"/>
        <v>0</v>
      </c>
      <c r="G66" s="40">
        <f>IF(K66&gt;D66,K66-D66,0)</f>
        <v>539.82000000000005</v>
      </c>
      <c r="H66" s="41">
        <f t="shared" si="1"/>
        <v>15772461</v>
      </c>
      <c r="I66" s="66">
        <v>0</v>
      </c>
      <c r="J66" s="41">
        <f t="shared" si="2"/>
        <v>0</v>
      </c>
      <c r="K66" s="32">
        <v>539.82000000000005</v>
      </c>
      <c r="L66" s="35">
        <f t="shared" si="3"/>
        <v>15772461</v>
      </c>
      <c r="M66" s="7"/>
      <c r="N66" s="172">
        <v>8174714.8148148097</v>
      </c>
      <c r="O66" s="27">
        <f>N66/E66</f>
        <v>279.78351751710625</v>
      </c>
      <c r="P66" s="27"/>
      <c r="Q66" s="8"/>
      <c r="R66" s="8"/>
      <c r="S66" s="8"/>
      <c r="T66" s="8"/>
      <c r="U66" s="8"/>
      <c r="V66" s="8"/>
      <c r="W66" s="9"/>
    </row>
    <row r="67" spans="1:23" ht="14.25" hidden="1" customHeight="1">
      <c r="A67" s="36"/>
      <c r="B67" s="43"/>
      <c r="C67" s="44"/>
      <c r="D67" s="32"/>
      <c r="E67" s="39"/>
      <c r="F67" s="67">
        <f>SUM(F56:F66)</f>
        <v>0</v>
      </c>
      <c r="G67" s="32"/>
      <c r="H67" s="67">
        <f>SUM(H56:H66)</f>
        <v>40850453</v>
      </c>
      <c r="I67" s="34"/>
      <c r="J67" s="67">
        <f>SUM(J56:J66)</f>
        <v>0</v>
      </c>
      <c r="K67" s="32"/>
      <c r="L67" s="68">
        <f>SUM(L56:L66)</f>
        <v>40850453</v>
      </c>
      <c r="M67" s="7"/>
      <c r="N67" s="8"/>
      <c r="O67" s="27"/>
      <c r="P67" s="27"/>
      <c r="Q67" s="8"/>
      <c r="R67" s="8"/>
      <c r="S67" s="8"/>
      <c r="T67" s="8"/>
      <c r="U67" s="8"/>
      <c r="V67" s="8"/>
      <c r="W67" s="9"/>
    </row>
    <row r="68" spans="1:23" ht="35.25" hidden="1" customHeight="1">
      <c r="A68" s="36"/>
      <c r="B68" s="69" t="s">
        <v>97</v>
      </c>
      <c r="C68" s="44"/>
      <c r="D68" s="32"/>
      <c r="E68" s="39"/>
      <c r="F68" s="39"/>
      <c r="G68" s="32"/>
      <c r="H68" s="39"/>
      <c r="I68" s="34"/>
      <c r="J68" s="39"/>
      <c r="K68" s="32"/>
      <c r="L68" s="64"/>
      <c r="M68" s="7"/>
      <c r="N68" s="8"/>
      <c r="O68" s="27"/>
      <c r="P68" s="27"/>
      <c r="Q68" s="8"/>
      <c r="R68" s="8"/>
      <c r="S68" s="8"/>
      <c r="T68" s="8"/>
      <c r="U68" s="8"/>
      <c r="V68" s="8"/>
      <c r="W68" s="9"/>
    </row>
    <row r="69" spans="1:23" ht="47.25" hidden="1" customHeight="1">
      <c r="A69" s="65" t="s">
        <v>94</v>
      </c>
      <c r="B69" s="37" t="s">
        <v>99</v>
      </c>
      <c r="C69" s="38" t="s">
        <v>40</v>
      </c>
      <c r="D69" s="32"/>
      <c r="E69" s="39">
        <v>5132</v>
      </c>
      <c r="F69" s="39">
        <f>ROUND(D69*E69,0)</f>
        <v>0</v>
      </c>
      <c r="G69" s="40">
        <f>IF(K69&gt;D69,K69-D69,0)</f>
        <v>1162.74</v>
      </c>
      <c r="H69" s="41">
        <f>ROUND(E69*G69,0)</f>
        <v>5967182</v>
      </c>
      <c r="I69" s="66">
        <v>0</v>
      </c>
      <c r="J69" s="41">
        <f>ROUND(I69*E69,0)</f>
        <v>0</v>
      </c>
      <c r="K69" s="32">
        <v>1162.74</v>
      </c>
      <c r="L69" s="35">
        <f>ROUND(E69*K69,0)</f>
        <v>5967182</v>
      </c>
      <c r="M69" s="7"/>
      <c r="N69" s="8"/>
      <c r="O69" s="27"/>
      <c r="P69" s="27"/>
      <c r="Q69" s="8"/>
      <c r="R69" s="8"/>
      <c r="S69" s="8"/>
      <c r="T69" s="8"/>
      <c r="U69" s="8"/>
      <c r="V69" s="8"/>
      <c r="W69" s="9"/>
    </row>
    <row r="70" spans="1:23" ht="14.25" hidden="1" customHeight="1">
      <c r="A70" s="36"/>
      <c r="B70" s="43"/>
      <c r="C70" s="44"/>
      <c r="D70" s="32"/>
      <c r="E70" s="39"/>
      <c r="F70" s="67">
        <f>SUM(F69)</f>
        <v>0</v>
      </c>
      <c r="G70" s="32"/>
      <c r="H70" s="67">
        <f>SUM(H69)</f>
        <v>5967182</v>
      </c>
      <c r="I70" s="34"/>
      <c r="J70" s="67">
        <f>SUM(J69)</f>
        <v>0</v>
      </c>
      <c r="K70" s="32"/>
      <c r="L70" s="68">
        <f>SUM(L69)</f>
        <v>5967182</v>
      </c>
      <c r="M70" s="7"/>
      <c r="N70" s="8"/>
      <c r="O70" s="27"/>
      <c r="P70" s="27"/>
      <c r="Q70" s="8"/>
      <c r="R70" s="8"/>
      <c r="S70" s="8"/>
      <c r="T70" s="8"/>
      <c r="U70" s="8"/>
      <c r="V70" s="8"/>
      <c r="W70" s="9"/>
    </row>
    <row r="71" spans="1:23" ht="14.25" hidden="1" customHeight="1">
      <c r="A71" s="36"/>
      <c r="B71" s="50" t="s">
        <v>100</v>
      </c>
      <c r="C71" s="44"/>
      <c r="D71" s="32"/>
      <c r="E71" s="39"/>
      <c r="F71" s="39"/>
      <c r="G71" s="32"/>
      <c r="H71" s="39"/>
      <c r="I71" s="34"/>
      <c r="J71" s="39"/>
      <c r="K71" s="32"/>
      <c r="L71" s="64"/>
      <c r="M71" s="7"/>
      <c r="N71" s="8"/>
      <c r="O71" s="27"/>
      <c r="P71" s="27"/>
      <c r="Q71" s="8"/>
      <c r="R71" s="8"/>
      <c r="S71" s="8"/>
      <c r="T71" s="8"/>
      <c r="U71" s="8"/>
      <c r="V71" s="8"/>
      <c r="W71" s="9"/>
    </row>
    <row r="72" spans="1:23" ht="14.25" hidden="1" customHeight="1">
      <c r="A72" s="36"/>
      <c r="B72" s="50" t="s">
        <v>101</v>
      </c>
      <c r="C72" s="44"/>
      <c r="D72" s="32"/>
      <c r="E72" s="39"/>
      <c r="F72" s="39"/>
      <c r="G72" s="32"/>
      <c r="H72" s="39"/>
      <c r="I72" s="34"/>
      <c r="J72" s="39"/>
      <c r="K72" s="32"/>
      <c r="L72" s="64"/>
      <c r="M72" s="7"/>
      <c r="N72" s="128"/>
      <c r="O72" s="27"/>
      <c r="P72" s="27"/>
      <c r="Q72" s="8"/>
      <c r="R72" s="8"/>
      <c r="S72" s="8"/>
      <c r="T72" s="8"/>
      <c r="U72" s="8"/>
      <c r="V72" s="8"/>
      <c r="W72" s="9"/>
    </row>
    <row r="73" spans="1:23" ht="26.25" hidden="1" customHeight="1">
      <c r="A73" s="65" t="s">
        <v>98</v>
      </c>
      <c r="B73" s="37" t="s">
        <v>103</v>
      </c>
      <c r="C73" s="38" t="s">
        <v>40</v>
      </c>
      <c r="D73" s="32">
        <v>0</v>
      </c>
      <c r="E73" s="39">
        <v>17716</v>
      </c>
      <c r="F73" s="39">
        <f t="shared" ref="F73:F79" si="4">ROUND(D73*E73,0)</f>
        <v>0</v>
      </c>
      <c r="G73" s="40">
        <f>IF(K73&gt;D73,K73-D73,0)</f>
        <v>1228.47</v>
      </c>
      <c r="H73" s="41">
        <f t="shared" ref="H73:H79" si="5">ROUND(E73*G73,0)</f>
        <v>21763575</v>
      </c>
      <c r="I73" s="66">
        <v>0</v>
      </c>
      <c r="J73" s="41">
        <f t="shared" ref="J73:J79" si="6">ROUND(I73*E73,0)</f>
        <v>0</v>
      </c>
      <c r="K73" s="32">
        <v>1228.47</v>
      </c>
      <c r="L73" s="35">
        <f t="shared" ref="L73:L79" si="7">ROUND(E73*K73,0)</f>
        <v>21763575</v>
      </c>
      <c r="M73" s="180"/>
      <c r="N73" s="181" t="s">
        <v>180</v>
      </c>
      <c r="O73" s="182"/>
      <c r="P73" s="27"/>
      <c r="Q73" s="8"/>
      <c r="R73" s="8"/>
      <c r="S73" s="8"/>
      <c r="T73" s="8"/>
      <c r="U73" s="8"/>
      <c r="V73" s="8"/>
      <c r="W73" s="9"/>
    </row>
    <row r="74" spans="1:23" ht="26.25" hidden="1" customHeight="1">
      <c r="A74" s="65" t="s">
        <v>102</v>
      </c>
      <c r="B74" s="37" t="s">
        <v>105</v>
      </c>
      <c r="C74" s="38" t="s">
        <v>106</v>
      </c>
      <c r="D74" s="32">
        <v>0</v>
      </c>
      <c r="E74" s="39">
        <v>67980</v>
      </c>
      <c r="F74" s="39">
        <f t="shared" si="4"/>
        <v>0</v>
      </c>
      <c r="G74" s="40">
        <f>IF(K74&gt;D74,K74-D74,0)</f>
        <v>17</v>
      </c>
      <c r="H74" s="41">
        <f t="shared" si="5"/>
        <v>1155660</v>
      </c>
      <c r="I74" s="66">
        <v>0</v>
      </c>
      <c r="J74" s="41">
        <f t="shared" si="6"/>
        <v>0</v>
      </c>
      <c r="K74" s="32">
        <v>17</v>
      </c>
      <c r="L74" s="35">
        <f t="shared" si="7"/>
        <v>1155660</v>
      </c>
      <c r="M74" s="180"/>
      <c r="N74" s="181" t="s">
        <v>180</v>
      </c>
      <c r="O74" s="182"/>
      <c r="P74" s="27"/>
      <c r="Q74" s="8"/>
      <c r="R74" s="8"/>
      <c r="S74" s="8"/>
      <c r="T74" s="8"/>
      <c r="U74" s="8"/>
      <c r="V74" s="8"/>
      <c r="W74" s="9"/>
    </row>
    <row r="75" spans="1:23" ht="27.75" hidden="1" customHeight="1">
      <c r="A75" s="65" t="s">
        <v>104</v>
      </c>
      <c r="B75" s="37" t="s">
        <v>108</v>
      </c>
      <c r="C75" s="38" t="s">
        <v>106</v>
      </c>
      <c r="D75" s="32">
        <v>0</v>
      </c>
      <c r="E75" s="39">
        <v>67980</v>
      </c>
      <c r="F75" s="39">
        <f t="shared" si="4"/>
        <v>0</v>
      </c>
      <c r="G75" s="40">
        <v>17</v>
      </c>
      <c r="H75" s="41">
        <f t="shared" si="5"/>
        <v>1155660</v>
      </c>
      <c r="I75" s="66">
        <v>0</v>
      </c>
      <c r="J75" s="41">
        <f t="shared" si="6"/>
        <v>0</v>
      </c>
      <c r="K75" s="32">
        <v>17</v>
      </c>
      <c r="L75" s="35">
        <f t="shared" si="7"/>
        <v>1155660</v>
      </c>
      <c r="M75" s="180"/>
      <c r="N75" s="181" t="s">
        <v>180</v>
      </c>
      <c r="O75" s="182"/>
      <c r="P75" s="27"/>
      <c r="Q75" s="8"/>
      <c r="R75" s="8"/>
      <c r="S75" s="8"/>
      <c r="T75" s="8"/>
      <c r="U75" s="8"/>
      <c r="V75" s="8"/>
      <c r="W75" s="9"/>
    </row>
    <row r="76" spans="1:23" ht="14.25" hidden="1" customHeight="1">
      <c r="A76" s="65" t="s">
        <v>107</v>
      </c>
      <c r="B76" s="37" t="s">
        <v>110</v>
      </c>
      <c r="C76" s="38" t="s">
        <v>106</v>
      </c>
      <c r="D76" s="32">
        <v>0</v>
      </c>
      <c r="E76" s="39">
        <v>185790</v>
      </c>
      <c r="F76" s="39">
        <f t="shared" si="4"/>
        <v>0</v>
      </c>
      <c r="G76" s="40">
        <v>16</v>
      </c>
      <c r="H76" s="41">
        <f t="shared" si="5"/>
        <v>2972640</v>
      </c>
      <c r="I76" s="66">
        <v>0</v>
      </c>
      <c r="J76" s="41">
        <f t="shared" si="6"/>
        <v>0</v>
      </c>
      <c r="K76" s="32">
        <v>16</v>
      </c>
      <c r="L76" s="35">
        <f t="shared" si="7"/>
        <v>2972640</v>
      </c>
      <c r="M76" s="180"/>
      <c r="N76" s="181" t="s">
        <v>180</v>
      </c>
      <c r="O76" s="182"/>
      <c r="P76" s="27"/>
      <c r="Q76" s="8"/>
      <c r="R76" s="8"/>
      <c r="S76" s="8"/>
      <c r="T76" s="8"/>
      <c r="U76" s="8"/>
      <c r="V76" s="8"/>
      <c r="W76" s="9"/>
    </row>
    <row r="77" spans="1:23" ht="32.25" hidden="1" customHeight="1">
      <c r="A77" s="65" t="s">
        <v>109</v>
      </c>
      <c r="B77" s="37" t="s">
        <v>112</v>
      </c>
      <c r="C77" s="38" t="s">
        <v>106</v>
      </c>
      <c r="D77" s="32">
        <v>0</v>
      </c>
      <c r="E77" s="39">
        <v>681087</v>
      </c>
      <c r="F77" s="39">
        <f t="shared" si="4"/>
        <v>0</v>
      </c>
      <c r="G77" s="40">
        <f>IF(K77&gt;D77,K77-D77,0)</f>
        <v>4</v>
      </c>
      <c r="H77" s="41">
        <f t="shared" si="5"/>
        <v>2724348</v>
      </c>
      <c r="I77" s="66">
        <v>0</v>
      </c>
      <c r="J77" s="41">
        <f t="shared" si="6"/>
        <v>0</v>
      </c>
      <c r="K77" s="32">
        <v>4</v>
      </c>
      <c r="L77" s="35">
        <f t="shared" si="7"/>
        <v>2724348</v>
      </c>
      <c r="M77" s="180"/>
      <c r="N77" s="181" t="s">
        <v>180</v>
      </c>
      <c r="O77" s="182"/>
      <c r="P77" s="27"/>
      <c r="Q77" s="8"/>
      <c r="R77" s="8"/>
      <c r="S77" s="8"/>
      <c r="T77" s="8"/>
      <c r="U77" s="8"/>
      <c r="V77" s="8"/>
      <c r="W77" s="9"/>
    </row>
    <row r="78" spans="1:23" ht="32.25" hidden="1" customHeight="1">
      <c r="A78" s="65" t="s">
        <v>111</v>
      </c>
      <c r="B78" s="37" t="s">
        <v>114</v>
      </c>
      <c r="C78" s="38" t="s">
        <v>106</v>
      </c>
      <c r="D78" s="32">
        <v>0</v>
      </c>
      <c r="E78" s="39">
        <v>375372</v>
      </c>
      <c r="F78" s="39">
        <f t="shared" si="4"/>
        <v>0</v>
      </c>
      <c r="G78" s="40">
        <f>IF(K78&gt;D78,K78-D78,0)</f>
        <v>7</v>
      </c>
      <c r="H78" s="41">
        <f t="shared" si="5"/>
        <v>2627604</v>
      </c>
      <c r="I78" s="66">
        <v>0</v>
      </c>
      <c r="J78" s="41">
        <f t="shared" si="6"/>
        <v>0</v>
      </c>
      <c r="K78" s="32">
        <v>7</v>
      </c>
      <c r="L78" s="35">
        <f t="shared" si="7"/>
        <v>2627604</v>
      </c>
      <c r="M78" s="180"/>
      <c r="N78" s="181" t="s">
        <v>180</v>
      </c>
      <c r="O78" s="182"/>
      <c r="P78" s="27"/>
      <c r="Q78" s="8"/>
      <c r="R78" s="8"/>
      <c r="S78" s="8"/>
      <c r="T78" s="8"/>
      <c r="U78" s="8"/>
      <c r="V78" s="8"/>
      <c r="W78" s="9"/>
    </row>
    <row r="79" spans="1:23" ht="32.25" hidden="1" customHeight="1">
      <c r="A79" s="65" t="s">
        <v>113</v>
      </c>
      <c r="B79" s="37" t="s">
        <v>116</v>
      </c>
      <c r="C79" s="38" t="s">
        <v>106</v>
      </c>
      <c r="D79" s="32">
        <v>0</v>
      </c>
      <c r="E79" s="39">
        <v>121004</v>
      </c>
      <c r="F79" s="39">
        <f t="shared" si="4"/>
        <v>0</v>
      </c>
      <c r="G79" s="40">
        <f>IF(K79&gt;D79,K79-D79,0)</f>
        <v>4</v>
      </c>
      <c r="H79" s="41">
        <f t="shared" si="5"/>
        <v>484016</v>
      </c>
      <c r="I79" s="66">
        <v>0</v>
      </c>
      <c r="J79" s="41">
        <f t="shared" si="6"/>
        <v>0</v>
      </c>
      <c r="K79" s="32">
        <v>4</v>
      </c>
      <c r="L79" s="35">
        <f t="shared" si="7"/>
        <v>484016</v>
      </c>
      <c r="M79" s="180"/>
      <c r="N79" s="181" t="s">
        <v>180</v>
      </c>
      <c r="O79" s="182"/>
      <c r="P79" s="27"/>
      <c r="Q79" s="8"/>
      <c r="R79" s="8"/>
      <c r="S79" s="8"/>
      <c r="T79" s="8"/>
      <c r="U79" s="8"/>
      <c r="V79" s="8"/>
      <c r="W79" s="9"/>
    </row>
    <row r="80" spans="1:23" ht="17.25" hidden="1" customHeight="1">
      <c r="A80" s="36"/>
      <c r="B80" s="43"/>
      <c r="C80" s="44"/>
      <c r="D80" s="32"/>
      <c r="E80" s="39"/>
      <c r="F80" s="67">
        <f>SUM(F73:F79)</f>
        <v>0</v>
      </c>
      <c r="G80" s="32"/>
      <c r="H80" s="67">
        <f>SUM(H73:H79)</f>
        <v>32883503</v>
      </c>
      <c r="I80" s="34"/>
      <c r="J80" s="67">
        <f>SUM(J73:J79)</f>
        <v>0</v>
      </c>
      <c r="K80" s="32"/>
      <c r="L80" s="68">
        <f>SUM(L73:L79)</f>
        <v>32883503</v>
      </c>
      <c r="M80" s="180"/>
      <c r="N80" s="183"/>
      <c r="O80" s="182"/>
      <c r="P80" s="27"/>
      <c r="Q80" s="8"/>
      <c r="R80" s="8"/>
      <c r="S80" s="8"/>
      <c r="T80" s="8"/>
      <c r="U80" s="8"/>
      <c r="V80" s="8"/>
      <c r="W80" s="9"/>
    </row>
    <row r="81" spans="1:23" ht="17.25" hidden="1" customHeight="1">
      <c r="A81" s="36"/>
      <c r="B81" s="50" t="s">
        <v>117</v>
      </c>
      <c r="C81" s="44"/>
      <c r="D81" s="32"/>
      <c r="E81" s="39"/>
      <c r="F81" s="39"/>
      <c r="G81" s="32"/>
      <c r="H81" s="39"/>
      <c r="I81" s="34"/>
      <c r="J81" s="39"/>
      <c r="K81" s="32"/>
      <c r="L81" s="64"/>
      <c r="M81" s="180"/>
      <c r="N81" s="183"/>
      <c r="O81" s="182"/>
      <c r="P81" s="27"/>
      <c r="Q81" s="8"/>
      <c r="R81" s="8"/>
      <c r="S81" s="8"/>
      <c r="T81" s="8"/>
      <c r="U81" s="8"/>
      <c r="V81" s="8"/>
      <c r="W81" s="9"/>
    </row>
    <row r="82" spans="1:23" ht="30.75" hidden="1" customHeight="1">
      <c r="A82" s="65" t="s">
        <v>115</v>
      </c>
      <c r="B82" s="37" t="s">
        <v>119</v>
      </c>
      <c r="C82" s="38" t="s">
        <v>40</v>
      </c>
      <c r="D82" s="32">
        <v>0</v>
      </c>
      <c r="E82" s="39">
        <v>10511</v>
      </c>
      <c r="F82" s="39">
        <f t="shared" ref="F82:F88" si="8">ROUND(D82*E82,0)</f>
        <v>0</v>
      </c>
      <c r="G82" s="40">
        <v>70</v>
      </c>
      <c r="H82" s="41">
        <f t="shared" ref="H82:H88" si="9">ROUND(E82*G82,0)</f>
        <v>735770</v>
      </c>
      <c r="I82" s="66">
        <v>0</v>
      </c>
      <c r="J82" s="41">
        <f t="shared" ref="J82:J88" si="10">ROUND(I82*E82,0)</f>
        <v>0</v>
      </c>
      <c r="K82" s="32">
        <v>70</v>
      </c>
      <c r="L82" s="35">
        <f t="shared" ref="L82:L88" si="11">ROUND(E82*K82,0)</f>
        <v>735770</v>
      </c>
      <c r="M82" s="180"/>
      <c r="N82" s="181" t="s">
        <v>180</v>
      </c>
      <c r="O82" s="182"/>
      <c r="P82" s="27"/>
      <c r="Q82" s="8"/>
      <c r="R82" s="8"/>
      <c r="S82" s="8"/>
      <c r="T82" s="8"/>
      <c r="U82" s="8"/>
      <c r="V82" s="8"/>
      <c r="W82" s="9"/>
    </row>
    <row r="83" spans="1:23" ht="30.75" hidden="1" customHeight="1">
      <c r="A83" s="65" t="s">
        <v>118</v>
      </c>
      <c r="B83" s="37" t="s">
        <v>121</v>
      </c>
      <c r="C83" s="38" t="s">
        <v>106</v>
      </c>
      <c r="D83" s="32">
        <v>0</v>
      </c>
      <c r="E83" s="39">
        <f>89191*2</f>
        <v>178382</v>
      </c>
      <c r="F83" s="39">
        <f t="shared" si="8"/>
        <v>0</v>
      </c>
      <c r="G83" s="40">
        <f t="shared" ref="G83:G88" si="12">IF(K83&gt;D83,K83-D83,0)</f>
        <v>1</v>
      </c>
      <c r="H83" s="41">
        <f t="shared" si="9"/>
        <v>178382</v>
      </c>
      <c r="I83" s="66">
        <v>0</v>
      </c>
      <c r="J83" s="41">
        <f t="shared" si="10"/>
        <v>0</v>
      </c>
      <c r="K83" s="32">
        <v>1</v>
      </c>
      <c r="L83" s="35">
        <f t="shared" si="11"/>
        <v>178382</v>
      </c>
      <c r="M83" s="180"/>
      <c r="N83" s="181" t="s">
        <v>180</v>
      </c>
      <c r="O83" s="182"/>
      <c r="P83" s="27"/>
      <c r="Q83" s="8"/>
      <c r="R83" s="8"/>
      <c r="S83" s="8"/>
      <c r="T83" s="8"/>
      <c r="U83" s="8"/>
      <c r="V83" s="8"/>
      <c r="W83" s="9"/>
    </row>
    <row r="84" spans="1:23" ht="30.75" hidden="1" customHeight="1">
      <c r="A84" s="65" t="s">
        <v>120</v>
      </c>
      <c r="B84" s="37" t="s">
        <v>123</v>
      </c>
      <c r="C84" s="38" t="s">
        <v>106</v>
      </c>
      <c r="D84" s="32">
        <v>0</v>
      </c>
      <c r="E84" s="39">
        <f>59460*2</f>
        <v>118920</v>
      </c>
      <c r="F84" s="39">
        <f t="shared" si="8"/>
        <v>0</v>
      </c>
      <c r="G84" s="40">
        <f t="shared" si="12"/>
        <v>1</v>
      </c>
      <c r="H84" s="41">
        <f t="shared" si="9"/>
        <v>118920</v>
      </c>
      <c r="I84" s="66">
        <v>0</v>
      </c>
      <c r="J84" s="41">
        <f t="shared" si="10"/>
        <v>0</v>
      </c>
      <c r="K84" s="32">
        <v>1</v>
      </c>
      <c r="L84" s="35">
        <f t="shared" si="11"/>
        <v>118920</v>
      </c>
      <c r="M84" s="180"/>
      <c r="N84" s="181" t="s">
        <v>180</v>
      </c>
      <c r="O84" s="182"/>
      <c r="P84" s="27"/>
      <c r="Q84" s="8"/>
      <c r="R84" s="8"/>
      <c r="S84" s="8"/>
      <c r="T84" s="8"/>
      <c r="U84" s="8"/>
      <c r="V84" s="8"/>
      <c r="W84" s="9"/>
    </row>
    <row r="85" spans="1:23" ht="34.15" hidden="1" customHeight="1">
      <c r="A85" s="65" t="s">
        <v>122</v>
      </c>
      <c r="B85" s="37" t="s">
        <v>125</v>
      </c>
      <c r="C85" s="38" t="s">
        <v>106</v>
      </c>
      <c r="D85" s="32">
        <v>0</v>
      </c>
      <c r="E85" s="39">
        <f>134141*2</f>
        <v>268282</v>
      </c>
      <c r="F85" s="39">
        <f t="shared" si="8"/>
        <v>0</v>
      </c>
      <c r="G85" s="40">
        <f t="shared" si="12"/>
        <v>1</v>
      </c>
      <c r="H85" s="41">
        <f t="shared" si="9"/>
        <v>268282</v>
      </c>
      <c r="I85" s="66">
        <v>0</v>
      </c>
      <c r="J85" s="41">
        <f t="shared" si="10"/>
        <v>0</v>
      </c>
      <c r="K85" s="32">
        <v>1</v>
      </c>
      <c r="L85" s="35">
        <f t="shared" si="11"/>
        <v>268282</v>
      </c>
      <c r="M85" s="180"/>
      <c r="N85" s="181" t="s">
        <v>180</v>
      </c>
      <c r="O85" s="182"/>
      <c r="P85" s="27"/>
      <c r="Q85" s="8"/>
      <c r="R85" s="8"/>
      <c r="S85" s="8"/>
      <c r="T85" s="8"/>
      <c r="U85" s="8"/>
      <c r="V85" s="8"/>
      <c r="W85" s="9"/>
    </row>
    <row r="86" spans="1:23" ht="30" hidden="1" customHeight="1">
      <c r="A86" s="65" t="s">
        <v>124</v>
      </c>
      <c r="B86" s="37" t="s">
        <v>127</v>
      </c>
      <c r="C86" s="38" t="s">
        <v>106</v>
      </c>
      <c r="D86" s="32">
        <v>0</v>
      </c>
      <c r="E86" s="39">
        <v>280506</v>
      </c>
      <c r="F86" s="39">
        <f t="shared" si="8"/>
        <v>0</v>
      </c>
      <c r="G86" s="40">
        <f t="shared" si="12"/>
        <v>1</v>
      </c>
      <c r="H86" s="41">
        <f t="shared" si="9"/>
        <v>280506</v>
      </c>
      <c r="I86" s="66">
        <v>0</v>
      </c>
      <c r="J86" s="41">
        <f t="shared" si="10"/>
        <v>0</v>
      </c>
      <c r="K86" s="32">
        <v>1</v>
      </c>
      <c r="L86" s="35">
        <f t="shared" si="11"/>
        <v>280506</v>
      </c>
      <c r="M86" s="180"/>
      <c r="N86" s="181" t="s">
        <v>180</v>
      </c>
      <c r="O86" s="182"/>
      <c r="P86" s="27"/>
      <c r="Q86" s="8"/>
      <c r="R86" s="8"/>
      <c r="S86" s="8"/>
      <c r="T86" s="8"/>
      <c r="U86" s="8"/>
      <c r="V86" s="8"/>
      <c r="W86" s="9"/>
    </row>
    <row r="87" spans="1:23" ht="30" hidden="1" customHeight="1">
      <c r="A87" s="65" t="s">
        <v>126</v>
      </c>
      <c r="B87" s="37" t="s">
        <v>129</v>
      </c>
      <c r="C87" s="38" t="s">
        <v>40</v>
      </c>
      <c r="D87" s="32">
        <v>0</v>
      </c>
      <c r="E87" s="39">
        <v>13912</v>
      </c>
      <c r="F87" s="39">
        <f t="shared" si="8"/>
        <v>0</v>
      </c>
      <c r="G87" s="40">
        <f t="shared" si="12"/>
        <v>68</v>
      </c>
      <c r="H87" s="41">
        <f t="shared" si="9"/>
        <v>946016</v>
      </c>
      <c r="I87" s="66">
        <v>0</v>
      </c>
      <c r="J87" s="41">
        <f t="shared" si="10"/>
        <v>0</v>
      </c>
      <c r="K87" s="32">
        <v>68</v>
      </c>
      <c r="L87" s="35">
        <f t="shared" si="11"/>
        <v>946016</v>
      </c>
      <c r="M87" s="180"/>
      <c r="N87" s="181" t="s">
        <v>181</v>
      </c>
      <c r="O87" s="182"/>
      <c r="P87" s="27"/>
      <c r="Q87" s="8"/>
      <c r="R87" s="8"/>
      <c r="S87" s="8"/>
      <c r="T87" s="8"/>
      <c r="U87" s="8"/>
      <c r="V87" s="8"/>
      <c r="W87" s="9"/>
    </row>
    <row r="88" spans="1:23" ht="31.5" hidden="1" customHeight="1">
      <c r="A88" s="65" t="s">
        <v>128</v>
      </c>
      <c r="B88" s="37" t="s">
        <v>132</v>
      </c>
      <c r="C88" s="38" t="s">
        <v>106</v>
      </c>
      <c r="D88" s="32">
        <v>0</v>
      </c>
      <c r="E88" s="39">
        <v>121004</v>
      </c>
      <c r="F88" s="39">
        <f t="shared" si="8"/>
        <v>0</v>
      </c>
      <c r="G88" s="40">
        <f t="shared" si="12"/>
        <v>1</v>
      </c>
      <c r="H88" s="41">
        <f t="shared" si="9"/>
        <v>121004</v>
      </c>
      <c r="I88" s="66">
        <v>0</v>
      </c>
      <c r="J88" s="41">
        <f t="shared" si="10"/>
        <v>0</v>
      </c>
      <c r="K88" s="32">
        <v>1</v>
      </c>
      <c r="L88" s="35">
        <f t="shared" si="11"/>
        <v>121004</v>
      </c>
      <c r="M88" s="180"/>
      <c r="N88" s="181" t="s">
        <v>181</v>
      </c>
      <c r="O88" s="182"/>
      <c r="P88" s="27"/>
      <c r="Q88" s="8"/>
      <c r="R88" s="8"/>
      <c r="S88" s="8"/>
      <c r="T88" s="8"/>
      <c r="U88" s="8"/>
      <c r="V88" s="8"/>
      <c r="W88" s="9"/>
    </row>
    <row r="89" spans="1:23" ht="14.25" hidden="1" customHeight="1">
      <c r="A89" s="36"/>
      <c r="B89" s="43"/>
      <c r="C89" s="44"/>
      <c r="D89" s="32"/>
      <c r="E89" s="39"/>
      <c r="F89" s="67">
        <f>SUM(F82:F88)</f>
        <v>0</v>
      </c>
      <c r="G89" s="32"/>
      <c r="H89" s="67">
        <f>SUM(H82:H88)</f>
        <v>2648880</v>
      </c>
      <c r="I89" s="34"/>
      <c r="J89" s="67">
        <f>SUM(J82:J88)</f>
        <v>0</v>
      </c>
      <c r="K89" s="32"/>
      <c r="L89" s="68">
        <f>SUM(L82:L88)</f>
        <v>2648880</v>
      </c>
      <c r="M89" s="7"/>
      <c r="N89" s="103"/>
      <c r="O89" s="27"/>
      <c r="P89" s="27"/>
      <c r="Q89" s="8"/>
      <c r="R89" s="8"/>
      <c r="S89" s="8"/>
      <c r="T89" s="8"/>
      <c r="U89" s="8"/>
      <c r="V89" s="8"/>
      <c r="W89" s="9"/>
    </row>
    <row r="90" spans="1:23" ht="14.25" hidden="1" customHeight="1">
      <c r="A90" s="71"/>
      <c r="B90" s="50" t="s">
        <v>133</v>
      </c>
      <c r="C90" s="44"/>
      <c r="D90" s="32"/>
      <c r="E90" s="39"/>
      <c r="F90" s="39"/>
      <c r="G90" s="32"/>
      <c r="H90" s="39"/>
      <c r="I90" s="34"/>
      <c r="J90" s="39"/>
      <c r="K90" s="32"/>
      <c r="L90" s="64"/>
      <c r="M90" s="7"/>
      <c r="N90" s="8"/>
      <c r="O90" s="184"/>
      <c r="P90" s="27"/>
      <c r="Q90" s="8"/>
      <c r="R90" s="8"/>
      <c r="S90" s="8"/>
      <c r="T90" s="8"/>
      <c r="U90" s="8"/>
      <c r="V90" s="8"/>
      <c r="W90" s="9"/>
    </row>
    <row r="91" spans="1:23" ht="37.5" hidden="1" customHeight="1">
      <c r="A91" s="38" t="s">
        <v>131</v>
      </c>
      <c r="B91" s="37" t="s">
        <v>135</v>
      </c>
      <c r="C91" s="38" t="s">
        <v>40</v>
      </c>
      <c r="D91" s="32">
        <v>0</v>
      </c>
      <c r="E91" s="39">
        <v>255825</v>
      </c>
      <c r="F91" s="39">
        <f>ROUND(D91*E91,0)</f>
        <v>0</v>
      </c>
      <c r="G91" s="40">
        <f>IF(K91&gt;D91,K91-D91,0)</f>
        <v>17</v>
      </c>
      <c r="H91" s="41">
        <f>ROUND(E91*G91,0)</f>
        <v>4349025</v>
      </c>
      <c r="I91" s="66">
        <v>0</v>
      </c>
      <c r="J91" s="41">
        <f>ROUND(I91*E91,0)</f>
        <v>0</v>
      </c>
      <c r="K91" s="32">
        <v>17</v>
      </c>
      <c r="L91" s="35">
        <f>ROUND(E91*K91,0)</f>
        <v>4349025</v>
      </c>
      <c r="M91" s="7"/>
      <c r="N91" s="90"/>
      <c r="O91" s="181" t="s">
        <v>180</v>
      </c>
      <c r="P91" s="182"/>
      <c r="Q91" s="8"/>
      <c r="R91" s="8"/>
      <c r="S91" s="8"/>
      <c r="T91" s="8"/>
      <c r="U91" s="8"/>
      <c r="V91" s="8"/>
      <c r="W91" s="9"/>
    </row>
    <row r="92" spans="1:23" ht="18" hidden="1" customHeight="1">
      <c r="A92" s="38" t="s">
        <v>134</v>
      </c>
      <c r="B92" s="37" t="s">
        <v>137</v>
      </c>
      <c r="C92" s="38" t="s">
        <v>30</v>
      </c>
      <c r="D92" s="32">
        <v>0</v>
      </c>
      <c r="E92" s="39">
        <v>67556</v>
      </c>
      <c r="F92" s="39">
        <f>ROUND(D92*E92,0)</f>
        <v>0</v>
      </c>
      <c r="G92" s="40">
        <v>18</v>
      </c>
      <c r="H92" s="41">
        <f>ROUND(E92*G92,0)</f>
        <v>1216008</v>
      </c>
      <c r="I92" s="66">
        <v>0</v>
      </c>
      <c r="J92" s="41">
        <f>ROUND(I92*E92,0)</f>
        <v>0</v>
      </c>
      <c r="K92" s="32">
        <v>18</v>
      </c>
      <c r="L92" s="35">
        <f>ROUND(E92*K92,0)</f>
        <v>1216008</v>
      </c>
      <c r="M92" s="7"/>
      <c r="N92" s="90"/>
      <c r="O92" s="181" t="s">
        <v>182</v>
      </c>
      <c r="P92" s="182"/>
      <c r="Q92" s="8"/>
      <c r="R92" s="8"/>
      <c r="S92" s="8"/>
      <c r="T92" s="8"/>
      <c r="U92" s="8"/>
      <c r="V92" s="8"/>
      <c r="W92" s="9"/>
    </row>
    <row r="93" spans="1:23" ht="18" hidden="1" customHeight="1">
      <c r="A93" s="71"/>
      <c r="B93" s="43"/>
      <c r="C93" s="44"/>
      <c r="D93" s="32"/>
      <c r="E93" s="39"/>
      <c r="F93" s="67">
        <f>SUM(F91:F92)</f>
        <v>0</v>
      </c>
      <c r="G93" s="32"/>
      <c r="H93" s="67">
        <f>SUM(H91:H92)</f>
        <v>5565033</v>
      </c>
      <c r="I93" s="34"/>
      <c r="J93" s="67">
        <f>SUM(J91:J92)</f>
        <v>0</v>
      </c>
      <c r="K93" s="32"/>
      <c r="L93" s="67">
        <f>SUM(L91:L92)</f>
        <v>5565033</v>
      </c>
      <c r="M93" s="72"/>
      <c r="N93" s="27">
        <f>L46+L93</f>
        <v>16462054</v>
      </c>
      <c r="O93" s="185"/>
      <c r="P93" s="27"/>
      <c r="Q93" s="8"/>
      <c r="R93" s="8"/>
      <c r="S93" s="8"/>
      <c r="T93" s="8"/>
      <c r="U93" s="8"/>
      <c r="V93" s="8"/>
      <c r="W93" s="9"/>
    </row>
    <row r="94" spans="1:23" ht="30.75" hidden="1" customHeight="1">
      <c r="A94" s="71"/>
      <c r="B94" s="50" t="s">
        <v>138</v>
      </c>
      <c r="C94" s="44"/>
      <c r="D94" s="32"/>
      <c r="E94" s="39"/>
      <c r="F94" s="39"/>
      <c r="G94" s="32"/>
      <c r="H94" s="39"/>
      <c r="I94" s="34"/>
      <c r="J94" s="39"/>
      <c r="K94" s="32"/>
      <c r="L94" s="39"/>
      <c r="M94" s="72"/>
      <c r="N94" s="8"/>
      <c r="O94" s="27"/>
      <c r="P94" s="27"/>
      <c r="Q94" s="8"/>
      <c r="R94" s="8"/>
      <c r="S94" s="8"/>
      <c r="T94" s="8"/>
      <c r="U94" s="8"/>
      <c r="V94" s="8"/>
      <c r="W94" s="9"/>
    </row>
    <row r="95" spans="1:23" ht="30.75" hidden="1" customHeight="1">
      <c r="A95" s="38" t="s">
        <v>136</v>
      </c>
      <c r="B95" s="37" t="s">
        <v>140</v>
      </c>
      <c r="C95" s="38" t="s">
        <v>40</v>
      </c>
      <c r="D95" s="32"/>
      <c r="E95" s="39">
        <v>50884</v>
      </c>
      <c r="F95" s="39">
        <f>ROUND(D95*E95,0)</f>
        <v>0</v>
      </c>
      <c r="G95" s="40">
        <f>IF(K95&gt;D95,K95-D95,0)</f>
        <v>725.05</v>
      </c>
      <c r="H95" s="41">
        <f>ROUND(E95*G95,0)</f>
        <v>36893444</v>
      </c>
      <c r="I95" s="66">
        <v>0</v>
      </c>
      <c r="J95" s="41">
        <f>ROUND(I95*E95,0)</f>
        <v>0</v>
      </c>
      <c r="K95" s="32">
        <v>725.05</v>
      </c>
      <c r="L95" s="35">
        <f>ROUND(E95*K95,0)</f>
        <v>36893444</v>
      </c>
      <c r="M95" s="7"/>
      <c r="N95" s="136" t="s">
        <v>180</v>
      </c>
      <c r="O95" s="27"/>
      <c r="P95" s="27"/>
      <c r="Q95" s="8"/>
      <c r="R95" s="8"/>
      <c r="S95" s="8"/>
      <c r="T95" s="8"/>
      <c r="U95" s="8"/>
      <c r="V95" s="8"/>
      <c r="W95" s="9"/>
    </row>
    <row r="96" spans="1:23" ht="30.75" hidden="1" customHeight="1">
      <c r="A96" s="38" t="s">
        <v>139</v>
      </c>
      <c r="B96" s="37" t="s">
        <v>142</v>
      </c>
      <c r="C96" s="38" t="s">
        <v>30</v>
      </c>
      <c r="D96" s="32"/>
      <c r="E96" s="39">
        <v>46557</v>
      </c>
      <c r="F96" s="39">
        <f>ROUND(D96*E96,0)</f>
        <v>0</v>
      </c>
      <c r="G96" s="40">
        <f>IF(K96&gt;D96,K96-D96,0)</f>
        <v>321</v>
      </c>
      <c r="H96" s="41">
        <f>ROUND(E96*G96,0)</f>
        <v>14944797</v>
      </c>
      <c r="I96" s="66">
        <v>0</v>
      </c>
      <c r="J96" s="41">
        <f>ROUND(I96*E96,0)</f>
        <v>0</v>
      </c>
      <c r="K96" s="32">
        <v>321</v>
      </c>
      <c r="L96" s="35">
        <f>ROUND(E96*K96,0)</f>
        <v>14944797</v>
      </c>
      <c r="M96" s="178">
        <v>7</v>
      </c>
      <c r="N96" s="136" t="s">
        <v>180</v>
      </c>
      <c r="O96" s="27"/>
      <c r="P96" s="27"/>
      <c r="Q96" s="8"/>
      <c r="R96" s="8"/>
      <c r="S96" s="8"/>
      <c r="T96" s="8"/>
      <c r="U96" s="8"/>
      <c r="V96" s="8"/>
      <c r="W96" s="9"/>
    </row>
    <row r="97" spans="1:23" ht="17.25" hidden="1" customHeight="1">
      <c r="A97" s="71"/>
      <c r="B97" s="43"/>
      <c r="C97" s="44"/>
      <c r="D97" s="32"/>
      <c r="E97" s="39"/>
      <c r="F97" s="67">
        <f>SUM(F95:F96)</f>
        <v>0</v>
      </c>
      <c r="G97" s="32"/>
      <c r="H97" s="67">
        <f>SUM(H95:H96)</f>
        <v>51838241</v>
      </c>
      <c r="I97" s="34"/>
      <c r="J97" s="67">
        <f>SUM(J95:J96)</f>
        <v>0</v>
      </c>
      <c r="K97" s="32"/>
      <c r="L97" s="67">
        <f>SUM(L95:L96)</f>
        <v>51838241</v>
      </c>
      <c r="M97" s="72"/>
      <c r="N97" s="8"/>
      <c r="O97" s="27"/>
      <c r="P97" s="27"/>
      <c r="Q97" s="8"/>
      <c r="R97" s="8"/>
      <c r="S97" s="8"/>
      <c r="T97" s="8"/>
      <c r="U97" s="8"/>
      <c r="V97" s="8"/>
      <c r="W97" s="9"/>
    </row>
    <row r="98" spans="1:23" ht="48" hidden="1" customHeight="1">
      <c r="A98" s="71"/>
      <c r="B98" s="50" t="s">
        <v>143</v>
      </c>
      <c r="C98" s="44"/>
      <c r="D98" s="32"/>
      <c r="E98" s="39"/>
      <c r="F98" s="39"/>
      <c r="G98" s="32"/>
      <c r="H98" s="39"/>
      <c r="I98" s="34"/>
      <c r="J98" s="39"/>
      <c r="K98" s="32"/>
      <c r="L98" s="39"/>
      <c r="M98" s="72"/>
      <c r="N98" s="8"/>
      <c r="O98" s="27"/>
      <c r="P98" s="27"/>
      <c r="Q98" s="8"/>
      <c r="R98" s="8"/>
      <c r="S98" s="8"/>
      <c r="T98" s="8"/>
      <c r="U98" s="8"/>
      <c r="V98" s="8"/>
      <c r="W98" s="9"/>
    </row>
    <row r="99" spans="1:23" ht="48" hidden="1" customHeight="1">
      <c r="A99" s="38" t="s">
        <v>141</v>
      </c>
      <c r="B99" s="37" t="s">
        <v>173</v>
      </c>
      <c r="C99" s="38" t="s">
        <v>40</v>
      </c>
      <c r="D99" s="32"/>
      <c r="E99" s="39">
        <v>1196003</v>
      </c>
      <c r="F99" s="39">
        <f>ROUND(D99*E99,0)</f>
        <v>0</v>
      </c>
      <c r="G99" s="40">
        <f>IF(K99&gt;D99,K99-D99,0)</f>
        <v>14</v>
      </c>
      <c r="H99" s="41">
        <f>ROUND(E99*G99,0)</f>
        <v>16744042</v>
      </c>
      <c r="I99" s="66">
        <v>0</v>
      </c>
      <c r="J99" s="41">
        <f>ROUND(I99*E99,0)</f>
        <v>0</v>
      </c>
      <c r="K99" s="32">
        <v>14</v>
      </c>
      <c r="L99" s="35">
        <f>ROUND(E99*K99,0)</f>
        <v>16744042</v>
      </c>
      <c r="M99" s="7"/>
      <c r="N99" s="8"/>
      <c r="O99" s="27"/>
      <c r="P99" s="27"/>
      <c r="Q99" s="8"/>
      <c r="R99" s="8"/>
      <c r="S99" s="8"/>
      <c r="T99" s="8"/>
      <c r="U99" s="8"/>
      <c r="V99" s="8"/>
      <c r="W99" s="9"/>
    </row>
    <row r="100" spans="1:23" ht="48" hidden="1" customHeight="1">
      <c r="A100" s="38" t="s">
        <v>144</v>
      </c>
      <c r="B100" s="37" t="s">
        <v>175</v>
      </c>
      <c r="C100" s="38" t="s">
        <v>30</v>
      </c>
      <c r="D100" s="32"/>
      <c r="E100" s="39">
        <v>427183</v>
      </c>
      <c r="F100" s="39">
        <f>ROUND(D100*E100,0)</f>
        <v>0</v>
      </c>
      <c r="G100" s="40">
        <v>37</v>
      </c>
      <c r="H100" s="41">
        <f>ROUND(E100*G100,0)</f>
        <v>15805771</v>
      </c>
      <c r="I100" s="66">
        <v>0</v>
      </c>
      <c r="J100" s="41">
        <f>ROUND(I100*E100,0)</f>
        <v>0</v>
      </c>
      <c r="K100" s="32">
        <v>37</v>
      </c>
      <c r="L100" s="35">
        <f>ROUND(E100*K100,0)</f>
        <v>15805771</v>
      </c>
      <c r="M100" s="7"/>
      <c r="N100" s="8"/>
      <c r="O100" s="27"/>
      <c r="P100" s="27"/>
      <c r="Q100" s="8"/>
      <c r="R100" s="8"/>
      <c r="S100" s="8"/>
      <c r="T100" s="8"/>
      <c r="U100" s="8"/>
      <c r="V100" s="8"/>
      <c r="W100" s="9"/>
    </row>
    <row r="101" spans="1:23" ht="16.149999999999999" hidden="1" customHeight="1">
      <c r="A101" s="71"/>
      <c r="B101" s="43"/>
      <c r="C101" s="44"/>
      <c r="D101" s="32"/>
      <c r="E101" s="39"/>
      <c r="F101" s="67">
        <f>SUM(F99:F99)</f>
        <v>0</v>
      </c>
      <c r="G101" s="32"/>
      <c r="H101" s="67">
        <f>SUM(H99:H100)</f>
        <v>32549813</v>
      </c>
      <c r="I101" s="34"/>
      <c r="J101" s="67">
        <f>SUM(J99:J99)</f>
        <v>0</v>
      </c>
      <c r="K101" s="32"/>
      <c r="L101" s="67">
        <f>SUM(L99:L100)</f>
        <v>32549813</v>
      </c>
      <c r="M101" s="72"/>
      <c r="N101" s="8"/>
      <c r="O101" s="27">
        <f>H80+H89</f>
        <v>35532383</v>
      </c>
      <c r="P101" s="27">
        <f>O101*1.35</f>
        <v>47968717.050000004</v>
      </c>
      <c r="Q101" s="8"/>
      <c r="R101" s="8"/>
      <c r="S101" s="8"/>
      <c r="T101" s="8"/>
      <c r="U101" s="8"/>
      <c r="V101" s="8"/>
      <c r="W101" s="9"/>
    </row>
    <row r="102" spans="1:23" ht="14.25" customHeight="1">
      <c r="A102" s="71"/>
      <c r="B102" s="43"/>
      <c r="C102" s="44"/>
      <c r="D102" s="32"/>
      <c r="E102" s="39"/>
      <c r="F102" s="39"/>
      <c r="G102" s="32"/>
      <c r="H102" s="39"/>
      <c r="I102" s="34"/>
      <c r="J102" s="39"/>
      <c r="K102" s="32"/>
      <c r="L102" s="39"/>
      <c r="M102" s="72"/>
      <c r="N102" s="8"/>
      <c r="O102" s="73">
        <f>O101/D113</f>
        <v>1.6694455911200869E-2</v>
      </c>
      <c r="P102" s="27"/>
      <c r="Q102" s="8"/>
      <c r="R102" s="8"/>
      <c r="S102" s="8"/>
      <c r="T102" s="8"/>
      <c r="U102" s="8"/>
      <c r="V102" s="8"/>
      <c r="W102" s="9"/>
    </row>
    <row r="103" spans="1:23" ht="31.5" hidden="1" customHeight="1">
      <c r="A103" s="533" t="s">
        <v>146</v>
      </c>
      <c r="B103" s="534"/>
      <c r="C103" s="534"/>
      <c r="D103" s="534"/>
      <c r="E103" s="535"/>
      <c r="F103" s="74">
        <f>F53+F46+F41+F36+F32+F28+F24+F67+F70+F80+F89+F93+F97+F101</f>
        <v>1576588290</v>
      </c>
      <c r="G103" s="32"/>
      <c r="H103" s="74">
        <f>H53+H46+H41+H36+H32+H28+H24+H67+H70+H80+H89+H93+H97+H101</f>
        <v>204105044</v>
      </c>
      <c r="I103" s="34"/>
      <c r="J103" s="74">
        <f>J53+J46+J41+J36+J32+J28+J24+J67+J70+J80+J89+J93+J97+J101</f>
        <v>204105487</v>
      </c>
      <c r="K103" s="32"/>
      <c r="L103" s="74">
        <f>L53+L46+L41+L36+L32+L28+L24+L67+L70+L80+L89+L93+L97+L101</f>
        <v>1576587848</v>
      </c>
      <c r="M103" s="75"/>
      <c r="N103" s="8"/>
      <c r="O103" s="27"/>
      <c r="P103" s="27"/>
      <c r="Q103" s="8"/>
      <c r="R103" s="8"/>
      <c r="S103" s="8"/>
      <c r="T103" s="8"/>
      <c r="U103" s="8"/>
      <c r="V103" s="8"/>
      <c r="W103" s="9"/>
    </row>
    <row r="104" spans="1:23" ht="16.5" hidden="1" customHeight="1">
      <c r="A104" s="36"/>
      <c r="B104" s="43"/>
      <c r="C104" s="44"/>
      <c r="D104" s="32"/>
      <c r="E104" s="39"/>
      <c r="F104" s="39"/>
      <c r="G104" s="32"/>
      <c r="H104" s="33"/>
      <c r="I104" s="34"/>
      <c r="J104" s="33"/>
      <c r="K104" s="32"/>
      <c r="L104" s="35"/>
      <c r="M104" s="7"/>
      <c r="N104" s="8"/>
      <c r="O104" s="27"/>
      <c r="P104" s="27"/>
      <c r="Q104" s="8"/>
      <c r="R104" s="8"/>
      <c r="S104" s="8"/>
      <c r="T104" s="8"/>
      <c r="U104" s="8"/>
      <c r="V104" s="8"/>
      <c r="W104" s="9"/>
    </row>
    <row r="105" spans="1:23" ht="16.5" customHeight="1">
      <c r="A105" s="407" t="s">
        <v>147</v>
      </c>
      <c r="B105" s="408"/>
      <c r="C105" s="408"/>
      <c r="D105" s="408"/>
      <c r="E105" s="408"/>
      <c r="F105" s="76">
        <f>F103</f>
        <v>1576588290</v>
      </c>
      <c r="G105" s="32"/>
      <c r="H105" s="76">
        <f>H103</f>
        <v>204105044</v>
      </c>
      <c r="I105" s="34"/>
      <c r="J105" s="76">
        <f>J103</f>
        <v>204105487</v>
      </c>
      <c r="K105" s="32"/>
      <c r="L105" s="77">
        <f>L103</f>
        <v>1576587848</v>
      </c>
      <c r="M105" s="57"/>
      <c r="N105" s="27">
        <f>F105-L105</f>
        <v>442</v>
      </c>
      <c r="O105" s="27">
        <v>26898893</v>
      </c>
      <c r="P105" s="27"/>
      <c r="Q105" s="8"/>
      <c r="R105" s="8"/>
      <c r="S105" s="8"/>
      <c r="T105" s="8"/>
      <c r="U105" s="8"/>
      <c r="V105" s="8"/>
      <c r="W105" s="9"/>
    </row>
    <row r="106" spans="1:23" ht="16.5" customHeight="1">
      <c r="A106" s="407" t="s">
        <v>148</v>
      </c>
      <c r="B106" s="408"/>
      <c r="C106" s="408"/>
      <c r="D106" s="408"/>
      <c r="E106" s="408"/>
      <c r="F106" s="76">
        <f>ROUND((F105*0.28),0)</f>
        <v>441444721</v>
      </c>
      <c r="G106" s="32"/>
      <c r="H106" s="76">
        <f>ROUND((H105*0.28),0)</f>
        <v>57149412</v>
      </c>
      <c r="I106" s="34"/>
      <c r="J106" s="76">
        <f>ROUND((J105*0.28),0)</f>
        <v>57149536</v>
      </c>
      <c r="K106" s="32"/>
      <c r="L106" s="77">
        <f>ROUND((L105*0.28),0)</f>
        <v>441444597</v>
      </c>
      <c r="M106" s="7"/>
      <c r="N106" s="8"/>
      <c r="O106" s="27"/>
      <c r="P106" s="27"/>
      <c r="Q106" s="8"/>
      <c r="R106" s="8"/>
      <c r="S106" s="8"/>
      <c r="T106" s="8"/>
      <c r="U106" s="8"/>
      <c r="V106" s="8"/>
      <c r="W106" s="9"/>
    </row>
    <row r="107" spans="1:23" ht="16.5" customHeight="1">
      <c r="A107" s="407" t="s">
        <v>149</v>
      </c>
      <c r="B107" s="408"/>
      <c r="C107" s="408"/>
      <c r="D107" s="408"/>
      <c r="E107" s="408"/>
      <c r="F107" s="76">
        <f>ROUND((F105*0.02),0)</f>
        <v>31531766</v>
      </c>
      <c r="G107" s="32"/>
      <c r="H107" s="76">
        <f>ROUND((H105*0.02),0)</f>
        <v>4082101</v>
      </c>
      <c r="I107" s="34"/>
      <c r="J107" s="76">
        <f>ROUND((J105*0.02),0)</f>
        <v>4082110</v>
      </c>
      <c r="K107" s="32"/>
      <c r="L107" s="77">
        <f>ROUND((L105*0.02),0)</f>
        <v>31531757</v>
      </c>
      <c r="M107" s="7"/>
      <c r="N107" s="8"/>
      <c r="O107" s="27"/>
      <c r="P107" s="27"/>
      <c r="Q107" s="8"/>
      <c r="R107" s="8"/>
      <c r="S107" s="8"/>
      <c r="T107" s="8"/>
      <c r="U107" s="8"/>
      <c r="V107" s="8"/>
      <c r="W107" s="9"/>
    </row>
    <row r="108" spans="1:23" ht="16.5" customHeight="1">
      <c r="A108" s="407" t="s">
        <v>150</v>
      </c>
      <c r="B108" s="408"/>
      <c r="C108" s="408"/>
      <c r="D108" s="408"/>
      <c r="E108" s="408"/>
      <c r="F108" s="76">
        <f>ROUND((F105*0.05),0)</f>
        <v>78829415</v>
      </c>
      <c r="G108" s="32"/>
      <c r="H108" s="76">
        <f>ROUND((H105*0.05),0)</f>
        <v>10205252</v>
      </c>
      <c r="I108" s="34"/>
      <c r="J108" s="76">
        <f>ROUND((J105*0.05),0)</f>
        <v>10205274</v>
      </c>
      <c r="K108" s="32"/>
      <c r="L108" s="77">
        <f>ROUND((L105*0.05),0)</f>
        <v>78829392</v>
      </c>
      <c r="M108" s="7"/>
      <c r="N108" s="8"/>
      <c r="O108" s="27"/>
      <c r="P108" s="27"/>
      <c r="Q108" s="8"/>
      <c r="R108" s="8"/>
      <c r="S108" s="8"/>
      <c r="T108" s="8"/>
      <c r="U108" s="8"/>
      <c r="V108" s="8"/>
      <c r="W108" s="9"/>
    </row>
    <row r="109" spans="1:23" ht="16.5" customHeight="1">
      <c r="A109" s="407" t="s">
        <v>151</v>
      </c>
      <c r="B109" s="409"/>
      <c r="C109" s="409"/>
      <c r="D109" s="409"/>
      <c r="E109" s="409"/>
      <c r="F109" s="78">
        <f>SUM(F105:F108)</f>
        <v>2128394192</v>
      </c>
      <c r="G109" s="32"/>
      <c r="H109" s="78">
        <f>SUM(H105:H108)</f>
        <v>275541809</v>
      </c>
      <c r="I109" s="34"/>
      <c r="J109" s="78">
        <f>SUM(J105:J108)</f>
        <v>275542407</v>
      </c>
      <c r="K109" s="32"/>
      <c r="L109" s="79">
        <f>SUM(L105:L108)</f>
        <v>2128393594</v>
      </c>
      <c r="M109" s="7"/>
      <c r="N109" s="8"/>
      <c r="O109" s="27"/>
      <c r="P109" s="27"/>
      <c r="Q109" s="8"/>
      <c r="R109" s="8"/>
      <c r="S109" s="8"/>
      <c r="T109" s="8"/>
      <c r="U109" s="8"/>
      <c r="V109" s="8"/>
      <c r="W109" s="9"/>
    </row>
    <row r="110" spans="1:23" ht="10.5" customHeight="1">
      <c r="A110" s="410"/>
      <c r="B110" s="411"/>
      <c r="C110" s="411"/>
      <c r="D110" s="411"/>
      <c r="E110" s="411"/>
      <c r="F110" s="411"/>
      <c r="G110" s="411"/>
      <c r="H110" s="411"/>
      <c r="I110" s="411"/>
      <c r="J110" s="411"/>
      <c r="K110" s="411"/>
      <c r="L110" s="412"/>
      <c r="M110" s="80"/>
      <c r="N110" s="81"/>
      <c r="O110" s="81"/>
      <c r="P110" s="81"/>
      <c r="Q110" s="81"/>
      <c r="R110" s="81"/>
      <c r="S110" s="81"/>
      <c r="T110" s="81"/>
      <c r="U110" s="81"/>
      <c r="V110" s="81"/>
      <c r="W110" s="82"/>
    </row>
    <row r="111" spans="1:23" ht="7.9" customHeight="1">
      <c r="A111" s="536"/>
      <c r="B111" s="415"/>
      <c r="C111" s="415"/>
      <c r="D111" s="415"/>
      <c r="E111" s="415"/>
      <c r="F111" s="415"/>
      <c r="G111" s="415"/>
      <c r="H111" s="415"/>
      <c r="I111" s="415"/>
      <c r="J111" s="415"/>
      <c r="K111" s="415"/>
      <c r="L111" s="416"/>
      <c r="M111" s="80"/>
      <c r="N111" s="81"/>
      <c r="O111" s="81"/>
      <c r="P111" s="81"/>
      <c r="Q111" s="81"/>
      <c r="R111" s="81"/>
      <c r="S111" s="81"/>
      <c r="T111" s="81"/>
      <c r="U111" s="81"/>
      <c r="V111" s="81"/>
      <c r="W111" s="82"/>
    </row>
    <row r="112" spans="1:23" ht="12" customHeight="1">
      <c r="A112" s="83"/>
      <c r="B112" s="84"/>
      <c r="C112" s="84"/>
      <c r="D112" s="84"/>
      <c r="E112" s="84"/>
      <c r="F112" s="84"/>
      <c r="G112" s="85"/>
      <c r="H112" s="85"/>
      <c r="I112" s="85"/>
      <c r="J112" s="85"/>
      <c r="K112" s="85"/>
      <c r="L112" s="86"/>
      <c r="M112" s="7"/>
      <c r="N112" s="8"/>
      <c r="O112" s="128"/>
      <c r="P112" s="8"/>
      <c r="Q112" s="8"/>
      <c r="R112" s="8"/>
      <c r="S112" s="8"/>
      <c r="T112" s="8"/>
      <c r="U112" s="8"/>
      <c r="V112" s="8"/>
      <c r="W112" s="9"/>
    </row>
    <row r="113" spans="1:23" ht="17.25" customHeight="1">
      <c r="A113" s="402" t="s">
        <v>152</v>
      </c>
      <c r="B113" s="403"/>
      <c r="C113" s="403"/>
      <c r="D113" s="404">
        <f>G2</f>
        <v>2128394192</v>
      </c>
      <c r="E113" s="404"/>
      <c r="F113" s="404"/>
      <c r="G113" s="88"/>
      <c r="H113" s="511"/>
      <c r="I113" s="511"/>
      <c r="J113" s="511"/>
      <c r="K113" s="511"/>
      <c r="L113" s="512"/>
      <c r="M113" s="89"/>
      <c r="N113" s="90"/>
      <c r="O113" s="91"/>
      <c r="P113" s="72"/>
      <c r="Q113" s="8"/>
      <c r="R113" s="8"/>
      <c r="S113" s="8"/>
      <c r="T113" s="8"/>
      <c r="U113" s="8"/>
      <c r="V113" s="8"/>
      <c r="W113" s="9"/>
    </row>
    <row r="114" spans="1:23" ht="17.25" customHeight="1">
      <c r="A114" s="402" t="s">
        <v>153</v>
      </c>
      <c r="B114" s="403"/>
      <c r="C114" s="403"/>
      <c r="D114" s="404">
        <f>H109</f>
        <v>275541809</v>
      </c>
      <c r="E114" s="404"/>
      <c r="F114" s="404"/>
      <c r="G114" s="88"/>
      <c r="H114" s="92"/>
      <c r="I114" s="93"/>
      <c r="J114" s="507"/>
      <c r="K114" s="507"/>
      <c r="L114" s="176"/>
      <c r="M114" s="97"/>
      <c r="N114" s="132">
        <f>F109-L109</f>
        <v>598</v>
      </c>
      <c r="O114" s="3"/>
      <c r="P114" s="8"/>
      <c r="Q114" s="8"/>
      <c r="R114" s="8"/>
      <c r="S114" s="8"/>
      <c r="T114" s="8"/>
      <c r="U114" s="8"/>
      <c r="V114" s="8"/>
      <c r="W114" s="9"/>
    </row>
    <row r="115" spans="1:23" ht="17.25" customHeight="1">
      <c r="A115" s="402" t="s">
        <v>154</v>
      </c>
      <c r="B115" s="403"/>
      <c r="C115" s="403"/>
      <c r="D115" s="404">
        <f>J109</f>
        <v>275542407</v>
      </c>
      <c r="E115" s="404"/>
      <c r="F115" s="404"/>
      <c r="G115" s="88"/>
      <c r="H115" s="92"/>
      <c r="I115" s="93"/>
      <c r="J115" s="98"/>
      <c r="K115" s="98"/>
      <c r="L115" s="96"/>
      <c r="M115" s="97"/>
      <c r="N115" s="8"/>
      <c r="O115" s="8"/>
      <c r="P115" s="8"/>
      <c r="Q115" s="8"/>
      <c r="R115" s="8"/>
      <c r="S115" s="8"/>
      <c r="T115" s="8"/>
      <c r="U115" s="8"/>
      <c r="V115" s="8"/>
      <c r="W115" s="9"/>
    </row>
    <row r="116" spans="1:23" ht="17.25" customHeight="1">
      <c r="A116" s="402" t="s">
        <v>155</v>
      </c>
      <c r="B116" s="403"/>
      <c r="C116" s="403"/>
      <c r="D116" s="404">
        <f>L109</f>
        <v>2128393594</v>
      </c>
      <c r="E116" s="404"/>
      <c r="F116" s="404"/>
      <c r="G116" s="179"/>
      <c r="H116" s="92"/>
      <c r="I116" s="93"/>
      <c r="J116" s="100"/>
      <c r="K116" s="95"/>
      <c r="L116" s="96"/>
      <c r="M116" s="97"/>
      <c r="N116" s="8"/>
      <c r="O116" s="8"/>
      <c r="P116" s="8"/>
      <c r="Q116" s="8"/>
      <c r="R116" s="8"/>
      <c r="S116" s="8"/>
      <c r="T116" s="8"/>
      <c r="U116" s="8"/>
      <c r="V116" s="8"/>
      <c r="W116" s="9"/>
    </row>
    <row r="117" spans="1:23" ht="17.25" customHeight="1">
      <c r="A117" s="402" t="s">
        <v>156</v>
      </c>
      <c r="B117" s="403"/>
      <c r="C117" s="403"/>
      <c r="D117" s="404">
        <f>D113-D116</f>
        <v>598</v>
      </c>
      <c r="E117" s="404"/>
      <c r="F117" s="404"/>
      <c r="G117" s="88"/>
      <c r="H117" s="92"/>
      <c r="I117" s="93"/>
      <c r="J117" s="95"/>
      <c r="K117" s="98"/>
      <c r="L117" s="96"/>
      <c r="M117" s="97"/>
      <c r="N117" s="27"/>
      <c r="O117" s="8"/>
      <c r="P117" s="8"/>
      <c r="Q117" s="8"/>
      <c r="R117" s="8"/>
      <c r="S117" s="8"/>
      <c r="T117" s="8"/>
      <c r="U117" s="8"/>
      <c r="V117" s="8"/>
      <c r="W117" s="9"/>
    </row>
    <row r="118" spans="1:23" ht="17.25" customHeight="1">
      <c r="A118" s="101" t="s">
        <v>176</v>
      </c>
      <c r="B118" s="102"/>
      <c r="C118" s="103"/>
      <c r="D118" s="104"/>
      <c r="E118" s="104"/>
      <c r="F118" s="104"/>
      <c r="G118" s="105"/>
      <c r="H118" s="105"/>
      <c r="I118" s="105"/>
      <c r="J118" s="105"/>
      <c r="K118" s="105"/>
      <c r="L118" s="106"/>
      <c r="M118" s="107"/>
      <c r="N118" s="8"/>
      <c r="O118" s="8"/>
      <c r="P118" s="8"/>
      <c r="Q118" s="8"/>
      <c r="R118" s="8"/>
      <c r="S118" s="8"/>
      <c r="T118" s="8"/>
      <c r="U118" s="8"/>
      <c r="V118" s="8"/>
      <c r="W118" s="9"/>
    </row>
    <row r="119" spans="1:23" ht="11.25" customHeight="1">
      <c r="A119" s="108"/>
      <c r="B119" s="109"/>
      <c r="C119" s="110"/>
      <c r="D119" s="110"/>
      <c r="E119" s="110"/>
      <c r="F119" s="110"/>
      <c r="G119" s="110"/>
      <c r="H119" s="110"/>
      <c r="I119" s="110"/>
      <c r="J119" s="110"/>
      <c r="K119" s="110"/>
      <c r="L119" s="111"/>
      <c r="M119" s="112"/>
      <c r="N119" s="8"/>
      <c r="O119" s="8"/>
      <c r="P119" s="8"/>
      <c r="Q119" s="8"/>
      <c r="R119" s="8"/>
      <c r="S119" s="8"/>
      <c r="T119" s="8"/>
      <c r="U119" s="8"/>
      <c r="V119" s="8"/>
      <c r="W119" s="9"/>
    </row>
    <row r="120" spans="1:23" ht="58.5" customHeight="1">
      <c r="A120" s="108"/>
      <c r="B120" s="109"/>
      <c r="C120" s="110"/>
      <c r="D120" s="110"/>
      <c r="E120" s="110"/>
      <c r="F120" s="110"/>
      <c r="G120" s="110"/>
      <c r="H120" s="110"/>
      <c r="I120" s="110"/>
      <c r="J120" s="110"/>
      <c r="K120" s="110"/>
      <c r="L120" s="111"/>
      <c r="M120" s="112"/>
      <c r="N120" s="8"/>
      <c r="O120" s="8"/>
      <c r="P120" s="8"/>
      <c r="Q120" s="8"/>
      <c r="R120" s="8"/>
      <c r="S120" s="8"/>
      <c r="T120" s="8"/>
      <c r="U120" s="8"/>
      <c r="V120" s="8"/>
      <c r="W120" s="9"/>
    </row>
    <row r="121" spans="1:23" ht="16.149999999999999" customHeight="1">
      <c r="A121" s="116"/>
      <c r="B121" s="117"/>
      <c r="C121" s="118"/>
      <c r="D121" s="119"/>
      <c r="E121" s="118"/>
      <c r="F121" s="118"/>
      <c r="G121" s="118"/>
      <c r="H121" s="120"/>
      <c r="I121" s="121"/>
      <c r="J121" s="119"/>
      <c r="K121" s="117"/>
      <c r="L121" s="122"/>
      <c r="M121" s="123"/>
      <c r="N121" s="8"/>
      <c r="O121" s="8"/>
      <c r="P121" s="8"/>
      <c r="Q121" s="8"/>
      <c r="R121" s="8"/>
      <c r="S121" s="8"/>
      <c r="T121" s="8"/>
      <c r="U121" s="8"/>
      <c r="V121" s="8"/>
      <c r="W121" s="9"/>
    </row>
    <row r="122" spans="1:23" ht="16.149999999999999" customHeight="1">
      <c r="A122" s="124"/>
      <c r="B122" s="405" t="s">
        <v>159</v>
      </c>
      <c r="C122" s="406"/>
      <c r="D122" s="406"/>
      <c r="E122" s="8"/>
      <c r="F122" s="126" t="s">
        <v>160</v>
      </c>
      <c r="G122" s="127"/>
      <c r="H122" s="128"/>
      <c r="I122" s="8"/>
      <c r="J122" s="126" t="s">
        <v>160</v>
      </c>
      <c r="K122" s="127"/>
      <c r="L122" s="129"/>
      <c r="M122" s="130"/>
      <c r="N122" s="8"/>
      <c r="O122" s="8"/>
      <c r="P122" s="8"/>
      <c r="Q122" s="8"/>
      <c r="R122" s="8"/>
      <c r="S122" s="8"/>
      <c r="T122" s="8"/>
      <c r="U122" s="8"/>
      <c r="V122" s="8"/>
      <c r="W122" s="9"/>
    </row>
    <row r="123" spans="1:23" ht="16.149999999999999" customHeight="1">
      <c r="A123" s="5"/>
      <c r="B123" s="401" t="s">
        <v>161</v>
      </c>
      <c r="C123" s="396"/>
      <c r="D123" s="396"/>
      <c r="E123" s="132"/>
      <c r="F123" s="398" t="s">
        <v>162</v>
      </c>
      <c r="G123" s="399"/>
      <c r="H123" s="399"/>
      <c r="I123" s="8"/>
      <c r="J123" s="398" t="s">
        <v>163</v>
      </c>
      <c r="K123" s="479"/>
      <c r="L123" s="480"/>
      <c r="M123" s="5"/>
      <c r="N123" s="8"/>
      <c r="O123" s="8"/>
      <c r="P123" s="8"/>
      <c r="Q123" s="8"/>
      <c r="R123" s="8"/>
      <c r="S123" s="8"/>
      <c r="T123" s="8"/>
      <c r="U123" s="8"/>
      <c r="V123" s="8"/>
      <c r="W123" s="9"/>
    </row>
    <row r="124" spans="1:23" ht="16.149999999999999" customHeight="1">
      <c r="A124" s="130"/>
      <c r="B124" s="393" t="s">
        <v>164</v>
      </c>
      <c r="C124" s="394"/>
      <c r="D124" s="394"/>
      <c r="E124" s="135"/>
      <c r="F124" s="125" t="s">
        <v>165</v>
      </c>
      <c r="G124" s="135"/>
      <c r="H124" s="135"/>
      <c r="I124" s="8"/>
      <c r="J124" s="136" t="s">
        <v>166</v>
      </c>
      <c r="K124" s="132"/>
      <c r="L124" s="137"/>
      <c r="M124" s="138"/>
      <c r="N124" s="8"/>
      <c r="O124" s="8"/>
      <c r="P124" s="8"/>
      <c r="Q124" s="8"/>
      <c r="R124" s="8"/>
      <c r="S124" s="8"/>
      <c r="T124" s="8"/>
      <c r="U124" s="8"/>
      <c r="V124" s="8"/>
      <c r="W124" s="9"/>
    </row>
    <row r="125" spans="1:23" ht="16.149999999999999" customHeight="1">
      <c r="A125" s="130"/>
      <c r="B125" s="132"/>
      <c r="C125" s="134"/>
      <c r="D125" s="134"/>
      <c r="E125" s="135"/>
      <c r="F125" s="8"/>
      <c r="G125" s="134"/>
      <c r="H125" s="134"/>
      <c r="I125" s="139"/>
      <c r="J125" s="134"/>
      <c r="K125" s="134"/>
      <c r="L125" s="140"/>
      <c r="M125" s="138"/>
      <c r="N125" s="8"/>
      <c r="O125" s="8"/>
      <c r="P125" s="8"/>
      <c r="Q125" s="8"/>
      <c r="R125" s="8"/>
      <c r="S125" s="8"/>
      <c r="T125" s="8"/>
      <c r="U125" s="8"/>
      <c r="V125" s="8"/>
      <c r="W125" s="9"/>
    </row>
    <row r="126" spans="1:23" ht="16.149999999999999" customHeight="1">
      <c r="A126" s="130"/>
      <c r="B126" s="132"/>
      <c r="C126" s="134"/>
      <c r="D126" s="134"/>
      <c r="E126" s="135"/>
      <c r="F126" s="8"/>
      <c r="G126" s="134"/>
      <c r="H126" s="134"/>
      <c r="I126" s="139"/>
      <c r="J126" s="134"/>
      <c r="K126" s="134"/>
      <c r="L126" s="140"/>
      <c r="M126" s="138"/>
      <c r="N126" s="8"/>
      <c r="O126" s="8"/>
      <c r="P126" s="8"/>
      <c r="Q126" s="8"/>
      <c r="R126" s="8"/>
      <c r="S126" s="8"/>
      <c r="T126" s="8"/>
      <c r="U126" s="8"/>
      <c r="V126" s="8"/>
      <c r="W126" s="9"/>
    </row>
    <row r="127" spans="1:23" ht="16.899999999999999" customHeight="1">
      <c r="A127" s="141"/>
      <c r="B127" s="142"/>
      <c r="C127" s="143"/>
      <c r="D127" s="143"/>
      <c r="E127" s="144"/>
      <c r="F127" s="145"/>
      <c r="G127" s="143"/>
      <c r="H127" s="143"/>
      <c r="I127" s="146"/>
      <c r="J127" s="143"/>
      <c r="K127" s="143"/>
      <c r="L127" s="147"/>
      <c r="M127" s="138"/>
      <c r="N127" s="8"/>
      <c r="O127" s="8"/>
      <c r="P127" s="8"/>
      <c r="Q127" s="8"/>
      <c r="R127" s="8"/>
      <c r="S127" s="8"/>
      <c r="T127" s="8"/>
      <c r="U127" s="8"/>
      <c r="V127" s="8"/>
      <c r="W127" s="9"/>
    </row>
    <row r="128" spans="1:23" ht="16.149999999999999" customHeight="1">
      <c r="A128" s="186"/>
      <c r="B128" s="537"/>
      <c r="C128" s="537"/>
      <c r="D128" s="537"/>
      <c r="E128" s="187"/>
      <c r="F128" s="149"/>
      <c r="G128" s="188"/>
      <c r="H128" s="3"/>
      <c r="I128" s="3"/>
      <c r="J128" s="149"/>
      <c r="K128" s="188"/>
      <c r="L128" s="3"/>
      <c r="M128" s="132"/>
      <c r="N128" s="8"/>
      <c r="O128" s="8"/>
      <c r="P128" s="8"/>
      <c r="Q128" s="8"/>
      <c r="R128" s="8"/>
      <c r="S128" s="8"/>
      <c r="T128" s="8"/>
      <c r="U128" s="8"/>
      <c r="V128" s="8"/>
      <c r="W128" s="9"/>
    </row>
    <row r="129" spans="1:23" ht="16.149999999999999" customHeight="1">
      <c r="A129" s="157"/>
      <c r="B129" s="396"/>
      <c r="C129" s="396"/>
      <c r="D129" s="396"/>
      <c r="E129" s="158"/>
      <c r="F129" s="400"/>
      <c r="G129" s="400"/>
      <c r="H129" s="400"/>
      <c r="I129" s="8"/>
      <c r="J129" s="159"/>
      <c r="K129" s="131"/>
      <c r="L129" s="131"/>
      <c r="M129" s="120"/>
      <c r="N129" s="8"/>
      <c r="O129" s="8"/>
      <c r="P129" s="8"/>
      <c r="Q129" s="8"/>
      <c r="R129" s="8"/>
      <c r="S129" s="8"/>
      <c r="T129" s="8"/>
      <c r="U129" s="8"/>
      <c r="V129" s="8"/>
      <c r="W129" s="9"/>
    </row>
    <row r="130" spans="1:23" ht="15.75" customHeight="1">
      <c r="A130" s="157"/>
      <c r="B130" s="397"/>
      <c r="C130" s="397"/>
      <c r="D130" s="397"/>
      <c r="E130" s="160"/>
      <c r="F130" s="132"/>
      <c r="G130" s="132"/>
      <c r="H130" s="132"/>
      <c r="I130" s="8"/>
      <c r="J130" s="154"/>
      <c r="K130" s="135"/>
      <c r="L130" s="135"/>
      <c r="M130" s="160"/>
      <c r="N130" s="8"/>
      <c r="O130" s="8"/>
      <c r="P130" s="8"/>
      <c r="Q130" s="8"/>
      <c r="R130" s="8"/>
      <c r="S130" s="8"/>
      <c r="T130" s="8"/>
      <c r="U130" s="8"/>
      <c r="V130" s="8"/>
      <c r="W130" s="9"/>
    </row>
    <row r="131" spans="1:23" ht="16.149999999999999" customHeight="1">
      <c r="A131" s="161"/>
      <c r="B131" s="8"/>
      <c r="C131" s="8"/>
      <c r="D131" s="8"/>
      <c r="E131" s="132"/>
      <c r="F131" s="132"/>
      <c r="G131" s="132"/>
      <c r="H131" s="132"/>
      <c r="I131" s="8"/>
      <c r="J131" s="8"/>
      <c r="K131" s="8"/>
      <c r="L131" s="8"/>
      <c r="M131" s="8"/>
      <c r="N131" s="8"/>
      <c r="O131" s="8"/>
      <c r="P131" s="8"/>
      <c r="Q131" s="8"/>
      <c r="R131" s="8"/>
      <c r="S131" s="8"/>
      <c r="T131" s="8"/>
      <c r="U131" s="8"/>
      <c r="V131" s="8"/>
      <c r="W131" s="9"/>
    </row>
    <row r="132" spans="1:23" ht="16.149999999999999" customHeight="1">
      <c r="A132" s="161"/>
      <c r="B132" s="8"/>
      <c r="C132" s="8"/>
      <c r="D132" s="8"/>
      <c r="E132" s="132"/>
      <c r="F132" s="132"/>
      <c r="G132" s="132"/>
      <c r="H132" s="132"/>
      <c r="I132" s="8"/>
      <c r="J132" s="8"/>
      <c r="K132" s="8"/>
      <c r="L132" s="8"/>
      <c r="M132" s="8"/>
      <c r="N132" s="8"/>
      <c r="O132" s="8"/>
      <c r="P132" s="8"/>
      <c r="Q132" s="8"/>
      <c r="R132" s="8"/>
      <c r="S132" s="8"/>
      <c r="T132" s="8"/>
      <c r="U132" s="8"/>
      <c r="V132" s="8"/>
      <c r="W132" s="9"/>
    </row>
    <row r="133" spans="1:23" ht="16.149999999999999" customHeight="1">
      <c r="A133" s="161"/>
      <c r="B133" s="8"/>
      <c r="C133" s="8"/>
      <c r="D133" s="8"/>
      <c r="E133" s="132"/>
      <c r="F133" s="132"/>
      <c r="G133" s="132"/>
      <c r="H133" s="132"/>
      <c r="I133" s="8"/>
      <c r="J133" s="8"/>
      <c r="K133" s="8"/>
      <c r="L133" s="8"/>
      <c r="M133" s="8"/>
      <c r="N133" s="8"/>
      <c r="O133" s="8"/>
      <c r="P133" s="8"/>
      <c r="Q133" s="8"/>
      <c r="R133" s="8"/>
      <c r="S133" s="8"/>
      <c r="T133" s="8"/>
      <c r="U133" s="8"/>
      <c r="V133" s="8"/>
      <c r="W133" s="9"/>
    </row>
    <row r="134" spans="1:23" ht="16.149999999999999" customHeight="1">
      <c r="A134" s="162"/>
      <c r="B134" s="163"/>
      <c r="C134" s="163"/>
      <c r="D134" s="163"/>
      <c r="E134" s="164"/>
      <c r="F134" s="164"/>
      <c r="G134" s="164"/>
      <c r="H134" s="164"/>
      <c r="I134" s="163"/>
      <c r="J134" s="163"/>
      <c r="K134" s="163"/>
      <c r="L134" s="163"/>
      <c r="M134" s="163"/>
      <c r="N134" s="163"/>
      <c r="O134" s="163"/>
      <c r="P134" s="163"/>
      <c r="Q134" s="163"/>
      <c r="R134" s="163"/>
      <c r="S134" s="163"/>
      <c r="T134" s="163"/>
      <c r="U134" s="163"/>
      <c r="V134" s="163"/>
      <c r="W134" s="165"/>
    </row>
  </sheetData>
  <mergeCells count="70">
    <mergeCell ref="B129:D129"/>
    <mergeCell ref="F129:H129"/>
    <mergeCell ref="B130:D130"/>
    <mergeCell ref="B122:D122"/>
    <mergeCell ref="B123:D123"/>
    <mergeCell ref="F123:H123"/>
    <mergeCell ref="B128:D128"/>
    <mergeCell ref="A114:C114"/>
    <mergeCell ref="D114:F114"/>
    <mergeCell ref="J114:K114"/>
    <mergeCell ref="J123:L123"/>
    <mergeCell ref="B124:D124"/>
    <mergeCell ref="A115:C115"/>
    <mergeCell ref="D115:F115"/>
    <mergeCell ref="A116:C116"/>
    <mergeCell ref="D116:F116"/>
    <mergeCell ref="A117:C117"/>
    <mergeCell ref="D117:F117"/>
    <mergeCell ref="A108:E108"/>
    <mergeCell ref="A109:E109"/>
    <mergeCell ref="A110:L111"/>
    <mergeCell ref="A113:C113"/>
    <mergeCell ref="D113:F113"/>
    <mergeCell ref="H113:L113"/>
    <mergeCell ref="A19:L19"/>
    <mergeCell ref="A103:E103"/>
    <mergeCell ref="A105:E105"/>
    <mergeCell ref="A106:E106"/>
    <mergeCell ref="A107:E107"/>
    <mergeCell ref="G15:H15"/>
    <mergeCell ref="A16:L16"/>
    <mergeCell ref="A17:F17"/>
    <mergeCell ref="G17:H17"/>
    <mergeCell ref="I17:J17"/>
    <mergeCell ref="K17:L17"/>
    <mergeCell ref="A10:B10"/>
    <mergeCell ref="C10:F11"/>
    <mergeCell ref="G10:I10"/>
    <mergeCell ref="J10:L10"/>
    <mergeCell ref="A11:B11"/>
    <mergeCell ref="G11:I11"/>
    <mergeCell ref="J11:L14"/>
    <mergeCell ref="A12:B12"/>
    <mergeCell ref="C12:F13"/>
    <mergeCell ref="G12:I12"/>
    <mergeCell ref="A13:B14"/>
    <mergeCell ref="G13:I13"/>
    <mergeCell ref="G14:I14"/>
    <mergeCell ref="G7:I7"/>
    <mergeCell ref="J7:L7"/>
    <mergeCell ref="G8:I8"/>
    <mergeCell ref="J8:L8"/>
    <mergeCell ref="G9:I9"/>
    <mergeCell ref="J9:L9"/>
    <mergeCell ref="A1:B9"/>
    <mergeCell ref="C1:F1"/>
    <mergeCell ref="G1:I1"/>
    <mergeCell ref="J1:L1"/>
    <mergeCell ref="C2:F2"/>
    <mergeCell ref="G2:I2"/>
    <mergeCell ref="J2:L2"/>
    <mergeCell ref="C3:F9"/>
    <mergeCell ref="G3:I3"/>
    <mergeCell ref="J3:L3"/>
    <mergeCell ref="G4:I4"/>
    <mergeCell ref="J4:L4"/>
    <mergeCell ref="G5:I5"/>
    <mergeCell ref="J5:L5"/>
    <mergeCell ref="G6:I6"/>
    <mergeCell ref="J6:L6"/>
  </mergeCells>
  <pageMargins left="0.11811000000000001" right="0.11811000000000001" top="0.35433100000000001" bottom="0.39370100000000002" header="0.31496099999999999" footer="0.31496099999999999"/>
  <pageSetup scale="55" orientation="landscape"/>
  <headerFooter>
    <oddFooter>&amp;C&amp;"Arial,Regular"&amp;10&amp;K000000Página &amp;P de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773"/>
  <sheetViews>
    <sheetView showGridLines="0" topLeftCell="A706" workbookViewId="0">
      <selection sqref="A1:B9"/>
    </sheetView>
  </sheetViews>
  <sheetFormatPr baseColWidth="10" defaultColWidth="10.7109375" defaultRowHeight="16.149999999999999" customHeight="1"/>
  <cols>
    <col min="1" max="1" width="11.7109375" style="1" customWidth="1"/>
    <col min="2" max="2" width="64.42578125" style="1" customWidth="1"/>
    <col min="3" max="3" width="7.7109375" style="1" customWidth="1"/>
    <col min="4" max="4" width="13.28515625" style="1" customWidth="1"/>
    <col min="5" max="5" width="19.140625" style="1" customWidth="1"/>
    <col min="6" max="6" width="25.140625" style="1" customWidth="1"/>
    <col min="7" max="7" width="14.28515625" style="1" customWidth="1"/>
    <col min="8" max="8" width="24.42578125" style="1" customWidth="1"/>
    <col min="9" max="9" width="13.42578125" style="1" customWidth="1"/>
    <col min="10" max="10" width="23.42578125" style="1" customWidth="1"/>
    <col min="11" max="11" width="16.28515625" style="1" customWidth="1"/>
    <col min="12" max="12" width="28" style="1" customWidth="1"/>
    <col min="13" max="13" width="21.28515625" style="1" customWidth="1"/>
    <col min="14" max="14" width="25.28515625" style="1" customWidth="1"/>
    <col min="15" max="15" width="21.7109375" style="1" customWidth="1"/>
    <col min="16" max="24" width="10.7109375" style="1" customWidth="1"/>
    <col min="25" max="16384" width="10.7109375" style="1"/>
  </cols>
  <sheetData>
    <row r="1" spans="1:23" ht="22.5" customHeight="1">
      <c r="A1" s="481"/>
      <c r="B1" s="482"/>
      <c r="C1" s="486" t="s">
        <v>183</v>
      </c>
      <c r="D1" s="487"/>
      <c r="E1" s="487"/>
      <c r="F1" s="488"/>
      <c r="G1" s="439" t="s">
        <v>1</v>
      </c>
      <c r="H1" s="440"/>
      <c r="I1" s="489"/>
      <c r="J1" s="490" t="s">
        <v>2</v>
      </c>
      <c r="K1" s="444"/>
      <c r="L1" s="491"/>
      <c r="M1" s="189"/>
      <c r="N1" s="3"/>
      <c r="O1" s="3"/>
      <c r="P1" s="3"/>
      <c r="Q1" s="3"/>
      <c r="R1" s="3"/>
      <c r="S1" s="3"/>
      <c r="T1" s="3"/>
      <c r="U1" s="3"/>
      <c r="V1" s="3"/>
      <c r="W1" s="4"/>
    </row>
    <row r="2" spans="1:23" ht="22.5" customHeight="1">
      <c r="A2" s="483"/>
      <c r="B2" s="484"/>
      <c r="C2" s="492" t="s">
        <v>3</v>
      </c>
      <c r="D2" s="493"/>
      <c r="E2" s="493"/>
      <c r="F2" s="494"/>
      <c r="G2" s="458">
        <v>2128394192</v>
      </c>
      <c r="H2" s="459"/>
      <c r="I2" s="460"/>
      <c r="J2" s="495"/>
      <c r="K2" s="496"/>
      <c r="L2" s="497"/>
      <c r="M2" s="7"/>
      <c r="N2" s="8"/>
      <c r="O2" s="8"/>
      <c r="P2" s="8"/>
      <c r="Q2" s="8"/>
      <c r="R2" s="8"/>
      <c r="S2" s="8"/>
      <c r="T2" s="8"/>
      <c r="U2" s="8"/>
      <c r="V2" s="8"/>
      <c r="W2" s="9"/>
    </row>
    <row r="3" spans="1:23" ht="22.5" customHeight="1">
      <c r="A3" s="483"/>
      <c r="B3" s="484"/>
      <c r="C3" s="542"/>
      <c r="D3" s="514"/>
      <c r="E3" s="514"/>
      <c r="F3" s="515"/>
      <c r="G3" s="429" t="s">
        <v>5</v>
      </c>
      <c r="H3" s="430"/>
      <c r="I3" s="431"/>
      <c r="J3" s="447" t="s">
        <v>6</v>
      </c>
      <c r="K3" s="448"/>
      <c r="L3" s="449"/>
      <c r="M3" s="7"/>
      <c r="N3" s="8"/>
      <c r="O3" s="8"/>
      <c r="P3" s="8"/>
      <c r="Q3" s="8"/>
      <c r="R3" s="8"/>
      <c r="S3" s="8"/>
      <c r="T3" s="8"/>
      <c r="U3" s="8"/>
      <c r="V3" s="8"/>
      <c r="W3" s="9"/>
    </row>
    <row r="4" spans="1:23" ht="22.5" customHeight="1">
      <c r="A4" s="483"/>
      <c r="B4" s="484"/>
      <c r="C4" s="516"/>
      <c r="D4" s="517"/>
      <c r="E4" s="517"/>
      <c r="F4" s="518"/>
      <c r="G4" s="458"/>
      <c r="H4" s="459"/>
      <c r="I4" s="460"/>
      <c r="J4" s="461"/>
      <c r="K4" s="462"/>
      <c r="L4" s="463"/>
      <c r="M4" s="7"/>
      <c r="N4" s="8"/>
      <c r="O4" s="8"/>
      <c r="P4" s="8"/>
      <c r="Q4" s="8"/>
      <c r="R4" s="8"/>
      <c r="S4" s="8"/>
      <c r="T4" s="8"/>
      <c r="U4" s="8"/>
      <c r="V4" s="8"/>
      <c r="W4" s="9"/>
    </row>
    <row r="5" spans="1:23" ht="22.5" customHeight="1">
      <c r="A5" s="483"/>
      <c r="B5" s="484"/>
      <c r="C5" s="516"/>
      <c r="D5" s="517"/>
      <c r="E5" s="517"/>
      <c r="F5" s="518"/>
      <c r="G5" s="429" t="s">
        <v>7</v>
      </c>
      <c r="H5" s="430"/>
      <c r="I5" s="431"/>
      <c r="J5" s="447" t="s">
        <v>8</v>
      </c>
      <c r="K5" s="448"/>
      <c r="L5" s="449"/>
      <c r="M5" s="7"/>
      <c r="N5" s="8"/>
      <c r="O5" s="8"/>
      <c r="P5" s="8"/>
      <c r="Q5" s="8"/>
      <c r="R5" s="8"/>
      <c r="S5" s="8"/>
      <c r="T5" s="8"/>
      <c r="U5" s="8"/>
      <c r="V5" s="8"/>
      <c r="W5" s="9"/>
    </row>
    <row r="6" spans="1:23" ht="22.5" customHeight="1">
      <c r="A6" s="483"/>
      <c r="B6" s="484"/>
      <c r="C6" s="516"/>
      <c r="D6" s="517"/>
      <c r="E6" s="517"/>
      <c r="F6" s="518"/>
      <c r="G6" s="458"/>
      <c r="H6" s="459"/>
      <c r="I6" s="460"/>
      <c r="J6" s="458"/>
      <c r="K6" s="459"/>
      <c r="L6" s="460"/>
      <c r="M6" s="7"/>
      <c r="N6" s="8"/>
      <c r="O6" s="8"/>
      <c r="P6" s="8"/>
      <c r="Q6" s="8"/>
      <c r="R6" s="8"/>
      <c r="S6" s="8"/>
      <c r="T6" s="8"/>
      <c r="U6" s="8"/>
      <c r="V6" s="8"/>
      <c r="W6" s="9"/>
    </row>
    <row r="7" spans="1:23" ht="22.5" customHeight="1">
      <c r="A7" s="483"/>
      <c r="B7" s="484"/>
      <c r="C7" s="516"/>
      <c r="D7" s="517"/>
      <c r="E7" s="517"/>
      <c r="F7" s="518"/>
      <c r="G7" s="447" t="s">
        <v>9</v>
      </c>
      <c r="H7" s="477"/>
      <c r="I7" s="478"/>
      <c r="J7" s="447" t="s">
        <v>10</v>
      </c>
      <c r="K7" s="477"/>
      <c r="L7" s="478"/>
      <c r="M7" s="178">
        <v>180000000</v>
      </c>
      <c r="N7" s="8"/>
      <c r="O7" s="8"/>
      <c r="P7" s="8"/>
      <c r="Q7" s="8"/>
      <c r="R7" s="8"/>
      <c r="S7" s="8"/>
      <c r="T7" s="8"/>
      <c r="U7" s="8"/>
      <c r="V7" s="8"/>
      <c r="W7" s="9"/>
    </row>
    <row r="8" spans="1:23" ht="22.5" customHeight="1">
      <c r="A8" s="483"/>
      <c r="B8" s="484"/>
      <c r="C8" s="516"/>
      <c r="D8" s="517"/>
      <c r="E8" s="517"/>
      <c r="F8" s="518"/>
      <c r="G8" s="458"/>
      <c r="H8" s="459"/>
      <c r="I8" s="460"/>
      <c r="J8" s="458"/>
      <c r="K8" s="459"/>
      <c r="L8" s="460"/>
      <c r="M8" s="7"/>
      <c r="N8" s="8"/>
      <c r="O8" s="8"/>
      <c r="P8" s="8"/>
      <c r="Q8" s="8"/>
      <c r="R8" s="8"/>
      <c r="S8" s="8"/>
      <c r="T8" s="8"/>
      <c r="U8" s="8"/>
      <c r="V8" s="8"/>
      <c r="W8" s="9"/>
    </row>
    <row r="9" spans="1:23" ht="22.5" customHeight="1">
      <c r="A9" s="485"/>
      <c r="B9" s="476"/>
      <c r="C9" s="519"/>
      <c r="D9" s="520"/>
      <c r="E9" s="520"/>
      <c r="F9" s="521"/>
      <c r="G9" s="429" t="s">
        <v>11</v>
      </c>
      <c r="H9" s="430"/>
      <c r="I9" s="431"/>
      <c r="J9" s="447" t="s">
        <v>12</v>
      </c>
      <c r="K9" s="448"/>
      <c r="L9" s="449"/>
      <c r="M9" s="10">
        <f>G2*30%</f>
        <v>638518257.60000002</v>
      </c>
      <c r="N9" s="11"/>
      <c r="O9" s="8"/>
      <c r="P9" s="8"/>
      <c r="Q9" s="8"/>
      <c r="R9" s="8"/>
      <c r="S9" s="8"/>
      <c r="T9" s="8"/>
      <c r="U9" s="8"/>
      <c r="V9" s="8"/>
      <c r="W9" s="9"/>
    </row>
    <row r="10" spans="1:23" ht="22.5" customHeight="1">
      <c r="A10" s="450" t="s">
        <v>13</v>
      </c>
      <c r="B10" s="451"/>
      <c r="C10" s="452" t="s">
        <v>184</v>
      </c>
      <c r="D10" s="453"/>
      <c r="E10" s="453"/>
      <c r="F10" s="454"/>
      <c r="G10" s="458">
        <f>G2</f>
        <v>2128394192</v>
      </c>
      <c r="H10" s="459"/>
      <c r="I10" s="460"/>
      <c r="J10" s="461"/>
      <c r="K10" s="462"/>
      <c r="L10" s="463"/>
      <c r="M10" s="10">
        <f>M9-M7</f>
        <v>458518257.60000002</v>
      </c>
      <c r="N10" s="8"/>
      <c r="O10" s="8"/>
      <c r="P10" s="8"/>
      <c r="Q10" s="8"/>
      <c r="R10" s="8"/>
      <c r="S10" s="8"/>
      <c r="T10" s="8"/>
      <c r="U10" s="8"/>
      <c r="V10" s="8"/>
      <c r="W10" s="9"/>
    </row>
    <row r="11" spans="1:23" ht="22.5" customHeight="1">
      <c r="A11" s="464" t="s">
        <v>15</v>
      </c>
      <c r="B11" s="465"/>
      <c r="C11" s="455"/>
      <c r="D11" s="456"/>
      <c r="E11" s="456"/>
      <c r="F11" s="457"/>
      <c r="G11" s="429" t="s">
        <v>16</v>
      </c>
      <c r="H11" s="430"/>
      <c r="I11" s="431"/>
      <c r="J11" s="466" t="s">
        <v>185</v>
      </c>
      <c r="K11" s="467"/>
      <c r="L11" s="468"/>
      <c r="M11" s="7"/>
      <c r="N11" s="8"/>
      <c r="O11" s="8"/>
      <c r="P11" s="8"/>
      <c r="Q11" s="8"/>
      <c r="R11" s="8"/>
      <c r="S11" s="8"/>
      <c r="T11" s="8"/>
      <c r="U11" s="8"/>
      <c r="V11" s="8"/>
      <c r="W11" s="9"/>
    </row>
    <row r="12" spans="1:23" ht="22.5" customHeight="1">
      <c r="A12" s="475" t="s">
        <v>18</v>
      </c>
      <c r="B12" s="476"/>
      <c r="C12" s="452" t="s">
        <v>186</v>
      </c>
      <c r="D12" s="453"/>
      <c r="E12" s="453"/>
      <c r="F12" s="454"/>
      <c r="G12" s="458"/>
      <c r="H12" s="459"/>
      <c r="I12" s="460"/>
      <c r="J12" s="469"/>
      <c r="K12" s="470"/>
      <c r="L12" s="471"/>
      <c r="M12" s="7"/>
      <c r="N12" s="8"/>
      <c r="O12" s="8"/>
      <c r="P12" s="8"/>
      <c r="Q12" s="8"/>
      <c r="R12" s="8"/>
      <c r="S12" s="8"/>
      <c r="T12" s="8"/>
      <c r="U12" s="8"/>
      <c r="V12" s="8"/>
      <c r="W12" s="9"/>
    </row>
    <row r="13" spans="1:23" ht="30.75" customHeight="1">
      <c r="A13" s="425" t="s">
        <v>20</v>
      </c>
      <c r="B13" s="426"/>
      <c r="C13" s="455"/>
      <c r="D13" s="456"/>
      <c r="E13" s="456"/>
      <c r="F13" s="457"/>
      <c r="G13" s="429" t="s">
        <v>21</v>
      </c>
      <c r="H13" s="430"/>
      <c r="I13" s="431"/>
      <c r="J13" s="469"/>
      <c r="K13" s="470"/>
      <c r="L13" s="471"/>
      <c r="M13" s="7"/>
      <c r="N13" s="8"/>
      <c r="O13" s="8"/>
      <c r="P13" s="8"/>
      <c r="Q13" s="8"/>
      <c r="R13" s="8"/>
      <c r="S13" s="8"/>
      <c r="T13" s="8"/>
      <c r="U13" s="8"/>
      <c r="V13" s="8"/>
      <c r="W13" s="9"/>
    </row>
    <row r="14" spans="1:23" ht="22.5" customHeight="1">
      <c r="A14" s="427"/>
      <c r="B14" s="428"/>
      <c r="C14" s="14" t="s">
        <v>187</v>
      </c>
      <c r="D14" s="15"/>
      <c r="E14" s="15"/>
      <c r="F14" s="16"/>
      <c r="G14" s="432"/>
      <c r="H14" s="433"/>
      <c r="I14" s="434"/>
      <c r="J14" s="472"/>
      <c r="K14" s="473"/>
      <c r="L14" s="474"/>
      <c r="M14" s="7"/>
      <c r="N14" s="8"/>
      <c r="O14" s="8"/>
      <c r="P14" s="8"/>
      <c r="Q14" s="8"/>
      <c r="R14" s="8"/>
      <c r="S14" s="8"/>
      <c r="T14" s="8"/>
      <c r="U14" s="8"/>
      <c r="V14" s="8"/>
      <c r="W14" s="9"/>
    </row>
    <row r="15" spans="1:23" ht="15.75" customHeight="1">
      <c r="A15" s="17"/>
      <c r="B15" s="18"/>
      <c r="C15" s="18"/>
      <c r="D15" s="18"/>
      <c r="E15" s="18"/>
      <c r="F15" s="18"/>
      <c r="G15" s="435"/>
      <c r="H15" s="435"/>
      <c r="I15" s="18"/>
      <c r="J15" s="19"/>
      <c r="K15" s="18"/>
      <c r="L15" s="20"/>
      <c r="M15" s="7"/>
      <c r="N15" s="8"/>
      <c r="O15" s="8"/>
      <c r="P15" s="8"/>
      <c r="Q15" s="8"/>
      <c r="R15" s="8"/>
      <c r="S15" s="8"/>
      <c r="T15" s="8"/>
      <c r="U15" s="8"/>
      <c r="V15" s="8"/>
      <c r="W15" s="9"/>
    </row>
    <row r="16" spans="1:23" ht="66" customHeight="1">
      <c r="A16" s="436" t="s">
        <v>188</v>
      </c>
      <c r="B16" s="437"/>
      <c r="C16" s="437"/>
      <c r="D16" s="437"/>
      <c r="E16" s="437"/>
      <c r="F16" s="437"/>
      <c r="G16" s="437"/>
      <c r="H16" s="437"/>
      <c r="I16" s="437"/>
      <c r="J16" s="437"/>
      <c r="K16" s="437"/>
      <c r="L16" s="438"/>
      <c r="M16" s="21"/>
      <c r="N16" s="22"/>
      <c r="O16" s="23"/>
      <c r="P16" s="8"/>
      <c r="Q16" s="8"/>
      <c r="R16" s="8"/>
      <c r="S16" s="8"/>
      <c r="T16" s="8"/>
      <c r="U16" s="8"/>
      <c r="V16" s="8"/>
      <c r="W16" s="9"/>
    </row>
    <row r="17" spans="1:23" ht="23.25" customHeight="1">
      <c r="A17" s="439" t="s">
        <v>24</v>
      </c>
      <c r="B17" s="440"/>
      <c r="C17" s="440"/>
      <c r="D17" s="440"/>
      <c r="E17" s="440"/>
      <c r="F17" s="440"/>
      <c r="G17" s="441" t="s">
        <v>25</v>
      </c>
      <c r="H17" s="442"/>
      <c r="I17" s="443" t="s">
        <v>26</v>
      </c>
      <c r="J17" s="444"/>
      <c r="K17" s="445" t="s">
        <v>27</v>
      </c>
      <c r="L17" s="446"/>
      <c r="M17" s="7"/>
      <c r="N17" s="8"/>
      <c r="O17" s="8"/>
      <c r="P17" s="8"/>
      <c r="Q17" s="8"/>
      <c r="R17" s="8"/>
      <c r="S17" s="8"/>
      <c r="T17" s="8"/>
      <c r="U17" s="8"/>
      <c r="V17" s="8"/>
      <c r="W17" s="9"/>
    </row>
    <row r="18" spans="1:23" ht="16.5" customHeight="1">
      <c r="A18" s="24" t="s">
        <v>28</v>
      </c>
      <c r="B18" s="25" t="s">
        <v>29</v>
      </c>
      <c r="C18" s="25" t="s">
        <v>30</v>
      </c>
      <c r="D18" s="25" t="s">
        <v>31</v>
      </c>
      <c r="E18" s="25" t="s">
        <v>32</v>
      </c>
      <c r="F18" s="25" t="s">
        <v>33</v>
      </c>
      <c r="G18" s="25" t="s">
        <v>31</v>
      </c>
      <c r="H18" s="25" t="s">
        <v>34</v>
      </c>
      <c r="I18" s="25" t="s">
        <v>35</v>
      </c>
      <c r="J18" s="25" t="s">
        <v>34</v>
      </c>
      <c r="K18" s="25" t="s">
        <v>36</v>
      </c>
      <c r="L18" s="26" t="s">
        <v>34</v>
      </c>
      <c r="M18" s="7"/>
      <c r="N18" s="8"/>
      <c r="O18" s="8"/>
      <c r="P18" s="8"/>
      <c r="Q18" s="8"/>
      <c r="R18" s="8"/>
      <c r="S18" s="8"/>
      <c r="T18" s="8"/>
      <c r="U18" s="8"/>
      <c r="V18" s="8"/>
      <c r="W18" s="9"/>
    </row>
    <row r="19" spans="1:23" ht="18.75" customHeight="1">
      <c r="A19" s="543" t="s">
        <v>189</v>
      </c>
      <c r="B19" s="544"/>
      <c r="C19" s="544"/>
      <c r="D19" s="544"/>
      <c r="E19" s="544"/>
      <c r="F19" s="544"/>
      <c r="G19" s="544"/>
      <c r="H19" s="544"/>
      <c r="I19" s="544"/>
      <c r="J19" s="544"/>
      <c r="K19" s="544"/>
      <c r="L19" s="545"/>
      <c r="M19" s="7"/>
      <c r="N19" s="8"/>
      <c r="O19" s="8"/>
      <c r="P19" s="8"/>
      <c r="Q19" s="8"/>
      <c r="R19" s="8"/>
      <c r="S19" s="8"/>
      <c r="T19" s="8"/>
      <c r="U19" s="8"/>
      <c r="V19" s="8"/>
      <c r="W19" s="9"/>
    </row>
    <row r="20" spans="1:23" ht="16.149999999999999" customHeight="1">
      <c r="A20" s="28">
        <v>1</v>
      </c>
      <c r="B20" s="29" t="s">
        <v>38</v>
      </c>
      <c r="C20" s="30"/>
      <c r="D20" s="31"/>
      <c r="E20" s="30"/>
      <c r="F20" s="30"/>
      <c r="G20" s="32"/>
      <c r="H20" s="183"/>
      <c r="I20" s="183"/>
      <c r="J20" s="183"/>
      <c r="K20" s="32"/>
      <c r="L20" s="190"/>
      <c r="M20" s="7"/>
      <c r="N20" s="191"/>
      <c r="O20" s="8"/>
      <c r="P20" s="8"/>
      <c r="Q20" s="8"/>
      <c r="R20" s="8"/>
      <c r="S20" s="8"/>
      <c r="T20" s="8"/>
      <c r="U20" s="8"/>
      <c r="V20" s="8"/>
      <c r="W20" s="9"/>
    </row>
    <row r="21" spans="1:23" ht="16.899999999999999" customHeight="1">
      <c r="A21" s="36">
        <v>1.1000000000000001</v>
      </c>
      <c r="B21" s="37" t="s">
        <v>39</v>
      </c>
      <c r="C21" s="38" t="s">
        <v>40</v>
      </c>
      <c r="D21" s="52">
        <v>127.59</v>
      </c>
      <c r="E21" s="39">
        <v>2970</v>
      </c>
      <c r="F21" s="39">
        <f>ROUND(D21*E21,0)</f>
        <v>378942</v>
      </c>
      <c r="G21" s="42">
        <f>IF(K21&gt;D21,K21-D21,0)</f>
        <v>0</v>
      </c>
      <c r="H21" s="41">
        <f>ROUND(E21*G21,0)</f>
        <v>0</v>
      </c>
      <c r="I21" s="42">
        <f>IF(D21&gt;K21,D21-K21,0)</f>
        <v>0</v>
      </c>
      <c r="J21" s="41">
        <f>ROUND(I21*E21,0)</f>
        <v>0</v>
      </c>
      <c r="K21" s="32">
        <v>127.59</v>
      </c>
      <c r="L21" s="35">
        <f>ROUND(E21*K21,0)</f>
        <v>378942</v>
      </c>
      <c r="M21" s="180"/>
      <c r="N21" s="192"/>
      <c r="O21" s="72"/>
      <c r="P21" s="8"/>
      <c r="Q21" s="8"/>
      <c r="R21" s="8"/>
      <c r="S21" s="8"/>
      <c r="T21" s="8"/>
      <c r="U21" s="8"/>
      <c r="V21" s="8"/>
      <c r="W21" s="9"/>
    </row>
    <row r="22" spans="1:23" ht="16.899999999999999" customHeight="1">
      <c r="A22" s="36">
        <v>1.2</v>
      </c>
      <c r="B22" s="37" t="s">
        <v>41</v>
      </c>
      <c r="C22" s="38" t="s">
        <v>40</v>
      </c>
      <c r="D22" s="52">
        <v>248.18</v>
      </c>
      <c r="E22" s="39">
        <v>3057</v>
      </c>
      <c r="F22" s="39">
        <f>ROUND(D22*E22,0)</f>
        <v>758686</v>
      </c>
      <c r="G22" s="42">
        <f>IF(K22&gt;D22,K22-D22,0)</f>
        <v>0</v>
      </c>
      <c r="H22" s="41">
        <f>ROUND(E22*G22,0)</f>
        <v>0</v>
      </c>
      <c r="I22" s="42">
        <f>IF(D22&gt;K22,D22-K22,0)</f>
        <v>0</v>
      </c>
      <c r="J22" s="49">
        <f>ROUND(I22*E22,0)</f>
        <v>0</v>
      </c>
      <c r="K22" s="32">
        <v>248.18</v>
      </c>
      <c r="L22" s="35">
        <f>ROUND(E22*K22,0)</f>
        <v>758686</v>
      </c>
      <c r="M22" s="7"/>
      <c r="N22" s="193"/>
      <c r="O22" s="27"/>
      <c r="P22" s="27"/>
      <c r="Q22" s="8"/>
      <c r="R22" s="8"/>
      <c r="S22" s="8"/>
      <c r="T22" s="8"/>
      <c r="U22" s="8"/>
      <c r="V22" s="8"/>
      <c r="W22" s="9"/>
    </row>
    <row r="23" spans="1:23" ht="14.25" customHeight="1">
      <c r="A23" s="36">
        <v>1.3</v>
      </c>
      <c r="B23" s="37" t="s">
        <v>42</v>
      </c>
      <c r="C23" s="38" t="s">
        <v>43</v>
      </c>
      <c r="D23" s="32">
        <v>0.13</v>
      </c>
      <c r="E23" s="39">
        <v>1478476</v>
      </c>
      <c r="F23" s="39">
        <f>ROUND(D23*E23,0)</f>
        <v>192202</v>
      </c>
      <c r="G23" s="42">
        <f>IF(K23&gt;D23,K23-D23,0)</f>
        <v>0</v>
      </c>
      <c r="H23" s="41">
        <f>ROUND(E23*G23,0)</f>
        <v>0</v>
      </c>
      <c r="I23" s="66">
        <v>0</v>
      </c>
      <c r="J23" s="49">
        <f>ROUND(I23*E23,0)</f>
        <v>0</v>
      </c>
      <c r="K23" s="32">
        <v>0.13</v>
      </c>
      <c r="L23" s="35">
        <f>ROUND(E23*K23,0)</f>
        <v>192202</v>
      </c>
      <c r="M23" s="7"/>
      <c r="N23" s="8"/>
      <c r="O23" s="27"/>
      <c r="P23" s="27"/>
      <c r="Q23" s="8"/>
      <c r="R23" s="8"/>
      <c r="S23" s="8"/>
      <c r="T23" s="8"/>
      <c r="U23" s="8"/>
      <c r="V23" s="8"/>
      <c r="W23" s="9"/>
    </row>
    <row r="24" spans="1:23" ht="14.25" customHeight="1">
      <c r="A24" s="36"/>
      <c r="B24" s="43"/>
      <c r="C24" s="44"/>
      <c r="D24" s="52"/>
      <c r="E24" s="39"/>
      <c r="F24" s="45">
        <f>SUM(F21:F23)</f>
        <v>1329830</v>
      </c>
      <c r="G24" s="42"/>
      <c r="H24" s="194">
        <f>SUM(H21:H23)</f>
        <v>0</v>
      </c>
      <c r="I24" s="66"/>
      <c r="J24" s="195">
        <f>SUM(J21:J23)</f>
        <v>0</v>
      </c>
      <c r="K24" s="32"/>
      <c r="L24" s="45">
        <f>SUM(L21:L23)</f>
        <v>1329830</v>
      </c>
      <c r="M24" s="72"/>
      <c r="N24" s="8"/>
      <c r="O24" s="27"/>
      <c r="P24" s="27"/>
      <c r="Q24" s="8"/>
      <c r="R24" s="8"/>
      <c r="S24" s="8"/>
      <c r="T24" s="8"/>
      <c r="U24" s="8"/>
      <c r="V24" s="8"/>
      <c r="W24" s="9"/>
    </row>
    <row r="25" spans="1:23" ht="14.25" customHeight="1">
      <c r="A25" s="28">
        <v>2</v>
      </c>
      <c r="B25" s="29" t="s">
        <v>44</v>
      </c>
      <c r="C25" s="47"/>
      <c r="D25" s="52"/>
      <c r="E25" s="48"/>
      <c r="F25" s="39"/>
      <c r="G25" s="42"/>
      <c r="H25" s="41"/>
      <c r="I25" s="66"/>
      <c r="J25" s="196"/>
      <c r="K25" s="32"/>
      <c r="L25" s="35"/>
      <c r="M25" s="7"/>
      <c r="N25" s="8"/>
      <c r="O25" s="27"/>
      <c r="P25" s="27"/>
      <c r="Q25" s="8"/>
      <c r="R25" s="8"/>
      <c r="S25" s="8"/>
      <c r="T25" s="8"/>
      <c r="U25" s="8"/>
      <c r="V25" s="8"/>
      <c r="W25" s="9"/>
    </row>
    <row r="26" spans="1:23" ht="14.25" customHeight="1">
      <c r="A26" s="36"/>
      <c r="B26" s="37" t="s">
        <v>45</v>
      </c>
      <c r="C26" s="38" t="s">
        <v>46</v>
      </c>
      <c r="D26" s="32">
        <v>10.89</v>
      </c>
      <c r="E26" s="39">
        <v>209569</v>
      </c>
      <c r="F26" s="39">
        <f>ROUND(D26*E26,0)</f>
        <v>2282206</v>
      </c>
      <c r="G26" s="42">
        <f>IF(K26&gt;D26,K26-D26,0)</f>
        <v>0</v>
      </c>
      <c r="H26" s="41">
        <f>ROUND(E26*G26,0)</f>
        <v>0</v>
      </c>
      <c r="I26" s="66">
        <v>0</v>
      </c>
      <c r="J26" s="49">
        <f>ROUND(I26*E26,0)</f>
        <v>0</v>
      </c>
      <c r="K26" s="32"/>
      <c r="L26" s="35">
        <f>ROUND(E26*K26,0)</f>
        <v>0</v>
      </c>
      <c r="M26" s="7"/>
      <c r="N26" s="8"/>
      <c r="O26" s="27"/>
      <c r="P26" s="27"/>
      <c r="Q26" s="8"/>
      <c r="R26" s="8"/>
      <c r="S26" s="8"/>
      <c r="T26" s="8"/>
      <c r="U26" s="8"/>
      <c r="V26" s="8"/>
      <c r="W26" s="9"/>
    </row>
    <row r="27" spans="1:23" ht="14.25" customHeight="1">
      <c r="A27" s="36"/>
      <c r="B27" s="43"/>
      <c r="C27" s="44"/>
      <c r="D27" s="52"/>
      <c r="E27" s="39"/>
      <c r="F27" s="45">
        <f>SUM(F26:F26)</f>
        <v>2282206</v>
      </c>
      <c r="G27" s="42"/>
      <c r="H27" s="194">
        <f>SUM(H26:H26)</f>
        <v>0</v>
      </c>
      <c r="I27" s="66"/>
      <c r="J27" s="195">
        <f>SUM(J26:J26)</f>
        <v>0</v>
      </c>
      <c r="K27" s="32"/>
      <c r="L27" s="45">
        <f>SUM(L26:L26)</f>
        <v>0</v>
      </c>
      <c r="M27" s="72"/>
      <c r="N27" s="8"/>
      <c r="O27" s="27"/>
      <c r="P27" s="27"/>
      <c r="Q27" s="8"/>
      <c r="R27" s="8"/>
      <c r="S27" s="8"/>
      <c r="T27" s="8"/>
      <c r="U27" s="8"/>
      <c r="V27" s="8"/>
      <c r="W27" s="9"/>
    </row>
    <row r="28" spans="1:23" ht="14.25" customHeight="1">
      <c r="A28" s="36"/>
      <c r="B28" s="43"/>
      <c r="C28" s="44"/>
      <c r="D28" s="52"/>
      <c r="E28" s="39"/>
      <c r="F28" s="39"/>
      <c r="G28" s="42"/>
      <c r="H28" s="41"/>
      <c r="I28" s="66"/>
      <c r="J28" s="196"/>
      <c r="K28" s="32"/>
      <c r="L28" s="35"/>
      <c r="M28" s="7"/>
      <c r="N28" s="8"/>
      <c r="O28" s="27"/>
      <c r="P28" s="27"/>
      <c r="Q28" s="8"/>
      <c r="R28" s="8"/>
      <c r="S28" s="8"/>
      <c r="T28" s="8"/>
      <c r="U28" s="8"/>
      <c r="V28" s="8"/>
      <c r="W28" s="9"/>
    </row>
    <row r="29" spans="1:23" ht="14.25" customHeight="1">
      <c r="A29" s="28">
        <v>3</v>
      </c>
      <c r="B29" s="50" t="s">
        <v>47</v>
      </c>
      <c r="C29" s="44"/>
      <c r="D29" s="183"/>
      <c r="E29" s="39"/>
      <c r="F29" s="183"/>
      <c r="G29" s="42"/>
      <c r="H29" s="41"/>
      <c r="I29" s="66"/>
      <c r="J29" s="196"/>
      <c r="K29" s="32"/>
      <c r="L29" s="35"/>
      <c r="M29" s="7"/>
      <c r="N29" s="8"/>
      <c r="O29" s="27"/>
      <c r="P29" s="27"/>
      <c r="Q29" s="8"/>
      <c r="R29" s="8"/>
      <c r="S29" s="8"/>
      <c r="T29" s="8"/>
      <c r="U29" s="8"/>
      <c r="V29" s="8"/>
      <c r="W29" s="9"/>
    </row>
    <row r="30" spans="1:23" ht="14.25" customHeight="1">
      <c r="A30" s="36">
        <v>3.1</v>
      </c>
      <c r="B30" s="37" t="s">
        <v>48</v>
      </c>
      <c r="C30" s="38" t="s">
        <v>46</v>
      </c>
      <c r="D30" s="32">
        <v>491.22</v>
      </c>
      <c r="E30" s="39">
        <v>19763</v>
      </c>
      <c r="F30" s="39">
        <f>ROUND(D30*E30,0)</f>
        <v>9707981</v>
      </c>
      <c r="G30" s="42">
        <f>IF(K30&gt;D30,K30-D30,0)</f>
        <v>0</v>
      </c>
      <c r="H30" s="41">
        <f>ROUND(E30*G30,0)</f>
        <v>0</v>
      </c>
      <c r="I30" s="66">
        <v>0</v>
      </c>
      <c r="J30" s="49">
        <f>ROUND(I30*E30,0)</f>
        <v>0</v>
      </c>
      <c r="K30" s="32"/>
      <c r="L30" s="35">
        <f>ROUND(E30*K30,0)</f>
        <v>0</v>
      </c>
      <c r="M30" s="7"/>
      <c r="N30" s="8"/>
      <c r="O30" s="27"/>
      <c r="P30" s="27"/>
      <c r="Q30" s="8"/>
      <c r="R30" s="8"/>
      <c r="S30" s="8"/>
      <c r="T30" s="8"/>
      <c r="U30" s="8"/>
      <c r="V30" s="8"/>
      <c r="W30" s="9"/>
    </row>
    <row r="31" spans="1:23" ht="14.25" customHeight="1">
      <c r="A31" s="36">
        <v>3.2</v>
      </c>
      <c r="B31" s="37" t="s">
        <v>49</v>
      </c>
      <c r="C31" s="38" t="s">
        <v>46</v>
      </c>
      <c r="D31" s="32">
        <v>39.229999999999997</v>
      </c>
      <c r="E31" s="39">
        <v>52187</v>
      </c>
      <c r="F31" s="39">
        <f>ROUND(D31*E31,0)</f>
        <v>2047296</v>
      </c>
      <c r="G31" s="42">
        <f>IF(K31&gt;D31,K31-D31,0)</f>
        <v>0</v>
      </c>
      <c r="H31" s="41">
        <f>ROUND(E31*G31,0)</f>
        <v>0</v>
      </c>
      <c r="I31" s="66">
        <v>0</v>
      </c>
      <c r="J31" s="49">
        <f>ROUND(I31*E31,0)</f>
        <v>0</v>
      </c>
      <c r="K31" s="32"/>
      <c r="L31" s="35">
        <f>ROUND(E31*K31,0)</f>
        <v>0</v>
      </c>
      <c r="M31" s="7"/>
      <c r="N31" s="8"/>
      <c r="O31" s="27"/>
      <c r="P31" s="27"/>
      <c r="Q31" s="8"/>
      <c r="R31" s="8"/>
      <c r="S31" s="8"/>
      <c r="T31" s="8"/>
      <c r="U31" s="8"/>
      <c r="V31" s="8"/>
      <c r="W31" s="9"/>
    </row>
    <row r="32" spans="1:23" ht="14.25" customHeight="1">
      <c r="A32" s="36"/>
      <c r="B32" s="43"/>
      <c r="C32" s="44"/>
      <c r="D32" s="52"/>
      <c r="E32" s="39"/>
      <c r="F32" s="45">
        <f>SUM(F30:F31)</f>
        <v>11755277</v>
      </c>
      <c r="G32" s="42"/>
      <c r="H32" s="194">
        <f>SUM(H30:H31)</f>
        <v>0</v>
      </c>
      <c r="I32" s="66"/>
      <c r="J32" s="195">
        <f>SUM(J30:J31)</f>
        <v>0</v>
      </c>
      <c r="K32" s="32"/>
      <c r="L32" s="45">
        <f>SUM(L30:L31)</f>
        <v>0</v>
      </c>
      <c r="M32" s="72"/>
      <c r="N32" s="8"/>
      <c r="O32" s="27"/>
      <c r="P32" s="27"/>
      <c r="Q32" s="8"/>
      <c r="R32" s="8"/>
      <c r="S32" s="8"/>
      <c r="T32" s="8"/>
      <c r="U32" s="8"/>
      <c r="V32" s="8"/>
      <c r="W32" s="9"/>
    </row>
    <row r="33" spans="1:23" ht="14.25" customHeight="1">
      <c r="A33" s="36"/>
      <c r="B33" s="43"/>
      <c r="C33" s="44"/>
      <c r="D33" s="52"/>
      <c r="E33" s="39"/>
      <c r="F33" s="54"/>
      <c r="G33" s="42"/>
      <c r="H33" s="41"/>
      <c r="I33" s="66"/>
      <c r="J33" s="196"/>
      <c r="K33" s="32"/>
      <c r="L33" s="35"/>
      <c r="M33" s="7"/>
      <c r="N33" s="8"/>
      <c r="O33" s="27"/>
      <c r="P33" s="27"/>
      <c r="Q33" s="8"/>
      <c r="R33" s="8"/>
      <c r="S33" s="8"/>
      <c r="T33" s="8"/>
      <c r="U33" s="8"/>
      <c r="V33" s="8"/>
      <c r="W33" s="9"/>
    </row>
    <row r="34" spans="1:23" ht="14.25" customHeight="1">
      <c r="A34" s="28">
        <v>4</v>
      </c>
      <c r="B34" s="50" t="s">
        <v>50</v>
      </c>
      <c r="C34" s="53"/>
      <c r="D34" s="183"/>
      <c r="E34" s="39"/>
      <c r="F34" s="183"/>
      <c r="G34" s="42"/>
      <c r="H34" s="41"/>
      <c r="I34" s="66"/>
      <c r="J34" s="196"/>
      <c r="K34" s="32"/>
      <c r="L34" s="35"/>
      <c r="M34" s="7"/>
      <c r="N34" s="8"/>
      <c r="O34" s="27"/>
      <c r="P34" s="27"/>
      <c r="Q34" s="8"/>
      <c r="R34" s="8"/>
      <c r="S34" s="8"/>
      <c r="T34" s="8"/>
      <c r="U34" s="8"/>
      <c r="V34" s="8"/>
      <c r="W34" s="9"/>
    </row>
    <row r="35" spans="1:23" ht="14.25" customHeight="1">
      <c r="A35" s="36">
        <v>4.0999999999999996</v>
      </c>
      <c r="B35" s="37" t="s">
        <v>51</v>
      </c>
      <c r="C35" s="38" t="s">
        <v>46</v>
      </c>
      <c r="D35" s="32">
        <v>26.82</v>
      </c>
      <c r="E35" s="39">
        <v>31353</v>
      </c>
      <c r="F35" s="39">
        <f>ROUND(D35*E35,0)</f>
        <v>840887</v>
      </c>
      <c r="G35" s="42">
        <f>IF(K35&gt;D35,K35-D35,0)</f>
        <v>0</v>
      </c>
      <c r="H35" s="41">
        <f>ROUND(E35*G35,0)</f>
        <v>0</v>
      </c>
      <c r="I35" s="66">
        <v>0</v>
      </c>
      <c r="J35" s="49">
        <f>ROUND(I35*E35,0)</f>
        <v>0</v>
      </c>
      <c r="K35" s="32"/>
      <c r="L35" s="35">
        <f>ROUND(E35*K35,0)</f>
        <v>0</v>
      </c>
      <c r="M35" s="7"/>
      <c r="N35" s="8"/>
      <c r="O35" s="27"/>
      <c r="P35" s="27"/>
      <c r="Q35" s="8"/>
      <c r="R35" s="8"/>
      <c r="S35" s="8"/>
      <c r="T35" s="8"/>
      <c r="U35" s="8"/>
      <c r="V35" s="8"/>
      <c r="W35" s="9"/>
    </row>
    <row r="36" spans="1:23" ht="14.25" customHeight="1">
      <c r="A36" s="36">
        <v>4.2</v>
      </c>
      <c r="B36" s="37" t="s">
        <v>52</v>
      </c>
      <c r="C36" s="38" t="s">
        <v>46</v>
      </c>
      <c r="D36" s="32">
        <v>178.62</v>
      </c>
      <c r="E36" s="39">
        <v>59142</v>
      </c>
      <c r="F36" s="39">
        <f>ROUND(D36*E36,0)</f>
        <v>10563944</v>
      </c>
      <c r="G36" s="42">
        <f>IF(K36&gt;D36,K36-D36,0)</f>
        <v>0</v>
      </c>
      <c r="H36" s="41">
        <f>ROUND(E36*G36,0)</f>
        <v>0</v>
      </c>
      <c r="I36" s="66">
        <v>0</v>
      </c>
      <c r="J36" s="49">
        <f>ROUND(I36*E36,0)</f>
        <v>0</v>
      </c>
      <c r="K36" s="32"/>
      <c r="L36" s="35">
        <f>ROUND(E36*K36,0)</f>
        <v>0</v>
      </c>
      <c r="M36" s="7"/>
      <c r="N36" s="8"/>
      <c r="O36" s="27"/>
      <c r="P36" s="27"/>
      <c r="Q36" s="8"/>
      <c r="R36" s="8"/>
      <c r="S36" s="8"/>
      <c r="T36" s="8"/>
      <c r="U36" s="8"/>
      <c r="V36" s="8"/>
      <c r="W36" s="9"/>
    </row>
    <row r="37" spans="1:23" ht="14.25" customHeight="1">
      <c r="A37" s="28"/>
      <c r="B37" s="43"/>
      <c r="C37" s="53"/>
      <c r="D37" s="197"/>
      <c r="E37" s="39"/>
      <c r="F37" s="45">
        <f>SUM(F35:F36)</f>
        <v>11404831</v>
      </c>
      <c r="G37" s="42"/>
      <c r="H37" s="194">
        <f>SUM(H35:H36)</f>
        <v>0</v>
      </c>
      <c r="I37" s="66"/>
      <c r="J37" s="195">
        <f>SUM(J35:J36)</f>
        <v>0</v>
      </c>
      <c r="K37" s="32"/>
      <c r="L37" s="45">
        <f>SUM(L35:L36)</f>
        <v>0</v>
      </c>
      <c r="M37" s="72"/>
      <c r="N37" s="8"/>
      <c r="O37" s="27"/>
      <c r="P37" s="27"/>
      <c r="Q37" s="8"/>
      <c r="R37" s="8"/>
      <c r="S37" s="8"/>
      <c r="T37" s="8"/>
      <c r="U37" s="8"/>
      <c r="V37" s="8"/>
      <c r="W37" s="9"/>
    </row>
    <row r="38" spans="1:23" ht="14.25" customHeight="1">
      <c r="A38" s="28">
        <v>5</v>
      </c>
      <c r="B38" s="29" t="s">
        <v>53</v>
      </c>
      <c r="C38" s="53"/>
      <c r="D38" s="198"/>
      <c r="E38" s="39"/>
      <c r="F38" s="183"/>
      <c r="G38" s="42"/>
      <c r="H38" s="41"/>
      <c r="I38" s="66"/>
      <c r="J38" s="196"/>
      <c r="K38" s="32"/>
      <c r="L38" s="35"/>
      <c r="M38" s="7"/>
      <c r="N38" s="8"/>
      <c r="O38" s="27"/>
      <c r="P38" s="27"/>
      <c r="Q38" s="8"/>
      <c r="R38" s="8"/>
      <c r="S38" s="8"/>
      <c r="T38" s="8"/>
      <c r="U38" s="8"/>
      <c r="V38" s="8"/>
      <c r="W38" s="9"/>
    </row>
    <row r="39" spans="1:23" ht="14.25" customHeight="1">
      <c r="A39" s="36">
        <v>5.0999999999999996</v>
      </c>
      <c r="B39" s="37" t="s">
        <v>54</v>
      </c>
      <c r="C39" s="38" t="s">
        <v>46</v>
      </c>
      <c r="D39" s="32">
        <v>178.62</v>
      </c>
      <c r="E39" s="39">
        <v>666008</v>
      </c>
      <c r="F39" s="39">
        <f>ROUND(D39*E39,0)</f>
        <v>118962349</v>
      </c>
      <c r="G39" s="42">
        <f>IF(K39&gt;D39,K39-D39,0)</f>
        <v>0</v>
      </c>
      <c r="H39" s="41">
        <f>ROUND(E39*G39,0)</f>
        <v>0</v>
      </c>
      <c r="I39" s="66">
        <v>0</v>
      </c>
      <c r="J39" s="49">
        <f>ROUND(I39*E39,0)</f>
        <v>0</v>
      </c>
      <c r="K39" s="32"/>
      <c r="L39" s="35">
        <f>ROUND(E39*K39,0)</f>
        <v>0</v>
      </c>
      <c r="M39" s="7"/>
      <c r="N39" s="8"/>
      <c r="O39" s="27"/>
      <c r="P39" s="27"/>
      <c r="Q39" s="8"/>
      <c r="R39" s="8"/>
      <c r="S39" s="8"/>
      <c r="T39" s="8"/>
      <c r="U39" s="8"/>
      <c r="V39" s="8"/>
      <c r="W39" s="9"/>
    </row>
    <row r="40" spans="1:23" ht="14.25" customHeight="1">
      <c r="A40" s="36">
        <v>5.2</v>
      </c>
      <c r="B40" s="37" t="s">
        <v>55</v>
      </c>
      <c r="C40" s="38" t="s">
        <v>56</v>
      </c>
      <c r="D40" s="52">
        <v>0</v>
      </c>
      <c r="E40" s="39">
        <v>4005</v>
      </c>
      <c r="F40" s="39">
        <f>ROUND(D40*E40,0)</f>
        <v>0</v>
      </c>
      <c r="G40" s="42">
        <f>IF(K40&gt;D40,K40-D40,0)</f>
        <v>0</v>
      </c>
      <c r="H40" s="41">
        <f>ROUND(E40*G40,0)</f>
        <v>0</v>
      </c>
      <c r="I40" s="66">
        <v>0</v>
      </c>
      <c r="J40" s="49">
        <f>ROUND(I40*E40,0)</f>
        <v>0</v>
      </c>
      <c r="K40" s="32"/>
      <c r="L40" s="35">
        <f>ROUND(E40*K40,0)</f>
        <v>0</v>
      </c>
      <c r="M40" s="7"/>
      <c r="N40" s="8"/>
      <c r="O40" s="27"/>
      <c r="P40" s="27"/>
      <c r="Q40" s="8"/>
      <c r="R40" s="8"/>
      <c r="S40" s="8"/>
      <c r="T40" s="8"/>
      <c r="U40" s="8"/>
      <c r="V40" s="8"/>
      <c r="W40" s="9"/>
    </row>
    <row r="41" spans="1:23" ht="14.25" customHeight="1">
      <c r="A41" s="36">
        <v>5.3</v>
      </c>
      <c r="B41" s="37" t="s">
        <v>57</v>
      </c>
      <c r="C41" s="38" t="s">
        <v>40</v>
      </c>
      <c r="D41" s="32">
        <v>248.18</v>
      </c>
      <c r="E41" s="39">
        <v>56280</v>
      </c>
      <c r="F41" s="39">
        <f>ROUND(D41*E41,0)</f>
        <v>13967570</v>
      </c>
      <c r="G41" s="42">
        <f>IF(K41&gt;D41,K41-D41,0)</f>
        <v>0</v>
      </c>
      <c r="H41" s="41">
        <f>ROUND(E41*G41,0)</f>
        <v>0</v>
      </c>
      <c r="I41" s="66">
        <v>0</v>
      </c>
      <c r="J41" s="49">
        <f>ROUND(I41*E41,0)</f>
        <v>0</v>
      </c>
      <c r="K41" s="32"/>
      <c r="L41" s="35">
        <f>ROUND(E41*K41,0)</f>
        <v>0</v>
      </c>
      <c r="M41" s="7"/>
      <c r="N41" s="8"/>
      <c r="O41" s="27"/>
      <c r="P41" s="27"/>
      <c r="Q41" s="8"/>
      <c r="R41" s="8"/>
      <c r="S41" s="8"/>
      <c r="T41" s="8"/>
      <c r="U41" s="8"/>
      <c r="V41" s="8"/>
      <c r="W41" s="9"/>
    </row>
    <row r="42" spans="1:23" ht="14.25" customHeight="1">
      <c r="A42" s="36"/>
      <c r="B42" s="43"/>
      <c r="C42" s="53"/>
      <c r="D42" s="31"/>
      <c r="E42" s="39"/>
      <c r="F42" s="45">
        <f>SUM(F39:F41)</f>
        <v>132929919</v>
      </c>
      <c r="G42" s="42"/>
      <c r="H42" s="194">
        <f>SUM(H39:H41)</f>
        <v>0</v>
      </c>
      <c r="I42" s="66"/>
      <c r="J42" s="195">
        <f>SUM(J39:J41)</f>
        <v>0</v>
      </c>
      <c r="K42" s="32"/>
      <c r="L42" s="45">
        <f>SUM(L39:L41)</f>
        <v>0</v>
      </c>
      <c r="M42" s="72"/>
      <c r="N42" s="8"/>
      <c r="O42" s="27"/>
      <c r="P42" s="27"/>
      <c r="Q42" s="8"/>
      <c r="R42" s="8"/>
      <c r="S42" s="8"/>
      <c r="T42" s="8"/>
      <c r="U42" s="8"/>
      <c r="V42" s="8"/>
      <c r="W42" s="9"/>
    </row>
    <row r="43" spans="1:23" ht="14.25" customHeight="1">
      <c r="A43" s="28">
        <v>6</v>
      </c>
      <c r="B43" s="29" t="s">
        <v>58</v>
      </c>
      <c r="C43" s="30"/>
      <c r="D43" s="183"/>
      <c r="E43" s="30"/>
      <c r="F43" s="183"/>
      <c r="G43" s="42"/>
      <c r="H43" s="41"/>
      <c r="I43" s="66"/>
      <c r="J43" s="196"/>
      <c r="K43" s="32"/>
      <c r="L43" s="35"/>
      <c r="M43" s="7"/>
      <c r="N43" s="8"/>
      <c r="O43" s="27"/>
      <c r="P43" s="27"/>
      <c r="Q43" s="8"/>
      <c r="R43" s="8"/>
      <c r="S43" s="8"/>
      <c r="T43" s="8"/>
      <c r="U43" s="8"/>
      <c r="V43" s="8"/>
      <c r="W43" s="9"/>
    </row>
    <row r="44" spans="1:23" ht="14.25" customHeight="1">
      <c r="A44" s="36">
        <v>6.1</v>
      </c>
      <c r="B44" s="37" t="s">
        <v>59</v>
      </c>
      <c r="C44" s="38" t="s">
        <v>40</v>
      </c>
      <c r="D44" s="42">
        <v>375.77</v>
      </c>
      <c r="E44" s="39">
        <v>2973</v>
      </c>
      <c r="F44" s="39">
        <f>ROUND(D44*E44,0)</f>
        <v>1117164</v>
      </c>
      <c r="G44" s="42">
        <f>IF(K44&gt;D44,K44-D44,0)</f>
        <v>0</v>
      </c>
      <c r="H44" s="41">
        <f>ROUND(E44*G44,0)</f>
        <v>0</v>
      </c>
      <c r="I44" s="66">
        <v>0</v>
      </c>
      <c r="J44" s="49">
        <f>ROUND(I44*E44,0)</f>
        <v>0</v>
      </c>
      <c r="K44" s="32"/>
      <c r="L44" s="35">
        <f>ROUND(E44*K44,0)</f>
        <v>0</v>
      </c>
      <c r="M44" s="7"/>
      <c r="N44" s="8"/>
      <c r="O44" s="27"/>
      <c r="P44" s="27"/>
      <c r="Q44" s="8"/>
      <c r="R44" s="8"/>
      <c r="S44" s="8"/>
      <c r="T44" s="8"/>
      <c r="U44" s="8"/>
      <c r="V44" s="8"/>
      <c r="W44" s="9"/>
    </row>
    <row r="45" spans="1:23" ht="14.25" customHeight="1">
      <c r="A45" s="36">
        <v>6.2</v>
      </c>
      <c r="B45" s="37" t="s">
        <v>60</v>
      </c>
      <c r="C45" s="38" t="s">
        <v>40</v>
      </c>
      <c r="D45" s="42">
        <v>49.2</v>
      </c>
      <c r="E45" s="39">
        <v>8919</v>
      </c>
      <c r="F45" s="39">
        <f>ROUND(D45*E45,0)</f>
        <v>438815</v>
      </c>
      <c r="G45" s="42">
        <f>IF(K45&gt;D45,K45-D45,0)</f>
        <v>0</v>
      </c>
      <c r="H45" s="41">
        <f>ROUND(E45*G45,0)</f>
        <v>0</v>
      </c>
      <c r="I45" s="66">
        <v>0</v>
      </c>
      <c r="J45" s="49">
        <f>ROUND(I45*E45,0)</f>
        <v>0</v>
      </c>
      <c r="K45" s="32"/>
      <c r="L45" s="35">
        <f>ROUND(E45*K45,0)</f>
        <v>0</v>
      </c>
      <c r="M45" s="7"/>
      <c r="N45" s="8"/>
      <c r="O45" s="27"/>
      <c r="P45" s="27"/>
      <c r="Q45" s="8"/>
      <c r="R45" s="8"/>
      <c r="S45" s="8"/>
      <c r="T45" s="8"/>
      <c r="U45" s="8"/>
      <c r="V45" s="8"/>
      <c r="W45" s="9"/>
    </row>
    <row r="46" spans="1:23" ht="14.25" customHeight="1">
      <c r="A46" s="36">
        <v>6.3</v>
      </c>
      <c r="B46" s="37" t="s">
        <v>61</v>
      </c>
      <c r="C46" s="38" t="s">
        <v>30</v>
      </c>
      <c r="D46" s="42">
        <v>3</v>
      </c>
      <c r="E46" s="39">
        <v>209715</v>
      </c>
      <c r="F46" s="39">
        <f>ROUND(D46*E46,0)</f>
        <v>629145</v>
      </c>
      <c r="G46" s="42">
        <f>IF(K46&gt;D46,K46-D46,0)</f>
        <v>0</v>
      </c>
      <c r="H46" s="41">
        <f>ROUND(E46*G46,0)</f>
        <v>0</v>
      </c>
      <c r="I46" s="66">
        <v>0</v>
      </c>
      <c r="J46" s="49">
        <f>ROUND(I46*E46,0)</f>
        <v>0</v>
      </c>
      <c r="K46" s="32"/>
      <c r="L46" s="35">
        <f>ROUND(E46*K46,0)</f>
        <v>0</v>
      </c>
      <c r="M46" s="7"/>
      <c r="N46" s="8"/>
      <c r="O46" s="27"/>
      <c r="P46" s="27"/>
      <c r="Q46" s="8"/>
      <c r="R46" s="8"/>
      <c r="S46" s="8"/>
      <c r="T46" s="8"/>
      <c r="U46" s="8"/>
      <c r="V46" s="8"/>
      <c r="W46" s="9"/>
    </row>
    <row r="47" spans="1:23" ht="14.25" customHeight="1">
      <c r="A47" s="36"/>
      <c r="B47" s="43"/>
      <c r="C47" s="53"/>
      <c r="D47" s="56"/>
      <c r="E47" s="39"/>
      <c r="F47" s="45">
        <f>SUM(F44:F46)</f>
        <v>2185124</v>
      </c>
      <c r="G47" s="42"/>
      <c r="H47" s="194">
        <f>SUM(H44:H46)</f>
        <v>0</v>
      </c>
      <c r="I47" s="66"/>
      <c r="J47" s="195">
        <f>SUM(J44:J46)</f>
        <v>0</v>
      </c>
      <c r="K47" s="32"/>
      <c r="L47" s="45">
        <f>SUM(L44:L46)</f>
        <v>0</v>
      </c>
      <c r="M47" s="72"/>
      <c r="N47" s="8"/>
      <c r="O47" s="27"/>
      <c r="P47" s="27"/>
      <c r="Q47" s="8"/>
      <c r="R47" s="8"/>
      <c r="S47" s="8"/>
      <c r="T47" s="8"/>
      <c r="U47" s="8"/>
      <c r="V47" s="8"/>
      <c r="W47" s="9"/>
    </row>
    <row r="48" spans="1:23" ht="14.25" customHeight="1">
      <c r="A48" s="28">
        <v>7</v>
      </c>
      <c r="B48" s="50" t="s">
        <v>62</v>
      </c>
      <c r="C48" s="53"/>
      <c r="D48" s="183"/>
      <c r="E48" s="39"/>
      <c r="F48" s="183"/>
      <c r="G48" s="42"/>
      <c r="H48" s="41"/>
      <c r="I48" s="66"/>
      <c r="J48" s="196"/>
      <c r="K48" s="32"/>
      <c r="L48" s="35"/>
      <c r="M48" s="7"/>
      <c r="N48" s="8"/>
      <c r="O48" s="27"/>
      <c r="P48" s="27"/>
      <c r="Q48" s="8"/>
      <c r="R48" s="8"/>
      <c r="S48" s="8"/>
      <c r="T48" s="8"/>
      <c r="U48" s="8"/>
      <c r="V48" s="8"/>
      <c r="W48" s="9"/>
    </row>
    <row r="49" spans="1:23" ht="14.25" customHeight="1">
      <c r="A49" s="36">
        <v>7.1</v>
      </c>
      <c r="B49" s="37" t="s">
        <v>63</v>
      </c>
      <c r="C49" s="38" t="s">
        <v>64</v>
      </c>
      <c r="D49" s="42">
        <v>248.18</v>
      </c>
      <c r="E49" s="39">
        <v>45125</v>
      </c>
      <c r="F49" s="39">
        <f>ROUND(D49*E49,0)</f>
        <v>11199123</v>
      </c>
      <c r="G49" s="42">
        <f>IF(K49&gt;D49,K49-D49,0)</f>
        <v>0</v>
      </c>
      <c r="H49" s="41">
        <f>ROUND(E49*G49,0)</f>
        <v>0</v>
      </c>
      <c r="I49" s="66">
        <v>0</v>
      </c>
      <c r="J49" s="49">
        <f>ROUND(I49*E49,0)</f>
        <v>0</v>
      </c>
      <c r="K49" s="32"/>
      <c r="L49" s="35">
        <f>ROUND(E49*K49,0)</f>
        <v>0</v>
      </c>
      <c r="M49" s="7"/>
      <c r="N49" s="8"/>
      <c r="O49" s="27"/>
      <c r="P49" s="27"/>
      <c r="Q49" s="8"/>
      <c r="R49" s="8"/>
      <c r="S49" s="8"/>
      <c r="T49" s="8"/>
      <c r="U49" s="8"/>
      <c r="V49" s="8"/>
      <c r="W49" s="9"/>
    </row>
    <row r="50" spans="1:23" ht="14.25" customHeight="1">
      <c r="A50" s="36">
        <v>7.2</v>
      </c>
      <c r="B50" s="37" t="s">
        <v>65</v>
      </c>
      <c r="C50" s="38" t="s">
        <v>66</v>
      </c>
      <c r="D50" s="42">
        <v>3572.4</v>
      </c>
      <c r="E50" s="39">
        <v>1133</v>
      </c>
      <c r="F50" s="39">
        <f>ROUND(D50*E50,0)</f>
        <v>4047529</v>
      </c>
      <c r="G50" s="42">
        <f>IF(K50&gt;D50,K50-D50,0)</f>
        <v>0</v>
      </c>
      <c r="H50" s="41">
        <f>ROUND(E50*G50,0)</f>
        <v>0</v>
      </c>
      <c r="I50" s="66">
        <v>0</v>
      </c>
      <c r="J50" s="49">
        <f>ROUND(I50*E50,0)</f>
        <v>0</v>
      </c>
      <c r="K50" s="32"/>
      <c r="L50" s="35">
        <f>ROUND(E50*K50,0)</f>
        <v>0</v>
      </c>
      <c r="M50" s="7"/>
      <c r="N50" s="8"/>
      <c r="O50" s="27"/>
      <c r="P50" s="27"/>
      <c r="Q50" s="8"/>
      <c r="R50" s="8"/>
      <c r="S50" s="8"/>
      <c r="T50" s="8"/>
      <c r="U50" s="8"/>
      <c r="V50" s="8"/>
      <c r="W50" s="9"/>
    </row>
    <row r="51" spans="1:23" ht="14.25" customHeight="1">
      <c r="A51" s="36">
        <v>7.3</v>
      </c>
      <c r="B51" s="37" t="s">
        <v>67</v>
      </c>
      <c r="C51" s="38" t="s">
        <v>30</v>
      </c>
      <c r="D51" s="42">
        <v>18</v>
      </c>
      <c r="E51" s="39">
        <v>131673</v>
      </c>
      <c r="F51" s="39">
        <f>ROUND(D51*E51,0)</f>
        <v>2370114</v>
      </c>
      <c r="G51" s="42">
        <f>IF(K51&gt;D51,K51-D51,0)</f>
        <v>0</v>
      </c>
      <c r="H51" s="41">
        <f>ROUND(E51*G51,0)</f>
        <v>0</v>
      </c>
      <c r="I51" s="66">
        <v>0</v>
      </c>
      <c r="J51" s="49">
        <f>ROUND(I51*E51,0)</f>
        <v>0</v>
      </c>
      <c r="K51" s="32"/>
      <c r="L51" s="35">
        <f>ROUND(E51*K51,0)</f>
        <v>0</v>
      </c>
      <c r="M51" s="7"/>
      <c r="N51" s="8"/>
      <c r="O51" s="27"/>
      <c r="P51" s="27"/>
      <c r="Q51" s="8"/>
      <c r="R51" s="8"/>
      <c r="S51" s="8"/>
      <c r="T51" s="8"/>
      <c r="U51" s="8"/>
      <c r="V51" s="8"/>
      <c r="W51" s="9"/>
    </row>
    <row r="52" spans="1:23" ht="14.25" customHeight="1">
      <c r="A52" s="36">
        <v>7.4</v>
      </c>
      <c r="B52" s="37" t="s">
        <v>68</v>
      </c>
      <c r="C52" s="38" t="s">
        <v>40</v>
      </c>
      <c r="D52" s="42">
        <v>0</v>
      </c>
      <c r="E52" s="39">
        <v>1245000</v>
      </c>
      <c r="F52" s="39">
        <f>ROUND(D52*E52,0)</f>
        <v>0</v>
      </c>
      <c r="G52" s="42">
        <f>IF(K52&gt;D52,K52-D52,0)</f>
        <v>0</v>
      </c>
      <c r="H52" s="41">
        <f>ROUND(E52*G52,0)</f>
        <v>0</v>
      </c>
      <c r="I52" s="66">
        <v>0</v>
      </c>
      <c r="J52" s="49">
        <f>ROUND(I52*E52,0)</f>
        <v>0</v>
      </c>
      <c r="K52" s="32"/>
      <c r="L52" s="35">
        <f>ROUND(E52*K52,0)</f>
        <v>0</v>
      </c>
      <c r="M52" s="7"/>
      <c r="N52" s="8"/>
      <c r="O52" s="27"/>
      <c r="P52" s="27"/>
      <c r="Q52" s="8"/>
      <c r="R52" s="8"/>
      <c r="S52" s="8"/>
      <c r="T52" s="8"/>
      <c r="U52" s="8"/>
      <c r="V52" s="8"/>
      <c r="W52" s="9"/>
    </row>
    <row r="53" spans="1:23" ht="14.25" customHeight="1">
      <c r="A53" s="36">
        <v>7.5</v>
      </c>
      <c r="B53" s="37" t="s">
        <v>69</v>
      </c>
      <c r="C53" s="38" t="s">
        <v>40</v>
      </c>
      <c r="D53" s="42">
        <v>0</v>
      </c>
      <c r="E53" s="39">
        <v>60171</v>
      </c>
      <c r="F53" s="39">
        <f>ROUND(D53*E53,0)</f>
        <v>0</v>
      </c>
      <c r="G53" s="42">
        <f>IF(K53&gt;D53,K53-D53,0)</f>
        <v>0</v>
      </c>
      <c r="H53" s="41">
        <f>ROUND(E53*G53,0)</f>
        <v>0</v>
      </c>
      <c r="I53" s="66">
        <v>0</v>
      </c>
      <c r="J53" s="49">
        <f>ROUND(I53*E53,0)</f>
        <v>0</v>
      </c>
      <c r="K53" s="32"/>
      <c r="L53" s="35">
        <f>ROUND(E53*K53,0)</f>
        <v>0</v>
      </c>
      <c r="M53" s="7"/>
      <c r="N53" s="8"/>
      <c r="O53" s="27"/>
      <c r="P53" s="27"/>
      <c r="Q53" s="8"/>
      <c r="R53" s="8"/>
      <c r="S53" s="8"/>
      <c r="T53" s="8"/>
      <c r="U53" s="8"/>
      <c r="V53" s="8"/>
      <c r="W53" s="9"/>
    </row>
    <row r="54" spans="1:23" ht="14.25" customHeight="1">
      <c r="A54" s="36"/>
      <c r="B54" s="43"/>
      <c r="C54" s="44"/>
      <c r="D54" s="56"/>
      <c r="E54" s="39"/>
      <c r="F54" s="45">
        <f>SUM(F49:F53)</f>
        <v>17616766</v>
      </c>
      <c r="G54" s="42"/>
      <c r="H54" s="194">
        <f>SUM(H49:H53)</f>
        <v>0</v>
      </c>
      <c r="I54" s="66"/>
      <c r="J54" s="195">
        <f>SUM(J49:J53)</f>
        <v>0</v>
      </c>
      <c r="K54" s="32"/>
      <c r="L54" s="199">
        <f>SUM(L49:L53)</f>
        <v>0</v>
      </c>
      <c r="M54" s="8"/>
      <c r="N54" s="8"/>
      <c r="O54" s="27"/>
      <c r="P54" s="27"/>
      <c r="Q54" s="8"/>
      <c r="R54" s="8"/>
      <c r="S54" s="8"/>
      <c r="T54" s="8"/>
      <c r="U54" s="8"/>
      <c r="V54" s="8"/>
      <c r="W54" s="9"/>
    </row>
    <row r="55" spans="1:23" ht="18" customHeight="1">
      <c r="A55" s="36"/>
      <c r="B55" s="200" t="s">
        <v>70</v>
      </c>
      <c r="C55" s="44"/>
      <c r="D55" s="32"/>
      <c r="E55" s="39"/>
      <c r="F55" s="39"/>
      <c r="G55" s="42"/>
      <c r="H55" s="41"/>
      <c r="I55" s="66"/>
      <c r="J55" s="196"/>
      <c r="K55" s="32"/>
      <c r="L55" s="35"/>
      <c r="M55" s="7"/>
      <c r="N55" s="8"/>
      <c r="O55" s="27"/>
      <c r="P55" s="27"/>
      <c r="Q55" s="8"/>
      <c r="R55" s="8"/>
      <c r="S55" s="8"/>
      <c r="T55" s="8"/>
      <c r="U55" s="8"/>
      <c r="V55" s="8"/>
      <c r="W55" s="9"/>
    </row>
    <row r="56" spans="1:23" ht="14.25" customHeight="1">
      <c r="A56" s="63">
        <v>9</v>
      </c>
      <c r="B56" s="50" t="s">
        <v>190</v>
      </c>
      <c r="C56" s="44"/>
      <c r="D56" s="32"/>
      <c r="E56" s="39"/>
      <c r="F56" s="39"/>
      <c r="G56" s="42"/>
      <c r="H56" s="41"/>
      <c r="I56" s="66"/>
      <c r="J56" s="196"/>
      <c r="K56" s="32"/>
      <c r="L56" s="35"/>
      <c r="M56" s="7"/>
      <c r="N56" s="8"/>
      <c r="O56" s="27"/>
      <c r="P56" s="27"/>
      <c r="Q56" s="8"/>
      <c r="R56" s="8"/>
      <c r="S56" s="8"/>
      <c r="T56" s="8"/>
      <c r="U56" s="8"/>
      <c r="V56" s="8"/>
      <c r="W56" s="9"/>
    </row>
    <row r="57" spans="1:23" ht="14.25" customHeight="1">
      <c r="A57" s="65" t="s">
        <v>191</v>
      </c>
      <c r="B57" s="37" t="s">
        <v>192</v>
      </c>
      <c r="C57" s="38" t="s">
        <v>30</v>
      </c>
      <c r="D57" s="32"/>
      <c r="E57" s="39"/>
      <c r="F57" s="39">
        <f>ROUND(D57*E57,0)</f>
        <v>0</v>
      </c>
      <c r="G57" s="42">
        <f>IF(K57&gt;D57,K57-D57,0)</f>
        <v>0</v>
      </c>
      <c r="H57" s="41">
        <f>ROUND(E57*G57,0)</f>
        <v>0</v>
      </c>
      <c r="I57" s="66">
        <v>0</v>
      </c>
      <c r="J57" s="49">
        <f>ROUND(I57*E57,0)</f>
        <v>0</v>
      </c>
      <c r="K57" s="32"/>
      <c r="L57" s="35">
        <f>ROUND(E57*K57,0)</f>
        <v>0</v>
      </c>
      <c r="M57" s="7"/>
      <c r="N57" s="8"/>
      <c r="O57" s="27"/>
      <c r="P57" s="27"/>
      <c r="Q57" s="8"/>
      <c r="R57" s="8"/>
      <c r="S57" s="8"/>
      <c r="T57" s="8"/>
      <c r="U57" s="8"/>
      <c r="V57" s="8"/>
      <c r="W57" s="9"/>
    </row>
    <row r="58" spans="1:23" ht="14.25" customHeight="1">
      <c r="A58" s="65" t="s">
        <v>191</v>
      </c>
      <c r="B58" s="37" t="s">
        <v>193</v>
      </c>
      <c r="C58" s="38" t="s">
        <v>40</v>
      </c>
      <c r="D58" s="32"/>
      <c r="E58" s="39"/>
      <c r="F58" s="39">
        <f>ROUND(D58*E58,0)</f>
        <v>0</v>
      </c>
      <c r="G58" s="42">
        <f>IF(K58&gt;D58,K58-D58,0)</f>
        <v>0</v>
      </c>
      <c r="H58" s="41">
        <f>ROUND(E58*G58,0)</f>
        <v>0</v>
      </c>
      <c r="I58" s="66">
        <v>0</v>
      </c>
      <c r="J58" s="49">
        <f>ROUND(I58*E58,0)</f>
        <v>0</v>
      </c>
      <c r="K58" s="32"/>
      <c r="L58" s="35">
        <f>ROUND(E58*K58,0)</f>
        <v>0</v>
      </c>
      <c r="M58" s="7"/>
      <c r="N58" s="8"/>
      <c r="O58" s="27"/>
      <c r="P58" s="27"/>
      <c r="Q58" s="8"/>
      <c r="R58" s="8"/>
      <c r="S58" s="8"/>
      <c r="T58" s="8"/>
      <c r="U58" s="8"/>
      <c r="V58" s="8"/>
      <c r="W58" s="9"/>
    </row>
    <row r="59" spans="1:23" ht="14.25" customHeight="1">
      <c r="A59" s="36"/>
      <c r="B59" s="43"/>
      <c r="C59" s="44"/>
      <c r="D59" s="32"/>
      <c r="E59" s="39"/>
      <c r="F59" s="45">
        <f>SUM(F57:F58)</f>
        <v>0</v>
      </c>
      <c r="G59" s="42"/>
      <c r="H59" s="194">
        <f>SUM(H57:H58)</f>
        <v>0</v>
      </c>
      <c r="I59" s="66"/>
      <c r="J59" s="195">
        <f>SUM(J57:J58)</f>
        <v>0</v>
      </c>
      <c r="K59" s="32"/>
      <c r="L59" s="199">
        <f>SUM(L57:L58)</f>
        <v>0</v>
      </c>
      <c r="M59" s="8"/>
      <c r="N59" s="8"/>
      <c r="O59" s="27"/>
      <c r="P59" s="27"/>
      <c r="Q59" s="8"/>
      <c r="R59" s="8"/>
      <c r="S59" s="8"/>
      <c r="T59" s="8"/>
      <c r="U59" s="8"/>
      <c r="V59" s="8"/>
      <c r="W59" s="9"/>
    </row>
    <row r="60" spans="1:23" ht="14.25" customHeight="1">
      <c r="A60" s="422" t="s">
        <v>194</v>
      </c>
      <c r="B60" s="423"/>
      <c r="C60" s="423"/>
      <c r="D60" s="423"/>
      <c r="E60" s="424"/>
      <c r="F60" s="74">
        <f>F54+F47+F42+F37+F32+F27+F24+F59</f>
        <v>179503953</v>
      </c>
      <c r="G60" s="42"/>
      <c r="H60" s="74">
        <f>H54+H47+H42+H37+H32+H27+H24+H59</f>
        <v>0</v>
      </c>
      <c r="I60" s="66"/>
      <c r="J60" s="74">
        <f>J54+J47+J42+J37+J32+J27+J24+J59</f>
        <v>0</v>
      </c>
      <c r="K60" s="32"/>
      <c r="L60" s="74">
        <f>L54+L47+L42+L37+L32+L27+L24+L59</f>
        <v>1329830</v>
      </c>
      <c r="M60" s="72"/>
      <c r="N60" s="8"/>
      <c r="O60" s="27"/>
      <c r="P60" s="27"/>
      <c r="Q60" s="8"/>
      <c r="R60" s="8"/>
      <c r="S60" s="8"/>
      <c r="T60" s="8"/>
      <c r="U60" s="8"/>
      <c r="V60" s="8"/>
      <c r="W60" s="9"/>
    </row>
    <row r="61" spans="1:23" ht="7.9" customHeight="1">
      <c r="A61" s="36"/>
      <c r="B61" s="43"/>
      <c r="C61" s="44"/>
      <c r="D61" s="32"/>
      <c r="E61" s="39"/>
      <c r="F61" s="39"/>
      <c r="G61" s="32"/>
      <c r="H61" s="33"/>
      <c r="I61" s="34"/>
      <c r="J61" s="33"/>
      <c r="K61" s="32"/>
      <c r="L61" s="35"/>
      <c r="M61" s="7"/>
      <c r="N61" s="8"/>
      <c r="O61" s="27"/>
      <c r="P61" s="27"/>
      <c r="Q61" s="8"/>
      <c r="R61" s="8"/>
      <c r="S61" s="8"/>
      <c r="T61" s="8"/>
      <c r="U61" s="8"/>
      <c r="V61" s="8"/>
      <c r="W61" s="9"/>
    </row>
    <row r="62" spans="1:23" ht="14.25" customHeight="1">
      <c r="A62" s="539" t="s">
        <v>195</v>
      </c>
      <c r="B62" s="540"/>
      <c r="C62" s="540"/>
      <c r="D62" s="540"/>
      <c r="E62" s="540"/>
      <c r="F62" s="540"/>
      <c r="G62" s="540"/>
      <c r="H62" s="540"/>
      <c r="I62" s="540"/>
      <c r="J62" s="540"/>
      <c r="K62" s="540"/>
      <c r="L62" s="541"/>
      <c r="M62" s="7"/>
      <c r="N62" s="8"/>
      <c r="O62" s="27"/>
      <c r="P62" s="27"/>
      <c r="Q62" s="8"/>
      <c r="R62" s="8"/>
      <c r="S62" s="8"/>
      <c r="T62" s="8"/>
      <c r="U62" s="8"/>
      <c r="V62" s="8"/>
      <c r="W62" s="9"/>
    </row>
    <row r="63" spans="1:23" ht="14.25" customHeight="1">
      <c r="A63" s="28">
        <v>1</v>
      </c>
      <c r="B63" s="29" t="s">
        <v>38</v>
      </c>
      <c r="C63" s="30"/>
      <c r="D63" s="31"/>
      <c r="E63" s="30"/>
      <c r="F63" s="39"/>
      <c r="G63" s="32"/>
      <c r="H63" s="33"/>
      <c r="I63" s="34"/>
      <c r="J63" s="33"/>
      <c r="K63" s="32"/>
      <c r="L63" s="35"/>
      <c r="M63" s="7"/>
      <c r="N63" s="8"/>
      <c r="O63" s="27"/>
      <c r="P63" s="27"/>
      <c r="Q63" s="8"/>
      <c r="R63" s="8"/>
      <c r="S63" s="8"/>
      <c r="T63" s="8"/>
      <c r="U63" s="8"/>
      <c r="V63" s="8"/>
      <c r="W63" s="9"/>
    </row>
    <row r="64" spans="1:23" ht="14.25" customHeight="1">
      <c r="A64" s="36">
        <v>1.1000000000000001</v>
      </c>
      <c r="B64" s="37" t="s">
        <v>39</v>
      </c>
      <c r="C64" s="38" t="s">
        <v>40</v>
      </c>
      <c r="D64" s="52">
        <v>104.17</v>
      </c>
      <c r="E64" s="39">
        <v>2970</v>
      </c>
      <c r="F64" s="39">
        <f>ROUND(D64*E64,0)</f>
        <v>309385</v>
      </c>
      <c r="G64" s="40">
        <f>IF(K64&gt;D64,K64-D64,0)</f>
        <v>0</v>
      </c>
      <c r="H64" s="41">
        <f>ROUND(E64*G64,0)</f>
        <v>0</v>
      </c>
      <c r="I64" s="66">
        <v>0</v>
      </c>
      <c r="J64" s="49">
        <f>ROUND(I64*E64,0)</f>
        <v>0</v>
      </c>
      <c r="K64" s="32"/>
      <c r="L64" s="35">
        <f>ROUND(E64*K64,0)</f>
        <v>0</v>
      </c>
      <c r="M64" s="7"/>
      <c r="N64" s="8"/>
      <c r="O64" s="27"/>
      <c r="P64" s="27"/>
      <c r="Q64" s="8"/>
      <c r="R64" s="8"/>
      <c r="S64" s="8"/>
      <c r="T64" s="8"/>
      <c r="U64" s="8"/>
      <c r="V64" s="8"/>
      <c r="W64" s="9"/>
    </row>
    <row r="65" spans="1:23" ht="14.25" customHeight="1">
      <c r="A65" s="36">
        <v>1.2</v>
      </c>
      <c r="B65" s="37" t="s">
        <v>41</v>
      </c>
      <c r="C65" s="38" t="s">
        <v>40</v>
      </c>
      <c r="D65" s="52">
        <v>198.34</v>
      </c>
      <c r="E65" s="39">
        <v>3057</v>
      </c>
      <c r="F65" s="39">
        <f>ROUND(D65*E65,0)</f>
        <v>606325</v>
      </c>
      <c r="G65" s="40">
        <f>IF(K65&gt;D65,K65-D65,0)</f>
        <v>0</v>
      </c>
      <c r="H65" s="41">
        <f>ROUND(E65*G65,0)</f>
        <v>0</v>
      </c>
      <c r="I65" s="66">
        <v>0</v>
      </c>
      <c r="J65" s="49">
        <f>ROUND(I65*E65,0)</f>
        <v>0</v>
      </c>
      <c r="K65" s="32"/>
      <c r="L65" s="35">
        <f>ROUND(E65*K65,0)</f>
        <v>0</v>
      </c>
      <c r="M65" s="7"/>
      <c r="N65" s="8"/>
      <c r="O65" s="27"/>
      <c r="P65" s="27"/>
      <c r="Q65" s="8"/>
      <c r="R65" s="8"/>
      <c r="S65" s="8"/>
      <c r="T65" s="8"/>
      <c r="U65" s="8"/>
      <c r="V65" s="8"/>
      <c r="W65" s="9"/>
    </row>
    <row r="66" spans="1:23" ht="14.25" customHeight="1">
      <c r="A66" s="36">
        <v>1.3</v>
      </c>
      <c r="B66" s="37" t="s">
        <v>42</v>
      </c>
      <c r="C66" s="38" t="s">
        <v>43</v>
      </c>
      <c r="D66" s="52">
        <v>0.1</v>
      </c>
      <c r="E66" s="39">
        <v>1478476</v>
      </c>
      <c r="F66" s="39">
        <f>ROUND(D66*E66,0)</f>
        <v>147848</v>
      </c>
      <c r="G66" s="40">
        <f>IF(K66&gt;D66,K66-D66,0)</f>
        <v>0</v>
      </c>
      <c r="H66" s="41">
        <f>ROUND(E66*G66,0)</f>
        <v>0</v>
      </c>
      <c r="I66" s="66">
        <v>0</v>
      </c>
      <c r="J66" s="49">
        <f>ROUND(I66*E66,0)</f>
        <v>0</v>
      </c>
      <c r="K66" s="32"/>
      <c r="L66" s="35">
        <f>ROUND(E66*K66,0)</f>
        <v>0</v>
      </c>
      <c r="M66" s="7"/>
      <c r="N66" s="8"/>
      <c r="O66" s="27"/>
      <c r="P66" s="27"/>
      <c r="Q66" s="8"/>
      <c r="R66" s="8"/>
      <c r="S66" s="8"/>
      <c r="T66" s="8"/>
      <c r="U66" s="8"/>
      <c r="V66" s="8"/>
      <c r="W66" s="9"/>
    </row>
    <row r="67" spans="1:23" ht="14.25" customHeight="1">
      <c r="A67" s="36"/>
      <c r="B67" s="43"/>
      <c r="C67" s="44"/>
      <c r="D67" s="52"/>
      <c r="E67" s="39"/>
      <c r="F67" s="45">
        <f>SUM(F64:F66)</f>
        <v>1063558</v>
      </c>
      <c r="G67" s="32"/>
      <c r="H67" s="45">
        <f>SUM(H64:H66)</f>
        <v>0</v>
      </c>
      <c r="I67" s="34"/>
      <c r="J67" s="45">
        <f>SUM(J64:J66)</f>
        <v>0</v>
      </c>
      <c r="K67" s="32"/>
      <c r="L67" s="45">
        <f>SUM(L64:L66)</f>
        <v>0</v>
      </c>
      <c r="M67" s="72"/>
      <c r="N67" s="8"/>
      <c r="O67" s="27"/>
      <c r="P67" s="27"/>
      <c r="Q67" s="8"/>
      <c r="R67" s="8"/>
      <c r="S67" s="8"/>
      <c r="T67" s="8"/>
      <c r="U67" s="8"/>
      <c r="V67" s="8"/>
      <c r="W67" s="9"/>
    </row>
    <row r="68" spans="1:23" ht="14.25" customHeight="1">
      <c r="A68" s="28">
        <v>2</v>
      </c>
      <c r="B68" s="29" t="s">
        <v>44</v>
      </c>
      <c r="C68" s="47"/>
      <c r="D68" s="52"/>
      <c r="E68" s="48"/>
      <c r="F68" s="39"/>
      <c r="G68" s="32"/>
      <c r="H68" s="33"/>
      <c r="I68" s="34"/>
      <c r="J68" s="33"/>
      <c r="K68" s="32"/>
      <c r="L68" s="35"/>
      <c r="M68" s="7"/>
      <c r="N68" s="8"/>
      <c r="O68" s="27"/>
      <c r="P68" s="27"/>
      <c r="Q68" s="8"/>
      <c r="R68" s="8"/>
      <c r="S68" s="8"/>
      <c r="T68" s="8"/>
      <c r="U68" s="8"/>
      <c r="V68" s="8"/>
      <c r="W68" s="9"/>
    </row>
    <row r="69" spans="1:23" ht="14.25" customHeight="1">
      <c r="A69" s="36"/>
      <c r="B69" s="37" t="s">
        <v>45</v>
      </c>
      <c r="C69" s="38" t="s">
        <v>46</v>
      </c>
      <c r="D69" s="52">
        <v>9.4499999999999993</v>
      </c>
      <c r="E69" s="39">
        <v>209569</v>
      </c>
      <c r="F69" s="39">
        <f>ROUND(D69*E69,0)</f>
        <v>1980427</v>
      </c>
      <c r="G69" s="40">
        <f>IF(K69&gt;D69,K69-D69,0)</f>
        <v>0</v>
      </c>
      <c r="H69" s="41">
        <f>ROUND(E69*G69,0)</f>
        <v>0</v>
      </c>
      <c r="I69" s="66">
        <v>0</v>
      </c>
      <c r="J69" s="49">
        <f>ROUND(I69*E69,0)</f>
        <v>0</v>
      </c>
      <c r="K69" s="32"/>
      <c r="L69" s="35">
        <f>ROUND(E69*K69,0)</f>
        <v>0</v>
      </c>
      <c r="M69" s="7"/>
      <c r="N69" s="8"/>
      <c r="O69" s="27"/>
      <c r="P69" s="27"/>
      <c r="Q69" s="8"/>
      <c r="R69" s="8"/>
      <c r="S69" s="8"/>
      <c r="T69" s="8"/>
      <c r="U69" s="8"/>
      <c r="V69" s="8"/>
      <c r="W69" s="9"/>
    </row>
    <row r="70" spans="1:23" ht="14.25" customHeight="1">
      <c r="A70" s="36"/>
      <c r="B70" s="43"/>
      <c r="C70" s="44"/>
      <c r="D70" s="52"/>
      <c r="E70" s="39"/>
      <c r="F70" s="39">
        <f>ROUND(D70*E70,0)</f>
        <v>0</v>
      </c>
      <c r="G70" s="32"/>
      <c r="H70" s="33"/>
      <c r="I70" s="34"/>
      <c r="J70" s="33"/>
      <c r="K70" s="32"/>
      <c r="L70" s="35"/>
      <c r="M70" s="7"/>
      <c r="N70" s="8"/>
      <c r="O70" s="27"/>
      <c r="P70" s="27"/>
      <c r="Q70" s="8"/>
      <c r="R70" s="8"/>
      <c r="S70" s="8"/>
      <c r="T70" s="8"/>
      <c r="U70" s="8"/>
      <c r="V70" s="8"/>
      <c r="W70" s="9"/>
    </row>
    <row r="71" spans="1:23" ht="14.25" customHeight="1">
      <c r="A71" s="36"/>
      <c r="B71" s="43"/>
      <c r="C71" s="44"/>
      <c r="D71" s="52"/>
      <c r="E71" s="39"/>
      <c r="F71" s="45">
        <f>SUM(F69:F70)</f>
        <v>1980427</v>
      </c>
      <c r="G71" s="32"/>
      <c r="H71" s="45">
        <f>SUM(H69:H70)</f>
        <v>0</v>
      </c>
      <c r="I71" s="34"/>
      <c r="J71" s="45">
        <f>SUM(J69:J70)</f>
        <v>0</v>
      </c>
      <c r="K71" s="32"/>
      <c r="L71" s="45">
        <f>SUM(L69:L70)</f>
        <v>0</v>
      </c>
      <c r="M71" s="72"/>
      <c r="N71" s="8"/>
      <c r="O71" s="27"/>
      <c r="P71" s="27"/>
      <c r="Q71" s="8"/>
      <c r="R71" s="8"/>
      <c r="S71" s="8"/>
      <c r="T71" s="8"/>
      <c r="U71" s="8"/>
      <c r="V71" s="8"/>
      <c r="W71" s="9"/>
    </row>
    <row r="72" spans="1:23" ht="14.25" customHeight="1">
      <c r="A72" s="28">
        <v>3</v>
      </c>
      <c r="B72" s="50" t="s">
        <v>47</v>
      </c>
      <c r="C72" s="44"/>
      <c r="D72" s="52"/>
      <c r="E72" s="39"/>
      <c r="F72" s="39"/>
      <c r="G72" s="32"/>
      <c r="H72" s="33"/>
      <c r="I72" s="34"/>
      <c r="J72" s="33"/>
      <c r="K72" s="32"/>
      <c r="L72" s="35"/>
      <c r="M72" s="7"/>
      <c r="N72" s="8"/>
      <c r="O72" s="27"/>
      <c r="P72" s="27"/>
      <c r="Q72" s="8"/>
      <c r="R72" s="8"/>
      <c r="S72" s="8"/>
      <c r="T72" s="8"/>
      <c r="U72" s="8"/>
      <c r="V72" s="8"/>
      <c r="W72" s="9"/>
    </row>
    <row r="73" spans="1:23" ht="14.25" customHeight="1">
      <c r="A73" s="36">
        <v>3.1</v>
      </c>
      <c r="B73" s="37" t="s">
        <v>48</v>
      </c>
      <c r="C73" s="38" t="s">
        <v>46</v>
      </c>
      <c r="D73" s="52">
        <v>437.51</v>
      </c>
      <c r="E73" s="39">
        <v>19763</v>
      </c>
      <c r="F73" s="39">
        <f>ROUND(D73*E73,0)</f>
        <v>8646510</v>
      </c>
      <c r="G73" s="40">
        <f>IF(K73&gt;D73,K73-D73,0)</f>
        <v>0</v>
      </c>
      <c r="H73" s="41">
        <f>ROUND(E73*G73,0)</f>
        <v>0</v>
      </c>
      <c r="I73" s="66">
        <v>0</v>
      </c>
      <c r="J73" s="49">
        <f>ROUND(I73*E73,0)</f>
        <v>0</v>
      </c>
      <c r="K73" s="32"/>
      <c r="L73" s="35">
        <f>ROUND(E73*K73,0)</f>
        <v>0</v>
      </c>
      <c r="M73" s="7"/>
      <c r="N73" s="8"/>
      <c r="O73" s="27"/>
      <c r="P73" s="27"/>
      <c r="Q73" s="8"/>
      <c r="R73" s="8"/>
      <c r="S73" s="8"/>
      <c r="T73" s="8"/>
      <c r="U73" s="8"/>
      <c r="V73" s="8"/>
      <c r="W73" s="9"/>
    </row>
    <row r="74" spans="1:23" ht="14.25" customHeight="1">
      <c r="A74" s="36">
        <v>3.2</v>
      </c>
      <c r="B74" s="37" t="s">
        <v>49</v>
      </c>
      <c r="C74" s="38" t="s">
        <v>46</v>
      </c>
      <c r="D74" s="52">
        <v>29.75</v>
      </c>
      <c r="E74" s="39">
        <v>52187</v>
      </c>
      <c r="F74" s="39">
        <f>ROUND(D74*E74,0)</f>
        <v>1552563</v>
      </c>
      <c r="G74" s="40">
        <f>IF(K74&gt;D74,K74-D74,0)</f>
        <v>0</v>
      </c>
      <c r="H74" s="41">
        <f>ROUND(E74*G74,0)</f>
        <v>0</v>
      </c>
      <c r="I74" s="66">
        <v>0</v>
      </c>
      <c r="J74" s="49">
        <f>ROUND(I74*E74,0)</f>
        <v>0</v>
      </c>
      <c r="K74" s="32"/>
      <c r="L74" s="35">
        <f>ROUND(E74*K74,0)</f>
        <v>0</v>
      </c>
      <c r="M74" s="7"/>
      <c r="N74" s="8"/>
      <c r="O74" s="27"/>
      <c r="P74" s="27"/>
      <c r="Q74" s="8"/>
      <c r="R74" s="8"/>
      <c r="S74" s="8"/>
      <c r="T74" s="8"/>
      <c r="U74" s="8"/>
      <c r="V74" s="8"/>
      <c r="W74" s="9"/>
    </row>
    <row r="75" spans="1:23" ht="14.25" customHeight="1">
      <c r="A75" s="36"/>
      <c r="B75" s="43"/>
      <c r="C75" s="44"/>
      <c r="D75" s="52"/>
      <c r="E75" s="39"/>
      <c r="F75" s="45">
        <f>SUM(F73:F74)</f>
        <v>10199073</v>
      </c>
      <c r="G75" s="32"/>
      <c r="H75" s="45">
        <f>SUM(H73:H74)</f>
        <v>0</v>
      </c>
      <c r="I75" s="34"/>
      <c r="J75" s="45">
        <f>SUM(J73:J74)</f>
        <v>0</v>
      </c>
      <c r="K75" s="32"/>
      <c r="L75" s="45">
        <f>SUM(L73:L74)</f>
        <v>0</v>
      </c>
      <c r="M75" s="72"/>
      <c r="N75" s="8"/>
      <c r="O75" s="27"/>
      <c r="P75" s="27"/>
      <c r="Q75" s="8"/>
      <c r="R75" s="8"/>
      <c r="S75" s="8"/>
      <c r="T75" s="8"/>
      <c r="U75" s="8"/>
      <c r="V75" s="8"/>
      <c r="W75" s="9"/>
    </row>
    <row r="76" spans="1:23" ht="14.25" customHeight="1">
      <c r="A76" s="36"/>
      <c r="B76" s="43"/>
      <c r="C76" s="44"/>
      <c r="D76" s="52"/>
      <c r="E76" s="39"/>
      <c r="F76" s="39"/>
      <c r="G76" s="32"/>
      <c r="H76" s="33"/>
      <c r="I76" s="34"/>
      <c r="J76" s="33"/>
      <c r="K76" s="32"/>
      <c r="L76" s="35"/>
      <c r="M76" s="7"/>
      <c r="N76" s="8"/>
      <c r="O76" s="27"/>
      <c r="P76" s="27"/>
      <c r="Q76" s="8"/>
      <c r="R76" s="8"/>
      <c r="S76" s="8"/>
      <c r="T76" s="8"/>
      <c r="U76" s="8"/>
      <c r="V76" s="8"/>
      <c r="W76" s="9"/>
    </row>
    <row r="77" spans="1:23" ht="14.25" customHeight="1">
      <c r="A77" s="28">
        <v>4</v>
      </c>
      <c r="B77" s="50" t="s">
        <v>50</v>
      </c>
      <c r="C77" s="53"/>
      <c r="D77" s="52"/>
      <c r="E77" s="39"/>
      <c r="F77" s="54"/>
      <c r="G77" s="32"/>
      <c r="H77" s="33"/>
      <c r="I77" s="34"/>
      <c r="J77" s="33"/>
      <c r="K77" s="32"/>
      <c r="L77" s="35"/>
      <c r="M77" s="7"/>
      <c r="N77" s="8"/>
      <c r="O77" s="27"/>
      <c r="P77" s="27"/>
      <c r="Q77" s="8"/>
      <c r="R77" s="8"/>
      <c r="S77" s="8"/>
      <c r="T77" s="8"/>
      <c r="U77" s="8"/>
      <c r="V77" s="8"/>
      <c r="W77" s="9"/>
    </row>
    <row r="78" spans="1:23" ht="14.25" customHeight="1">
      <c r="A78" s="36">
        <v>4.0999999999999996</v>
      </c>
      <c r="B78" s="37" t="s">
        <v>51</v>
      </c>
      <c r="C78" s="38" t="s">
        <v>46</v>
      </c>
      <c r="D78" s="32">
        <v>19.829999999999998</v>
      </c>
      <c r="E78" s="39">
        <v>31353</v>
      </c>
      <c r="F78" s="39">
        <f>ROUND(D78*E78,0)</f>
        <v>621730</v>
      </c>
      <c r="G78" s="40">
        <f>IF(K78&gt;D78,K78-D78,0)</f>
        <v>0</v>
      </c>
      <c r="H78" s="41">
        <f>ROUND(E78*G78,0)</f>
        <v>0</v>
      </c>
      <c r="I78" s="66">
        <v>0</v>
      </c>
      <c r="J78" s="49">
        <f>ROUND(I78*E78,0)</f>
        <v>0</v>
      </c>
      <c r="K78" s="32"/>
      <c r="L78" s="35">
        <f>ROUND(E78*K78,0)</f>
        <v>0</v>
      </c>
      <c r="M78" s="7"/>
      <c r="N78" s="8"/>
      <c r="O78" s="27"/>
      <c r="P78" s="27"/>
      <c r="Q78" s="8"/>
      <c r="R78" s="8"/>
      <c r="S78" s="8"/>
      <c r="T78" s="8"/>
      <c r="U78" s="8"/>
      <c r="V78" s="8"/>
      <c r="W78" s="9"/>
    </row>
    <row r="79" spans="1:23" ht="14.25" customHeight="1">
      <c r="A79" s="36">
        <v>4.2</v>
      </c>
      <c r="B79" s="37" t="s">
        <v>52</v>
      </c>
      <c r="C79" s="38" t="s">
        <v>46</v>
      </c>
      <c r="D79" s="32">
        <v>125.01</v>
      </c>
      <c r="E79" s="39">
        <v>59142</v>
      </c>
      <c r="F79" s="39">
        <f>ROUND(D79*E79,0)</f>
        <v>7393341</v>
      </c>
      <c r="G79" s="40">
        <f>IF(K79&gt;D79,K79-D79,0)</f>
        <v>0</v>
      </c>
      <c r="H79" s="41">
        <f>ROUND(E79*G79,0)</f>
        <v>0</v>
      </c>
      <c r="I79" s="66">
        <v>0</v>
      </c>
      <c r="J79" s="49">
        <f>ROUND(I79*E79,0)</f>
        <v>0</v>
      </c>
      <c r="K79" s="32"/>
      <c r="L79" s="35">
        <f>ROUND(E79*K79,0)</f>
        <v>0</v>
      </c>
      <c r="M79" s="7"/>
      <c r="N79" s="8"/>
      <c r="O79" s="27"/>
      <c r="P79" s="27"/>
      <c r="Q79" s="8"/>
      <c r="R79" s="8"/>
      <c r="S79" s="8"/>
      <c r="T79" s="8"/>
      <c r="U79" s="8"/>
      <c r="V79" s="8"/>
      <c r="W79" s="9"/>
    </row>
    <row r="80" spans="1:23" ht="14.25" customHeight="1">
      <c r="A80" s="28"/>
      <c r="B80" s="43"/>
      <c r="C80" s="53"/>
      <c r="D80" s="52"/>
      <c r="E80" s="39"/>
      <c r="F80" s="45">
        <f>SUM(F78:F79)</f>
        <v>8015071</v>
      </c>
      <c r="G80" s="32"/>
      <c r="H80" s="45">
        <f>SUM(H78:H79)</f>
        <v>0</v>
      </c>
      <c r="I80" s="34"/>
      <c r="J80" s="45">
        <f>SUM(J78:J79)</f>
        <v>0</v>
      </c>
      <c r="K80" s="32"/>
      <c r="L80" s="45">
        <f>SUM(L78:L79)</f>
        <v>0</v>
      </c>
      <c r="M80" s="72"/>
      <c r="N80" s="8"/>
      <c r="O80" s="27"/>
      <c r="P80" s="27"/>
      <c r="Q80" s="8"/>
      <c r="R80" s="8"/>
      <c r="S80" s="8"/>
      <c r="T80" s="8"/>
      <c r="U80" s="8"/>
      <c r="V80" s="8"/>
      <c r="W80" s="9"/>
    </row>
    <row r="81" spans="1:23" ht="14.25" customHeight="1">
      <c r="A81" s="28">
        <v>5</v>
      </c>
      <c r="B81" s="29" t="s">
        <v>53</v>
      </c>
      <c r="C81" s="53"/>
      <c r="D81" s="52"/>
      <c r="E81" s="39"/>
      <c r="F81" s="39"/>
      <c r="G81" s="32"/>
      <c r="H81" s="33"/>
      <c r="I81" s="34"/>
      <c r="J81" s="33"/>
      <c r="K81" s="32"/>
      <c r="L81" s="35"/>
      <c r="M81" s="7"/>
      <c r="N81" s="8"/>
      <c r="O81" s="27"/>
      <c r="P81" s="27"/>
      <c r="Q81" s="8"/>
      <c r="R81" s="8"/>
      <c r="S81" s="8"/>
      <c r="T81" s="8"/>
      <c r="U81" s="8"/>
      <c r="V81" s="8"/>
      <c r="W81" s="9"/>
    </row>
    <row r="82" spans="1:23" ht="14.25" customHeight="1">
      <c r="A82" s="36">
        <v>5.0999999999999996</v>
      </c>
      <c r="B82" s="37" t="s">
        <v>54</v>
      </c>
      <c r="C82" s="38" t="s">
        <v>46</v>
      </c>
      <c r="D82" s="32">
        <v>124.48</v>
      </c>
      <c r="E82" s="39">
        <v>666008</v>
      </c>
      <c r="F82" s="39">
        <f>ROUND(D82*E82,0)</f>
        <v>82904676</v>
      </c>
      <c r="G82" s="40">
        <f>IF(K82&gt;D82,K82-D82,0)</f>
        <v>0</v>
      </c>
      <c r="H82" s="41">
        <f>ROUND(E82*G82,0)</f>
        <v>0</v>
      </c>
      <c r="I82" s="66">
        <v>0</v>
      </c>
      <c r="J82" s="49">
        <f>ROUND(I82*E82,0)</f>
        <v>0</v>
      </c>
      <c r="K82" s="32"/>
      <c r="L82" s="35">
        <f>ROUND(E82*K82,0)</f>
        <v>0</v>
      </c>
      <c r="M82" s="7"/>
      <c r="N82" s="8"/>
      <c r="O82" s="27"/>
      <c r="P82" s="27"/>
      <c r="Q82" s="8"/>
      <c r="R82" s="8"/>
      <c r="S82" s="8"/>
      <c r="T82" s="8"/>
      <c r="U82" s="8"/>
      <c r="V82" s="8"/>
      <c r="W82" s="9"/>
    </row>
    <row r="83" spans="1:23" ht="14.25" customHeight="1">
      <c r="A83" s="36">
        <v>5.2</v>
      </c>
      <c r="B83" s="37" t="s">
        <v>55</v>
      </c>
      <c r="C83" s="38" t="s">
        <v>56</v>
      </c>
      <c r="D83" s="52">
        <v>0</v>
      </c>
      <c r="E83" s="39">
        <v>4005</v>
      </c>
      <c r="F83" s="39">
        <f>ROUND(D83*E83,0)</f>
        <v>0</v>
      </c>
      <c r="G83" s="40">
        <f>IF(K83&gt;D83,K83-D83,0)</f>
        <v>0</v>
      </c>
      <c r="H83" s="41">
        <f>ROUND(E83*G83,0)</f>
        <v>0</v>
      </c>
      <c r="I83" s="66">
        <v>0</v>
      </c>
      <c r="J83" s="49">
        <f>ROUND(I83*E83,0)</f>
        <v>0</v>
      </c>
      <c r="K83" s="32"/>
      <c r="L83" s="35">
        <f>ROUND(E83*K83,0)</f>
        <v>0</v>
      </c>
      <c r="M83" s="7"/>
      <c r="N83" s="8"/>
      <c r="O83" s="27"/>
      <c r="P83" s="27"/>
      <c r="Q83" s="8"/>
      <c r="R83" s="8"/>
      <c r="S83" s="8"/>
      <c r="T83" s="8"/>
      <c r="U83" s="8"/>
      <c r="V83" s="8"/>
      <c r="W83" s="9"/>
    </row>
    <row r="84" spans="1:23" ht="14.25" customHeight="1">
      <c r="A84" s="36">
        <v>5.3</v>
      </c>
      <c r="B84" s="37" t="s">
        <v>57</v>
      </c>
      <c r="C84" s="38" t="s">
        <v>40</v>
      </c>
      <c r="D84" s="52">
        <v>198.34</v>
      </c>
      <c r="E84" s="39">
        <v>56280</v>
      </c>
      <c r="F84" s="39">
        <f>ROUND(D84*E84,0)</f>
        <v>11162575</v>
      </c>
      <c r="G84" s="40">
        <f>IF(K84&gt;D84,K84-D84,0)</f>
        <v>0</v>
      </c>
      <c r="H84" s="41">
        <f>ROUND(E84*G84,0)</f>
        <v>0</v>
      </c>
      <c r="I84" s="66">
        <v>0</v>
      </c>
      <c r="J84" s="49">
        <f>ROUND(I84*E84,0)</f>
        <v>0</v>
      </c>
      <c r="K84" s="32"/>
      <c r="L84" s="35">
        <f>ROUND(E84*K84,0)</f>
        <v>0</v>
      </c>
      <c r="M84" s="7"/>
      <c r="N84" s="8"/>
      <c r="O84" s="27"/>
      <c r="P84" s="27"/>
      <c r="Q84" s="8"/>
      <c r="R84" s="8"/>
      <c r="S84" s="8"/>
      <c r="T84" s="8"/>
      <c r="U84" s="8"/>
      <c r="V84" s="8"/>
      <c r="W84" s="9"/>
    </row>
    <row r="85" spans="1:23" ht="14.25" customHeight="1">
      <c r="A85" s="36"/>
      <c r="B85" s="43"/>
      <c r="C85" s="53"/>
      <c r="D85" s="52"/>
      <c r="E85" s="39"/>
      <c r="F85" s="45">
        <f>SUM(F82:F84)</f>
        <v>94067251</v>
      </c>
      <c r="G85" s="32"/>
      <c r="H85" s="45">
        <f>SUM(H82:H84)</f>
        <v>0</v>
      </c>
      <c r="I85" s="34"/>
      <c r="J85" s="45">
        <f>SUM(J82:J84)</f>
        <v>0</v>
      </c>
      <c r="K85" s="32"/>
      <c r="L85" s="45">
        <f>SUM(L82:L84)</f>
        <v>0</v>
      </c>
      <c r="M85" s="72"/>
      <c r="N85" s="8"/>
      <c r="O85" s="27"/>
      <c r="P85" s="27"/>
      <c r="Q85" s="8"/>
      <c r="R85" s="8"/>
      <c r="S85" s="8"/>
      <c r="T85" s="8"/>
      <c r="U85" s="8"/>
      <c r="V85" s="8"/>
      <c r="W85" s="9"/>
    </row>
    <row r="86" spans="1:23" ht="14.25" customHeight="1">
      <c r="A86" s="28">
        <v>6</v>
      </c>
      <c r="B86" s="29" t="s">
        <v>58</v>
      </c>
      <c r="C86" s="30"/>
      <c r="D86" s="31"/>
      <c r="E86" s="30"/>
      <c r="F86" s="39"/>
      <c r="G86" s="32"/>
      <c r="H86" s="33"/>
      <c r="I86" s="34"/>
      <c r="J86" s="33"/>
      <c r="K86" s="32"/>
      <c r="L86" s="35"/>
      <c r="M86" s="7"/>
      <c r="N86" s="8"/>
      <c r="O86" s="27"/>
      <c r="P86" s="27"/>
      <c r="Q86" s="8"/>
      <c r="R86" s="8"/>
      <c r="S86" s="8"/>
      <c r="T86" s="8"/>
      <c r="U86" s="8"/>
      <c r="V86" s="8"/>
      <c r="W86" s="9"/>
    </row>
    <row r="87" spans="1:23" ht="14.25" customHeight="1">
      <c r="A87" s="36">
        <v>6.1</v>
      </c>
      <c r="B87" s="37" t="s">
        <v>59</v>
      </c>
      <c r="C87" s="38" t="s">
        <v>40</v>
      </c>
      <c r="D87" s="42">
        <v>302.51</v>
      </c>
      <c r="E87" s="39">
        <v>2973</v>
      </c>
      <c r="F87" s="39">
        <f>ROUND(D87*E87,0)</f>
        <v>899362</v>
      </c>
      <c r="G87" s="40">
        <f>IF(K87&gt;D87,K87-D87,0)</f>
        <v>0</v>
      </c>
      <c r="H87" s="41">
        <f>ROUND(E87*G87,0)</f>
        <v>0</v>
      </c>
      <c r="I87" s="66">
        <v>0</v>
      </c>
      <c r="J87" s="49">
        <f>ROUND(I87*E87,0)</f>
        <v>0</v>
      </c>
      <c r="K87" s="32"/>
      <c r="L87" s="35">
        <f>ROUND(E87*K87,0)</f>
        <v>0</v>
      </c>
      <c r="M87" s="7"/>
      <c r="N87" s="8"/>
      <c r="O87" s="27"/>
      <c r="P87" s="27"/>
      <c r="Q87" s="8"/>
      <c r="R87" s="8"/>
      <c r="S87" s="8"/>
      <c r="T87" s="8"/>
      <c r="U87" s="8"/>
      <c r="V87" s="8"/>
      <c r="W87" s="9"/>
    </row>
    <row r="88" spans="1:23" ht="14.25" customHeight="1">
      <c r="A88" s="36">
        <v>6.2</v>
      </c>
      <c r="B88" s="37" t="s">
        <v>60</v>
      </c>
      <c r="C88" s="38" t="s">
        <v>40</v>
      </c>
      <c r="D88" s="42">
        <v>56.4</v>
      </c>
      <c r="E88" s="39">
        <v>8919</v>
      </c>
      <c r="F88" s="39">
        <f>ROUND(D88*E88,0)</f>
        <v>503032</v>
      </c>
      <c r="G88" s="40">
        <f>IF(K88&gt;D88,K88-D88,0)</f>
        <v>0</v>
      </c>
      <c r="H88" s="41">
        <f>ROUND(E88*G88,0)</f>
        <v>0</v>
      </c>
      <c r="I88" s="66">
        <v>0</v>
      </c>
      <c r="J88" s="49">
        <f>ROUND(I88*E88,0)</f>
        <v>0</v>
      </c>
      <c r="K88" s="32"/>
      <c r="L88" s="35">
        <f>ROUND(E88*K88,0)</f>
        <v>0</v>
      </c>
      <c r="M88" s="7"/>
      <c r="N88" s="8"/>
      <c r="O88" s="27"/>
      <c r="P88" s="27"/>
      <c r="Q88" s="8"/>
      <c r="R88" s="8"/>
      <c r="S88" s="8"/>
      <c r="T88" s="8"/>
      <c r="U88" s="8"/>
      <c r="V88" s="8"/>
      <c r="W88" s="9"/>
    </row>
    <row r="89" spans="1:23" ht="14.25" customHeight="1">
      <c r="A89" s="36">
        <v>6.3</v>
      </c>
      <c r="B89" s="37" t="s">
        <v>61</v>
      </c>
      <c r="C89" s="38" t="s">
        <v>30</v>
      </c>
      <c r="D89" s="42">
        <v>2</v>
      </c>
      <c r="E89" s="39">
        <v>209715</v>
      </c>
      <c r="F89" s="39">
        <f>ROUND(D89*E89,0)</f>
        <v>419430</v>
      </c>
      <c r="G89" s="40">
        <f>IF(K89&gt;D89,K89-D89,0)</f>
        <v>0</v>
      </c>
      <c r="H89" s="41">
        <f>ROUND(E89*G89,0)</f>
        <v>0</v>
      </c>
      <c r="I89" s="66">
        <v>0</v>
      </c>
      <c r="J89" s="49">
        <f>ROUND(I89*E89,0)</f>
        <v>0</v>
      </c>
      <c r="K89" s="32"/>
      <c r="L89" s="35">
        <f>ROUND(E89*K89,0)</f>
        <v>0</v>
      </c>
      <c r="M89" s="7"/>
      <c r="N89" s="8"/>
      <c r="O89" s="27"/>
      <c r="P89" s="27"/>
      <c r="Q89" s="8"/>
      <c r="R89" s="8"/>
      <c r="S89" s="8"/>
      <c r="T89" s="8"/>
      <c r="U89" s="8"/>
      <c r="V89" s="8"/>
      <c r="W89" s="9"/>
    </row>
    <row r="90" spans="1:23" ht="14.25" customHeight="1">
      <c r="A90" s="36"/>
      <c r="B90" s="43"/>
      <c r="C90" s="53"/>
      <c r="D90" s="42"/>
      <c r="E90" s="39"/>
      <c r="F90" s="45">
        <f>SUM(F87:F89)</f>
        <v>1821824</v>
      </c>
      <c r="G90" s="32"/>
      <c r="H90" s="45">
        <f>SUM(H87:H89)</f>
        <v>0</v>
      </c>
      <c r="I90" s="34"/>
      <c r="J90" s="45">
        <f>SUM(J87:J89)</f>
        <v>0</v>
      </c>
      <c r="K90" s="32"/>
      <c r="L90" s="45">
        <f>SUM(L87:L89)</f>
        <v>0</v>
      </c>
      <c r="M90" s="72"/>
      <c r="N90" s="8"/>
      <c r="O90" s="27"/>
      <c r="P90" s="27"/>
      <c r="Q90" s="8"/>
      <c r="R90" s="8"/>
      <c r="S90" s="8"/>
      <c r="T90" s="8"/>
      <c r="U90" s="8"/>
      <c r="V90" s="8"/>
      <c r="W90" s="9"/>
    </row>
    <row r="91" spans="1:23" ht="14.25" customHeight="1">
      <c r="A91" s="28">
        <v>7</v>
      </c>
      <c r="B91" s="50" t="s">
        <v>62</v>
      </c>
      <c r="C91" s="53"/>
      <c r="D91" s="42"/>
      <c r="E91" s="39"/>
      <c r="F91" s="39"/>
      <c r="G91" s="32"/>
      <c r="H91" s="41"/>
      <c r="I91" s="34"/>
      <c r="J91" s="33"/>
      <c r="K91" s="32"/>
      <c r="L91" s="35"/>
      <c r="M91" s="7"/>
      <c r="N91" s="8"/>
      <c r="O91" s="27"/>
      <c r="P91" s="27"/>
      <c r="Q91" s="8"/>
      <c r="R91" s="8"/>
      <c r="S91" s="8"/>
      <c r="T91" s="8"/>
      <c r="U91" s="8"/>
      <c r="V91" s="8"/>
      <c r="W91" s="9"/>
    </row>
    <row r="92" spans="1:23" ht="14.25" customHeight="1">
      <c r="A92" s="36">
        <v>7.1</v>
      </c>
      <c r="B92" s="37" t="s">
        <v>63</v>
      </c>
      <c r="C92" s="38" t="s">
        <v>64</v>
      </c>
      <c r="D92" s="42">
        <v>198.3</v>
      </c>
      <c r="E92" s="39">
        <v>45125</v>
      </c>
      <c r="F92" s="39">
        <f>ROUND(D92*E92,0)</f>
        <v>8948288</v>
      </c>
      <c r="G92" s="40">
        <f>IF(K92&gt;D92,K92-D92,0)</f>
        <v>0</v>
      </c>
      <c r="H92" s="41">
        <f>ROUND(E92*G92,0)</f>
        <v>0</v>
      </c>
      <c r="I92" s="66">
        <v>0</v>
      </c>
      <c r="J92" s="49">
        <f>ROUND(I92*E92,0)</f>
        <v>0</v>
      </c>
      <c r="K92" s="32"/>
      <c r="L92" s="35">
        <f>ROUND(E92*K92,0)</f>
        <v>0</v>
      </c>
      <c r="M92" s="7"/>
      <c r="N92" s="8"/>
      <c r="O92" s="27"/>
      <c r="P92" s="27"/>
      <c r="Q92" s="8"/>
      <c r="R92" s="8"/>
      <c r="S92" s="8"/>
      <c r="T92" s="8"/>
      <c r="U92" s="8"/>
      <c r="V92" s="8"/>
      <c r="W92" s="9"/>
    </row>
    <row r="93" spans="1:23" ht="14.25" customHeight="1">
      <c r="A93" s="36">
        <v>7.2</v>
      </c>
      <c r="B93" s="37" t="s">
        <v>65</v>
      </c>
      <c r="C93" s="38" t="s">
        <v>66</v>
      </c>
      <c r="D93" s="42">
        <v>2500.1999999999998</v>
      </c>
      <c r="E93" s="39">
        <v>1133</v>
      </c>
      <c r="F93" s="39">
        <f>ROUND(D93*E93,0)</f>
        <v>2832727</v>
      </c>
      <c r="G93" s="40">
        <f>IF(K93&gt;D93,K93-D93,0)</f>
        <v>0</v>
      </c>
      <c r="H93" s="41">
        <f>ROUND(E93*G93,0)</f>
        <v>0</v>
      </c>
      <c r="I93" s="66">
        <v>0</v>
      </c>
      <c r="J93" s="49">
        <f>ROUND(I93*E93,0)</f>
        <v>0</v>
      </c>
      <c r="K93" s="32"/>
      <c r="L93" s="35">
        <f>ROUND(E93*K93,0)</f>
        <v>0</v>
      </c>
      <c r="M93" s="7"/>
      <c r="N93" s="8"/>
      <c r="O93" s="27"/>
      <c r="P93" s="27"/>
      <c r="Q93" s="8"/>
      <c r="R93" s="8"/>
      <c r="S93" s="8"/>
      <c r="T93" s="8"/>
      <c r="U93" s="8"/>
      <c r="V93" s="8"/>
      <c r="W93" s="9"/>
    </row>
    <row r="94" spans="1:23" ht="14.25" customHeight="1">
      <c r="A94" s="36">
        <v>7.3</v>
      </c>
      <c r="B94" s="37" t="s">
        <v>67</v>
      </c>
      <c r="C94" s="38" t="s">
        <v>30</v>
      </c>
      <c r="D94" s="42">
        <v>12</v>
      </c>
      <c r="E94" s="39">
        <v>131673</v>
      </c>
      <c r="F94" s="39">
        <f>ROUND(D94*E94,0)</f>
        <v>1580076</v>
      </c>
      <c r="G94" s="40">
        <f>IF(K94&gt;D94,K94-D94,0)</f>
        <v>0</v>
      </c>
      <c r="H94" s="41">
        <f>ROUND(E94*G94,0)</f>
        <v>0</v>
      </c>
      <c r="I94" s="66">
        <v>0</v>
      </c>
      <c r="J94" s="49">
        <f>ROUND(I94*E94,0)</f>
        <v>0</v>
      </c>
      <c r="K94" s="32"/>
      <c r="L94" s="35">
        <f>ROUND(E94*K94,0)</f>
        <v>0</v>
      </c>
      <c r="M94" s="7"/>
      <c r="N94" s="8"/>
      <c r="O94" s="27"/>
      <c r="P94" s="27"/>
      <c r="Q94" s="8"/>
      <c r="R94" s="8"/>
      <c r="S94" s="8"/>
      <c r="T94" s="8"/>
      <c r="U94" s="8"/>
      <c r="V94" s="8"/>
      <c r="W94" s="9"/>
    </row>
    <row r="95" spans="1:23" ht="14.25" customHeight="1">
      <c r="A95" s="36">
        <v>7.4</v>
      </c>
      <c r="B95" s="37" t="s">
        <v>68</v>
      </c>
      <c r="C95" s="38" t="s">
        <v>40</v>
      </c>
      <c r="D95" s="42">
        <v>2</v>
      </c>
      <c r="E95" s="39">
        <v>1245000</v>
      </c>
      <c r="F95" s="39">
        <f>ROUND(D95*E95,0)</f>
        <v>2490000</v>
      </c>
      <c r="G95" s="40">
        <f>IF(K95&gt;D95,K95-D95,0)</f>
        <v>0</v>
      </c>
      <c r="H95" s="41">
        <f>ROUND(E95*G95,0)</f>
        <v>0</v>
      </c>
      <c r="I95" s="66">
        <v>0</v>
      </c>
      <c r="J95" s="49">
        <f>ROUND(I95*E95,0)</f>
        <v>0</v>
      </c>
      <c r="K95" s="32"/>
      <c r="L95" s="35">
        <f>ROUND(E95*K95,0)</f>
        <v>0</v>
      </c>
      <c r="M95" s="7"/>
      <c r="N95" s="8"/>
      <c r="O95" s="27"/>
      <c r="P95" s="27"/>
      <c r="Q95" s="8"/>
      <c r="R95" s="8"/>
      <c r="S95" s="8"/>
      <c r="T95" s="8"/>
      <c r="U95" s="8"/>
      <c r="V95" s="8"/>
      <c r="W95" s="9"/>
    </row>
    <row r="96" spans="1:23" ht="14.25" customHeight="1">
      <c r="A96" s="36">
        <v>7.5</v>
      </c>
      <c r="B96" s="37" t="s">
        <v>69</v>
      </c>
      <c r="C96" s="38" t="s">
        <v>40</v>
      </c>
      <c r="D96" s="42">
        <v>12</v>
      </c>
      <c r="E96" s="39">
        <v>60171</v>
      </c>
      <c r="F96" s="39">
        <f>ROUND(D96*E96,0)</f>
        <v>722052</v>
      </c>
      <c r="G96" s="40">
        <f>IF(K96&gt;D96,K96-D96,0)</f>
        <v>0</v>
      </c>
      <c r="H96" s="41">
        <f>ROUND(E96*G96,0)</f>
        <v>0</v>
      </c>
      <c r="I96" s="66">
        <v>0</v>
      </c>
      <c r="J96" s="49">
        <f>ROUND(I96*E96,0)</f>
        <v>0</v>
      </c>
      <c r="K96" s="32"/>
      <c r="L96" s="35">
        <f>ROUND(E96*K96,0)</f>
        <v>0</v>
      </c>
      <c r="M96" s="7"/>
      <c r="N96" s="8"/>
      <c r="O96" s="27"/>
      <c r="P96" s="27"/>
      <c r="Q96" s="8"/>
      <c r="R96" s="8"/>
      <c r="S96" s="8"/>
      <c r="T96" s="8"/>
      <c r="U96" s="8"/>
      <c r="V96" s="8"/>
      <c r="W96" s="9"/>
    </row>
    <row r="97" spans="1:23" ht="14.25" customHeight="1">
      <c r="A97" s="60"/>
      <c r="B97" s="60"/>
      <c r="C97" s="60"/>
      <c r="D97" s="60"/>
      <c r="E97" s="60"/>
      <c r="F97" s="45">
        <f>SUM(F92:F96)</f>
        <v>16573143</v>
      </c>
      <c r="G97" s="32"/>
      <c r="H97" s="45">
        <f>SUM(H92:H96)</f>
        <v>0</v>
      </c>
      <c r="I97" s="34"/>
      <c r="J97" s="45">
        <f>SUM(J92:J96)</f>
        <v>0</v>
      </c>
      <c r="K97" s="32"/>
      <c r="L97" s="199">
        <f>SUM(L92:L96)</f>
        <v>0</v>
      </c>
      <c r="M97" s="8"/>
      <c r="N97" s="8"/>
      <c r="O97" s="27"/>
      <c r="P97" s="27"/>
      <c r="Q97" s="8"/>
      <c r="R97" s="8"/>
      <c r="S97" s="8"/>
      <c r="T97" s="8"/>
      <c r="U97" s="8"/>
      <c r="V97" s="8"/>
      <c r="W97" s="9"/>
    </row>
    <row r="98" spans="1:23" ht="14.25" customHeight="1">
      <c r="A98" s="36"/>
      <c r="B98" s="200" t="s">
        <v>70</v>
      </c>
      <c r="C98" s="44"/>
      <c r="D98" s="32"/>
      <c r="E98" s="39"/>
      <c r="F98" s="39"/>
      <c r="G98" s="32"/>
      <c r="H98" s="33"/>
      <c r="I98" s="34"/>
      <c r="J98" s="33"/>
      <c r="K98" s="32"/>
      <c r="L98" s="35"/>
      <c r="M98" s="7"/>
      <c r="N98" s="8"/>
      <c r="O98" s="27"/>
      <c r="P98" s="27"/>
      <c r="Q98" s="8"/>
      <c r="R98" s="8"/>
      <c r="S98" s="8"/>
      <c r="T98" s="8"/>
      <c r="U98" s="8"/>
      <c r="V98" s="8"/>
      <c r="W98" s="9"/>
    </row>
    <row r="99" spans="1:23" ht="14.25" customHeight="1">
      <c r="A99" s="63">
        <v>8</v>
      </c>
      <c r="B99" s="50" t="s">
        <v>190</v>
      </c>
      <c r="C99" s="44"/>
      <c r="D99" s="32"/>
      <c r="E99" s="39"/>
      <c r="F99" s="39"/>
      <c r="G99" s="32"/>
      <c r="H99" s="33"/>
      <c r="I99" s="34"/>
      <c r="J99" s="33"/>
      <c r="K99" s="32"/>
      <c r="L99" s="35"/>
      <c r="M99" s="7"/>
      <c r="N99" s="8"/>
      <c r="O99" s="27"/>
      <c r="P99" s="27"/>
      <c r="Q99" s="8"/>
      <c r="R99" s="8"/>
      <c r="S99" s="8"/>
      <c r="T99" s="8"/>
      <c r="U99" s="8"/>
      <c r="V99" s="8"/>
      <c r="W99" s="9"/>
    </row>
    <row r="100" spans="1:23" ht="14.25" customHeight="1">
      <c r="A100" s="65" t="s">
        <v>191</v>
      </c>
      <c r="B100" s="37" t="s">
        <v>192</v>
      </c>
      <c r="C100" s="38" t="s">
        <v>30</v>
      </c>
      <c r="D100" s="32"/>
      <c r="E100" s="39"/>
      <c r="F100" s="39">
        <f>ROUND(D100*E100,0)</f>
        <v>0</v>
      </c>
      <c r="G100" s="40">
        <f>IF(K100&gt;D100,K100-D100,0)</f>
        <v>0</v>
      </c>
      <c r="H100" s="41">
        <f>ROUND(E100*G100,0)</f>
        <v>0</v>
      </c>
      <c r="I100" s="66">
        <v>0</v>
      </c>
      <c r="J100" s="49">
        <f>ROUND(I100*E100,0)</f>
        <v>0</v>
      </c>
      <c r="K100" s="32"/>
      <c r="L100" s="35">
        <f>ROUND(E100*K100,0)</f>
        <v>0</v>
      </c>
      <c r="M100" s="7"/>
      <c r="N100" s="8"/>
      <c r="O100" s="27"/>
      <c r="P100" s="27"/>
      <c r="Q100" s="8"/>
      <c r="R100" s="8"/>
      <c r="S100" s="8"/>
      <c r="T100" s="8"/>
      <c r="U100" s="8"/>
      <c r="V100" s="8"/>
      <c r="W100" s="9"/>
    </row>
    <row r="101" spans="1:23" ht="14.25" customHeight="1">
      <c r="A101" s="65" t="s">
        <v>191</v>
      </c>
      <c r="B101" s="37" t="s">
        <v>193</v>
      </c>
      <c r="C101" s="38" t="s">
        <v>40</v>
      </c>
      <c r="D101" s="32"/>
      <c r="E101" s="39"/>
      <c r="F101" s="39">
        <f>ROUND(D101*E101,0)</f>
        <v>0</v>
      </c>
      <c r="G101" s="40">
        <f>IF(K101&gt;D101,K101-D101,0)</f>
        <v>0</v>
      </c>
      <c r="H101" s="41">
        <f>ROUND(E101*G101,0)</f>
        <v>0</v>
      </c>
      <c r="I101" s="66">
        <v>0</v>
      </c>
      <c r="J101" s="49">
        <f>ROUND(I101*E101,0)</f>
        <v>0</v>
      </c>
      <c r="K101" s="32"/>
      <c r="L101" s="35">
        <f>ROUND(E101*K101,0)</f>
        <v>0</v>
      </c>
      <c r="M101" s="7"/>
      <c r="N101" s="8"/>
      <c r="O101" s="27"/>
      <c r="P101" s="27"/>
      <c r="Q101" s="8"/>
      <c r="R101" s="8"/>
      <c r="S101" s="8"/>
      <c r="T101" s="8"/>
      <c r="U101" s="8"/>
      <c r="V101" s="8"/>
      <c r="W101" s="9"/>
    </row>
    <row r="102" spans="1:23" ht="14.25" customHeight="1">
      <c r="A102" s="36"/>
      <c r="B102" s="43"/>
      <c r="C102" s="44"/>
      <c r="D102" s="32"/>
      <c r="E102" s="39"/>
      <c r="F102" s="45">
        <f>SUM(F100:F101)</f>
        <v>0</v>
      </c>
      <c r="G102" s="32"/>
      <c r="H102" s="45">
        <f>SUM(H100:H101)</f>
        <v>0</v>
      </c>
      <c r="I102" s="34"/>
      <c r="J102" s="45">
        <f>SUM(J100:J101)</f>
        <v>0</v>
      </c>
      <c r="K102" s="32"/>
      <c r="L102" s="199">
        <f>SUM(L100:L101)</f>
        <v>0</v>
      </c>
      <c r="M102" s="8"/>
      <c r="N102" s="8"/>
      <c r="O102" s="27"/>
      <c r="P102" s="27"/>
      <c r="Q102" s="8"/>
      <c r="R102" s="8"/>
      <c r="S102" s="8"/>
      <c r="T102" s="8"/>
      <c r="U102" s="8"/>
      <c r="V102" s="8"/>
      <c r="W102" s="9"/>
    </row>
    <row r="103" spans="1:23" ht="14.25" customHeight="1">
      <c r="A103" s="422" t="s">
        <v>196</v>
      </c>
      <c r="B103" s="423"/>
      <c r="C103" s="423"/>
      <c r="D103" s="423"/>
      <c r="E103" s="424"/>
      <c r="F103" s="74">
        <f>F97+F90+F85+F80+F75+F71+F67+F102</f>
        <v>133720347</v>
      </c>
      <c r="G103" s="32"/>
      <c r="H103" s="74">
        <f>H97+H90+H85+H80+H75+H71+H67+H102</f>
        <v>0</v>
      </c>
      <c r="I103" s="34"/>
      <c r="J103" s="74">
        <f>J97+J90+J85+J80+J75+J71+J67+J102</f>
        <v>0</v>
      </c>
      <c r="K103" s="32"/>
      <c r="L103" s="74">
        <f>L97+L90+L85+L80+L75+L71+L67+L102</f>
        <v>0</v>
      </c>
      <c r="M103" s="72"/>
      <c r="N103" s="8"/>
      <c r="O103" s="27"/>
      <c r="P103" s="27"/>
      <c r="Q103" s="8"/>
      <c r="R103" s="8"/>
      <c r="S103" s="8"/>
      <c r="T103" s="8"/>
      <c r="U103" s="8"/>
      <c r="V103" s="8"/>
      <c r="W103" s="9"/>
    </row>
    <row r="104" spans="1:23" ht="11.25" customHeight="1">
      <c r="A104" s="36"/>
      <c r="B104" s="43"/>
      <c r="C104" s="44"/>
      <c r="D104" s="32"/>
      <c r="E104" s="39"/>
      <c r="F104" s="39"/>
      <c r="G104" s="32"/>
      <c r="H104" s="33"/>
      <c r="I104" s="34"/>
      <c r="J104" s="33"/>
      <c r="K104" s="32"/>
      <c r="L104" s="35"/>
      <c r="M104" s="7"/>
      <c r="N104" s="8"/>
      <c r="O104" s="27"/>
      <c r="P104" s="27"/>
      <c r="Q104" s="8"/>
      <c r="R104" s="8"/>
      <c r="S104" s="8"/>
      <c r="T104" s="8"/>
      <c r="U104" s="8"/>
      <c r="V104" s="8"/>
      <c r="W104" s="9"/>
    </row>
    <row r="105" spans="1:23" ht="14.25" customHeight="1">
      <c r="A105" s="539" t="s">
        <v>197</v>
      </c>
      <c r="B105" s="540"/>
      <c r="C105" s="540"/>
      <c r="D105" s="540"/>
      <c r="E105" s="540"/>
      <c r="F105" s="540"/>
      <c r="G105" s="540"/>
      <c r="H105" s="540"/>
      <c r="I105" s="540"/>
      <c r="J105" s="540"/>
      <c r="K105" s="540"/>
      <c r="L105" s="541"/>
      <c r="M105" s="7"/>
      <c r="N105" s="8"/>
      <c r="O105" s="27"/>
      <c r="P105" s="27"/>
      <c r="Q105" s="8"/>
      <c r="R105" s="8"/>
      <c r="S105" s="8"/>
      <c r="T105" s="8"/>
      <c r="U105" s="8"/>
      <c r="V105" s="8"/>
      <c r="W105" s="9"/>
    </row>
    <row r="106" spans="1:23" ht="14.25" customHeight="1">
      <c r="A106" s="28">
        <v>1</v>
      </c>
      <c r="B106" s="29" t="s">
        <v>38</v>
      </c>
      <c r="C106" s="30"/>
      <c r="D106" s="31"/>
      <c r="E106" s="30"/>
      <c r="F106" s="30"/>
      <c r="G106" s="32"/>
      <c r="H106" s="33"/>
      <c r="I106" s="34"/>
      <c r="J106" s="33"/>
      <c r="K106" s="32"/>
      <c r="L106" s="35"/>
      <c r="M106" s="7"/>
      <c r="N106" s="8"/>
      <c r="O106" s="27"/>
      <c r="P106" s="27"/>
      <c r="Q106" s="8"/>
      <c r="R106" s="8"/>
      <c r="S106" s="8"/>
      <c r="T106" s="8"/>
      <c r="U106" s="8"/>
      <c r="V106" s="8"/>
      <c r="W106" s="9"/>
    </row>
    <row r="107" spans="1:23" ht="14.25" customHeight="1">
      <c r="A107" s="36">
        <v>1.1000000000000001</v>
      </c>
      <c r="B107" s="37" t="s">
        <v>39</v>
      </c>
      <c r="C107" s="38" t="s">
        <v>40</v>
      </c>
      <c r="D107" s="52">
        <v>68.02</v>
      </c>
      <c r="E107" s="39">
        <v>2970</v>
      </c>
      <c r="F107" s="39">
        <f>ROUND(D107*E107,0)</f>
        <v>202019</v>
      </c>
      <c r="G107" s="40">
        <f>IF(K107&gt;D107,K107-D107,0)</f>
        <v>0</v>
      </c>
      <c r="H107" s="41">
        <f>ROUND(E107*G107,0)</f>
        <v>0</v>
      </c>
      <c r="I107" s="66">
        <v>0</v>
      </c>
      <c r="J107" s="49">
        <f>ROUND(I107*E107,0)</f>
        <v>0</v>
      </c>
      <c r="K107" s="32"/>
      <c r="L107" s="35">
        <f>ROUND(E107*K107,0)</f>
        <v>0</v>
      </c>
      <c r="M107" s="7"/>
      <c r="N107" s="8"/>
      <c r="O107" s="27"/>
      <c r="P107" s="27"/>
      <c r="Q107" s="8"/>
      <c r="R107" s="8"/>
      <c r="S107" s="8"/>
      <c r="T107" s="8"/>
      <c r="U107" s="8"/>
      <c r="V107" s="8"/>
      <c r="W107" s="9"/>
    </row>
    <row r="108" spans="1:23" ht="14.25" customHeight="1">
      <c r="A108" s="36">
        <v>1.2</v>
      </c>
      <c r="B108" s="37" t="s">
        <v>41</v>
      </c>
      <c r="C108" s="38" t="s">
        <v>40</v>
      </c>
      <c r="D108" s="52">
        <v>128.04</v>
      </c>
      <c r="E108" s="39">
        <v>3057</v>
      </c>
      <c r="F108" s="39">
        <f>ROUND(D108*E108,0)</f>
        <v>391418</v>
      </c>
      <c r="G108" s="40">
        <f>IF(K108&gt;D108,K108-D108,0)</f>
        <v>0</v>
      </c>
      <c r="H108" s="41">
        <f>ROUND(E108*G108,0)</f>
        <v>0</v>
      </c>
      <c r="I108" s="66">
        <v>0</v>
      </c>
      <c r="J108" s="49">
        <f>ROUND(I108*E108,0)</f>
        <v>0</v>
      </c>
      <c r="K108" s="32"/>
      <c r="L108" s="35">
        <f>ROUND(E108*K108,0)</f>
        <v>0</v>
      </c>
      <c r="M108" s="7"/>
      <c r="N108" s="8"/>
      <c r="O108" s="27"/>
      <c r="P108" s="27"/>
      <c r="Q108" s="8"/>
      <c r="R108" s="8"/>
      <c r="S108" s="8"/>
      <c r="T108" s="8"/>
      <c r="U108" s="8"/>
      <c r="V108" s="8"/>
      <c r="W108" s="9"/>
    </row>
    <row r="109" spans="1:23" ht="14.25" customHeight="1">
      <c r="A109" s="36">
        <v>1.3</v>
      </c>
      <c r="B109" s="37" t="s">
        <v>42</v>
      </c>
      <c r="C109" s="38" t="s">
        <v>43</v>
      </c>
      <c r="D109" s="52">
        <v>6.8000000000000005E-2</v>
      </c>
      <c r="E109" s="39">
        <v>1478476</v>
      </c>
      <c r="F109" s="39">
        <f>ROUND(D109*E109,0)</f>
        <v>100536</v>
      </c>
      <c r="G109" s="40">
        <f>IF(K109&gt;D109,K109-D109,0)</f>
        <v>0</v>
      </c>
      <c r="H109" s="41">
        <f>ROUND(E109*G109,0)</f>
        <v>0</v>
      </c>
      <c r="I109" s="66">
        <v>0</v>
      </c>
      <c r="J109" s="49">
        <f>ROUND(I109*E109,0)</f>
        <v>0</v>
      </c>
      <c r="K109" s="32"/>
      <c r="L109" s="35">
        <f>ROUND(E109*K109,0)</f>
        <v>0</v>
      </c>
      <c r="M109" s="7"/>
      <c r="N109" s="8"/>
      <c r="O109" s="27"/>
      <c r="P109" s="27"/>
      <c r="Q109" s="8"/>
      <c r="R109" s="8"/>
      <c r="S109" s="8"/>
      <c r="T109" s="8"/>
      <c r="U109" s="8"/>
      <c r="V109" s="8"/>
      <c r="W109" s="9"/>
    </row>
    <row r="110" spans="1:23" ht="14.25" customHeight="1">
      <c r="A110" s="36"/>
      <c r="B110" s="43"/>
      <c r="C110" s="44"/>
      <c r="D110" s="52"/>
      <c r="E110" s="39"/>
      <c r="F110" s="45">
        <f>SUM(F107:F109)</f>
        <v>693973</v>
      </c>
      <c r="G110" s="32"/>
      <c r="H110" s="45">
        <f>SUM(H107:H109)</f>
        <v>0</v>
      </c>
      <c r="I110" s="34"/>
      <c r="J110" s="45">
        <f>SUM(J107:J109)</f>
        <v>0</v>
      </c>
      <c r="K110" s="32"/>
      <c r="L110" s="45">
        <f>SUM(L107:L109)</f>
        <v>0</v>
      </c>
      <c r="M110" s="72"/>
      <c r="N110" s="8"/>
      <c r="O110" s="27"/>
      <c r="P110" s="27"/>
      <c r="Q110" s="8"/>
      <c r="R110" s="8"/>
      <c r="S110" s="8"/>
      <c r="T110" s="8"/>
      <c r="U110" s="8"/>
      <c r="V110" s="8"/>
      <c r="W110" s="9"/>
    </row>
    <row r="111" spans="1:23" ht="14.25" customHeight="1">
      <c r="A111" s="28">
        <v>2</v>
      </c>
      <c r="B111" s="29" t="s">
        <v>44</v>
      </c>
      <c r="C111" s="47"/>
      <c r="D111" s="52"/>
      <c r="E111" s="48"/>
      <c r="F111" s="39"/>
      <c r="G111" s="32"/>
      <c r="H111" s="33"/>
      <c r="I111" s="34"/>
      <c r="J111" s="33"/>
      <c r="K111" s="32"/>
      <c r="L111" s="35"/>
      <c r="M111" s="7"/>
      <c r="N111" s="8"/>
      <c r="O111" s="27"/>
      <c r="P111" s="27"/>
      <c r="Q111" s="8"/>
      <c r="R111" s="8"/>
      <c r="S111" s="8"/>
      <c r="T111" s="8"/>
      <c r="U111" s="8"/>
      <c r="V111" s="8"/>
      <c r="W111" s="9"/>
    </row>
    <row r="112" spans="1:23" ht="14.25" customHeight="1">
      <c r="A112" s="36"/>
      <c r="B112" s="37" t="s">
        <v>45</v>
      </c>
      <c r="C112" s="38" t="s">
        <v>46</v>
      </c>
      <c r="D112" s="52">
        <v>1.54</v>
      </c>
      <c r="E112" s="39">
        <v>209569</v>
      </c>
      <c r="F112" s="39">
        <f>ROUND(D112*E112,0)</f>
        <v>322736</v>
      </c>
      <c r="G112" s="40">
        <f>IF(K112&gt;D112,K112-D112,0)</f>
        <v>0</v>
      </c>
      <c r="H112" s="41">
        <f>ROUND(E112*G112,0)</f>
        <v>0</v>
      </c>
      <c r="I112" s="66">
        <v>0</v>
      </c>
      <c r="J112" s="49">
        <f>ROUND(I112*E112,0)</f>
        <v>0</v>
      </c>
      <c r="K112" s="32"/>
      <c r="L112" s="35">
        <f>ROUND(E112*K112,0)</f>
        <v>0</v>
      </c>
      <c r="M112" s="7"/>
      <c r="N112" s="8"/>
      <c r="O112" s="27"/>
      <c r="P112" s="27"/>
      <c r="Q112" s="8"/>
      <c r="R112" s="8"/>
      <c r="S112" s="8"/>
      <c r="T112" s="8"/>
      <c r="U112" s="8"/>
      <c r="V112" s="8"/>
      <c r="W112" s="9"/>
    </row>
    <row r="113" spans="1:23" ht="14.25" customHeight="1">
      <c r="A113" s="36"/>
      <c r="B113" s="43"/>
      <c r="C113" s="44"/>
      <c r="D113" s="52"/>
      <c r="E113" s="39"/>
      <c r="F113" s="39">
        <f>ROUND(D113*E113,0)</f>
        <v>0</v>
      </c>
      <c r="G113" s="32"/>
      <c r="H113" s="33"/>
      <c r="I113" s="34"/>
      <c r="J113" s="33"/>
      <c r="K113" s="32"/>
      <c r="L113" s="35"/>
      <c r="M113" s="7"/>
      <c r="N113" s="8"/>
      <c r="O113" s="27"/>
      <c r="P113" s="27"/>
      <c r="Q113" s="8"/>
      <c r="R113" s="8"/>
      <c r="S113" s="8"/>
      <c r="T113" s="8"/>
      <c r="U113" s="8"/>
      <c r="V113" s="8"/>
      <c r="W113" s="9"/>
    </row>
    <row r="114" spans="1:23" ht="14.25" customHeight="1">
      <c r="A114" s="36"/>
      <c r="B114" s="43"/>
      <c r="C114" s="44"/>
      <c r="D114" s="52"/>
      <c r="E114" s="39"/>
      <c r="F114" s="45">
        <f>SUM(F112:F113)</f>
        <v>322736</v>
      </c>
      <c r="G114" s="32"/>
      <c r="H114" s="45">
        <f>SUM(H112:H113)</f>
        <v>0</v>
      </c>
      <c r="I114" s="34"/>
      <c r="J114" s="45">
        <f>SUM(J112:J113)</f>
        <v>0</v>
      </c>
      <c r="K114" s="32"/>
      <c r="L114" s="45">
        <f>SUM(L112:L113)</f>
        <v>0</v>
      </c>
      <c r="M114" s="72"/>
      <c r="N114" s="8"/>
      <c r="O114" s="27"/>
      <c r="P114" s="27"/>
      <c r="Q114" s="8"/>
      <c r="R114" s="8"/>
      <c r="S114" s="8"/>
      <c r="T114" s="8"/>
      <c r="U114" s="8"/>
      <c r="V114" s="8"/>
      <c r="W114" s="9"/>
    </row>
    <row r="115" spans="1:23" ht="14.25" customHeight="1">
      <c r="A115" s="28">
        <v>3</v>
      </c>
      <c r="B115" s="50" t="s">
        <v>47</v>
      </c>
      <c r="C115" s="44"/>
      <c r="D115" s="52"/>
      <c r="E115" s="39"/>
      <c r="F115" s="39"/>
      <c r="G115" s="32"/>
      <c r="H115" s="33"/>
      <c r="I115" s="34"/>
      <c r="J115" s="33"/>
      <c r="K115" s="32"/>
      <c r="L115" s="35"/>
      <c r="M115" s="7"/>
      <c r="N115" s="8"/>
      <c r="O115" s="27"/>
      <c r="P115" s="27"/>
      <c r="Q115" s="8"/>
      <c r="R115" s="8"/>
      <c r="S115" s="8"/>
      <c r="T115" s="8"/>
      <c r="U115" s="8"/>
      <c r="V115" s="8"/>
      <c r="W115" s="9"/>
    </row>
    <row r="116" spans="1:23" ht="14.25" customHeight="1">
      <c r="A116" s="36">
        <v>3.1</v>
      </c>
      <c r="B116" s="37" t="s">
        <v>48</v>
      </c>
      <c r="C116" s="38" t="s">
        <v>46</v>
      </c>
      <c r="D116" s="52">
        <v>151.91999999999999</v>
      </c>
      <c r="E116" s="39">
        <v>19763</v>
      </c>
      <c r="F116" s="39">
        <f>ROUND(D116*E116,0)</f>
        <v>3002395</v>
      </c>
      <c r="G116" s="40">
        <f>IF(K116&gt;D116,K116-D116,0)</f>
        <v>0</v>
      </c>
      <c r="H116" s="41">
        <f>ROUND(E116*G116,0)</f>
        <v>0</v>
      </c>
      <c r="I116" s="66">
        <v>0</v>
      </c>
      <c r="J116" s="49">
        <f>ROUND(I116*E116,0)</f>
        <v>0</v>
      </c>
      <c r="K116" s="32"/>
      <c r="L116" s="35">
        <f>ROUND(E116*K116,0)</f>
        <v>0</v>
      </c>
      <c r="M116" s="7"/>
      <c r="N116" s="8"/>
      <c r="O116" s="27"/>
      <c r="P116" s="27"/>
      <c r="Q116" s="8"/>
      <c r="R116" s="8"/>
      <c r="S116" s="8"/>
      <c r="T116" s="8"/>
      <c r="U116" s="8"/>
      <c r="V116" s="8"/>
      <c r="W116" s="9"/>
    </row>
    <row r="117" spans="1:23" ht="14.25" customHeight="1">
      <c r="A117" s="36">
        <v>3.2</v>
      </c>
      <c r="B117" s="37" t="s">
        <v>49</v>
      </c>
      <c r="C117" s="38" t="s">
        <v>46</v>
      </c>
      <c r="D117" s="32">
        <v>19.21</v>
      </c>
      <c r="E117" s="39">
        <v>52187</v>
      </c>
      <c r="F117" s="39">
        <f>ROUND(D117*E117,0)</f>
        <v>1002512</v>
      </c>
      <c r="G117" s="40">
        <f>IF(K117&gt;D117,K117-D117,0)</f>
        <v>0</v>
      </c>
      <c r="H117" s="41">
        <f>ROUND(E117*G117,0)</f>
        <v>0</v>
      </c>
      <c r="I117" s="66">
        <v>0</v>
      </c>
      <c r="J117" s="49">
        <f>ROUND(I117*E117,0)</f>
        <v>0</v>
      </c>
      <c r="K117" s="32"/>
      <c r="L117" s="35">
        <f>ROUND(E117*K117,0)</f>
        <v>0</v>
      </c>
      <c r="M117" s="7"/>
      <c r="N117" s="8"/>
      <c r="O117" s="27"/>
      <c r="P117" s="27"/>
      <c r="Q117" s="8"/>
      <c r="R117" s="8"/>
      <c r="S117" s="8"/>
      <c r="T117" s="8"/>
      <c r="U117" s="8"/>
      <c r="V117" s="8"/>
      <c r="W117" s="9"/>
    </row>
    <row r="118" spans="1:23" ht="14.25" customHeight="1">
      <c r="A118" s="36"/>
      <c r="B118" s="43"/>
      <c r="C118" s="44"/>
      <c r="D118" s="32"/>
      <c r="E118" s="39"/>
      <c r="F118" s="45">
        <f>SUM(F116:F117)</f>
        <v>4004907</v>
      </c>
      <c r="G118" s="32"/>
      <c r="H118" s="45">
        <f>SUM(H116:H117)</f>
        <v>0</v>
      </c>
      <c r="I118" s="34"/>
      <c r="J118" s="45">
        <f>SUM(J116:J117)</f>
        <v>0</v>
      </c>
      <c r="K118" s="32"/>
      <c r="L118" s="45">
        <f>SUM(L116:L117)</f>
        <v>0</v>
      </c>
      <c r="M118" s="72"/>
      <c r="N118" s="8"/>
      <c r="O118" s="27"/>
      <c r="P118" s="27"/>
      <c r="Q118" s="8"/>
      <c r="R118" s="8"/>
      <c r="S118" s="8"/>
      <c r="T118" s="8"/>
      <c r="U118" s="8"/>
      <c r="V118" s="8"/>
      <c r="W118" s="9"/>
    </row>
    <row r="119" spans="1:23" ht="14.25" customHeight="1">
      <c r="A119" s="36"/>
      <c r="B119" s="43"/>
      <c r="C119" s="44"/>
      <c r="D119" s="32"/>
      <c r="E119" s="39"/>
      <c r="F119" s="39"/>
      <c r="G119" s="32"/>
      <c r="H119" s="33"/>
      <c r="I119" s="34"/>
      <c r="J119" s="33"/>
      <c r="K119" s="32"/>
      <c r="L119" s="35"/>
      <c r="M119" s="7"/>
      <c r="N119" s="8"/>
      <c r="O119" s="27"/>
      <c r="P119" s="27"/>
      <c r="Q119" s="8"/>
      <c r="R119" s="8"/>
      <c r="S119" s="8"/>
      <c r="T119" s="8"/>
      <c r="U119" s="8"/>
      <c r="V119" s="8"/>
      <c r="W119" s="9"/>
    </row>
    <row r="120" spans="1:23" ht="14.25" customHeight="1">
      <c r="A120" s="28">
        <v>4</v>
      </c>
      <c r="B120" s="50" t="s">
        <v>50</v>
      </c>
      <c r="C120" s="53"/>
      <c r="D120" s="32"/>
      <c r="E120" s="39"/>
      <c r="F120" s="54"/>
      <c r="G120" s="32"/>
      <c r="H120" s="33"/>
      <c r="I120" s="34"/>
      <c r="J120" s="33"/>
      <c r="K120" s="32"/>
      <c r="L120" s="35"/>
      <c r="M120" s="7"/>
      <c r="N120" s="8"/>
      <c r="O120" s="27"/>
      <c r="P120" s="27"/>
      <c r="Q120" s="8"/>
      <c r="R120" s="8"/>
      <c r="S120" s="8"/>
      <c r="T120" s="8"/>
      <c r="U120" s="8"/>
      <c r="V120" s="8"/>
      <c r="W120" s="9"/>
    </row>
    <row r="121" spans="1:23" ht="14.25" customHeight="1">
      <c r="A121" s="36">
        <v>4.0999999999999996</v>
      </c>
      <c r="B121" s="37" t="s">
        <v>51</v>
      </c>
      <c r="C121" s="38" t="s">
        <v>46</v>
      </c>
      <c r="D121" s="32">
        <v>12.8</v>
      </c>
      <c r="E121" s="39">
        <v>31353</v>
      </c>
      <c r="F121" s="39">
        <f>ROUND(D121*E121,0)</f>
        <v>401318</v>
      </c>
      <c r="G121" s="40">
        <f>IF(K121&gt;D121,K121-D121,0)</f>
        <v>0</v>
      </c>
      <c r="H121" s="41">
        <f>ROUND(E121*G121,0)</f>
        <v>0</v>
      </c>
      <c r="I121" s="66">
        <v>0</v>
      </c>
      <c r="J121" s="49">
        <f>ROUND(I121*E121,0)</f>
        <v>0</v>
      </c>
      <c r="K121" s="32"/>
      <c r="L121" s="35">
        <f>ROUND(E121*K121,0)</f>
        <v>0</v>
      </c>
      <c r="M121" s="7"/>
      <c r="N121" s="8"/>
      <c r="O121" s="27"/>
      <c r="P121" s="27"/>
      <c r="Q121" s="8"/>
      <c r="R121" s="8"/>
      <c r="S121" s="8"/>
      <c r="T121" s="8"/>
      <c r="U121" s="8"/>
      <c r="V121" s="8"/>
      <c r="W121" s="9"/>
    </row>
    <row r="122" spans="1:23" ht="14.25" customHeight="1">
      <c r="A122" s="36">
        <v>4.2</v>
      </c>
      <c r="B122" s="37" t="s">
        <v>52</v>
      </c>
      <c r="C122" s="38" t="s">
        <v>46</v>
      </c>
      <c r="D122" s="32">
        <v>81.62</v>
      </c>
      <c r="E122" s="39">
        <v>59142</v>
      </c>
      <c r="F122" s="39">
        <f>ROUND(D122*E122,0)</f>
        <v>4827170</v>
      </c>
      <c r="G122" s="40">
        <f>IF(K122&gt;D122,K122-D122,0)</f>
        <v>0</v>
      </c>
      <c r="H122" s="41">
        <f>ROUND(E122*G122,0)</f>
        <v>0</v>
      </c>
      <c r="I122" s="66">
        <v>0</v>
      </c>
      <c r="J122" s="49">
        <f>ROUND(I122*E122,0)</f>
        <v>0</v>
      </c>
      <c r="K122" s="32"/>
      <c r="L122" s="35">
        <f>ROUND(E122*K122,0)</f>
        <v>0</v>
      </c>
      <c r="M122" s="7"/>
      <c r="N122" s="8"/>
      <c r="O122" s="27"/>
      <c r="P122" s="27"/>
      <c r="Q122" s="8"/>
      <c r="R122" s="8"/>
      <c r="S122" s="8"/>
      <c r="T122" s="8"/>
      <c r="U122" s="8"/>
      <c r="V122" s="8"/>
      <c r="W122" s="9"/>
    </row>
    <row r="123" spans="1:23" ht="14.25" customHeight="1">
      <c r="A123" s="28"/>
      <c r="B123" s="43"/>
      <c r="C123" s="53"/>
      <c r="D123" s="52"/>
      <c r="E123" s="39"/>
      <c r="F123" s="45">
        <f>SUM(F121:F122)</f>
        <v>5228488</v>
      </c>
      <c r="G123" s="32"/>
      <c r="H123" s="45">
        <f>SUM(H121:H122)</f>
        <v>0</v>
      </c>
      <c r="I123" s="34"/>
      <c r="J123" s="45">
        <f>SUM(J121:J122)</f>
        <v>0</v>
      </c>
      <c r="K123" s="32"/>
      <c r="L123" s="45">
        <f>SUM(L121:L122)</f>
        <v>0</v>
      </c>
      <c r="M123" s="72"/>
      <c r="N123" s="8"/>
      <c r="O123" s="27"/>
      <c r="P123" s="27"/>
      <c r="Q123" s="8"/>
      <c r="R123" s="8"/>
      <c r="S123" s="8"/>
      <c r="T123" s="8"/>
      <c r="U123" s="8"/>
      <c r="V123" s="8"/>
      <c r="W123" s="9"/>
    </row>
    <row r="124" spans="1:23" ht="14.25" customHeight="1">
      <c r="A124" s="28">
        <v>5</v>
      </c>
      <c r="B124" s="29" t="s">
        <v>53</v>
      </c>
      <c r="C124" s="53"/>
      <c r="D124" s="52"/>
      <c r="E124" s="39"/>
      <c r="F124" s="39"/>
      <c r="G124" s="32"/>
      <c r="H124" s="33"/>
      <c r="I124" s="34"/>
      <c r="J124" s="33"/>
      <c r="K124" s="32"/>
      <c r="L124" s="35"/>
      <c r="M124" s="7"/>
      <c r="N124" s="8"/>
      <c r="O124" s="27"/>
      <c r="P124" s="27"/>
      <c r="Q124" s="8"/>
      <c r="R124" s="8"/>
      <c r="S124" s="8"/>
      <c r="T124" s="8"/>
      <c r="U124" s="8"/>
      <c r="V124" s="8"/>
      <c r="W124" s="9"/>
    </row>
    <row r="125" spans="1:23" ht="14.25" customHeight="1">
      <c r="A125" s="36">
        <v>5.0999999999999996</v>
      </c>
      <c r="B125" s="37" t="s">
        <v>54</v>
      </c>
      <c r="C125" s="38" t="s">
        <v>46</v>
      </c>
      <c r="D125" s="52">
        <v>81.27</v>
      </c>
      <c r="E125" s="39">
        <v>666008</v>
      </c>
      <c r="F125" s="39">
        <f>ROUND(D125*E125,0)</f>
        <v>54126470</v>
      </c>
      <c r="G125" s="40">
        <f>IF(K125&gt;D125,K125-D125,0)</f>
        <v>0</v>
      </c>
      <c r="H125" s="41">
        <f>ROUND(E125*G125,0)</f>
        <v>0</v>
      </c>
      <c r="I125" s="66">
        <v>0</v>
      </c>
      <c r="J125" s="49">
        <f>ROUND(I125*E125,0)</f>
        <v>0</v>
      </c>
      <c r="K125" s="32"/>
      <c r="L125" s="35">
        <f>ROUND(E125*K125,0)</f>
        <v>0</v>
      </c>
      <c r="M125" s="7"/>
      <c r="N125" s="8"/>
      <c r="O125" s="27"/>
      <c r="P125" s="27"/>
      <c r="Q125" s="8"/>
      <c r="R125" s="8"/>
      <c r="S125" s="8"/>
      <c r="T125" s="8"/>
      <c r="U125" s="8"/>
      <c r="V125" s="8"/>
      <c r="W125" s="9"/>
    </row>
    <row r="126" spans="1:23" ht="14.25" customHeight="1">
      <c r="A126" s="36">
        <v>5.2</v>
      </c>
      <c r="B126" s="37" t="s">
        <v>55</v>
      </c>
      <c r="C126" s="38" t="s">
        <v>56</v>
      </c>
      <c r="D126" s="52">
        <v>0</v>
      </c>
      <c r="E126" s="39">
        <v>4005</v>
      </c>
      <c r="F126" s="39">
        <f>ROUND(D126*E126,0)</f>
        <v>0</v>
      </c>
      <c r="G126" s="40">
        <f>IF(K126&gt;D126,K126-D126,0)</f>
        <v>0</v>
      </c>
      <c r="H126" s="41">
        <f>ROUND(E126*G126,0)</f>
        <v>0</v>
      </c>
      <c r="I126" s="66">
        <v>0</v>
      </c>
      <c r="J126" s="49">
        <f>ROUND(I126*E126,0)</f>
        <v>0</v>
      </c>
      <c r="K126" s="32"/>
      <c r="L126" s="35">
        <f>ROUND(E126*K126,0)</f>
        <v>0</v>
      </c>
      <c r="M126" s="7"/>
      <c r="N126" s="8"/>
      <c r="O126" s="27"/>
      <c r="P126" s="27"/>
      <c r="Q126" s="8"/>
      <c r="R126" s="8"/>
      <c r="S126" s="8"/>
      <c r="T126" s="8"/>
      <c r="U126" s="8"/>
      <c r="V126" s="8"/>
      <c r="W126" s="9"/>
    </row>
    <row r="127" spans="1:23" ht="14.25" customHeight="1">
      <c r="A127" s="36">
        <v>5.3</v>
      </c>
      <c r="B127" s="37" t="s">
        <v>57</v>
      </c>
      <c r="C127" s="38" t="s">
        <v>40</v>
      </c>
      <c r="D127" s="52">
        <v>128.04</v>
      </c>
      <c r="E127" s="39">
        <v>56280</v>
      </c>
      <c r="F127" s="39">
        <f>ROUND(D127*E127,0)</f>
        <v>7206091</v>
      </c>
      <c r="G127" s="40">
        <f>IF(K127&gt;D127,K127-D127,0)</f>
        <v>0</v>
      </c>
      <c r="H127" s="41">
        <f>ROUND(E127*G127,0)</f>
        <v>0</v>
      </c>
      <c r="I127" s="66">
        <v>0</v>
      </c>
      <c r="J127" s="49">
        <f>ROUND(I127*E127,0)</f>
        <v>0</v>
      </c>
      <c r="K127" s="32"/>
      <c r="L127" s="35">
        <f>ROUND(E127*K127,0)</f>
        <v>0</v>
      </c>
      <c r="M127" s="7"/>
      <c r="N127" s="8"/>
      <c r="O127" s="27"/>
      <c r="P127" s="27"/>
      <c r="Q127" s="8"/>
      <c r="R127" s="8"/>
      <c r="S127" s="8"/>
      <c r="T127" s="8"/>
      <c r="U127" s="8"/>
      <c r="V127" s="8"/>
      <c r="W127" s="9"/>
    </row>
    <row r="128" spans="1:23" ht="14.25" customHeight="1">
      <c r="A128" s="36"/>
      <c r="B128" s="43"/>
      <c r="C128" s="53"/>
      <c r="D128" s="52"/>
      <c r="E128" s="39"/>
      <c r="F128" s="45">
        <f>SUM(F125:F127)</f>
        <v>61332561</v>
      </c>
      <c r="G128" s="32"/>
      <c r="H128" s="45">
        <f>SUM(H125:H127)</f>
        <v>0</v>
      </c>
      <c r="I128" s="34"/>
      <c r="J128" s="45">
        <f>SUM(J125:J127)</f>
        <v>0</v>
      </c>
      <c r="K128" s="32"/>
      <c r="L128" s="45">
        <f>SUM(L125:L127)</f>
        <v>0</v>
      </c>
      <c r="M128" s="72"/>
      <c r="N128" s="8"/>
      <c r="O128" s="27"/>
      <c r="P128" s="27"/>
      <c r="Q128" s="8"/>
      <c r="R128" s="8"/>
      <c r="S128" s="8"/>
      <c r="T128" s="8"/>
      <c r="U128" s="8"/>
      <c r="V128" s="8"/>
      <c r="W128" s="9"/>
    </row>
    <row r="129" spans="1:23" ht="14.25" customHeight="1">
      <c r="A129" s="28">
        <v>6</v>
      </c>
      <c r="B129" s="29" t="s">
        <v>58</v>
      </c>
      <c r="C129" s="30"/>
      <c r="D129" s="31"/>
      <c r="E129" s="30"/>
      <c r="F129" s="39"/>
      <c r="G129" s="32"/>
      <c r="H129" s="33"/>
      <c r="I129" s="34"/>
      <c r="J129" s="33"/>
      <c r="K129" s="32"/>
      <c r="L129" s="35"/>
      <c r="M129" s="7"/>
      <c r="N129" s="8"/>
      <c r="O129" s="27"/>
      <c r="P129" s="27"/>
      <c r="Q129" s="8"/>
      <c r="R129" s="8"/>
      <c r="S129" s="8"/>
      <c r="T129" s="8"/>
      <c r="U129" s="8"/>
      <c r="V129" s="8"/>
      <c r="W129" s="9"/>
    </row>
    <row r="130" spans="1:23" ht="14.25" customHeight="1">
      <c r="A130" s="36">
        <v>6.1</v>
      </c>
      <c r="B130" s="37" t="s">
        <v>59</v>
      </c>
      <c r="C130" s="38" t="s">
        <v>40</v>
      </c>
      <c r="D130" s="42">
        <v>192.06</v>
      </c>
      <c r="E130" s="39">
        <v>2973</v>
      </c>
      <c r="F130" s="39">
        <f>ROUND(D130*E130,0)</f>
        <v>570994</v>
      </c>
      <c r="G130" s="40">
        <f>IF(K130&gt;D130,K130-D130,0)</f>
        <v>0</v>
      </c>
      <c r="H130" s="41">
        <f>ROUND(E130*G130,0)</f>
        <v>0</v>
      </c>
      <c r="I130" s="66">
        <v>0</v>
      </c>
      <c r="J130" s="49">
        <f>ROUND(I130*E130,0)</f>
        <v>0</v>
      </c>
      <c r="K130" s="32"/>
      <c r="L130" s="35">
        <f>ROUND(E130*K130,0)</f>
        <v>0</v>
      </c>
      <c r="M130" s="7"/>
      <c r="N130" s="8"/>
      <c r="O130" s="27"/>
      <c r="P130" s="27"/>
      <c r="Q130" s="8"/>
      <c r="R130" s="8"/>
      <c r="S130" s="8"/>
      <c r="T130" s="8"/>
      <c r="U130" s="8"/>
      <c r="V130" s="8"/>
      <c r="W130" s="9"/>
    </row>
    <row r="131" spans="1:23" ht="14.25" customHeight="1">
      <c r="A131" s="36">
        <v>6.2</v>
      </c>
      <c r="B131" s="37" t="s">
        <v>60</v>
      </c>
      <c r="C131" s="38" t="s">
        <v>40</v>
      </c>
      <c r="D131" s="42">
        <v>72.02</v>
      </c>
      <c r="E131" s="39">
        <v>8919</v>
      </c>
      <c r="F131" s="39">
        <f>ROUND(D131*E131,0)</f>
        <v>642346</v>
      </c>
      <c r="G131" s="40">
        <f>IF(K131&gt;D131,K131-D131,0)</f>
        <v>0</v>
      </c>
      <c r="H131" s="41">
        <f>ROUND(E131*G131,0)</f>
        <v>0</v>
      </c>
      <c r="I131" s="66">
        <v>0</v>
      </c>
      <c r="J131" s="49">
        <f>ROUND(I131*E131,0)</f>
        <v>0</v>
      </c>
      <c r="K131" s="32"/>
      <c r="L131" s="35">
        <f>ROUND(E131*K131,0)</f>
        <v>0</v>
      </c>
      <c r="M131" s="7"/>
      <c r="N131" s="8"/>
      <c r="O131" s="27"/>
      <c r="P131" s="27"/>
      <c r="Q131" s="8"/>
      <c r="R131" s="8"/>
      <c r="S131" s="8"/>
      <c r="T131" s="8"/>
      <c r="U131" s="8"/>
      <c r="V131" s="8"/>
      <c r="W131" s="9"/>
    </row>
    <row r="132" spans="1:23" ht="14.25" customHeight="1">
      <c r="A132" s="36">
        <v>6.3</v>
      </c>
      <c r="B132" s="37" t="s">
        <v>61</v>
      </c>
      <c r="C132" s="38" t="s">
        <v>30</v>
      </c>
      <c r="D132" s="42">
        <v>2</v>
      </c>
      <c r="E132" s="39">
        <v>209715</v>
      </c>
      <c r="F132" s="39">
        <f>ROUND(D132*E132,0)</f>
        <v>419430</v>
      </c>
      <c r="G132" s="40">
        <f>IF(K132&gt;D132,K132-D132,0)</f>
        <v>0</v>
      </c>
      <c r="H132" s="41">
        <f>ROUND(E132*G132,0)</f>
        <v>0</v>
      </c>
      <c r="I132" s="66">
        <v>0</v>
      </c>
      <c r="J132" s="49">
        <f>ROUND(I132*E132,0)</f>
        <v>0</v>
      </c>
      <c r="K132" s="32"/>
      <c r="L132" s="35">
        <f>ROUND(E132*K132,0)</f>
        <v>0</v>
      </c>
      <c r="M132" s="7"/>
      <c r="N132" s="8"/>
      <c r="O132" s="27"/>
      <c r="P132" s="27"/>
      <c r="Q132" s="8"/>
      <c r="R132" s="8"/>
      <c r="S132" s="8"/>
      <c r="T132" s="8"/>
      <c r="U132" s="8"/>
      <c r="V132" s="8"/>
      <c r="W132" s="9"/>
    </row>
    <row r="133" spans="1:23" ht="14.25" customHeight="1">
      <c r="A133" s="36"/>
      <c r="B133" s="43"/>
      <c r="C133" s="53"/>
      <c r="D133" s="56"/>
      <c r="E133" s="39"/>
      <c r="F133" s="45">
        <f>SUM(F130:F132)</f>
        <v>1632770</v>
      </c>
      <c r="G133" s="32"/>
      <c r="H133" s="45">
        <f>SUM(H130:H132)</f>
        <v>0</v>
      </c>
      <c r="I133" s="34"/>
      <c r="J133" s="45">
        <f>SUM(J130:J132)</f>
        <v>0</v>
      </c>
      <c r="K133" s="32"/>
      <c r="L133" s="45">
        <f>SUM(L130:L132)</f>
        <v>0</v>
      </c>
      <c r="M133" s="72"/>
      <c r="N133" s="8"/>
      <c r="O133" s="27"/>
      <c r="P133" s="27"/>
      <c r="Q133" s="8"/>
      <c r="R133" s="8"/>
      <c r="S133" s="8"/>
      <c r="T133" s="8"/>
      <c r="U133" s="8"/>
      <c r="V133" s="8"/>
      <c r="W133" s="9"/>
    </row>
    <row r="134" spans="1:23" ht="14.25" customHeight="1">
      <c r="A134" s="28">
        <v>7</v>
      </c>
      <c r="B134" s="50" t="s">
        <v>62</v>
      </c>
      <c r="C134" s="53"/>
      <c r="D134" s="56"/>
      <c r="E134" s="39"/>
      <c r="F134" s="39"/>
      <c r="G134" s="32"/>
      <c r="H134" s="41"/>
      <c r="I134" s="34"/>
      <c r="J134" s="33"/>
      <c r="K134" s="32"/>
      <c r="L134" s="35"/>
      <c r="M134" s="7"/>
      <c r="N134" s="8"/>
      <c r="O134" s="27"/>
      <c r="P134" s="27"/>
      <c r="Q134" s="8"/>
      <c r="R134" s="8"/>
      <c r="S134" s="8"/>
      <c r="T134" s="8"/>
      <c r="U134" s="8"/>
      <c r="V134" s="8"/>
      <c r="W134" s="9"/>
    </row>
    <row r="135" spans="1:23" ht="14.25" customHeight="1">
      <c r="A135" s="36">
        <v>7.1</v>
      </c>
      <c r="B135" s="37" t="s">
        <v>63</v>
      </c>
      <c r="C135" s="38" t="s">
        <v>64</v>
      </c>
      <c r="D135" s="42">
        <v>128.04</v>
      </c>
      <c r="E135" s="39">
        <v>45125</v>
      </c>
      <c r="F135" s="39">
        <f>ROUND(D135*E135,0)</f>
        <v>5777805</v>
      </c>
      <c r="G135" s="40">
        <f>IF(K135&gt;D135,K135-D135,0)</f>
        <v>0</v>
      </c>
      <c r="H135" s="41">
        <f>ROUND(E135*G135,0)</f>
        <v>0</v>
      </c>
      <c r="I135" s="66">
        <v>0</v>
      </c>
      <c r="J135" s="49">
        <f>ROUND(I135*E135,0)</f>
        <v>0</v>
      </c>
      <c r="K135" s="32"/>
      <c r="L135" s="35">
        <f>ROUND(E135*K135,0)</f>
        <v>0</v>
      </c>
      <c r="M135" s="7"/>
      <c r="N135" s="8"/>
      <c r="O135" s="27"/>
      <c r="P135" s="27"/>
      <c r="Q135" s="8"/>
      <c r="R135" s="8"/>
      <c r="S135" s="8"/>
      <c r="T135" s="8"/>
      <c r="U135" s="8"/>
      <c r="V135" s="8"/>
      <c r="W135" s="9"/>
    </row>
    <row r="136" spans="1:23" ht="14.25" customHeight="1">
      <c r="A136" s="36">
        <v>7.2</v>
      </c>
      <c r="B136" s="37" t="s">
        <v>65</v>
      </c>
      <c r="C136" s="38" t="s">
        <v>66</v>
      </c>
      <c r="D136" s="56">
        <v>1632.4</v>
      </c>
      <c r="E136" s="39">
        <v>1133</v>
      </c>
      <c r="F136" s="39">
        <f>ROUND(D136*E136,0)</f>
        <v>1849509</v>
      </c>
      <c r="G136" s="40">
        <f>IF(K136&gt;D136,K136-D136,0)</f>
        <v>0</v>
      </c>
      <c r="H136" s="41">
        <f>ROUND(E136*G136,0)</f>
        <v>0</v>
      </c>
      <c r="I136" s="66">
        <v>0</v>
      </c>
      <c r="J136" s="49">
        <f>ROUND(I136*E136,0)</f>
        <v>0</v>
      </c>
      <c r="K136" s="32"/>
      <c r="L136" s="35">
        <f>ROUND(E136*K136,0)</f>
        <v>0</v>
      </c>
      <c r="M136" s="7"/>
      <c r="N136" s="8"/>
      <c r="O136" s="27"/>
      <c r="P136" s="27"/>
      <c r="Q136" s="8"/>
      <c r="R136" s="8"/>
      <c r="S136" s="8"/>
      <c r="T136" s="8"/>
      <c r="U136" s="8"/>
      <c r="V136" s="8"/>
      <c r="W136" s="9"/>
    </row>
    <row r="137" spans="1:23" ht="14.25" customHeight="1">
      <c r="A137" s="36">
        <v>7.3</v>
      </c>
      <c r="B137" s="37" t="s">
        <v>67</v>
      </c>
      <c r="C137" s="38" t="s">
        <v>30</v>
      </c>
      <c r="D137" s="56">
        <v>5</v>
      </c>
      <c r="E137" s="39">
        <v>131673</v>
      </c>
      <c r="F137" s="39">
        <f>ROUND(D137*E137,0)</f>
        <v>658365</v>
      </c>
      <c r="G137" s="40">
        <f>IF(K137&gt;D137,K137-D137,0)</f>
        <v>0</v>
      </c>
      <c r="H137" s="41">
        <f>ROUND(E137*G137,0)</f>
        <v>0</v>
      </c>
      <c r="I137" s="66">
        <v>0</v>
      </c>
      <c r="J137" s="49">
        <f>ROUND(I137*E137,0)</f>
        <v>0</v>
      </c>
      <c r="K137" s="32"/>
      <c r="L137" s="35">
        <f>ROUND(E137*K137,0)</f>
        <v>0</v>
      </c>
      <c r="M137" s="7"/>
      <c r="N137" s="8"/>
      <c r="O137" s="27"/>
      <c r="P137" s="27"/>
      <c r="Q137" s="8"/>
      <c r="R137" s="8"/>
      <c r="S137" s="8"/>
      <c r="T137" s="8"/>
      <c r="U137" s="8"/>
      <c r="V137" s="8"/>
      <c r="W137" s="9"/>
    </row>
    <row r="138" spans="1:23" ht="14.25" customHeight="1">
      <c r="A138" s="36">
        <v>7.4</v>
      </c>
      <c r="B138" s="37" t="s">
        <v>68</v>
      </c>
      <c r="C138" s="38" t="s">
        <v>40</v>
      </c>
      <c r="D138" s="56">
        <v>2</v>
      </c>
      <c r="E138" s="39">
        <v>1245000</v>
      </c>
      <c r="F138" s="39">
        <f>ROUND(D138*E138,0)</f>
        <v>2490000</v>
      </c>
      <c r="G138" s="40">
        <f>IF(K138&gt;D138,K138-D138,0)</f>
        <v>0</v>
      </c>
      <c r="H138" s="41">
        <f>ROUND(E138*G138,0)</f>
        <v>0</v>
      </c>
      <c r="I138" s="66">
        <v>0</v>
      </c>
      <c r="J138" s="49">
        <f>ROUND(I138*E138,0)</f>
        <v>0</v>
      </c>
      <c r="K138" s="32"/>
      <c r="L138" s="35">
        <f>ROUND(E138*K138,0)</f>
        <v>0</v>
      </c>
      <c r="M138" s="7"/>
      <c r="N138" s="8"/>
      <c r="O138" s="27"/>
      <c r="P138" s="27"/>
      <c r="Q138" s="8"/>
      <c r="R138" s="8"/>
      <c r="S138" s="8"/>
      <c r="T138" s="8"/>
      <c r="U138" s="8"/>
      <c r="V138" s="8"/>
      <c r="W138" s="9"/>
    </row>
    <row r="139" spans="1:23" ht="14.25" customHeight="1">
      <c r="A139" s="36">
        <v>7.5</v>
      </c>
      <c r="B139" s="37" t="s">
        <v>69</v>
      </c>
      <c r="C139" s="38" t="s">
        <v>40</v>
      </c>
      <c r="D139" s="56">
        <v>15</v>
      </c>
      <c r="E139" s="39">
        <v>60171</v>
      </c>
      <c r="F139" s="39">
        <f>ROUND(D139*E139,0)</f>
        <v>902565</v>
      </c>
      <c r="G139" s="40">
        <f>IF(K139&gt;D139,K139-D139,0)</f>
        <v>0</v>
      </c>
      <c r="H139" s="41">
        <f>ROUND(E139*G139,0)</f>
        <v>0</v>
      </c>
      <c r="I139" s="66">
        <v>0</v>
      </c>
      <c r="J139" s="49">
        <f>ROUND(I139*E139,0)</f>
        <v>0</v>
      </c>
      <c r="K139" s="32"/>
      <c r="L139" s="35">
        <f>ROUND(E139*K139,0)</f>
        <v>0</v>
      </c>
      <c r="M139" s="7"/>
      <c r="N139" s="8"/>
      <c r="O139" s="27"/>
      <c r="P139" s="27"/>
      <c r="Q139" s="8"/>
      <c r="R139" s="8"/>
      <c r="S139" s="8"/>
      <c r="T139" s="8"/>
      <c r="U139" s="8"/>
      <c r="V139" s="8"/>
      <c r="W139" s="9"/>
    </row>
    <row r="140" spans="1:23" ht="14.25" customHeight="1">
      <c r="A140" s="60"/>
      <c r="B140" s="60"/>
      <c r="C140" s="60"/>
      <c r="D140" s="60"/>
      <c r="E140" s="60"/>
      <c r="F140" s="45">
        <f>SUM(F135:F139)</f>
        <v>11678244</v>
      </c>
      <c r="G140" s="32"/>
      <c r="H140" s="45">
        <f>SUM(H135:H139)</f>
        <v>0</v>
      </c>
      <c r="I140" s="34"/>
      <c r="J140" s="45">
        <f>SUM(J135:J139)</f>
        <v>0</v>
      </c>
      <c r="K140" s="32"/>
      <c r="L140" s="199">
        <f>SUM(L135:L139)</f>
        <v>0</v>
      </c>
      <c r="M140" s="8"/>
      <c r="N140" s="8"/>
      <c r="O140" s="27"/>
      <c r="P140" s="27"/>
      <c r="Q140" s="8"/>
      <c r="R140" s="8"/>
      <c r="S140" s="8"/>
      <c r="T140" s="8"/>
      <c r="U140" s="8"/>
      <c r="V140" s="8"/>
      <c r="W140" s="9"/>
    </row>
    <row r="141" spans="1:23" ht="14.25" customHeight="1">
      <c r="A141" s="36"/>
      <c r="B141" s="200" t="s">
        <v>70</v>
      </c>
      <c r="C141" s="44"/>
      <c r="D141" s="32"/>
      <c r="E141" s="39"/>
      <c r="F141" s="39"/>
      <c r="G141" s="32"/>
      <c r="H141" s="33"/>
      <c r="I141" s="34"/>
      <c r="J141" s="33"/>
      <c r="K141" s="32"/>
      <c r="L141" s="35"/>
      <c r="M141" s="7"/>
      <c r="N141" s="8"/>
      <c r="O141" s="27"/>
      <c r="P141" s="27"/>
      <c r="Q141" s="8"/>
      <c r="R141" s="8"/>
      <c r="S141" s="8"/>
      <c r="T141" s="8"/>
      <c r="U141" s="8"/>
      <c r="V141" s="8"/>
      <c r="W141" s="9"/>
    </row>
    <row r="142" spans="1:23" ht="14.25" customHeight="1">
      <c r="A142" s="63">
        <v>9</v>
      </c>
      <c r="B142" s="50" t="s">
        <v>190</v>
      </c>
      <c r="C142" s="44"/>
      <c r="D142" s="32"/>
      <c r="E142" s="39"/>
      <c r="F142" s="39"/>
      <c r="G142" s="32"/>
      <c r="H142" s="33"/>
      <c r="I142" s="34"/>
      <c r="J142" s="33"/>
      <c r="K142" s="32"/>
      <c r="L142" s="35"/>
      <c r="M142" s="7"/>
      <c r="N142" s="8"/>
      <c r="O142" s="27"/>
      <c r="P142" s="27"/>
      <c r="Q142" s="8"/>
      <c r="R142" s="8"/>
      <c r="S142" s="8"/>
      <c r="T142" s="8"/>
      <c r="U142" s="8"/>
      <c r="V142" s="8"/>
      <c r="W142" s="9"/>
    </row>
    <row r="143" spans="1:23" ht="14.25" customHeight="1">
      <c r="A143" s="65" t="s">
        <v>191</v>
      </c>
      <c r="B143" s="37" t="s">
        <v>192</v>
      </c>
      <c r="C143" s="38" t="s">
        <v>30</v>
      </c>
      <c r="D143" s="32"/>
      <c r="E143" s="39"/>
      <c r="F143" s="39"/>
      <c r="G143" s="40">
        <f>IF(K143&gt;D143,K143-D143,0)</f>
        <v>0</v>
      </c>
      <c r="H143" s="41">
        <f>ROUND(E143*G143,0)</f>
        <v>0</v>
      </c>
      <c r="I143" s="66">
        <v>0</v>
      </c>
      <c r="J143" s="49">
        <f>ROUND(I143*E143,0)</f>
        <v>0</v>
      </c>
      <c r="K143" s="32"/>
      <c r="L143" s="35">
        <f>ROUND(E143*K143,0)</f>
        <v>0</v>
      </c>
      <c r="M143" s="7"/>
      <c r="N143" s="8"/>
      <c r="O143" s="27"/>
      <c r="P143" s="27"/>
      <c r="Q143" s="8"/>
      <c r="R143" s="8"/>
      <c r="S143" s="8"/>
      <c r="T143" s="8"/>
      <c r="U143" s="8"/>
      <c r="V143" s="8"/>
      <c r="W143" s="9"/>
    </row>
    <row r="144" spans="1:23" ht="14.25" customHeight="1">
      <c r="A144" s="65" t="s">
        <v>191</v>
      </c>
      <c r="B144" s="37" t="s">
        <v>193</v>
      </c>
      <c r="C144" s="38" t="s">
        <v>40</v>
      </c>
      <c r="D144" s="32"/>
      <c r="E144" s="39"/>
      <c r="F144" s="39"/>
      <c r="G144" s="40">
        <f>IF(K144&gt;D144,K144-D144,0)</f>
        <v>0</v>
      </c>
      <c r="H144" s="41">
        <f>ROUND(E144*G144,0)</f>
        <v>0</v>
      </c>
      <c r="I144" s="66">
        <v>0</v>
      </c>
      <c r="J144" s="49">
        <f>ROUND(I144*E144,0)</f>
        <v>0</v>
      </c>
      <c r="K144" s="32"/>
      <c r="L144" s="35">
        <f>ROUND(E144*K144,0)</f>
        <v>0</v>
      </c>
      <c r="M144" s="7"/>
      <c r="N144" s="8"/>
      <c r="O144" s="27"/>
      <c r="P144" s="27"/>
      <c r="Q144" s="8"/>
      <c r="R144" s="8"/>
      <c r="S144" s="8"/>
      <c r="T144" s="8"/>
      <c r="U144" s="8"/>
      <c r="V144" s="8"/>
      <c r="W144" s="9"/>
    </row>
    <row r="145" spans="1:23" ht="14.25" customHeight="1">
      <c r="A145" s="36"/>
      <c r="B145" s="43"/>
      <c r="C145" s="44"/>
      <c r="D145" s="32"/>
      <c r="E145" s="39"/>
      <c r="F145" s="45">
        <f>SUM(F143:F144)</f>
        <v>0</v>
      </c>
      <c r="G145" s="32"/>
      <c r="H145" s="45">
        <f>SUM(H143:H144)</f>
        <v>0</v>
      </c>
      <c r="I145" s="34"/>
      <c r="J145" s="45">
        <f>SUM(J143:J144)</f>
        <v>0</v>
      </c>
      <c r="K145" s="32"/>
      <c r="L145" s="199">
        <f>SUM(L143:L144)</f>
        <v>0</v>
      </c>
      <c r="M145" s="8"/>
      <c r="N145" s="8"/>
      <c r="O145" s="27"/>
      <c r="P145" s="27"/>
      <c r="Q145" s="8"/>
      <c r="R145" s="8"/>
      <c r="S145" s="8"/>
      <c r="T145" s="8"/>
      <c r="U145" s="8"/>
      <c r="V145" s="8"/>
      <c r="W145" s="9"/>
    </row>
    <row r="146" spans="1:23" ht="14.25" customHeight="1">
      <c r="A146" s="422" t="s">
        <v>198</v>
      </c>
      <c r="B146" s="423"/>
      <c r="C146" s="423"/>
      <c r="D146" s="423"/>
      <c r="E146" s="424"/>
      <c r="F146" s="74">
        <f>F140+F133+F128+F123+F118+F114+F110+F145</f>
        <v>84893679</v>
      </c>
      <c r="G146" s="32"/>
      <c r="H146" s="74">
        <f>H140+H133+H128+H123+H118+H114+H110+H145</f>
        <v>0</v>
      </c>
      <c r="I146" s="34"/>
      <c r="J146" s="74">
        <f>J140+J133+J128+J123+J118+J114+J110+J145</f>
        <v>0</v>
      </c>
      <c r="K146" s="32"/>
      <c r="L146" s="74">
        <f>L140+L133+L128+L123+L118+L114+L110+L145</f>
        <v>0</v>
      </c>
      <c r="M146" s="72"/>
      <c r="N146" s="8"/>
      <c r="O146" s="27"/>
      <c r="P146" s="27"/>
      <c r="Q146" s="8"/>
      <c r="R146" s="8"/>
      <c r="S146" s="8"/>
      <c r="T146" s="8"/>
      <c r="U146" s="8"/>
      <c r="V146" s="8"/>
      <c r="W146" s="9"/>
    </row>
    <row r="147" spans="1:23" ht="7.9" customHeight="1">
      <c r="A147" s="36"/>
      <c r="B147" s="43"/>
      <c r="C147" s="44"/>
      <c r="D147" s="32"/>
      <c r="E147" s="39"/>
      <c r="F147" s="39"/>
      <c r="G147" s="32"/>
      <c r="H147" s="33"/>
      <c r="I147" s="34"/>
      <c r="J147" s="33"/>
      <c r="K147" s="32"/>
      <c r="L147" s="35"/>
      <c r="M147" s="7"/>
      <c r="N147" s="8"/>
      <c r="O147" s="27"/>
      <c r="P147" s="27"/>
      <c r="Q147" s="8"/>
      <c r="R147" s="8"/>
      <c r="S147" s="8"/>
      <c r="T147" s="8"/>
      <c r="U147" s="8"/>
      <c r="V147" s="8"/>
      <c r="W147" s="9"/>
    </row>
    <row r="148" spans="1:23" ht="14.25" customHeight="1">
      <c r="A148" s="539" t="s">
        <v>199</v>
      </c>
      <c r="B148" s="540"/>
      <c r="C148" s="540"/>
      <c r="D148" s="540"/>
      <c r="E148" s="540"/>
      <c r="F148" s="540"/>
      <c r="G148" s="540"/>
      <c r="H148" s="540"/>
      <c r="I148" s="540"/>
      <c r="J148" s="540"/>
      <c r="K148" s="540"/>
      <c r="L148" s="541"/>
      <c r="M148" s="7"/>
      <c r="N148" s="8"/>
      <c r="O148" s="27"/>
      <c r="P148" s="27"/>
      <c r="Q148" s="8"/>
      <c r="R148" s="8"/>
      <c r="S148" s="8"/>
      <c r="T148" s="8"/>
      <c r="U148" s="8"/>
      <c r="V148" s="8"/>
      <c r="W148" s="9"/>
    </row>
    <row r="149" spans="1:23" ht="14.25" customHeight="1">
      <c r="A149" s="28">
        <v>1</v>
      </c>
      <c r="B149" s="29" t="s">
        <v>38</v>
      </c>
      <c r="C149" s="30"/>
      <c r="D149" s="31"/>
      <c r="E149" s="30"/>
      <c r="F149" s="30"/>
      <c r="G149" s="32"/>
      <c r="H149" s="33"/>
      <c r="I149" s="34"/>
      <c r="J149" s="33"/>
      <c r="K149" s="32"/>
      <c r="L149" s="35"/>
      <c r="M149" s="7"/>
      <c r="N149" s="8"/>
      <c r="O149" s="27"/>
      <c r="P149" s="27"/>
      <c r="Q149" s="8"/>
      <c r="R149" s="8"/>
      <c r="S149" s="8"/>
      <c r="T149" s="8"/>
      <c r="U149" s="8"/>
      <c r="V149" s="8"/>
      <c r="W149" s="9"/>
    </row>
    <row r="150" spans="1:23" ht="14.25" customHeight="1">
      <c r="A150" s="36">
        <v>1.1000000000000001</v>
      </c>
      <c r="B150" s="37" t="s">
        <v>39</v>
      </c>
      <c r="C150" s="38" t="s">
        <v>40</v>
      </c>
      <c r="D150" s="52">
        <v>67.8</v>
      </c>
      <c r="E150" s="39">
        <v>2970</v>
      </c>
      <c r="F150" s="39">
        <f>ROUND(D150*E150,0)</f>
        <v>201366</v>
      </c>
      <c r="G150" s="40">
        <f>IF(K150&gt;D150,K150-D150,0)</f>
        <v>0</v>
      </c>
      <c r="H150" s="41">
        <f>ROUND(E150*G150,0)</f>
        <v>0</v>
      </c>
      <c r="I150" s="66">
        <v>0</v>
      </c>
      <c r="J150" s="49">
        <f>ROUND(I150*E150,0)</f>
        <v>0</v>
      </c>
      <c r="K150" s="32"/>
      <c r="L150" s="35">
        <f>ROUND(E150*K150,0)</f>
        <v>0</v>
      </c>
      <c r="M150" s="7"/>
      <c r="N150" s="8"/>
      <c r="O150" s="27"/>
      <c r="P150" s="27"/>
      <c r="Q150" s="8"/>
      <c r="R150" s="8"/>
      <c r="S150" s="8"/>
      <c r="T150" s="8"/>
      <c r="U150" s="8"/>
      <c r="V150" s="8"/>
      <c r="W150" s="9"/>
    </row>
    <row r="151" spans="1:23" ht="14.25" customHeight="1">
      <c r="A151" s="36">
        <v>1.2</v>
      </c>
      <c r="B151" s="37" t="s">
        <v>41</v>
      </c>
      <c r="C151" s="38" t="s">
        <v>40</v>
      </c>
      <c r="D151" s="52">
        <v>131.6</v>
      </c>
      <c r="E151" s="39">
        <v>3057</v>
      </c>
      <c r="F151" s="39">
        <f>ROUND(D151*E151,0)</f>
        <v>402301</v>
      </c>
      <c r="G151" s="40">
        <f>IF(K151&gt;D151,K151-D151,0)</f>
        <v>0</v>
      </c>
      <c r="H151" s="41">
        <f>ROUND(E151*G151,0)</f>
        <v>0</v>
      </c>
      <c r="I151" s="66">
        <v>0</v>
      </c>
      <c r="J151" s="49">
        <f>ROUND(I151*E151,0)</f>
        <v>0</v>
      </c>
      <c r="K151" s="32"/>
      <c r="L151" s="35">
        <f>ROUND(E151*K151,0)</f>
        <v>0</v>
      </c>
      <c r="M151" s="7"/>
      <c r="N151" s="8"/>
      <c r="O151" s="27"/>
      <c r="P151" s="27"/>
      <c r="Q151" s="8"/>
      <c r="R151" s="8"/>
      <c r="S151" s="8"/>
      <c r="T151" s="8"/>
      <c r="U151" s="8"/>
      <c r="V151" s="8"/>
      <c r="W151" s="9"/>
    </row>
    <row r="152" spans="1:23" ht="14.25" customHeight="1">
      <c r="A152" s="36">
        <v>1.3</v>
      </c>
      <c r="B152" s="37" t="s">
        <v>42</v>
      </c>
      <c r="C152" s="38" t="s">
        <v>43</v>
      </c>
      <c r="D152" s="32">
        <v>7.0000000000000007E-2</v>
      </c>
      <c r="E152" s="39">
        <v>1478476</v>
      </c>
      <c r="F152" s="39">
        <f>ROUND(D152*E152,0)</f>
        <v>103493</v>
      </c>
      <c r="G152" s="40">
        <f>IF(K152&gt;D152,K152-D152,0)</f>
        <v>0</v>
      </c>
      <c r="H152" s="41">
        <f>ROUND(E152*G152,0)</f>
        <v>0</v>
      </c>
      <c r="I152" s="66">
        <v>0</v>
      </c>
      <c r="J152" s="49">
        <f>ROUND(I152*E152,0)</f>
        <v>0</v>
      </c>
      <c r="K152" s="32"/>
      <c r="L152" s="35">
        <f>ROUND(E152*K152,0)</f>
        <v>0</v>
      </c>
      <c r="M152" s="7"/>
      <c r="N152" s="8"/>
      <c r="O152" s="27"/>
      <c r="P152" s="27"/>
      <c r="Q152" s="8"/>
      <c r="R152" s="8"/>
      <c r="S152" s="8"/>
      <c r="T152" s="8"/>
      <c r="U152" s="8"/>
      <c r="V152" s="8"/>
      <c r="W152" s="9"/>
    </row>
    <row r="153" spans="1:23" ht="14.25" customHeight="1">
      <c r="A153" s="36"/>
      <c r="B153" s="43"/>
      <c r="C153" s="44"/>
      <c r="D153" s="52"/>
      <c r="E153" s="39"/>
      <c r="F153" s="45">
        <f>SUM(F150:F152)</f>
        <v>707160</v>
      </c>
      <c r="G153" s="32"/>
      <c r="H153" s="45">
        <f>SUM(H150:H152)</f>
        <v>0</v>
      </c>
      <c r="I153" s="34"/>
      <c r="J153" s="45">
        <f>SUM(J150:J152)</f>
        <v>0</v>
      </c>
      <c r="K153" s="32"/>
      <c r="L153" s="45">
        <f>SUM(L150:L152)</f>
        <v>0</v>
      </c>
      <c r="M153" s="72"/>
      <c r="N153" s="8"/>
      <c r="O153" s="27"/>
      <c r="P153" s="27"/>
      <c r="Q153" s="8"/>
      <c r="R153" s="8"/>
      <c r="S153" s="8"/>
      <c r="T153" s="8"/>
      <c r="U153" s="8"/>
      <c r="V153" s="8"/>
      <c r="W153" s="9"/>
    </row>
    <row r="154" spans="1:23" ht="14.25" customHeight="1">
      <c r="A154" s="28">
        <v>2</v>
      </c>
      <c r="B154" s="29" t="s">
        <v>44</v>
      </c>
      <c r="C154" s="47"/>
      <c r="D154" s="52"/>
      <c r="E154" s="48"/>
      <c r="F154" s="39"/>
      <c r="G154" s="32"/>
      <c r="H154" s="33"/>
      <c r="I154" s="34"/>
      <c r="J154" s="33"/>
      <c r="K154" s="32"/>
      <c r="L154" s="35"/>
      <c r="M154" s="7"/>
      <c r="N154" s="8"/>
      <c r="O154" s="27"/>
      <c r="P154" s="27"/>
      <c r="Q154" s="8"/>
      <c r="R154" s="8"/>
      <c r="S154" s="8"/>
      <c r="T154" s="8"/>
      <c r="U154" s="8"/>
      <c r="V154" s="8"/>
      <c r="W154" s="9"/>
    </row>
    <row r="155" spans="1:23" ht="14.25" customHeight="1">
      <c r="A155" s="36"/>
      <c r="B155" s="37" t="s">
        <v>45</v>
      </c>
      <c r="C155" s="38" t="s">
        <v>46</v>
      </c>
      <c r="D155" s="52">
        <v>0</v>
      </c>
      <c r="E155" s="39">
        <v>209569</v>
      </c>
      <c r="F155" s="39">
        <f>ROUND(D155*E155,0)</f>
        <v>0</v>
      </c>
      <c r="G155" s="40">
        <f>IF(K155&gt;D155,K155-D155,0)</f>
        <v>0</v>
      </c>
      <c r="H155" s="41">
        <f>ROUND(E155*G155,0)</f>
        <v>0</v>
      </c>
      <c r="I155" s="66">
        <v>0</v>
      </c>
      <c r="J155" s="49">
        <f>ROUND(I155*E155,0)</f>
        <v>0</v>
      </c>
      <c r="K155" s="32"/>
      <c r="L155" s="35">
        <f>ROUND(E155*K155,0)</f>
        <v>0</v>
      </c>
      <c r="M155" s="7"/>
      <c r="N155" s="8"/>
      <c r="O155" s="27"/>
      <c r="P155" s="27"/>
      <c r="Q155" s="8"/>
      <c r="R155" s="8"/>
      <c r="S155" s="8"/>
      <c r="T155" s="8"/>
      <c r="U155" s="8"/>
      <c r="V155" s="8"/>
      <c r="W155" s="9"/>
    </row>
    <row r="156" spans="1:23" ht="14.25" customHeight="1">
      <c r="A156" s="36"/>
      <c r="B156" s="43"/>
      <c r="C156" s="44"/>
      <c r="D156" s="52"/>
      <c r="E156" s="39"/>
      <c r="F156" s="39">
        <f>ROUND(D156*E156,0)</f>
        <v>0</v>
      </c>
      <c r="G156" s="32"/>
      <c r="H156" s="33"/>
      <c r="I156" s="34"/>
      <c r="J156" s="33"/>
      <c r="K156" s="32"/>
      <c r="L156" s="35"/>
      <c r="M156" s="7"/>
      <c r="N156" s="8"/>
      <c r="O156" s="27"/>
      <c r="P156" s="27"/>
      <c r="Q156" s="8"/>
      <c r="R156" s="8"/>
      <c r="S156" s="8"/>
      <c r="T156" s="8"/>
      <c r="U156" s="8"/>
      <c r="V156" s="8"/>
      <c r="W156" s="9"/>
    </row>
    <row r="157" spans="1:23" ht="14.25" customHeight="1">
      <c r="A157" s="36"/>
      <c r="B157" s="43"/>
      <c r="C157" s="44"/>
      <c r="D157" s="52"/>
      <c r="E157" s="39"/>
      <c r="F157" s="45">
        <f>SUM(F155:F156)</f>
        <v>0</v>
      </c>
      <c r="G157" s="32"/>
      <c r="H157" s="45">
        <f>SUM(H155:H156)</f>
        <v>0</v>
      </c>
      <c r="I157" s="34"/>
      <c r="J157" s="45">
        <f>SUM(J155:J156)</f>
        <v>0</v>
      </c>
      <c r="K157" s="32"/>
      <c r="L157" s="45">
        <f>SUM(L155:L156)</f>
        <v>0</v>
      </c>
      <c r="M157" s="72"/>
      <c r="N157" s="8"/>
      <c r="O157" s="27"/>
      <c r="P157" s="27"/>
      <c r="Q157" s="8"/>
      <c r="R157" s="8"/>
      <c r="S157" s="8"/>
      <c r="T157" s="8"/>
      <c r="U157" s="8"/>
      <c r="V157" s="8"/>
      <c r="W157" s="9"/>
    </row>
    <row r="158" spans="1:23" ht="14.25" customHeight="1">
      <c r="A158" s="28">
        <v>3</v>
      </c>
      <c r="B158" s="50" t="s">
        <v>47</v>
      </c>
      <c r="C158" s="44"/>
      <c r="D158" s="52"/>
      <c r="E158" s="39"/>
      <c r="F158" s="39"/>
      <c r="G158" s="32"/>
      <c r="H158" s="33"/>
      <c r="I158" s="34"/>
      <c r="J158" s="33"/>
      <c r="K158" s="32"/>
      <c r="L158" s="35"/>
      <c r="M158" s="7"/>
      <c r="N158" s="8"/>
      <c r="O158" s="27"/>
      <c r="P158" s="27"/>
      <c r="Q158" s="8"/>
      <c r="R158" s="8"/>
      <c r="S158" s="8"/>
      <c r="T158" s="8"/>
      <c r="U158" s="8"/>
      <c r="V158" s="8"/>
      <c r="W158" s="9"/>
    </row>
    <row r="159" spans="1:23" ht="14.25" customHeight="1">
      <c r="A159" s="36">
        <v>3.1</v>
      </c>
      <c r="B159" s="37" t="s">
        <v>48</v>
      </c>
      <c r="C159" s="38" t="s">
        <v>46</v>
      </c>
      <c r="D159" s="32">
        <v>203.4</v>
      </c>
      <c r="E159" s="39">
        <v>19763</v>
      </c>
      <c r="F159" s="39">
        <f>ROUND(D159*E159,0)</f>
        <v>4019794</v>
      </c>
      <c r="G159" s="40">
        <f>IF(K159&gt;D159,K159-D159,0)</f>
        <v>0</v>
      </c>
      <c r="H159" s="41">
        <f>ROUND(E159*G159,0)</f>
        <v>0</v>
      </c>
      <c r="I159" s="66">
        <v>0</v>
      </c>
      <c r="J159" s="49">
        <f>ROUND(I159*E159,0)</f>
        <v>0</v>
      </c>
      <c r="K159" s="32"/>
      <c r="L159" s="35">
        <f>ROUND(E159*K159,0)</f>
        <v>0</v>
      </c>
      <c r="M159" s="7"/>
      <c r="N159" s="8"/>
      <c r="O159" s="27"/>
      <c r="P159" s="27"/>
      <c r="Q159" s="8"/>
      <c r="R159" s="8"/>
      <c r="S159" s="8"/>
      <c r="T159" s="8"/>
      <c r="U159" s="8"/>
      <c r="V159" s="8"/>
      <c r="W159" s="9"/>
    </row>
    <row r="160" spans="1:23" ht="14.25" customHeight="1">
      <c r="A160" s="36">
        <v>3.2</v>
      </c>
      <c r="B160" s="37" t="s">
        <v>49</v>
      </c>
      <c r="C160" s="38" t="s">
        <v>46</v>
      </c>
      <c r="D160" s="32">
        <v>19.739999999999998</v>
      </c>
      <c r="E160" s="39">
        <v>52187</v>
      </c>
      <c r="F160" s="39">
        <f>ROUND(D160*E160,0)</f>
        <v>1030171</v>
      </c>
      <c r="G160" s="40">
        <f>IF(K160&gt;D160,K160-D160,0)</f>
        <v>0</v>
      </c>
      <c r="H160" s="41">
        <f>ROUND(E160*G160,0)</f>
        <v>0</v>
      </c>
      <c r="I160" s="66">
        <v>0</v>
      </c>
      <c r="J160" s="49">
        <f>ROUND(I160*E160,0)</f>
        <v>0</v>
      </c>
      <c r="K160" s="32"/>
      <c r="L160" s="35">
        <f>ROUND(E160*K160,0)</f>
        <v>0</v>
      </c>
      <c r="M160" s="7"/>
      <c r="N160" s="8"/>
      <c r="O160" s="27"/>
      <c r="P160" s="27"/>
      <c r="Q160" s="8"/>
      <c r="R160" s="8"/>
      <c r="S160" s="8"/>
      <c r="T160" s="8"/>
      <c r="U160" s="8"/>
      <c r="V160" s="8"/>
      <c r="W160" s="9"/>
    </row>
    <row r="161" spans="1:23" ht="14.25" customHeight="1">
      <c r="A161" s="36"/>
      <c r="B161" s="43"/>
      <c r="C161" s="44"/>
      <c r="D161" s="32"/>
      <c r="E161" s="39"/>
      <c r="F161" s="45">
        <f>SUM(F159:F160)</f>
        <v>5049965</v>
      </c>
      <c r="G161" s="32"/>
      <c r="H161" s="45">
        <f>SUM(H159:H160)</f>
        <v>0</v>
      </c>
      <c r="I161" s="34"/>
      <c r="J161" s="45">
        <f>SUM(J159:J160)</f>
        <v>0</v>
      </c>
      <c r="K161" s="32"/>
      <c r="L161" s="45">
        <f>SUM(L159:L160)</f>
        <v>0</v>
      </c>
      <c r="M161" s="72"/>
      <c r="N161" s="8"/>
      <c r="O161" s="27"/>
      <c r="P161" s="27"/>
      <c r="Q161" s="8"/>
      <c r="R161" s="8"/>
      <c r="S161" s="8"/>
      <c r="T161" s="8"/>
      <c r="U161" s="8"/>
      <c r="V161" s="8"/>
      <c r="W161" s="9"/>
    </row>
    <row r="162" spans="1:23" ht="14.25" customHeight="1">
      <c r="A162" s="36"/>
      <c r="B162" s="43"/>
      <c r="C162" s="44"/>
      <c r="D162" s="32"/>
      <c r="E162" s="39"/>
      <c r="F162" s="39"/>
      <c r="G162" s="32"/>
      <c r="H162" s="33"/>
      <c r="I162" s="34"/>
      <c r="J162" s="33"/>
      <c r="K162" s="32"/>
      <c r="L162" s="35"/>
      <c r="M162" s="7"/>
      <c r="N162" s="8"/>
      <c r="O162" s="27"/>
      <c r="P162" s="27"/>
      <c r="Q162" s="8"/>
      <c r="R162" s="8"/>
      <c r="S162" s="8"/>
      <c r="T162" s="8"/>
      <c r="U162" s="8"/>
      <c r="V162" s="8"/>
      <c r="W162" s="9"/>
    </row>
    <row r="163" spans="1:23" ht="14.25" customHeight="1">
      <c r="A163" s="28">
        <v>4</v>
      </c>
      <c r="B163" s="50" t="s">
        <v>50</v>
      </c>
      <c r="C163" s="53"/>
      <c r="D163" s="32"/>
      <c r="E163" s="39"/>
      <c r="F163" s="54"/>
      <c r="G163" s="32"/>
      <c r="H163" s="33"/>
      <c r="I163" s="34"/>
      <c r="J163" s="33"/>
      <c r="K163" s="32"/>
      <c r="L163" s="35"/>
      <c r="M163" s="7"/>
      <c r="N163" s="8"/>
      <c r="O163" s="27"/>
      <c r="P163" s="27"/>
      <c r="Q163" s="8"/>
      <c r="R163" s="8"/>
      <c r="S163" s="8"/>
      <c r="T163" s="8"/>
      <c r="U163" s="8"/>
      <c r="V163" s="8"/>
      <c r="W163" s="9"/>
    </row>
    <row r="164" spans="1:23" ht="14.25" customHeight="1">
      <c r="A164" s="36">
        <v>4.0999999999999996</v>
      </c>
      <c r="B164" s="37" t="s">
        <v>51</v>
      </c>
      <c r="C164" s="38" t="s">
        <v>46</v>
      </c>
      <c r="D164" s="32">
        <v>13.16</v>
      </c>
      <c r="E164" s="39">
        <v>31353</v>
      </c>
      <c r="F164" s="39">
        <f>ROUND(D164*E164,0)</f>
        <v>412605</v>
      </c>
      <c r="G164" s="40">
        <f>IF(K164&gt;D164,K164-D164,0)</f>
        <v>0</v>
      </c>
      <c r="H164" s="41">
        <f>ROUND(E164*G164,0)</f>
        <v>0</v>
      </c>
      <c r="I164" s="66">
        <v>0</v>
      </c>
      <c r="J164" s="49">
        <f>ROUND(I164*E164,0)</f>
        <v>0</v>
      </c>
      <c r="K164" s="32"/>
      <c r="L164" s="35">
        <f>ROUND(E164*K164,0)</f>
        <v>0</v>
      </c>
      <c r="M164" s="7"/>
      <c r="N164" s="8"/>
      <c r="O164" s="27"/>
      <c r="P164" s="27"/>
      <c r="Q164" s="8"/>
      <c r="R164" s="8"/>
      <c r="S164" s="8"/>
      <c r="T164" s="8"/>
      <c r="U164" s="8"/>
      <c r="V164" s="8"/>
      <c r="W164" s="9"/>
    </row>
    <row r="165" spans="1:23" ht="14.25" customHeight="1">
      <c r="A165" s="36">
        <v>4.2</v>
      </c>
      <c r="B165" s="37" t="s">
        <v>52</v>
      </c>
      <c r="C165" s="38" t="s">
        <v>46</v>
      </c>
      <c r="D165" s="32">
        <v>81.36</v>
      </c>
      <c r="E165" s="39">
        <v>59142</v>
      </c>
      <c r="F165" s="39">
        <f>ROUND(D165*E165,0)</f>
        <v>4811793</v>
      </c>
      <c r="G165" s="40">
        <f>IF(K165&gt;D165,K165-D165,0)</f>
        <v>0</v>
      </c>
      <c r="H165" s="41">
        <f>ROUND(E165*G165,0)</f>
        <v>0</v>
      </c>
      <c r="I165" s="66">
        <v>0</v>
      </c>
      <c r="J165" s="49">
        <f>ROUND(I165*E165,0)</f>
        <v>0</v>
      </c>
      <c r="K165" s="32"/>
      <c r="L165" s="35">
        <f>ROUND(E165*K165,0)</f>
        <v>0</v>
      </c>
      <c r="M165" s="7"/>
      <c r="N165" s="8"/>
      <c r="O165" s="27"/>
      <c r="P165" s="27"/>
      <c r="Q165" s="8"/>
      <c r="R165" s="8"/>
      <c r="S165" s="8"/>
      <c r="T165" s="8"/>
      <c r="U165" s="8"/>
      <c r="V165" s="8"/>
      <c r="W165" s="9"/>
    </row>
    <row r="166" spans="1:23" ht="14.25" customHeight="1">
      <c r="A166" s="28"/>
      <c r="B166" s="43"/>
      <c r="C166" s="53"/>
      <c r="D166" s="32"/>
      <c r="E166" s="39"/>
      <c r="F166" s="45">
        <f>SUM(F164:F165)</f>
        <v>5224398</v>
      </c>
      <c r="G166" s="32"/>
      <c r="H166" s="45">
        <f>SUM(H164:H165)</f>
        <v>0</v>
      </c>
      <c r="I166" s="34"/>
      <c r="J166" s="45">
        <f>SUM(J164:J165)</f>
        <v>0</v>
      </c>
      <c r="K166" s="32"/>
      <c r="L166" s="45">
        <f>SUM(L164:L165)</f>
        <v>0</v>
      </c>
      <c r="M166" s="72"/>
      <c r="N166" s="8"/>
      <c r="O166" s="27"/>
      <c r="P166" s="27"/>
      <c r="Q166" s="8"/>
      <c r="R166" s="8"/>
      <c r="S166" s="8"/>
      <c r="T166" s="8"/>
      <c r="U166" s="8"/>
      <c r="V166" s="8"/>
      <c r="W166" s="9"/>
    </row>
    <row r="167" spans="1:23" ht="14.25" customHeight="1">
      <c r="A167" s="28">
        <v>5</v>
      </c>
      <c r="B167" s="29" t="s">
        <v>53</v>
      </c>
      <c r="C167" s="53"/>
      <c r="D167" s="32"/>
      <c r="E167" s="39"/>
      <c r="F167" s="39"/>
      <c r="G167" s="32"/>
      <c r="H167" s="33"/>
      <c r="I167" s="34"/>
      <c r="J167" s="33"/>
      <c r="K167" s="32"/>
      <c r="L167" s="35"/>
      <c r="M167" s="7"/>
      <c r="N167" s="8"/>
      <c r="O167" s="27"/>
      <c r="P167" s="27"/>
      <c r="Q167" s="8"/>
      <c r="R167" s="8"/>
      <c r="S167" s="8"/>
      <c r="T167" s="8"/>
      <c r="U167" s="8"/>
      <c r="V167" s="8"/>
      <c r="W167" s="9"/>
    </row>
    <row r="168" spans="1:23" ht="14.25" customHeight="1">
      <c r="A168" s="36">
        <v>5.0999999999999996</v>
      </c>
      <c r="B168" s="37" t="s">
        <v>54</v>
      </c>
      <c r="C168" s="38" t="s">
        <v>46</v>
      </c>
      <c r="D168" s="32">
        <v>81.180000000000007</v>
      </c>
      <c r="E168" s="39">
        <v>666008</v>
      </c>
      <c r="F168" s="39">
        <f>ROUND(D168*E168,0)</f>
        <v>54066529</v>
      </c>
      <c r="G168" s="40">
        <f>IF(K168&gt;D168,K168-D168,0)</f>
        <v>0</v>
      </c>
      <c r="H168" s="41">
        <f>ROUND(E168*G168,0)</f>
        <v>0</v>
      </c>
      <c r="I168" s="66">
        <v>0</v>
      </c>
      <c r="J168" s="49">
        <f>ROUND(I168*E168,0)</f>
        <v>0</v>
      </c>
      <c r="K168" s="32"/>
      <c r="L168" s="35">
        <f>ROUND(E168*K168,0)</f>
        <v>0</v>
      </c>
      <c r="M168" s="7"/>
      <c r="N168" s="8"/>
      <c r="O168" s="27"/>
      <c r="P168" s="27"/>
      <c r="Q168" s="8"/>
      <c r="R168" s="8"/>
      <c r="S168" s="8"/>
      <c r="T168" s="8"/>
      <c r="U168" s="8"/>
      <c r="V168" s="8"/>
      <c r="W168" s="9"/>
    </row>
    <row r="169" spans="1:23" ht="14.25" customHeight="1">
      <c r="A169" s="36">
        <v>5.2</v>
      </c>
      <c r="B169" s="37" t="s">
        <v>55</v>
      </c>
      <c r="C169" s="38" t="s">
        <v>56</v>
      </c>
      <c r="D169" s="32">
        <v>0</v>
      </c>
      <c r="E169" s="39">
        <v>4005</v>
      </c>
      <c r="F169" s="39">
        <f>ROUND(D169*E169,0)</f>
        <v>0</v>
      </c>
      <c r="G169" s="40">
        <f>IF(K169&gt;D169,K169-D169,0)</f>
        <v>0</v>
      </c>
      <c r="H169" s="41">
        <f>ROUND(E169*G169,0)</f>
        <v>0</v>
      </c>
      <c r="I169" s="66">
        <v>0</v>
      </c>
      <c r="J169" s="49">
        <f>ROUND(I169*E169,0)</f>
        <v>0</v>
      </c>
      <c r="K169" s="32"/>
      <c r="L169" s="35">
        <f>ROUND(E169*K169,0)</f>
        <v>0</v>
      </c>
      <c r="M169" s="7"/>
      <c r="N169" s="8"/>
      <c r="O169" s="27"/>
      <c r="P169" s="27"/>
      <c r="Q169" s="8"/>
      <c r="R169" s="8"/>
      <c r="S169" s="8"/>
      <c r="T169" s="8"/>
      <c r="U169" s="8"/>
      <c r="V169" s="8"/>
      <c r="W169" s="9"/>
    </row>
    <row r="170" spans="1:23" ht="14.25" customHeight="1">
      <c r="A170" s="36">
        <v>5.3</v>
      </c>
      <c r="B170" s="37" t="s">
        <v>57</v>
      </c>
      <c r="C170" s="38" t="s">
        <v>40</v>
      </c>
      <c r="D170" s="32">
        <v>131.6</v>
      </c>
      <c r="E170" s="39">
        <v>56280</v>
      </c>
      <c r="F170" s="39">
        <f>ROUND(D170*E170,0)</f>
        <v>7406448</v>
      </c>
      <c r="G170" s="40">
        <f>IF(K170&gt;D170,K170-D170,0)</f>
        <v>0</v>
      </c>
      <c r="H170" s="41">
        <f>ROUND(E170*G170,0)</f>
        <v>0</v>
      </c>
      <c r="I170" s="66">
        <v>0</v>
      </c>
      <c r="J170" s="49">
        <f>ROUND(I170*E170,0)</f>
        <v>0</v>
      </c>
      <c r="K170" s="32"/>
      <c r="L170" s="35">
        <f>ROUND(E170*K170,0)</f>
        <v>0</v>
      </c>
      <c r="M170" s="7"/>
      <c r="N170" s="8"/>
      <c r="O170" s="27"/>
      <c r="P170" s="27"/>
      <c r="Q170" s="8"/>
      <c r="R170" s="8"/>
      <c r="S170" s="8"/>
      <c r="T170" s="8"/>
      <c r="U170" s="8"/>
      <c r="V170" s="8"/>
      <c r="W170" s="9"/>
    </row>
    <row r="171" spans="1:23" ht="14.25" customHeight="1">
      <c r="A171" s="36"/>
      <c r="B171" s="43"/>
      <c r="C171" s="53"/>
      <c r="D171" s="52"/>
      <c r="E171" s="39"/>
      <c r="F171" s="45">
        <f>SUM(F168:F170)</f>
        <v>61472977</v>
      </c>
      <c r="G171" s="32"/>
      <c r="H171" s="45">
        <f>SUM(H168:H170)</f>
        <v>0</v>
      </c>
      <c r="I171" s="34"/>
      <c r="J171" s="45">
        <f>SUM(J168:J170)</f>
        <v>0</v>
      </c>
      <c r="K171" s="32"/>
      <c r="L171" s="45">
        <f>SUM(L168:L170)</f>
        <v>0</v>
      </c>
      <c r="M171" s="72"/>
      <c r="N171" s="8"/>
      <c r="O171" s="27"/>
      <c r="P171" s="27"/>
      <c r="Q171" s="8"/>
      <c r="R171" s="8"/>
      <c r="S171" s="8"/>
      <c r="T171" s="8"/>
      <c r="U171" s="8"/>
      <c r="V171" s="8"/>
      <c r="W171" s="9"/>
    </row>
    <row r="172" spans="1:23" ht="14.25" customHeight="1">
      <c r="A172" s="28">
        <v>6</v>
      </c>
      <c r="B172" s="29" t="s">
        <v>58</v>
      </c>
      <c r="C172" s="30"/>
      <c r="D172" s="31"/>
      <c r="E172" s="30"/>
      <c r="F172" s="39"/>
      <c r="G172" s="32"/>
      <c r="H172" s="33"/>
      <c r="I172" s="34"/>
      <c r="J172" s="33"/>
      <c r="K172" s="32"/>
      <c r="L172" s="35"/>
      <c r="M172" s="7"/>
      <c r="N172" s="8"/>
      <c r="O172" s="27"/>
      <c r="P172" s="27"/>
      <c r="Q172" s="8"/>
      <c r="R172" s="8"/>
      <c r="S172" s="8"/>
      <c r="T172" s="8"/>
      <c r="U172" s="8"/>
      <c r="V172" s="8"/>
      <c r="W172" s="9"/>
    </row>
    <row r="173" spans="1:23" ht="14.25" customHeight="1">
      <c r="A173" s="36">
        <v>6.1</v>
      </c>
      <c r="B173" s="37" t="s">
        <v>59</v>
      </c>
      <c r="C173" s="38" t="s">
        <v>40</v>
      </c>
      <c r="D173" s="42">
        <v>199.4</v>
      </c>
      <c r="E173" s="39">
        <v>2973</v>
      </c>
      <c r="F173" s="39">
        <f>ROUND(D173*E173,0)</f>
        <v>592816</v>
      </c>
      <c r="G173" s="40">
        <f>IF(K173&gt;D173,K173-D173,0)</f>
        <v>0</v>
      </c>
      <c r="H173" s="41">
        <f>ROUND(E173*G173,0)</f>
        <v>0</v>
      </c>
      <c r="I173" s="66">
        <v>0</v>
      </c>
      <c r="J173" s="49">
        <f>ROUND(I173*E173,0)</f>
        <v>0</v>
      </c>
      <c r="K173" s="32"/>
      <c r="L173" s="35">
        <f>ROUND(E173*K173,0)</f>
        <v>0</v>
      </c>
      <c r="M173" s="7"/>
      <c r="N173" s="8"/>
      <c r="O173" s="27"/>
      <c r="P173" s="27"/>
      <c r="Q173" s="8"/>
      <c r="R173" s="8"/>
      <c r="S173" s="8"/>
      <c r="T173" s="8"/>
      <c r="U173" s="8"/>
      <c r="V173" s="8"/>
      <c r="W173" s="9"/>
    </row>
    <row r="174" spans="1:23" ht="14.25" customHeight="1">
      <c r="A174" s="36">
        <v>6.2</v>
      </c>
      <c r="B174" s="37" t="s">
        <v>60</v>
      </c>
      <c r="C174" s="38" t="s">
        <v>40</v>
      </c>
      <c r="D174" s="42">
        <v>56.4</v>
      </c>
      <c r="E174" s="39">
        <v>8919</v>
      </c>
      <c r="F174" s="39">
        <f>ROUND(D174*E174,0)</f>
        <v>503032</v>
      </c>
      <c r="G174" s="40">
        <f>IF(K174&gt;D174,K174-D174,0)</f>
        <v>0</v>
      </c>
      <c r="H174" s="41">
        <f>ROUND(E174*G174,0)</f>
        <v>0</v>
      </c>
      <c r="I174" s="66">
        <v>0</v>
      </c>
      <c r="J174" s="49">
        <f>ROUND(I174*E174,0)</f>
        <v>0</v>
      </c>
      <c r="K174" s="32"/>
      <c r="L174" s="35">
        <f>ROUND(E174*K174,0)</f>
        <v>0</v>
      </c>
      <c r="M174" s="7"/>
      <c r="N174" s="8"/>
      <c r="O174" s="27"/>
      <c r="P174" s="27"/>
      <c r="Q174" s="8"/>
      <c r="R174" s="8"/>
      <c r="S174" s="8"/>
      <c r="T174" s="8"/>
      <c r="U174" s="8"/>
      <c r="V174" s="8"/>
      <c r="W174" s="9"/>
    </row>
    <row r="175" spans="1:23" ht="14.25" customHeight="1">
      <c r="A175" s="36">
        <v>6.3</v>
      </c>
      <c r="B175" s="37" t="s">
        <v>61</v>
      </c>
      <c r="C175" s="38" t="s">
        <v>30</v>
      </c>
      <c r="D175" s="42">
        <v>3</v>
      </c>
      <c r="E175" s="39">
        <v>209715</v>
      </c>
      <c r="F175" s="39">
        <f>ROUND(D175*E175,0)</f>
        <v>629145</v>
      </c>
      <c r="G175" s="40">
        <f>IF(K175&gt;D175,K175-D175,0)</f>
        <v>0</v>
      </c>
      <c r="H175" s="41">
        <f>ROUND(E175*G175,0)</f>
        <v>0</v>
      </c>
      <c r="I175" s="66">
        <v>0</v>
      </c>
      <c r="J175" s="49">
        <f>ROUND(I175*E175,0)</f>
        <v>0</v>
      </c>
      <c r="K175" s="32"/>
      <c r="L175" s="35">
        <f>ROUND(E175*K175,0)</f>
        <v>0</v>
      </c>
      <c r="M175" s="7"/>
      <c r="N175" s="8"/>
      <c r="O175" s="27"/>
      <c r="P175" s="27"/>
      <c r="Q175" s="8"/>
      <c r="R175" s="8"/>
      <c r="S175" s="8"/>
      <c r="T175" s="8"/>
      <c r="U175" s="8"/>
      <c r="V175" s="8"/>
      <c r="W175" s="9"/>
    </row>
    <row r="176" spans="1:23" ht="14.25" customHeight="1">
      <c r="A176" s="36"/>
      <c r="B176" s="43"/>
      <c r="C176" s="53"/>
      <c r="D176" s="42"/>
      <c r="E176" s="39"/>
      <c r="F176" s="45">
        <f>SUM(F173:F175)</f>
        <v>1724993</v>
      </c>
      <c r="G176" s="32"/>
      <c r="H176" s="45">
        <f>SUM(H173:H175)</f>
        <v>0</v>
      </c>
      <c r="I176" s="34"/>
      <c r="J176" s="45">
        <f>SUM(J173:J175)</f>
        <v>0</v>
      </c>
      <c r="K176" s="32"/>
      <c r="L176" s="45">
        <f>SUM(L173:L175)</f>
        <v>0</v>
      </c>
      <c r="M176" s="72"/>
      <c r="N176" s="8"/>
      <c r="O176" s="27"/>
      <c r="P176" s="27"/>
      <c r="Q176" s="8"/>
      <c r="R176" s="8"/>
      <c r="S176" s="8"/>
      <c r="T176" s="8"/>
      <c r="U176" s="8"/>
      <c r="V176" s="8"/>
      <c r="W176" s="9"/>
    </row>
    <row r="177" spans="1:23" ht="14.25" customHeight="1">
      <c r="A177" s="28">
        <v>7</v>
      </c>
      <c r="B177" s="50" t="s">
        <v>62</v>
      </c>
      <c r="C177" s="53"/>
      <c r="D177" s="42"/>
      <c r="E177" s="39"/>
      <c r="F177" s="39"/>
      <c r="G177" s="32"/>
      <c r="H177" s="41"/>
      <c r="I177" s="34"/>
      <c r="J177" s="33"/>
      <c r="K177" s="32"/>
      <c r="L177" s="35"/>
      <c r="M177" s="7"/>
      <c r="N177" s="8"/>
      <c r="O177" s="27"/>
      <c r="P177" s="27"/>
      <c r="Q177" s="8"/>
      <c r="R177" s="8"/>
      <c r="S177" s="8"/>
      <c r="T177" s="8"/>
      <c r="U177" s="8"/>
      <c r="V177" s="8"/>
      <c r="W177" s="9"/>
    </row>
    <row r="178" spans="1:23" ht="14.25" customHeight="1">
      <c r="A178" s="36">
        <v>7.1</v>
      </c>
      <c r="B178" s="37" t="s">
        <v>63</v>
      </c>
      <c r="C178" s="38" t="s">
        <v>64</v>
      </c>
      <c r="D178" s="42">
        <v>131.6</v>
      </c>
      <c r="E178" s="39">
        <v>45125</v>
      </c>
      <c r="F178" s="39">
        <f>ROUND(D178*E178,0)</f>
        <v>5938450</v>
      </c>
      <c r="G178" s="40">
        <f>IF(K178&gt;D178,K178-D178,0)</f>
        <v>0</v>
      </c>
      <c r="H178" s="41">
        <f>ROUND(E178*G178,0)</f>
        <v>0</v>
      </c>
      <c r="I178" s="66">
        <v>0</v>
      </c>
      <c r="J178" s="49">
        <f>ROUND(I178*E178,0)</f>
        <v>0</v>
      </c>
      <c r="K178" s="32"/>
      <c r="L178" s="35">
        <f>ROUND(E178*K178,0)</f>
        <v>0</v>
      </c>
      <c r="M178" s="7"/>
      <c r="N178" s="8"/>
      <c r="O178" s="27"/>
      <c r="P178" s="27"/>
      <c r="Q178" s="8"/>
      <c r="R178" s="8"/>
      <c r="S178" s="8"/>
      <c r="T178" s="8"/>
      <c r="U178" s="8"/>
      <c r="V178" s="8"/>
      <c r="W178" s="9"/>
    </row>
    <row r="179" spans="1:23" ht="14.25" customHeight="1">
      <c r="A179" s="36">
        <v>7.2</v>
      </c>
      <c r="B179" s="37" t="s">
        <v>65</v>
      </c>
      <c r="C179" s="38" t="s">
        <v>66</v>
      </c>
      <c r="D179" s="42">
        <v>1627.2</v>
      </c>
      <c r="E179" s="39">
        <v>1133</v>
      </c>
      <c r="F179" s="39">
        <f>ROUND(D179*E179,0)</f>
        <v>1843618</v>
      </c>
      <c r="G179" s="40">
        <f>IF(K179&gt;D179,K179-D179,0)</f>
        <v>0</v>
      </c>
      <c r="H179" s="41">
        <f>ROUND(E179*G179,0)</f>
        <v>0</v>
      </c>
      <c r="I179" s="66">
        <v>0</v>
      </c>
      <c r="J179" s="49">
        <f>ROUND(I179*E179,0)</f>
        <v>0</v>
      </c>
      <c r="K179" s="32"/>
      <c r="L179" s="35">
        <f>ROUND(E179*K179,0)</f>
        <v>0</v>
      </c>
      <c r="M179" s="7"/>
      <c r="N179" s="8"/>
      <c r="O179" s="27"/>
      <c r="P179" s="27"/>
      <c r="Q179" s="8"/>
      <c r="R179" s="8"/>
      <c r="S179" s="8"/>
      <c r="T179" s="8"/>
      <c r="U179" s="8"/>
      <c r="V179" s="8"/>
      <c r="W179" s="9"/>
    </row>
    <row r="180" spans="1:23" ht="14.25" customHeight="1">
      <c r="A180" s="36">
        <v>7.3</v>
      </c>
      <c r="B180" s="37" t="s">
        <v>67</v>
      </c>
      <c r="C180" s="38" t="s">
        <v>30</v>
      </c>
      <c r="D180" s="42">
        <v>0</v>
      </c>
      <c r="E180" s="39">
        <v>131673</v>
      </c>
      <c r="F180" s="39">
        <f>ROUND(D180*E180,0)</f>
        <v>0</v>
      </c>
      <c r="G180" s="40">
        <f>IF(K180&gt;D180,K180-D180,0)</f>
        <v>0</v>
      </c>
      <c r="H180" s="41">
        <f>ROUND(E180*G180,0)</f>
        <v>0</v>
      </c>
      <c r="I180" s="66">
        <v>0</v>
      </c>
      <c r="J180" s="49">
        <f>ROUND(I180*E180,0)</f>
        <v>0</v>
      </c>
      <c r="K180" s="32"/>
      <c r="L180" s="35">
        <f>ROUND(E180*K180,0)</f>
        <v>0</v>
      </c>
      <c r="M180" s="7"/>
      <c r="N180" s="8"/>
      <c r="O180" s="27"/>
      <c r="P180" s="27"/>
      <c r="Q180" s="8"/>
      <c r="R180" s="8"/>
      <c r="S180" s="8"/>
      <c r="T180" s="8"/>
      <c r="U180" s="8"/>
      <c r="V180" s="8"/>
      <c r="W180" s="9"/>
    </row>
    <row r="181" spans="1:23" ht="14.25" customHeight="1">
      <c r="A181" s="36">
        <v>7.4</v>
      </c>
      <c r="B181" s="37" t="s">
        <v>68</v>
      </c>
      <c r="C181" s="38" t="s">
        <v>40</v>
      </c>
      <c r="D181" s="42">
        <v>2</v>
      </c>
      <c r="E181" s="39">
        <v>1245000</v>
      </c>
      <c r="F181" s="39">
        <f>ROUND(D181*E181,0)</f>
        <v>2490000</v>
      </c>
      <c r="G181" s="40">
        <f>IF(K181&gt;D181,K181-D181,0)</f>
        <v>0</v>
      </c>
      <c r="H181" s="41">
        <f>ROUND(E181*G181,0)</f>
        <v>0</v>
      </c>
      <c r="I181" s="66">
        <v>0</v>
      </c>
      <c r="J181" s="49">
        <f>ROUND(I181*E181,0)</f>
        <v>0</v>
      </c>
      <c r="K181" s="32"/>
      <c r="L181" s="35">
        <f>ROUND(E181*K181,0)</f>
        <v>0</v>
      </c>
      <c r="M181" s="7"/>
      <c r="N181" s="8"/>
      <c r="O181" s="27"/>
      <c r="P181" s="27"/>
      <c r="Q181" s="8"/>
      <c r="R181" s="8"/>
      <c r="S181" s="8"/>
      <c r="T181" s="8"/>
      <c r="U181" s="8"/>
      <c r="V181" s="8"/>
      <c r="W181" s="9"/>
    </row>
    <row r="182" spans="1:23" ht="14.25" customHeight="1">
      <c r="A182" s="36">
        <v>7.5</v>
      </c>
      <c r="B182" s="37" t="s">
        <v>69</v>
      </c>
      <c r="C182" s="38" t="s">
        <v>40</v>
      </c>
      <c r="D182" s="42">
        <v>12</v>
      </c>
      <c r="E182" s="39">
        <v>60171</v>
      </c>
      <c r="F182" s="39">
        <f>ROUND(D182*E182,0)</f>
        <v>722052</v>
      </c>
      <c r="G182" s="40">
        <f>IF(K182&gt;D182,K182-D182,0)</f>
        <v>0</v>
      </c>
      <c r="H182" s="41">
        <f>ROUND(E182*G182,0)</f>
        <v>0</v>
      </c>
      <c r="I182" s="66">
        <v>0</v>
      </c>
      <c r="J182" s="49">
        <f>ROUND(I182*E182,0)</f>
        <v>0</v>
      </c>
      <c r="K182" s="32"/>
      <c r="L182" s="35">
        <f>ROUND(E182*K182,0)</f>
        <v>0</v>
      </c>
      <c r="M182" s="7"/>
      <c r="N182" s="8"/>
      <c r="O182" s="27"/>
      <c r="P182" s="27"/>
      <c r="Q182" s="8"/>
      <c r="R182" s="8"/>
      <c r="S182" s="8"/>
      <c r="T182" s="8"/>
      <c r="U182" s="8"/>
      <c r="V182" s="8"/>
      <c r="W182" s="9"/>
    </row>
    <row r="183" spans="1:23" ht="14.25" customHeight="1">
      <c r="A183" s="60"/>
      <c r="B183" s="60"/>
      <c r="C183" s="60"/>
      <c r="D183" s="60"/>
      <c r="E183" s="60"/>
      <c r="F183" s="45">
        <f>SUM(F178:F182)</f>
        <v>10994120</v>
      </c>
      <c r="G183" s="32"/>
      <c r="H183" s="45">
        <f>SUM(H178:H182)</f>
        <v>0</v>
      </c>
      <c r="I183" s="34"/>
      <c r="J183" s="45">
        <f>SUM(J178:J182)</f>
        <v>0</v>
      </c>
      <c r="K183" s="32"/>
      <c r="L183" s="199">
        <f>SUM(L178:L182)</f>
        <v>0</v>
      </c>
      <c r="M183" s="8"/>
      <c r="N183" s="8"/>
      <c r="O183" s="27"/>
      <c r="P183" s="27"/>
      <c r="Q183" s="8"/>
      <c r="R183" s="8"/>
      <c r="S183" s="8"/>
      <c r="T183" s="8"/>
      <c r="U183" s="8"/>
      <c r="V183" s="8"/>
      <c r="W183" s="9"/>
    </row>
    <row r="184" spans="1:23" ht="14.25" customHeight="1">
      <c r="A184" s="36"/>
      <c r="B184" s="200" t="s">
        <v>70</v>
      </c>
      <c r="C184" s="44"/>
      <c r="D184" s="32"/>
      <c r="E184" s="39"/>
      <c r="F184" s="39"/>
      <c r="G184" s="32"/>
      <c r="H184" s="33"/>
      <c r="I184" s="34"/>
      <c r="J184" s="33"/>
      <c r="K184" s="32"/>
      <c r="L184" s="35"/>
      <c r="M184" s="7"/>
      <c r="N184" s="8"/>
      <c r="O184" s="27"/>
      <c r="P184" s="27"/>
      <c r="Q184" s="8"/>
      <c r="R184" s="8"/>
      <c r="S184" s="8"/>
      <c r="T184" s="8"/>
      <c r="U184" s="8"/>
      <c r="V184" s="8"/>
      <c r="W184" s="9"/>
    </row>
    <row r="185" spans="1:23" ht="14.25" customHeight="1">
      <c r="A185" s="63">
        <v>9</v>
      </c>
      <c r="B185" s="50" t="s">
        <v>190</v>
      </c>
      <c r="C185" s="44"/>
      <c r="D185" s="32"/>
      <c r="E185" s="39"/>
      <c r="F185" s="39"/>
      <c r="G185" s="32"/>
      <c r="H185" s="33"/>
      <c r="I185" s="34"/>
      <c r="J185" s="33"/>
      <c r="K185" s="32"/>
      <c r="L185" s="35"/>
      <c r="M185" s="7"/>
      <c r="N185" s="8"/>
      <c r="O185" s="27"/>
      <c r="P185" s="27"/>
      <c r="Q185" s="8"/>
      <c r="R185" s="8"/>
      <c r="S185" s="8"/>
      <c r="T185" s="8"/>
      <c r="U185" s="8"/>
      <c r="V185" s="8"/>
      <c r="W185" s="9"/>
    </row>
    <row r="186" spans="1:23" ht="14.25" customHeight="1">
      <c r="A186" s="65" t="s">
        <v>191</v>
      </c>
      <c r="B186" s="37" t="s">
        <v>192</v>
      </c>
      <c r="C186" s="38" t="s">
        <v>30</v>
      </c>
      <c r="D186" s="32"/>
      <c r="E186" s="39"/>
      <c r="F186" s="39"/>
      <c r="G186" s="40">
        <f>IF(K186&gt;D186,K186-D186,0)</f>
        <v>0</v>
      </c>
      <c r="H186" s="41">
        <f>ROUND(E186*G186,0)</f>
        <v>0</v>
      </c>
      <c r="I186" s="66">
        <v>0</v>
      </c>
      <c r="J186" s="49">
        <f>ROUND(I186*E186,0)</f>
        <v>0</v>
      </c>
      <c r="K186" s="32"/>
      <c r="L186" s="35">
        <f>ROUND(E186*K186,0)</f>
        <v>0</v>
      </c>
      <c r="M186" s="7"/>
      <c r="N186" s="8"/>
      <c r="O186" s="27"/>
      <c r="P186" s="27"/>
      <c r="Q186" s="8"/>
      <c r="R186" s="8"/>
      <c r="S186" s="8"/>
      <c r="T186" s="8"/>
      <c r="U186" s="8"/>
      <c r="V186" s="8"/>
      <c r="W186" s="9"/>
    </row>
    <row r="187" spans="1:23" ht="14.25" customHeight="1">
      <c r="A187" s="65" t="s">
        <v>191</v>
      </c>
      <c r="B187" s="37" t="s">
        <v>193</v>
      </c>
      <c r="C187" s="38" t="s">
        <v>40</v>
      </c>
      <c r="D187" s="32"/>
      <c r="E187" s="39"/>
      <c r="F187" s="39"/>
      <c r="G187" s="40">
        <f>IF(K187&gt;D187,K187-D187,0)</f>
        <v>0</v>
      </c>
      <c r="H187" s="41">
        <f>ROUND(E187*G187,0)</f>
        <v>0</v>
      </c>
      <c r="I187" s="66">
        <v>0</v>
      </c>
      <c r="J187" s="49">
        <f>ROUND(I187*E187,0)</f>
        <v>0</v>
      </c>
      <c r="K187" s="32"/>
      <c r="L187" s="35">
        <f>ROUND(E187*K187,0)</f>
        <v>0</v>
      </c>
      <c r="M187" s="7"/>
      <c r="N187" s="8"/>
      <c r="O187" s="27"/>
      <c r="P187" s="27"/>
      <c r="Q187" s="8"/>
      <c r="R187" s="8"/>
      <c r="S187" s="8"/>
      <c r="T187" s="8"/>
      <c r="U187" s="8"/>
      <c r="V187" s="8"/>
      <c r="W187" s="9"/>
    </row>
    <row r="188" spans="1:23" ht="14.25" customHeight="1">
      <c r="A188" s="36"/>
      <c r="B188" s="43"/>
      <c r="C188" s="44"/>
      <c r="D188" s="32"/>
      <c r="E188" s="39"/>
      <c r="F188" s="45">
        <f>SUM(F186:F187)</f>
        <v>0</v>
      </c>
      <c r="G188" s="32"/>
      <c r="H188" s="45">
        <f>SUM(H186:H187)</f>
        <v>0</v>
      </c>
      <c r="I188" s="34"/>
      <c r="J188" s="45">
        <f>SUM(J186:J187)</f>
        <v>0</v>
      </c>
      <c r="K188" s="32"/>
      <c r="L188" s="199">
        <f>SUM(L186:L187)</f>
        <v>0</v>
      </c>
      <c r="M188" s="8"/>
      <c r="N188" s="8"/>
      <c r="O188" s="27"/>
      <c r="P188" s="27"/>
      <c r="Q188" s="8"/>
      <c r="R188" s="8"/>
      <c r="S188" s="8"/>
      <c r="T188" s="8"/>
      <c r="U188" s="8"/>
      <c r="V188" s="8"/>
      <c r="W188" s="9"/>
    </row>
    <row r="189" spans="1:23" ht="14.25" customHeight="1">
      <c r="A189" s="422" t="s">
        <v>200</v>
      </c>
      <c r="B189" s="423"/>
      <c r="C189" s="423"/>
      <c r="D189" s="423"/>
      <c r="E189" s="424"/>
      <c r="F189" s="74">
        <f>F183+F176+F171+F166+F161+F157+F153+F188</f>
        <v>85173613</v>
      </c>
      <c r="G189" s="32"/>
      <c r="H189" s="74">
        <f>H183+H176+H171+H166+H161+H157+H153+H188</f>
        <v>0</v>
      </c>
      <c r="I189" s="34"/>
      <c r="J189" s="74">
        <f>J183+J176+J171+J166+J161+J157+J153+J188</f>
        <v>0</v>
      </c>
      <c r="K189" s="32"/>
      <c r="L189" s="74">
        <f>L183+L176+L171+L166+L161+L157+L153+L188</f>
        <v>0</v>
      </c>
      <c r="M189" s="72"/>
      <c r="N189" s="8"/>
      <c r="O189" s="27"/>
      <c r="P189" s="27"/>
      <c r="Q189" s="8"/>
      <c r="R189" s="8"/>
      <c r="S189" s="8"/>
      <c r="T189" s="8"/>
      <c r="U189" s="8"/>
      <c r="V189" s="8"/>
      <c r="W189" s="9"/>
    </row>
    <row r="190" spans="1:23" ht="7.9" customHeight="1">
      <c r="A190" s="36"/>
      <c r="B190" s="43"/>
      <c r="C190" s="44"/>
      <c r="D190" s="32"/>
      <c r="E190" s="39"/>
      <c r="F190" s="39"/>
      <c r="G190" s="32"/>
      <c r="H190" s="33"/>
      <c r="I190" s="34"/>
      <c r="J190" s="33"/>
      <c r="K190" s="32"/>
      <c r="L190" s="35"/>
      <c r="M190" s="7"/>
      <c r="N190" s="8"/>
      <c r="O190" s="27"/>
      <c r="P190" s="27"/>
      <c r="Q190" s="8"/>
      <c r="R190" s="8"/>
      <c r="S190" s="8"/>
      <c r="T190" s="8"/>
      <c r="U190" s="8"/>
      <c r="V190" s="8"/>
      <c r="W190" s="9"/>
    </row>
    <row r="191" spans="1:23" ht="14.25" customHeight="1">
      <c r="A191" s="539" t="s">
        <v>201</v>
      </c>
      <c r="B191" s="540"/>
      <c r="C191" s="540"/>
      <c r="D191" s="540"/>
      <c r="E191" s="540"/>
      <c r="F191" s="540"/>
      <c r="G191" s="540"/>
      <c r="H191" s="540"/>
      <c r="I191" s="540"/>
      <c r="J191" s="540"/>
      <c r="K191" s="540"/>
      <c r="L191" s="541"/>
      <c r="M191" s="7"/>
      <c r="N191" s="8"/>
      <c r="O191" s="27"/>
      <c r="P191" s="27"/>
      <c r="Q191" s="8"/>
      <c r="R191" s="8"/>
      <c r="S191" s="8"/>
      <c r="T191" s="8"/>
      <c r="U191" s="8"/>
      <c r="V191" s="8"/>
      <c r="W191" s="9"/>
    </row>
    <row r="192" spans="1:23" ht="14.25" customHeight="1">
      <c r="A192" s="28">
        <v>1</v>
      </c>
      <c r="B192" s="29" t="s">
        <v>38</v>
      </c>
      <c r="C192" s="30"/>
      <c r="D192" s="31"/>
      <c r="E192" s="30"/>
      <c r="F192" s="30"/>
      <c r="G192" s="32"/>
      <c r="H192" s="33"/>
      <c r="I192" s="34"/>
      <c r="J192" s="33"/>
      <c r="K192" s="32"/>
      <c r="L192" s="35"/>
      <c r="M192" s="7"/>
      <c r="N192" s="8"/>
      <c r="O192" s="27"/>
      <c r="P192" s="27"/>
      <c r="Q192" s="8"/>
      <c r="R192" s="8"/>
      <c r="S192" s="8"/>
      <c r="T192" s="8"/>
      <c r="U192" s="8"/>
      <c r="V192" s="8"/>
      <c r="W192" s="9"/>
    </row>
    <row r="193" spans="1:23" ht="14.25" customHeight="1">
      <c r="A193" s="36">
        <v>1.1000000000000001</v>
      </c>
      <c r="B193" s="37" t="s">
        <v>39</v>
      </c>
      <c r="C193" s="38" t="s">
        <v>40</v>
      </c>
      <c r="D193" s="32">
        <v>91.95</v>
      </c>
      <c r="E193" s="39">
        <v>2970</v>
      </c>
      <c r="F193" s="39">
        <f>ROUND(D193*E193,0)</f>
        <v>273092</v>
      </c>
      <c r="G193" s="40">
        <f>IF(K193&gt;D193,K193-D193,0)</f>
        <v>0</v>
      </c>
      <c r="H193" s="41">
        <f>ROUND(E193*G193,0)</f>
        <v>0</v>
      </c>
      <c r="I193" s="66">
        <v>0</v>
      </c>
      <c r="J193" s="49">
        <f>ROUND(I193*E193,0)</f>
        <v>0</v>
      </c>
      <c r="K193" s="32"/>
      <c r="L193" s="35">
        <f>ROUND(E193*K193,0)</f>
        <v>0</v>
      </c>
      <c r="M193" s="7"/>
      <c r="N193" s="8"/>
      <c r="O193" s="27"/>
      <c r="P193" s="27"/>
      <c r="Q193" s="8"/>
      <c r="R193" s="8"/>
      <c r="S193" s="8"/>
      <c r="T193" s="8"/>
      <c r="U193" s="8"/>
      <c r="V193" s="8"/>
      <c r="W193" s="9"/>
    </row>
    <row r="194" spans="1:23" ht="14.25" customHeight="1">
      <c r="A194" s="36">
        <v>1.2</v>
      </c>
      <c r="B194" s="37" t="s">
        <v>41</v>
      </c>
      <c r="C194" s="38" t="s">
        <v>40</v>
      </c>
      <c r="D194" s="32">
        <v>177.9</v>
      </c>
      <c r="E194" s="39">
        <v>3057</v>
      </c>
      <c r="F194" s="39">
        <f>ROUND(D194*E194,0)</f>
        <v>543840</v>
      </c>
      <c r="G194" s="40">
        <f>IF(K194&gt;D194,K194-D194,0)</f>
        <v>0</v>
      </c>
      <c r="H194" s="41">
        <f>ROUND(E194*G194,0)</f>
        <v>0</v>
      </c>
      <c r="I194" s="66">
        <v>0</v>
      </c>
      <c r="J194" s="49">
        <f>ROUND(I194*E194,0)</f>
        <v>0</v>
      </c>
      <c r="K194" s="32"/>
      <c r="L194" s="35">
        <f>ROUND(E194*K194,0)</f>
        <v>0</v>
      </c>
      <c r="M194" s="7"/>
      <c r="N194" s="8"/>
      <c r="O194" s="27"/>
      <c r="P194" s="27"/>
      <c r="Q194" s="8"/>
      <c r="R194" s="8"/>
      <c r="S194" s="8"/>
      <c r="T194" s="8"/>
      <c r="U194" s="8"/>
      <c r="V194" s="8"/>
      <c r="W194" s="9"/>
    </row>
    <row r="195" spans="1:23" ht="14.25" customHeight="1">
      <c r="A195" s="36">
        <v>1.3</v>
      </c>
      <c r="B195" s="37" t="s">
        <v>42</v>
      </c>
      <c r="C195" s="38" t="s">
        <v>43</v>
      </c>
      <c r="D195" s="32">
        <v>0.09</v>
      </c>
      <c r="E195" s="39">
        <v>1478476</v>
      </c>
      <c r="F195" s="39">
        <f>ROUND(D195*E195,0)</f>
        <v>133063</v>
      </c>
      <c r="G195" s="40">
        <f>IF(K195&gt;D195,K195-D195,0)</f>
        <v>0</v>
      </c>
      <c r="H195" s="41">
        <f>ROUND(E195*G195,0)</f>
        <v>0</v>
      </c>
      <c r="I195" s="66">
        <v>0</v>
      </c>
      <c r="J195" s="49">
        <f>ROUND(I195*E195,0)</f>
        <v>0</v>
      </c>
      <c r="K195" s="32"/>
      <c r="L195" s="35">
        <f>ROUND(E195*K195,0)</f>
        <v>0</v>
      </c>
      <c r="M195" s="7"/>
      <c r="N195" s="8"/>
      <c r="O195" s="27"/>
      <c r="P195" s="27"/>
      <c r="Q195" s="8"/>
      <c r="R195" s="8"/>
      <c r="S195" s="8"/>
      <c r="T195" s="8"/>
      <c r="U195" s="8"/>
      <c r="V195" s="8"/>
      <c r="W195" s="9"/>
    </row>
    <row r="196" spans="1:23" ht="14.25" customHeight="1">
      <c r="A196" s="36"/>
      <c r="B196" s="43"/>
      <c r="C196" s="44"/>
      <c r="D196" s="32"/>
      <c r="E196" s="39"/>
      <c r="F196" s="45">
        <f>SUM(F193:F195)</f>
        <v>949995</v>
      </c>
      <c r="G196" s="32"/>
      <c r="H196" s="45">
        <f>SUM(H193:H195)</f>
        <v>0</v>
      </c>
      <c r="I196" s="34"/>
      <c r="J196" s="45">
        <f>SUM(J193:J195)</f>
        <v>0</v>
      </c>
      <c r="K196" s="32"/>
      <c r="L196" s="45">
        <f>SUM(L193:L195)</f>
        <v>0</v>
      </c>
      <c r="M196" s="72"/>
      <c r="N196" s="8"/>
      <c r="O196" s="27"/>
      <c r="P196" s="27"/>
      <c r="Q196" s="8"/>
      <c r="R196" s="8"/>
      <c r="S196" s="8"/>
      <c r="T196" s="8"/>
      <c r="U196" s="8"/>
      <c r="V196" s="8"/>
      <c r="W196" s="9"/>
    </row>
    <row r="197" spans="1:23" ht="14.25" customHeight="1">
      <c r="A197" s="28">
        <v>2</v>
      </c>
      <c r="B197" s="29" t="s">
        <v>44</v>
      </c>
      <c r="C197" s="47"/>
      <c r="D197" s="32"/>
      <c r="E197" s="48"/>
      <c r="F197" s="39"/>
      <c r="G197" s="32"/>
      <c r="H197" s="33"/>
      <c r="I197" s="34"/>
      <c r="J197" s="33"/>
      <c r="K197" s="32"/>
      <c r="L197" s="35"/>
      <c r="M197" s="7"/>
      <c r="N197" s="8"/>
      <c r="O197" s="27"/>
      <c r="P197" s="27"/>
      <c r="Q197" s="8"/>
      <c r="R197" s="8"/>
      <c r="S197" s="8"/>
      <c r="T197" s="8"/>
      <c r="U197" s="8"/>
      <c r="V197" s="8"/>
      <c r="W197" s="9"/>
    </row>
    <row r="198" spans="1:23" ht="14.25" customHeight="1">
      <c r="A198" s="36"/>
      <c r="B198" s="37" t="s">
        <v>45</v>
      </c>
      <c r="C198" s="38" t="s">
        <v>46</v>
      </c>
      <c r="D198" s="32">
        <v>7.65</v>
      </c>
      <c r="E198" s="39">
        <v>209569</v>
      </c>
      <c r="F198" s="39">
        <f>ROUND(D198*E198,0)</f>
        <v>1603203</v>
      </c>
      <c r="G198" s="40">
        <f>IF(K198&gt;D198,K198-D198,0)</f>
        <v>0</v>
      </c>
      <c r="H198" s="41">
        <f>ROUND(E198*G198,0)</f>
        <v>0</v>
      </c>
      <c r="I198" s="66">
        <v>0</v>
      </c>
      <c r="J198" s="49">
        <f>ROUND(I198*E198,0)</f>
        <v>0</v>
      </c>
      <c r="K198" s="32"/>
      <c r="L198" s="35">
        <f>ROUND(E198*K198,0)</f>
        <v>0</v>
      </c>
      <c r="M198" s="7"/>
      <c r="N198" s="8"/>
      <c r="O198" s="27"/>
      <c r="P198" s="27"/>
      <c r="Q198" s="8"/>
      <c r="R198" s="8"/>
      <c r="S198" s="8"/>
      <c r="T198" s="8"/>
      <c r="U198" s="8"/>
      <c r="V198" s="8"/>
      <c r="W198" s="9"/>
    </row>
    <row r="199" spans="1:23" ht="14.25" customHeight="1">
      <c r="A199" s="36"/>
      <c r="B199" s="43"/>
      <c r="C199" s="44"/>
      <c r="D199" s="32"/>
      <c r="E199" s="39"/>
      <c r="F199" s="39">
        <f>ROUND(D199*E199,0)</f>
        <v>0</v>
      </c>
      <c r="G199" s="32"/>
      <c r="H199" s="33"/>
      <c r="I199" s="34"/>
      <c r="J199" s="33"/>
      <c r="K199" s="32"/>
      <c r="L199" s="35"/>
      <c r="M199" s="7"/>
      <c r="N199" s="8"/>
      <c r="O199" s="27"/>
      <c r="P199" s="27"/>
      <c r="Q199" s="8"/>
      <c r="R199" s="8"/>
      <c r="S199" s="8"/>
      <c r="T199" s="8"/>
      <c r="U199" s="8"/>
      <c r="V199" s="8"/>
      <c r="W199" s="9"/>
    </row>
    <row r="200" spans="1:23" ht="14.25" customHeight="1">
      <c r="A200" s="36"/>
      <c r="B200" s="43"/>
      <c r="C200" s="44"/>
      <c r="D200" s="32"/>
      <c r="E200" s="39"/>
      <c r="F200" s="45">
        <f>SUM(F198:F199)</f>
        <v>1603203</v>
      </c>
      <c r="G200" s="32"/>
      <c r="H200" s="45">
        <f>SUM(H198:H199)</f>
        <v>0</v>
      </c>
      <c r="I200" s="34"/>
      <c r="J200" s="45">
        <f>SUM(J198:J199)</f>
        <v>0</v>
      </c>
      <c r="K200" s="32"/>
      <c r="L200" s="45">
        <f>SUM(L198:L199)</f>
        <v>0</v>
      </c>
      <c r="M200" s="72"/>
      <c r="N200" s="8"/>
      <c r="O200" s="27"/>
      <c r="P200" s="27"/>
      <c r="Q200" s="8"/>
      <c r="R200" s="8"/>
      <c r="S200" s="8"/>
      <c r="T200" s="8"/>
      <c r="U200" s="8"/>
      <c r="V200" s="8"/>
      <c r="W200" s="9"/>
    </row>
    <row r="201" spans="1:23" ht="14.25" customHeight="1">
      <c r="A201" s="28">
        <v>3</v>
      </c>
      <c r="B201" s="50" t="s">
        <v>47</v>
      </c>
      <c r="C201" s="44"/>
      <c r="D201" s="32"/>
      <c r="E201" s="39"/>
      <c r="F201" s="39"/>
      <c r="G201" s="32"/>
      <c r="H201" s="33"/>
      <c r="I201" s="34"/>
      <c r="J201" s="33"/>
      <c r="K201" s="32"/>
      <c r="L201" s="35"/>
      <c r="M201" s="7"/>
      <c r="N201" s="8"/>
      <c r="O201" s="27"/>
      <c r="P201" s="27"/>
      <c r="Q201" s="8"/>
      <c r="R201" s="8"/>
      <c r="S201" s="8"/>
      <c r="T201" s="8"/>
      <c r="U201" s="8"/>
      <c r="V201" s="8"/>
      <c r="W201" s="9"/>
    </row>
    <row r="202" spans="1:23" ht="14.25" customHeight="1">
      <c r="A202" s="36">
        <v>3.1</v>
      </c>
      <c r="B202" s="37" t="s">
        <v>48</v>
      </c>
      <c r="C202" s="38" t="s">
        <v>46</v>
      </c>
      <c r="D202" s="32">
        <v>303.44</v>
      </c>
      <c r="E202" s="39">
        <v>19763</v>
      </c>
      <c r="F202" s="39">
        <f>ROUND(D202*E202,0)</f>
        <v>5996885</v>
      </c>
      <c r="G202" s="40">
        <f>IF(K202&gt;D202,K202-D202,0)</f>
        <v>0</v>
      </c>
      <c r="H202" s="41">
        <f>ROUND(E202*G202,0)</f>
        <v>0</v>
      </c>
      <c r="I202" s="66">
        <v>0</v>
      </c>
      <c r="J202" s="49">
        <f>ROUND(I202*E202,0)</f>
        <v>0</v>
      </c>
      <c r="K202" s="32"/>
      <c r="L202" s="35">
        <f>ROUND(E202*K202,0)</f>
        <v>0</v>
      </c>
      <c r="M202" s="7"/>
      <c r="N202" s="8"/>
      <c r="O202" s="27"/>
      <c r="P202" s="27"/>
      <c r="Q202" s="8"/>
      <c r="R202" s="8"/>
      <c r="S202" s="8"/>
      <c r="T202" s="8"/>
      <c r="U202" s="8"/>
      <c r="V202" s="8"/>
      <c r="W202" s="9"/>
    </row>
    <row r="203" spans="1:23" ht="14.25" customHeight="1">
      <c r="A203" s="36">
        <v>3.2</v>
      </c>
      <c r="B203" s="37" t="s">
        <v>49</v>
      </c>
      <c r="C203" s="38" t="s">
        <v>46</v>
      </c>
      <c r="D203" s="32">
        <v>26.69</v>
      </c>
      <c r="E203" s="39">
        <v>52187</v>
      </c>
      <c r="F203" s="39">
        <f>ROUND(D203*E203,0)</f>
        <v>1392871</v>
      </c>
      <c r="G203" s="40">
        <f>IF(K203&gt;D203,K203-D203,0)</f>
        <v>0</v>
      </c>
      <c r="H203" s="41">
        <f>ROUND(E203*G203,0)</f>
        <v>0</v>
      </c>
      <c r="I203" s="66">
        <v>0</v>
      </c>
      <c r="J203" s="49">
        <f>ROUND(I203*E203,0)</f>
        <v>0</v>
      </c>
      <c r="K203" s="32"/>
      <c r="L203" s="35">
        <f>ROUND(E203*K203,0)</f>
        <v>0</v>
      </c>
      <c r="M203" s="7"/>
      <c r="N203" s="8"/>
      <c r="O203" s="27"/>
      <c r="P203" s="27"/>
      <c r="Q203" s="8"/>
      <c r="R203" s="8"/>
      <c r="S203" s="8"/>
      <c r="T203" s="8"/>
      <c r="U203" s="8"/>
      <c r="V203" s="8"/>
      <c r="W203" s="9"/>
    </row>
    <row r="204" spans="1:23" ht="14.25" customHeight="1">
      <c r="A204" s="36"/>
      <c r="B204" s="43"/>
      <c r="C204" s="44"/>
      <c r="D204" s="52"/>
      <c r="E204" s="39"/>
      <c r="F204" s="45">
        <f>SUM(F202:F203)</f>
        <v>7389756</v>
      </c>
      <c r="G204" s="32"/>
      <c r="H204" s="45">
        <f>SUM(H202:H203)</f>
        <v>0</v>
      </c>
      <c r="I204" s="34"/>
      <c r="J204" s="45">
        <f>SUM(J202:J203)</f>
        <v>0</v>
      </c>
      <c r="K204" s="32"/>
      <c r="L204" s="45">
        <f>SUM(L202:L203)</f>
        <v>0</v>
      </c>
      <c r="M204" s="72"/>
      <c r="N204" s="8"/>
      <c r="O204" s="27"/>
      <c r="P204" s="27"/>
      <c r="Q204" s="8"/>
      <c r="R204" s="8"/>
      <c r="S204" s="8"/>
      <c r="T204" s="8"/>
      <c r="U204" s="8"/>
      <c r="V204" s="8"/>
      <c r="W204" s="9"/>
    </row>
    <row r="205" spans="1:23" ht="14.25" customHeight="1">
      <c r="A205" s="36"/>
      <c r="B205" s="43"/>
      <c r="C205" s="44"/>
      <c r="D205" s="52"/>
      <c r="E205" s="39"/>
      <c r="F205" s="39"/>
      <c r="G205" s="32"/>
      <c r="H205" s="33"/>
      <c r="I205" s="34"/>
      <c r="J205" s="33"/>
      <c r="K205" s="32"/>
      <c r="L205" s="35"/>
      <c r="M205" s="7"/>
      <c r="N205" s="8"/>
      <c r="O205" s="27"/>
      <c r="P205" s="27"/>
      <c r="Q205" s="8"/>
      <c r="R205" s="8"/>
      <c r="S205" s="8"/>
      <c r="T205" s="8"/>
      <c r="U205" s="8"/>
      <c r="V205" s="8"/>
      <c r="W205" s="9"/>
    </row>
    <row r="206" spans="1:23" ht="14.25" customHeight="1">
      <c r="A206" s="28">
        <v>4</v>
      </c>
      <c r="B206" s="50" t="s">
        <v>50</v>
      </c>
      <c r="C206" s="53"/>
      <c r="D206" s="52"/>
      <c r="E206" s="39"/>
      <c r="F206" s="54"/>
      <c r="G206" s="32"/>
      <c r="H206" s="33"/>
      <c r="I206" s="34"/>
      <c r="J206" s="33"/>
      <c r="K206" s="32"/>
      <c r="L206" s="35"/>
      <c r="M206" s="7"/>
      <c r="N206" s="8"/>
      <c r="O206" s="27"/>
      <c r="P206" s="27"/>
      <c r="Q206" s="8"/>
      <c r="R206" s="8"/>
      <c r="S206" s="8"/>
      <c r="T206" s="8"/>
      <c r="U206" s="8"/>
      <c r="V206" s="8"/>
      <c r="W206" s="9"/>
    </row>
    <row r="207" spans="1:23" ht="14.25" customHeight="1">
      <c r="A207" s="36">
        <v>4.0999999999999996</v>
      </c>
      <c r="B207" s="37" t="s">
        <v>51</v>
      </c>
      <c r="C207" s="38" t="s">
        <v>46</v>
      </c>
      <c r="D207" s="32">
        <v>19.79</v>
      </c>
      <c r="E207" s="39">
        <v>31353</v>
      </c>
      <c r="F207" s="39">
        <f>ROUND(D207*E207,0)</f>
        <v>620476</v>
      </c>
      <c r="G207" s="40">
        <f>IF(K207&gt;D207,K207-D207,0)</f>
        <v>0</v>
      </c>
      <c r="H207" s="41">
        <f>ROUND(E207*G207,0)</f>
        <v>0</v>
      </c>
      <c r="I207" s="66">
        <v>0</v>
      </c>
      <c r="J207" s="49">
        <f>ROUND(I207*E207,0)</f>
        <v>0</v>
      </c>
      <c r="K207" s="32"/>
      <c r="L207" s="35">
        <f>ROUND(E207*K207,0)</f>
        <v>0</v>
      </c>
      <c r="M207" s="7"/>
      <c r="N207" s="8"/>
      <c r="O207" s="27"/>
      <c r="P207" s="27"/>
      <c r="Q207" s="8"/>
      <c r="R207" s="8"/>
      <c r="S207" s="8"/>
      <c r="T207" s="8"/>
      <c r="U207" s="8"/>
      <c r="V207" s="8"/>
      <c r="W207" s="9"/>
    </row>
    <row r="208" spans="1:23" ht="14.25" customHeight="1">
      <c r="A208" s="36">
        <v>4.2</v>
      </c>
      <c r="B208" s="37" t="s">
        <v>52</v>
      </c>
      <c r="C208" s="38" t="s">
        <v>46</v>
      </c>
      <c r="D208" s="32">
        <v>128.72999999999999</v>
      </c>
      <c r="E208" s="39">
        <v>59142</v>
      </c>
      <c r="F208" s="39">
        <f>ROUND(D208*E208,0)</f>
        <v>7613350</v>
      </c>
      <c r="G208" s="40">
        <f>IF(K208&gt;D208,K208-D208,0)</f>
        <v>0</v>
      </c>
      <c r="H208" s="41">
        <f>ROUND(E208*G208,0)</f>
        <v>0</v>
      </c>
      <c r="I208" s="66">
        <v>0</v>
      </c>
      <c r="J208" s="49">
        <f>ROUND(I208*E208,0)</f>
        <v>0</v>
      </c>
      <c r="K208" s="32"/>
      <c r="L208" s="35">
        <f>ROUND(E208*K208,0)</f>
        <v>0</v>
      </c>
      <c r="M208" s="7"/>
      <c r="N208" s="8"/>
      <c r="O208" s="27"/>
      <c r="P208" s="27"/>
      <c r="Q208" s="8"/>
      <c r="R208" s="8"/>
      <c r="S208" s="8"/>
      <c r="T208" s="8"/>
      <c r="U208" s="8"/>
      <c r="V208" s="8"/>
      <c r="W208" s="9"/>
    </row>
    <row r="209" spans="1:23" ht="14.25" customHeight="1">
      <c r="A209" s="28"/>
      <c r="B209" s="43"/>
      <c r="C209" s="53"/>
      <c r="D209" s="52"/>
      <c r="E209" s="39"/>
      <c r="F209" s="45">
        <f>SUM(F207:F208)</f>
        <v>8233826</v>
      </c>
      <c r="G209" s="32"/>
      <c r="H209" s="45">
        <f>SUM(H207:H208)</f>
        <v>0</v>
      </c>
      <c r="I209" s="34"/>
      <c r="J209" s="45">
        <f>SUM(J207:J208)</f>
        <v>0</v>
      </c>
      <c r="K209" s="32"/>
      <c r="L209" s="45">
        <f>SUM(L207:L208)</f>
        <v>0</v>
      </c>
      <c r="M209" s="72"/>
      <c r="N209" s="8"/>
      <c r="O209" s="27"/>
      <c r="P209" s="27"/>
      <c r="Q209" s="8"/>
      <c r="R209" s="8"/>
      <c r="S209" s="8"/>
      <c r="T209" s="8"/>
      <c r="U209" s="8"/>
      <c r="V209" s="8"/>
      <c r="W209" s="9"/>
    </row>
    <row r="210" spans="1:23" ht="14.25" customHeight="1">
      <c r="A210" s="28">
        <v>5</v>
      </c>
      <c r="B210" s="29" t="s">
        <v>53</v>
      </c>
      <c r="C210" s="53"/>
      <c r="D210" s="52"/>
      <c r="E210" s="39"/>
      <c r="F210" s="39"/>
      <c r="G210" s="32"/>
      <c r="H210" s="33"/>
      <c r="I210" s="34"/>
      <c r="J210" s="33"/>
      <c r="K210" s="32"/>
      <c r="L210" s="35"/>
      <c r="M210" s="7"/>
      <c r="N210" s="8"/>
      <c r="O210" s="27"/>
      <c r="P210" s="27"/>
      <c r="Q210" s="8"/>
      <c r="R210" s="8"/>
      <c r="S210" s="8"/>
      <c r="T210" s="8"/>
      <c r="U210" s="8"/>
      <c r="V210" s="8"/>
      <c r="W210" s="9"/>
    </row>
    <row r="211" spans="1:23" ht="14.25" customHeight="1">
      <c r="A211" s="36">
        <v>5.0999999999999996</v>
      </c>
      <c r="B211" s="37" t="s">
        <v>54</v>
      </c>
      <c r="C211" s="38" t="s">
        <v>46</v>
      </c>
      <c r="D211" s="32">
        <v>128.38</v>
      </c>
      <c r="E211" s="39">
        <v>666008</v>
      </c>
      <c r="F211" s="39">
        <f>ROUND(D211*E211,0)</f>
        <v>85502107</v>
      </c>
      <c r="G211" s="40">
        <f>IF(K211&gt;D211,K211-D211,0)</f>
        <v>0</v>
      </c>
      <c r="H211" s="41">
        <f>ROUND(E211*G211,0)</f>
        <v>0</v>
      </c>
      <c r="I211" s="66">
        <v>0</v>
      </c>
      <c r="J211" s="49">
        <f>ROUND(I211*E211,0)</f>
        <v>0</v>
      </c>
      <c r="K211" s="32"/>
      <c r="L211" s="35">
        <f>ROUND(E211*K211,0)</f>
        <v>0</v>
      </c>
      <c r="M211" s="7"/>
      <c r="N211" s="8"/>
      <c r="O211" s="27"/>
      <c r="P211" s="27"/>
      <c r="Q211" s="8"/>
      <c r="R211" s="8"/>
      <c r="S211" s="8"/>
      <c r="T211" s="8"/>
      <c r="U211" s="8"/>
      <c r="V211" s="8"/>
      <c r="W211" s="9"/>
    </row>
    <row r="212" spans="1:23" ht="14.25" customHeight="1">
      <c r="A212" s="36">
        <v>5.2</v>
      </c>
      <c r="B212" s="37" t="s">
        <v>55</v>
      </c>
      <c r="C212" s="38" t="s">
        <v>56</v>
      </c>
      <c r="D212" s="32">
        <v>0</v>
      </c>
      <c r="E212" s="39">
        <v>4005</v>
      </c>
      <c r="F212" s="39">
        <f>ROUND(D212*E212,0)</f>
        <v>0</v>
      </c>
      <c r="G212" s="40">
        <f>IF(K212&gt;D212,K212-D212,0)</f>
        <v>0</v>
      </c>
      <c r="H212" s="41">
        <f>ROUND(E212*G212,0)</f>
        <v>0</v>
      </c>
      <c r="I212" s="66">
        <v>0</v>
      </c>
      <c r="J212" s="49">
        <f>ROUND(I212*E212,0)</f>
        <v>0</v>
      </c>
      <c r="K212" s="32"/>
      <c r="L212" s="35">
        <f>ROUND(E212*K212,0)</f>
        <v>0</v>
      </c>
      <c r="M212" s="7"/>
      <c r="N212" s="8"/>
      <c r="O212" s="27"/>
      <c r="P212" s="27"/>
      <c r="Q212" s="8"/>
      <c r="R212" s="8"/>
      <c r="S212" s="8"/>
      <c r="T212" s="8"/>
      <c r="U212" s="8"/>
      <c r="V212" s="8"/>
      <c r="W212" s="9"/>
    </row>
    <row r="213" spans="1:23" ht="14.25" customHeight="1">
      <c r="A213" s="36">
        <v>5.3</v>
      </c>
      <c r="B213" s="37" t="s">
        <v>57</v>
      </c>
      <c r="C213" s="38" t="s">
        <v>40</v>
      </c>
      <c r="D213" s="32">
        <v>177.9</v>
      </c>
      <c r="E213" s="39">
        <v>56280</v>
      </c>
      <c r="F213" s="39">
        <f>ROUND(D213*E213,0)</f>
        <v>10012212</v>
      </c>
      <c r="G213" s="40">
        <f>IF(K213&gt;D213,K213-D213,0)</f>
        <v>0</v>
      </c>
      <c r="H213" s="41">
        <f>ROUND(E213*G213,0)</f>
        <v>0</v>
      </c>
      <c r="I213" s="66">
        <v>0</v>
      </c>
      <c r="J213" s="49">
        <f>ROUND(I213*E213,0)</f>
        <v>0</v>
      </c>
      <c r="K213" s="32"/>
      <c r="L213" s="35">
        <f>ROUND(E213*K213,0)</f>
        <v>0</v>
      </c>
      <c r="M213" s="7"/>
      <c r="N213" s="8"/>
      <c r="O213" s="27"/>
      <c r="P213" s="27"/>
      <c r="Q213" s="8"/>
      <c r="R213" s="8"/>
      <c r="S213" s="8"/>
      <c r="T213" s="8"/>
      <c r="U213" s="8"/>
      <c r="V213" s="8"/>
      <c r="W213" s="9"/>
    </row>
    <row r="214" spans="1:23" ht="14.25" customHeight="1">
      <c r="A214" s="36"/>
      <c r="B214" s="43"/>
      <c r="C214" s="53"/>
      <c r="D214" s="52"/>
      <c r="E214" s="39"/>
      <c r="F214" s="45">
        <f>SUM(F211:F213)</f>
        <v>95514319</v>
      </c>
      <c r="G214" s="32"/>
      <c r="H214" s="45">
        <f>SUM(H211:H213)</f>
        <v>0</v>
      </c>
      <c r="I214" s="34"/>
      <c r="J214" s="45">
        <f>SUM(J211:J213)</f>
        <v>0</v>
      </c>
      <c r="K214" s="32"/>
      <c r="L214" s="45">
        <f>SUM(L211:L213)</f>
        <v>0</v>
      </c>
      <c r="M214" s="72"/>
      <c r="N214" s="8"/>
      <c r="O214" s="27"/>
      <c r="P214" s="27"/>
      <c r="Q214" s="8"/>
      <c r="R214" s="8"/>
      <c r="S214" s="8"/>
      <c r="T214" s="8"/>
      <c r="U214" s="8"/>
      <c r="V214" s="8"/>
      <c r="W214" s="9"/>
    </row>
    <row r="215" spans="1:23" ht="14.25" customHeight="1">
      <c r="A215" s="28">
        <v>6</v>
      </c>
      <c r="B215" s="29" t="s">
        <v>58</v>
      </c>
      <c r="C215" s="30"/>
      <c r="D215" s="31"/>
      <c r="E215" s="30"/>
      <c r="F215" s="39"/>
      <c r="G215" s="32"/>
      <c r="H215" s="33"/>
      <c r="I215" s="34"/>
      <c r="J215" s="33"/>
      <c r="K215" s="32"/>
      <c r="L215" s="35"/>
      <c r="M215" s="7"/>
      <c r="N215" s="8"/>
      <c r="O215" s="27"/>
      <c r="P215" s="27"/>
      <c r="Q215" s="8"/>
      <c r="R215" s="8"/>
      <c r="S215" s="8"/>
      <c r="T215" s="8"/>
      <c r="U215" s="8"/>
      <c r="V215" s="8"/>
      <c r="W215" s="9"/>
    </row>
    <row r="216" spans="1:23" ht="14.25" customHeight="1">
      <c r="A216" s="36">
        <v>6.1</v>
      </c>
      <c r="B216" s="37" t="s">
        <v>59</v>
      </c>
      <c r="C216" s="38" t="s">
        <v>40</v>
      </c>
      <c r="D216" s="42">
        <v>263.85000000000002</v>
      </c>
      <c r="E216" s="39">
        <v>2973</v>
      </c>
      <c r="F216" s="39">
        <f>ROUND(D216*E216,0)</f>
        <v>784426</v>
      </c>
      <c r="G216" s="40">
        <f>IF(K216&gt;D216,K216-D216,0)</f>
        <v>0</v>
      </c>
      <c r="H216" s="41">
        <f>ROUND(E216*G216,0)</f>
        <v>0</v>
      </c>
      <c r="I216" s="66">
        <v>0</v>
      </c>
      <c r="J216" s="49">
        <f>ROUND(I216*E216,0)</f>
        <v>0</v>
      </c>
      <c r="K216" s="32"/>
      <c r="L216" s="35">
        <f>ROUND(E216*K216,0)</f>
        <v>0</v>
      </c>
      <c r="M216" s="7"/>
      <c r="N216" s="8"/>
      <c r="O216" s="27"/>
      <c r="P216" s="27"/>
      <c r="Q216" s="8"/>
      <c r="R216" s="8"/>
      <c r="S216" s="8"/>
      <c r="T216" s="8"/>
      <c r="U216" s="8"/>
      <c r="V216" s="8"/>
      <c r="W216" s="9"/>
    </row>
    <row r="217" spans="1:23" ht="14.25" customHeight="1">
      <c r="A217" s="36">
        <v>6.2</v>
      </c>
      <c r="B217" s="37" t="s">
        <v>60</v>
      </c>
      <c r="C217" s="38" t="s">
        <v>40</v>
      </c>
      <c r="D217" s="42">
        <v>24.6</v>
      </c>
      <c r="E217" s="39">
        <v>8919</v>
      </c>
      <c r="F217" s="39">
        <f>ROUND(D217*E217,0)</f>
        <v>219407</v>
      </c>
      <c r="G217" s="40">
        <f>IF(K217&gt;D217,K217-D217,0)</f>
        <v>0</v>
      </c>
      <c r="H217" s="41">
        <f>ROUND(E217*G217,0)</f>
        <v>0</v>
      </c>
      <c r="I217" s="66">
        <v>0</v>
      </c>
      <c r="J217" s="49">
        <f>ROUND(I217*E217,0)</f>
        <v>0</v>
      </c>
      <c r="K217" s="32"/>
      <c r="L217" s="35">
        <f>ROUND(E217*K217,0)</f>
        <v>0</v>
      </c>
      <c r="M217" s="7"/>
      <c r="N217" s="8"/>
      <c r="O217" s="27"/>
      <c r="P217" s="27"/>
      <c r="Q217" s="8"/>
      <c r="R217" s="8"/>
      <c r="S217" s="8"/>
      <c r="T217" s="8"/>
      <c r="U217" s="8"/>
      <c r="V217" s="8"/>
      <c r="W217" s="9"/>
    </row>
    <row r="218" spans="1:23" ht="14.25" customHeight="1">
      <c r="A218" s="36">
        <v>6.3</v>
      </c>
      <c r="B218" s="37" t="s">
        <v>61</v>
      </c>
      <c r="C218" s="38" t="s">
        <v>30</v>
      </c>
      <c r="D218" s="42">
        <v>0</v>
      </c>
      <c r="E218" s="39">
        <v>209715</v>
      </c>
      <c r="F218" s="39">
        <f>ROUND(D218*E218,0)</f>
        <v>0</v>
      </c>
      <c r="G218" s="40">
        <f>IF(K218&gt;D218,K218-D218,0)</f>
        <v>0</v>
      </c>
      <c r="H218" s="41">
        <f>ROUND(E218*G218,0)</f>
        <v>0</v>
      </c>
      <c r="I218" s="66">
        <v>0</v>
      </c>
      <c r="J218" s="49">
        <f>ROUND(I218*E218,0)</f>
        <v>0</v>
      </c>
      <c r="K218" s="32"/>
      <c r="L218" s="35">
        <f>ROUND(E218*K218,0)</f>
        <v>0</v>
      </c>
      <c r="M218" s="7"/>
      <c r="N218" s="8"/>
      <c r="O218" s="27"/>
      <c r="P218" s="27"/>
      <c r="Q218" s="8"/>
      <c r="R218" s="8"/>
      <c r="S218" s="8"/>
      <c r="T218" s="8"/>
      <c r="U218" s="8"/>
      <c r="V218" s="8"/>
      <c r="W218" s="9"/>
    </row>
    <row r="219" spans="1:23" ht="14.25" customHeight="1">
      <c r="A219" s="36"/>
      <c r="B219" s="43"/>
      <c r="C219" s="53"/>
      <c r="D219" s="56"/>
      <c r="E219" s="39"/>
      <c r="F219" s="45">
        <f>SUM(F216:F218)</f>
        <v>1003833</v>
      </c>
      <c r="G219" s="32"/>
      <c r="H219" s="45">
        <f>SUM(H216:H218)</f>
        <v>0</v>
      </c>
      <c r="I219" s="34"/>
      <c r="J219" s="45">
        <f>SUM(J216:J218)</f>
        <v>0</v>
      </c>
      <c r="K219" s="32"/>
      <c r="L219" s="45">
        <f>SUM(L216:L218)</f>
        <v>0</v>
      </c>
      <c r="M219" s="72"/>
      <c r="N219" s="8"/>
      <c r="O219" s="27"/>
      <c r="P219" s="27"/>
      <c r="Q219" s="8"/>
      <c r="R219" s="8"/>
      <c r="S219" s="8"/>
      <c r="T219" s="8"/>
      <c r="U219" s="8"/>
      <c r="V219" s="8"/>
      <c r="W219" s="9"/>
    </row>
    <row r="220" spans="1:23" ht="14.25" customHeight="1">
      <c r="A220" s="28">
        <v>7</v>
      </c>
      <c r="B220" s="50" t="s">
        <v>62</v>
      </c>
      <c r="C220" s="53"/>
      <c r="D220" s="56"/>
      <c r="E220" s="39"/>
      <c r="F220" s="39"/>
      <c r="G220" s="32"/>
      <c r="H220" s="41"/>
      <c r="I220" s="34"/>
      <c r="J220" s="33"/>
      <c r="K220" s="32"/>
      <c r="L220" s="35"/>
      <c r="M220" s="7"/>
      <c r="N220" s="8"/>
      <c r="O220" s="27"/>
      <c r="P220" s="27"/>
      <c r="Q220" s="8"/>
      <c r="R220" s="8"/>
      <c r="S220" s="8"/>
      <c r="T220" s="8"/>
      <c r="U220" s="8"/>
      <c r="V220" s="8"/>
      <c r="W220" s="9"/>
    </row>
    <row r="221" spans="1:23" ht="14.25" customHeight="1">
      <c r="A221" s="36">
        <v>7.1</v>
      </c>
      <c r="B221" s="37" t="s">
        <v>63</v>
      </c>
      <c r="C221" s="38" t="s">
        <v>64</v>
      </c>
      <c r="D221" s="42">
        <v>197.9</v>
      </c>
      <c r="E221" s="39">
        <v>45125</v>
      </c>
      <c r="F221" s="39">
        <f>ROUND(D221*E221,0)</f>
        <v>8930238</v>
      </c>
      <c r="G221" s="40">
        <f>IF(K221&gt;D221,K221-D221,0)</f>
        <v>0</v>
      </c>
      <c r="H221" s="41">
        <f>ROUND(E221*G221,0)</f>
        <v>0</v>
      </c>
      <c r="I221" s="66">
        <v>0</v>
      </c>
      <c r="J221" s="49">
        <f>ROUND(I221*E221,0)</f>
        <v>0</v>
      </c>
      <c r="K221" s="32"/>
      <c r="L221" s="35">
        <f>ROUND(E221*K221,0)</f>
        <v>0</v>
      </c>
      <c r="M221" s="7"/>
      <c r="N221" s="8"/>
      <c r="O221" s="27"/>
      <c r="P221" s="27"/>
      <c r="Q221" s="8"/>
      <c r="R221" s="8"/>
      <c r="S221" s="8"/>
      <c r="T221" s="8"/>
      <c r="U221" s="8"/>
      <c r="V221" s="8"/>
      <c r="W221" s="9"/>
    </row>
    <row r="222" spans="1:23" ht="14.25" customHeight="1">
      <c r="A222" s="36">
        <v>7.2</v>
      </c>
      <c r="B222" s="37" t="s">
        <v>65</v>
      </c>
      <c r="C222" s="38" t="s">
        <v>66</v>
      </c>
      <c r="D222" s="42">
        <v>2574.6</v>
      </c>
      <c r="E222" s="39">
        <v>1133</v>
      </c>
      <c r="F222" s="39">
        <f>ROUND(D222*E222,0)</f>
        <v>2917022</v>
      </c>
      <c r="G222" s="40">
        <f>IF(K222&gt;D222,K222-D222,0)</f>
        <v>0</v>
      </c>
      <c r="H222" s="41">
        <f>ROUND(E222*G222,0)</f>
        <v>0</v>
      </c>
      <c r="I222" s="66">
        <v>0</v>
      </c>
      <c r="J222" s="49">
        <f>ROUND(I222*E222,0)</f>
        <v>0</v>
      </c>
      <c r="K222" s="32"/>
      <c r="L222" s="35">
        <f>ROUND(E222*K222,0)</f>
        <v>0</v>
      </c>
      <c r="M222" s="7"/>
      <c r="N222" s="8"/>
      <c r="O222" s="27"/>
      <c r="P222" s="27"/>
      <c r="Q222" s="8"/>
      <c r="R222" s="8"/>
      <c r="S222" s="8"/>
      <c r="T222" s="8"/>
      <c r="U222" s="8"/>
      <c r="V222" s="8"/>
      <c r="W222" s="9"/>
    </row>
    <row r="223" spans="1:23" ht="14.25" customHeight="1">
      <c r="A223" s="36">
        <v>7.3</v>
      </c>
      <c r="B223" s="37" t="s">
        <v>67</v>
      </c>
      <c r="C223" s="38" t="s">
        <v>30</v>
      </c>
      <c r="D223" s="42">
        <v>15</v>
      </c>
      <c r="E223" s="39">
        <v>131673</v>
      </c>
      <c r="F223" s="39">
        <f>ROUND(D223*E223,0)</f>
        <v>1975095</v>
      </c>
      <c r="G223" s="40">
        <f>IF(K223&gt;D223,K223-D223,0)</f>
        <v>0</v>
      </c>
      <c r="H223" s="41">
        <f>ROUND(E223*G223,0)</f>
        <v>0</v>
      </c>
      <c r="I223" s="66">
        <v>0</v>
      </c>
      <c r="J223" s="49">
        <f>ROUND(I223*E223,0)</f>
        <v>0</v>
      </c>
      <c r="K223" s="32"/>
      <c r="L223" s="35">
        <f>ROUND(E223*K223,0)</f>
        <v>0</v>
      </c>
      <c r="M223" s="7"/>
      <c r="N223" s="8"/>
      <c r="O223" s="27"/>
      <c r="P223" s="27"/>
      <c r="Q223" s="8"/>
      <c r="R223" s="8"/>
      <c r="S223" s="8"/>
      <c r="T223" s="8"/>
      <c r="U223" s="8"/>
      <c r="V223" s="8"/>
      <c r="W223" s="9"/>
    </row>
    <row r="224" spans="1:23" ht="14.25" customHeight="1">
      <c r="A224" s="36">
        <v>7.4</v>
      </c>
      <c r="B224" s="37" t="s">
        <v>68</v>
      </c>
      <c r="C224" s="38" t="s">
        <v>40</v>
      </c>
      <c r="D224" s="42">
        <v>0</v>
      </c>
      <c r="E224" s="39">
        <v>1245000</v>
      </c>
      <c r="F224" s="39">
        <f>ROUND(D224*E224,0)</f>
        <v>0</v>
      </c>
      <c r="G224" s="40">
        <f>IF(K224&gt;D224,K224-D224,0)</f>
        <v>0</v>
      </c>
      <c r="H224" s="41">
        <f>ROUND(E224*G224,0)</f>
        <v>0</v>
      </c>
      <c r="I224" s="66">
        <v>0</v>
      </c>
      <c r="J224" s="49">
        <f>ROUND(I224*E224,0)</f>
        <v>0</v>
      </c>
      <c r="K224" s="32"/>
      <c r="L224" s="35">
        <f>ROUND(E224*K224,0)</f>
        <v>0</v>
      </c>
      <c r="M224" s="7"/>
      <c r="N224" s="8"/>
      <c r="O224" s="27"/>
      <c r="P224" s="27"/>
      <c r="Q224" s="8"/>
      <c r="R224" s="8"/>
      <c r="S224" s="8"/>
      <c r="T224" s="8"/>
      <c r="U224" s="8"/>
      <c r="V224" s="8"/>
      <c r="W224" s="9"/>
    </row>
    <row r="225" spans="1:23" ht="14.25" customHeight="1">
      <c r="A225" s="36">
        <v>7.5</v>
      </c>
      <c r="B225" s="37" t="s">
        <v>69</v>
      </c>
      <c r="C225" s="38" t="s">
        <v>40</v>
      </c>
      <c r="D225" s="42">
        <v>0</v>
      </c>
      <c r="E225" s="39">
        <v>60171</v>
      </c>
      <c r="F225" s="39">
        <f>ROUND(D225*E225,0)</f>
        <v>0</v>
      </c>
      <c r="G225" s="40">
        <f>IF(K225&gt;D225,K225-D225,0)</f>
        <v>0</v>
      </c>
      <c r="H225" s="41">
        <f>ROUND(E225*G225,0)</f>
        <v>0</v>
      </c>
      <c r="I225" s="66">
        <v>0</v>
      </c>
      <c r="J225" s="49">
        <f>ROUND(I225*E225,0)</f>
        <v>0</v>
      </c>
      <c r="K225" s="32"/>
      <c r="L225" s="35">
        <f>ROUND(E225*K225,0)</f>
        <v>0</v>
      </c>
      <c r="M225" s="7"/>
      <c r="N225" s="8"/>
      <c r="O225" s="27"/>
      <c r="P225" s="27"/>
      <c r="Q225" s="8"/>
      <c r="R225" s="8"/>
      <c r="S225" s="8"/>
      <c r="T225" s="8"/>
      <c r="U225" s="8"/>
      <c r="V225" s="8"/>
      <c r="W225" s="9"/>
    </row>
    <row r="226" spans="1:23" ht="14.25" customHeight="1">
      <c r="A226" s="60"/>
      <c r="B226" s="60"/>
      <c r="C226" s="60"/>
      <c r="D226" s="60"/>
      <c r="E226" s="60"/>
      <c r="F226" s="45">
        <f>SUM(F221:F225)</f>
        <v>13822355</v>
      </c>
      <c r="G226" s="32"/>
      <c r="H226" s="45">
        <f>SUM(H221:H225)</f>
        <v>0</v>
      </c>
      <c r="I226" s="34"/>
      <c r="J226" s="45">
        <f>SUM(J221:J225)</f>
        <v>0</v>
      </c>
      <c r="K226" s="32"/>
      <c r="L226" s="199">
        <f>SUM(L221:L225)</f>
        <v>0</v>
      </c>
      <c r="M226" s="8"/>
      <c r="N226" s="8"/>
      <c r="O226" s="27"/>
      <c r="P226" s="27"/>
      <c r="Q226" s="8"/>
      <c r="R226" s="8"/>
      <c r="S226" s="8"/>
      <c r="T226" s="8"/>
      <c r="U226" s="8"/>
      <c r="V226" s="8"/>
      <c r="W226" s="9"/>
    </row>
    <row r="227" spans="1:23" ht="14.25" customHeight="1">
      <c r="A227" s="36"/>
      <c r="B227" s="61" t="s">
        <v>70</v>
      </c>
      <c r="C227" s="44"/>
      <c r="D227" s="32"/>
      <c r="E227" s="39"/>
      <c r="F227" s="39"/>
      <c r="G227" s="32"/>
      <c r="H227" s="33"/>
      <c r="I227" s="34"/>
      <c r="J227" s="33"/>
      <c r="K227" s="32"/>
      <c r="L227" s="35"/>
      <c r="M227" s="7"/>
      <c r="N227" s="8"/>
      <c r="O227" s="27"/>
      <c r="P227" s="27"/>
      <c r="Q227" s="8"/>
      <c r="R227" s="8"/>
      <c r="S227" s="8"/>
      <c r="T227" s="8"/>
      <c r="U227" s="8"/>
      <c r="V227" s="8"/>
      <c r="W227" s="9"/>
    </row>
    <row r="228" spans="1:23" ht="14.25" customHeight="1">
      <c r="A228" s="63">
        <v>9</v>
      </c>
      <c r="B228" s="50" t="s">
        <v>190</v>
      </c>
      <c r="C228" s="44"/>
      <c r="D228" s="32"/>
      <c r="E228" s="39"/>
      <c r="F228" s="39"/>
      <c r="G228" s="32"/>
      <c r="H228" s="33"/>
      <c r="I228" s="34"/>
      <c r="J228" s="33"/>
      <c r="K228" s="32"/>
      <c r="L228" s="35"/>
      <c r="M228" s="7"/>
      <c r="N228" s="8"/>
      <c r="O228" s="27"/>
      <c r="P228" s="27"/>
      <c r="Q228" s="8"/>
      <c r="R228" s="8"/>
      <c r="S228" s="8"/>
      <c r="T228" s="8"/>
      <c r="U228" s="8"/>
      <c r="V228" s="8"/>
      <c r="W228" s="9"/>
    </row>
    <row r="229" spans="1:23" ht="14.25" customHeight="1">
      <c r="A229" s="65" t="s">
        <v>191</v>
      </c>
      <c r="B229" s="37" t="s">
        <v>192</v>
      </c>
      <c r="C229" s="38" t="s">
        <v>30</v>
      </c>
      <c r="D229" s="32"/>
      <c r="E229" s="39"/>
      <c r="F229" s="39">
        <f>ROUND(D229*E229,0)</f>
        <v>0</v>
      </c>
      <c r="G229" s="40">
        <f>IF(K229&gt;D229,K229-D229,0)</f>
        <v>0</v>
      </c>
      <c r="H229" s="41">
        <f>ROUND(E229*G229,0)</f>
        <v>0</v>
      </c>
      <c r="I229" s="66">
        <v>0</v>
      </c>
      <c r="J229" s="49">
        <f>ROUND(I229*E229,0)</f>
        <v>0</v>
      </c>
      <c r="K229" s="32"/>
      <c r="L229" s="35">
        <f>ROUND(E229*K229,0)</f>
        <v>0</v>
      </c>
      <c r="M229" s="7"/>
      <c r="N229" s="8"/>
      <c r="O229" s="27"/>
      <c r="P229" s="27"/>
      <c r="Q229" s="8"/>
      <c r="R229" s="8"/>
      <c r="S229" s="8"/>
      <c r="T229" s="8"/>
      <c r="U229" s="8"/>
      <c r="V229" s="8"/>
      <c r="W229" s="9"/>
    </row>
    <row r="230" spans="1:23" ht="14.25" customHeight="1">
      <c r="A230" s="65" t="s">
        <v>191</v>
      </c>
      <c r="B230" s="37" t="s">
        <v>193</v>
      </c>
      <c r="C230" s="38" t="s">
        <v>40</v>
      </c>
      <c r="D230" s="32"/>
      <c r="E230" s="39"/>
      <c r="F230" s="39">
        <f>ROUND(D230*E230,0)</f>
        <v>0</v>
      </c>
      <c r="G230" s="40">
        <f>IF(K230&gt;D230,K230-D230,0)</f>
        <v>0</v>
      </c>
      <c r="H230" s="41">
        <f>ROUND(E230*G230,0)</f>
        <v>0</v>
      </c>
      <c r="I230" s="66">
        <v>0</v>
      </c>
      <c r="J230" s="49">
        <f>ROUND(I230*E230,0)</f>
        <v>0</v>
      </c>
      <c r="K230" s="32"/>
      <c r="L230" s="35">
        <f>ROUND(E230*K230,0)</f>
        <v>0</v>
      </c>
      <c r="M230" s="7"/>
      <c r="N230" s="8"/>
      <c r="O230" s="27"/>
      <c r="P230" s="27"/>
      <c r="Q230" s="8"/>
      <c r="R230" s="8"/>
      <c r="S230" s="8"/>
      <c r="T230" s="8"/>
      <c r="U230" s="8"/>
      <c r="V230" s="8"/>
      <c r="W230" s="9"/>
    </row>
    <row r="231" spans="1:23" ht="14.25" customHeight="1">
      <c r="A231" s="36"/>
      <c r="B231" s="43"/>
      <c r="C231" s="44"/>
      <c r="D231" s="32"/>
      <c r="E231" s="39"/>
      <c r="F231" s="45">
        <f>SUM(F229:F230)</f>
        <v>0</v>
      </c>
      <c r="G231" s="32"/>
      <c r="H231" s="45">
        <f>SUM(H229:H230)</f>
        <v>0</v>
      </c>
      <c r="I231" s="34"/>
      <c r="J231" s="45">
        <f>SUM(J229:J230)</f>
        <v>0</v>
      </c>
      <c r="K231" s="32"/>
      <c r="L231" s="199">
        <f>SUM(L229:L230)</f>
        <v>0</v>
      </c>
      <c r="M231" s="8"/>
      <c r="N231" s="8"/>
      <c r="O231" s="27"/>
      <c r="P231" s="27"/>
      <c r="Q231" s="8"/>
      <c r="R231" s="8"/>
      <c r="S231" s="8"/>
      <c r="T231" s="8"/>
      <c r="U231" s="8"/>
      <c r="V231" s="8"/>
      <c r="W231" s="9"/>
    </row>
    <row r="232" spans="1:23" ht="31.5" customHeight="1">
      <c r="A232" s="63">
        <v>10</v>
      </c>
      <c r="B232" s="50" t="s">
        <v>71</v>
      </c>
      <c r="C232" s="44"/>
      <c r="D232" s="32"/>
      <c r="E232" s="39"/>
      <c r="F232" s="39"/>
      <c r="G232" s="32"/>
      <c r="H232" s="39"/>
      <c r="I232" s="34"/>
      <c r="J232" s="39"/>
      <c r="K232" s="32"/>
      <c r="L232" s="39"/>
      <c r="M232" s="72"/>
      <c r="N232" s="8"/>
      <c r="O232" s="27"/>
      <c r="P232" s="27"/>
      <c r="Q232" s="8"/>
      <c r="R232" s="8"/>
      <c r="S232" s="8"/>
      <c r="T232" s="8"/>
      <c r="U232" s="8"/>
      <c r="V232" s="8"/>
      <c r="W232" s="9"/>
    </row>
    <row r="233" spans="1:23" ht="14.25" customHeight="1">
      <c r="A233" s="65" t="s">
        <v>191</v>
      </c>
      <c r="B233" s="37" t="s">
        <v>73</v>
      </c>
      <c r="C233" s="38" t="s">
        <v>46</v>
      </c>
      <c r="D233" s="32"/>
      <c r="E233" s="39">
        <v>12899</v>
      </c>
      <c r="F233" s="39">
        <f t="shared" ref="F233:F242" si="0">ROUND(D233*E233,0)</f>
        <v>0</v>
      </c>
      <c r="G233" s="40">
        <f t="shared" ref="G233:G242" si="1">IF(K233&gt;D233,K233-D233,0)</f>
        <v>0</v>
      </c>
      <c r="H233" s="41">
        <f t="shared" ref="H233:H242" si="2">ROUND(E233*G233,0)</f>
        <v>0</v>
      </c>
      <c r="I233" s="66">
        <v>0</v>
      </c>
      <c r="J233" s="49">
        <f t="shared" ref="J233:J242" si="3">ROUND(I233*E233,0)</f>
        <v>0</v>
      </c>
      <c r="K233" s="32"/>
      <c r="L233" s="35">
        <f t="shared" ref="L233:L242" si="4">ROUND(E233*K233,0)</f>
        <v>0</v>
      </c>
      <c r="M233" s="7"/>
      <c r="N233" s="8"/>
      <c r="O233" s="27"/>
      <c r="P233" s="27"/>
      <c r="Q233" s="8"/>
      <c r="R233" s="8"/>
      <c r="S233" s="8"/>
      <c r="T233" s="8"/>
      <c r="U233" s="8"/>
      <c r="V233" s="8"/>
      <c r="W233" s="9"/>
    </row>
    <row r="234" spans="1:23" ht="51" customHeight="1">
      <c r="A234" s="65" t="s">
        <v>191</v>
      </c>
      <c r="B234" s="37" t="s">
        <v>202</v>
      </c>
      <c r="C234" s="38" t="s">
        <v>40</v>
      </c>
      <c r="D234" s="32"/>
      <c r="E234" s="39">
        <v>60171</v>
      </c>
      <c r="F234" s="39">
        <f t="shared" si="0"/>
        <v>0</v>
      </c>
      <c r="G234" s="40">
        <f t="shared" si="1"/>
        <v>0</v>
      </c>
      <c r="H234" s="41">
        <f t="shared" si="2"/>
        <v>0</v>
      </c>
      <c r="I234" s="66">
        <v>0</v>
      </c>
      <c r="J234" s="49">
        <f t="shared" si="3"/>
        <v>0</v>
      </c>
      <c r="K234" s="32"/>
      <c r="L234" s="35">
        <f t="shared" si="4"/>
        <v>0</v>
      </c>
      <c r="M234" s="7"/>
      <c r="N234" s="8"/>
      <c r="O234" s="27"/>
      <c r="P234" s="27"/>
      <c r="Q234" s="8"/>
      <c r="R234" s="8"/>
      <c r="S234" s="8"/>
      <c r="T234" s="8"/>
      <c r="U234" s="8"/>
      <c r="V234" s="8"/>
      <c r="W234" s="9"/>
    </row>
    <row r="235" spans="1:23" ht="41.25" customHeight="1">
      <c r="A235" s="65" t="s">
        <v>203</v>
      </c>
      <c r="B235" s="37" t="s">
        <v>81</v>
      </c>
      <c r="C235" s="38" t="s">
        <v>40</v>
      </c>
      <c r="D235" s="32"/>
      <c r="E235" s="39">
        <v>474275</v>
      </c>
      <c r="F235" s="39">
        <f t="shared" si="0"/>
        <v>0</v>
      </c>
      <c r="G235" s="40">
        <f t="shared" si="1"/>
        <v>0</v>
      </c>
      <c r="H235" s="41">
        <f t="shared" si="2"/>
        <v>0</v>
      </c>
      <c r="I235" s="66">
        <v>0</v>
      </c>
      <c r="J235" s="49">
        <f t="shared" si="3"/>
        <v>0</v>
      </c>
      <c r="K235" s="32"/>
      <c r="L235" s="35">
        <f t="shared" si="4"/>
        <v>0</v>
      </c>
      <c r="M235" s="7"/>
      <c r="N235" s="8"/>
      <c r="O235" s="27"/>
      <c r="P235" s="27"/>
      <c r="Q235" s="8"/>
      <c r="R235" s="8"/>
      <c r="S235" s="8"/>
      <c r="T235" s="8"/>
      <c r="U235" s="8"/>
      <c r="V235" s="8"/>
      <c r="W235" s="9"/>
    </row>
    <row r="236" spans="1:23" ht="34.15" customHeight="1">
      <c r="A236" s="65" t="s">
        <v>191</v>
      </c>
      <c r="B236" s="37" t="s">
        <v>83</v>
      </c>
      <c r="C236" s="38" t="s">
        <v>30</v>
      </c>
      <c r="D236" s="32"/>
      <c r="E236" s="39">
        <v>492517</v>
      </c>
      <c r="F236" s="39">
        <f t="shared" si="0"/>
        <v>0</v>
      </c>
      <c r="G236" s="40">
        <f t="shared" si="1"/>
        <v>0</v>
      </c>
      <c r="H236" s="41">
        <f t="shared" si="2"/>
        <v>0</v>
      </c>
      <c r="I236" s="66">
        <v>0</v>
      </c>
      <c r="J236" s="49">
        <f t="shared" si="3"/>
        <v>0</v>
      </c>
      <c r="K236" s="32"/>
      <c r="L236" s="35">
        <f t="shared" si="4"/>
        <v>0</v>
      </c>
      <c r="M236" s="7"/>
      <c r="N236" s="8"/>
      <c r="O236" s="27"/>
      <c r="P236" s="27"/>
      <c r="Q236" s="8"/>
      <c r="R236" s="8"/>
      <c r="S236" s="8"/>
      <c r="T236" s="8"/>
      <c r="U236" s="8"/>
      <c r="V236" s="8"/>
      <c r="W236" s="9"/>
    </row>
    <row r="237" spans="1:23" ht="34.15" customHeight="1">
      <c r="A237" s="65" t="s">
        <v>191</v>
      </c>
      <c r="B237" s="37" t="s">
        <v>85</v>
      </c>
      <c r="C237" s="38" t="s">
        <v>30</v>
      </c>
      <c r="D237" s="32"/>
      <c r="E237" s="39">
        <v>424400</v>
      </c>
      <c r="F237" s="39">
        <f t="shared" si="0"/>
        <v>0</v>
      </c>
      <c r="G237" s="40">
        <f t="shared" si="1"/>
        <v>0</v>
      </c>
      <c r="H237" s="41">
        <f t="shared" si="2"/>
        <v>0</v>
      </c>
      <c r="I237" s="66">
        <v>0</v>
      </c>
      <c r="J237" s="49">
        <f t="shared" si="3"/>
        <v>0</v>
      </c>
      <c r="K237" s="32"/>
      <c r="L237" s="35">
        <f t="shared" si="4"/>
        <v>0</v>
      </c>
      <c r="M237" s="7"/>
      <c r="N237" s="8"/>
      <c r="O237" s="27"/>
      <c r="P237" s="27"/>
      <c r="Q237" s="8"/>
      <c r="R237" s="8"/>
      <c r="S237" s="8"/>
      <c r="T237" s="8"/>
      <c r="U237" s="8"/>
      <c r="V237" s="8"/>
      <c r="W237" s="9"/>
    </row>
    <row r="238" spans="1:23" ht="34.15" customHeight="1">
      <c r="A238" s="65" t="s">
        <v>191</v>
      </c>
      <c r="B238" s="37" t="s">
        <v>204</v>
      </c>
      <c r="C238" s="38" t="s">
        <v>30</v>
      </c>
      <c r="D238" s="32"/>
      <c r="E238" s="39">
        <v>153822</v>
      </c>
      <c r="F238" s="39">
        <f t="shared" si="0"/>
        <v>0</v>
      </c>
      <c r="G238" s="40">
        <f t="shared" si="1"/>
        <v>0</v>
      </c>
      <c r="H238" s="41">
        <f t="shared" si="2"/>
        <v>0</v>
      </c>
      <c r="I238" s="66">
        <v>0</v>
      </c>
      <c r="J238" s="49">
        <f t="shared" si="3"/>
        <v>0</v>
      </c>
      <c r="K238" s="32"/>
      <c r="L238" s="35">
        <f t="shared" si="4"/>
        <v>0</v>
      </c>
      <c r="M238" s="7"/>
      <c r="N238" s="8"/>
      <c r="O238" s="27"/>
      <c r="P238" s="27"/>
      <c r="Q238" s="8"/>
      <c r="R238" s="8"/>
      <c r="S238" s="8"/>
      <c r="T238" s="8"/>
      <c r="U238" s="8"/>
      <c r="V238" s="8"/>
      <c r="W238" s="9"/>
    </row>
    <row r="239" spans="1:23" ht="34.15" customHeight="1">
      <c r="A239" s="65" t="s">
        <v>191</v>
      </c>
      <c r="B239" s="37" t="s">
        <v>89</v>
      </c>
      <c r="C239" s="38" t="s">
        <v>46</v>
      </c>
      <c r="D239" s="32"/>
      <c r="E239" s="39">
        <v>37830</v>
      </c>
      <c r="F239" s="39">
        <f t="shared" si="0"/>
        <v>0</v>
      </c>
      <c r="G239" s="40">
        <f t="shared" si="1"/>
        <v>0</v>
      </c>
      <c r="H239" s="41">
        <f t="shared" si="2"/>
        <v>0</v>
      </c>
      <c r="I239" s="34">
        <v>0</v>
      </c>
      <c r="J239" s="49">
        <f t="shared" si="3"/>
        <v>0</v>
      </c>
      <c r="K239" s="32"/>
      <c r="L239" s="35">
        <f t="shared" si="4"/>
        <v>0</v>
      </c>
      <c r="M239" s="7"/>
      <c r="N239" s="8"/>
      <c r="O239" s="27"/>
      <c r="P239" s="27"/>
      <c r="Q239" s="8"/>
      <c r="R239" s="8"/>
      <c r="S239" s="8"/>
      <c r="T239" s="8"/>
      <c r="U239" s="8"/>
      <c r="V239" s="8"/>
      <c r="W239" s="9"/>
    </row>
    <row r="240" spans="1:23" ht="14.25" customHeight="1">
      <c r="A240" s="65" t="s">
        <v>191</v>
      </c>
      <c r="B240" s="37" t="s">
        <v>91</v>
      </c>
      <c r="C240" s="38" t="s">
        <v>46</v>
      </c>
      <c r="D240" s="32"/>
      <c r="E240" s="39">
        <v>13834</v>
      </c>
      <c r="F240" s="39">
        <f t="shared" si="0"/>
        <v>0</v>
      </c>
      <c r="G240" s="40">
        <f t="shared" si="1"/>
        <v>0</v>
      </c>
      <c r="H240" s="41">
        <f t="shared" si="2"/>
        <v>0</v>
      </c>
      <c r="I240" s="66">
        <v>0</v>
      </c>
      <c r="J240" s="49">
        <f t="shared" si="3"/>
        <v>0</v>
      </c>
      <c r="K240" s="32"/>
      <c r="L240" s="35">
        <f t="shared" si="4"/>
        <v>0</v>
      </c>
      <c r="M240" s="7"/>
      <c r="N240" s="8"/>
      <c r="O240" s="27"/>
      <c r="P240" s="27"/>
      <c r="Q240" s="8"/>
      <c r="R240" s="8"/>
      <c r="S240" s="8"/>
      <c r="T240" s="8"/>
      <c r="U240" s="8"/>
      <c r="V240" s="8"/>
      <c r="W240" s="9"/>
    </row>
    <row r="241" spans="1:23" ht="14.25" customHeight="1">
      <c r="A241" s="65" t="s">
        <v>191</v>
      </c>
      <c r="B241" s="37" t="s">
        <v>93</v>
      </c>
      <c r="C241" s="38" t="s">
        <v>46</v>
      </c>
      <c r="D241" s="32"/>
      <c r="E241" s="39">
        <v>29218</v>
      </c>
      <c r="F241" s="39">
        <f t="shared" si="0"/>
        <v>0</v>
      </c>
      <c r="G241" s="40">
        <f t="shared" si="1"/>
        <v>0</v>
      </c>
      <c r="H241" s="41">
        <f t="shared" si="2"/>
        <v>0</v>
      </c>
      <c r="I241" s="66">
        <v>0</v>
      </c>
      <c r="J241" s="49">
        <f t="shared" si="3"/>
        <v>0</v>
      </c>
      <c r="K241" s="32"/>
      <c r="L241" s="35">
        <f t="shared" si="4"/>
        <v>0</v>
      </c>
      <c r="M241" s="7"/>
      <c r="N241" s="8"/>
      <c r="O241" s="27"/>
      <c r="P241" s="27"/>
      <c r="Q241" s="8"/>
      <c r="R241" s="8"/>
      <c r="S241" s="8"/>
      <c r="T241" s="8"/>
      <c r="U241" s="8"/>
      <c r="V241" s="8"/>
      <c r="W241" s="9"/>
    </row>
    <row r="242" spans="1:23" ht="34.15" customHeight="1">
      <c r="A242" s="65" t="s">
        <v>191</v>
      </c>
      <c r="B242" s="37" t="s">
        <v>95</v>
      </c>
      <c r="C242" s="38" t="s">
        <v>96</v>
      </c>
      <c r="D242" s="32"/>
      <c r="E242" s="201">
        <v>8436787</v>
      </c>
      <c r="F242" s="39">
        <f t="shared" si="0"/>
        <v>0</v>
      </c>
      <c r="G242" s="40">
        <f t="shared" si="1"/>
        <v>0</v>
      </c>
      <c r="H242" s="41">
        <f t="shared" si="2"/>
        <v>0</v>
      </c>
      <c r="I242" s="66">
        <v>0</v>
      </c>
      <c r="J242" s="49">
        <f t="shared" si="3"/>
        <v>0</v>
      </c>
      <c r="K242" s="32"/>
      <c r="L242" s="35">
        <f t="shared" si="4"/>
        <v>0</v>
      </c>
      <c r="M242" s="7"/>
      <c r="N242" s="8"/>
      <c r="O242" s="27"/>
      <c r="P242" s="27"/>
      <c r="Q242" s="8"/>
      <c r="R242" s="8"/>
      <c r="S242" s="8"/>
      <c r="T242" s="8"/>
      <c r="U242" s="8"/>
      <c r="V242" s="8"/>
      <c r="W242" s="9"/>
    </row>
    <row r="243" spans="1:23" ht="14.25" customHeight="1">
      <c r="A243" s="36"/>
      <c r="B243" s="43"/>
      <c r="C243" s="44"/>
      <c r="D243" s="32"/>
      <c r="E243" s="39"/>
      <c r="F243" s="67">
        <f>SUM(F233:F242)</f>
        <v>0</v>
      </c>
      <c r="G243" s="32"/>
      <c r="H243" s="67">
        <f>SUM(H233:H242)</f>
        <v>0</v>
      </c>
      <c r="I243" s="34"/>
      <c r="J243" s="67">
        <f>SUM(J233:J242)</f>
        <v>0</v>
      </c>
      <c r="K243" s="32"/>
      <c r="L243" s="67">
        <f>SUM(L233:L242)</f>
        <v>0</v>
      </c>
      <c r="M243" s="72"/>
      <c r="N243" s="8"/>
      <c r="O243" s="27"/>
      <c r="P243" s="27"/>
      <c r="Q243" s="8"/>
      <c r="R243" s="8"/>
      <c r="S243" s="8"/>
      <c r="T243" s="8"/>
      <c r="U243" s="8"/>
      <c r="V243" s="8"/>
      <c r="W243" s="9"/>
    </row>
    <row r="244" spans="1:23" ht="14.25" customHeight="1">
      <c r="A244" s="422" t="s">
        <v>205</v>
      </c>
      <c r="B244" s="423"/>
      <c r="C244" s="423"/>
      <c r="D244" s="423"/>
      <c r="E244" s="424"/>
      <c r="F244" s="74">
        <f>F226+F219+F214+F209+F204+F200+F196+F231+F243</f>
        <v>128517287</v>
      </c>
      <c r="G244" s="32"/>
      <c r="H244" s="74">
        <f>H226+H219+H214+H209+H204+H200+H196+H231+H243</f>
        <v>0</v>
      </c>
      <c r="I244" s="34"/>
      <c r="J244" s="74">
        <f>J226+J219+J214+J209+J204+J200+J196+J231+J243</f>
        <v>0</v>
      </c>
      <c r="K244" s="32"/>
      <c r="L244" s="74">
        <f>L226+L219+L214+L209+L204+L200+L196+L231+L243</f>
        <v>0</v>
      </c>
      <c r="M244" s="72"/>
      <c r="N244" s="8"/>
      <c r="O244" s="27"/>
      <c r="P244" s="27"/>
      <c r="Q244" s="8"/>
      <c r="R244" s="8"/>
      <c r="S244" s="8"/>
      <c r="T244" s="8"/>
      <c r="U244" s="8"/>
      <c r="V244" s="8"/>
      <c r="W244" s="9"/>
    </row>
    <row r="245" spans="1:23" ht="7.9" customHeight="1">
      <c r="A245" s="36"/>
      <c r="B245" s="43"/>
      <c r="C245" s="44"/>
      <c r="D245" s="32"/>
      <c r="E245" s="39"/>
      <c r="F245" s="39"/>
      <c r="G245" s="32"/>
      <c r="H245" s="33"/>
      <c r="I245" s="34"/>
      <c r="J245" s="33"/>
      <c r="K245" s="32"/>
      <c r="L245" s="35"/>
      <c r="M245" s="7"/>
      <c r="N245" s="8"/>
      <c r="O245" s="27"/>
      <c r="P245" s="27"/>
      <c r="Q245" s="8"/>
      <c r="R245" s="8"/>
      <c r="S245" s="8"/>
      <c r="T245" s="8"/>
      <c r="U245" s="8"/>
      <c r="V245" s="8"/>
      <c r="W245" s="9"/>
    </row>
    <row r="246" spans="1:23" ht="14.25" customHeight="1">
      <c r="A246" s="539" t="s">
        <v>206</v>
      </c>
      <c r="B246" s="540"/>
      <c r="C246" s="540"/>
      <c r="D246" s="540"/>
      <c r="E246" s="540"/>
      <c r="F246" s="540"/>
      <c r="G246" s="540"/>
      <c r="H246" s="540"/>
      <c r="I246" s="540"/>
      <c r="J246" s="540"/>
      <c r="K246" s="540"/>
      <c r="L246" s="541"/>
      <c r="M246" s="7"/>
      <c r="N246" s="8"/>
      <c r="O246" s="27"/>
      <c r="P246" s="27"/>
      <c r="Q246" s="8"/>
      <c r="R246" s="8"/>
      <c r="S246" s="8"/>
      <c r="T246" s="8"/>
      <c r="U246" s="8"/>
      <c r="V246" s="8"/>
      <c r="W246" s="9"/>
    </row>
    <row r="247" spans="1:23" ht="14.25" customHeight="1">
      <c r="A247" s="28">
        <v>1</v>
      </c>
      <c r="B247" s="29" t="s">
        <v>38</v>
      </c>
      <c r="C247" s="30"/>
      <c r="D247" s="31"/>
      <c r="E247" s="30"/>
      <c r="F247" s="30"/>
      <c r="G247" s="32"/>
      <c r="H247" s="33"/>
      <c r="I247" s="34"/>
      <c r="J247" s="33"/>
      <c r="K247" s="32"/>
      <c r="L247" s="35"/>
      <c r="M247" s="7"/>
      <c r="N247" s="8"/>
      <c r="O247" s="27"/>
      <c r="P247" s="27"/>
      <c r="Q247" s="8"/>
      <c r="R247" s="8"/>
      <c r="S247" s="8"/>
      <c r="T247" s="8"/>
      <c r="U247" s="8"/>
      <c r="V247" s="8"/>
      <c r="W247" s="9"/>
    </row>
    <row r="248" spans="1:23" ht="14.25" customHeight="1">
      <c r="A248" s="36">
        <v>1.1000000000000001</v>
      </c>
      <c r="B248" s="37" t="s">
        <v>39</v>
      </c>
      <c r="C248" s="38" t="s">
        <v>40</v>
      </c>
      <c r="D248" s="32">
        <v>111.13</v>
      </c>
      <c r="E248" s="39">
        <v>2970</v>
      </c>
      <c r="F248" s="39">
        <f>ROUND(D248*E248,0)</f>
        <v>330056</v>
      </c>
      <c r="G248" s="40">
        <f>IF(K248&gt;D248,K248-D248,0)</f>
        <v>0</v>
      </c>
      <c r="H248" s="41">
        <f>ROUND(E248*G248,0)</f>
        <v>0</v>
      </c>
      <c r="I248" s="66">
        <v>0</v>
      </c>
      <c r="J248" s="49">
        <f>ROUND(I248*E248,0)</f>
        <v>0</v>
      </c>
      <c r="K248" s="32"/>
      <c r="L248" s="35">
        <f>ROUND(E248*K248,0)</f>
        <v>0</v>
      </c>
      <c r="M248" s="7"/>
      <c r="N248" s="8"/>
      <c r="O248" s="27"/>
      <c r="P248" s="27"/>
      <c r="Q248" s="8"/>
      <c r="R248" s="8"/>
      <c r="S248" s="8"/>
      <c r="T248" s="8"/>
      <c r="U248" s="8"/>
      <c r="V248" s="8"/>
      <c r="W248" s="9"/>
    </row>
    <row r="249" spans="1:23" ht="14.25" customHeight="1">
      <c r="A249" s="36">
        <v>1.2</v>
      </c>
      <c r="B249" s="37" t="s">
        <v>41</v>
      </c>
      <c r="C249" s="38" t="s">
        <v>40</v>
      </c>
      <c r="D249" s="32">
        <v>212.66</v>
      </c>
      <c r="E249" s="39">
        <v>3057</v>
      </c>
      <c r="F249" s="39">
        <f>ROUND(D249*E249,0)</f>
        <v>650102</v>
      </c>
      <c r="G249" s="40">
        <f>IF(K249&gt;D249,K249-D249,0)</f>
        <v>0</v>
      </c>
      <c r="H249" s="41">
        <f>ROUND(E249*G249,0)</f>
        <v>0</v>
      </c>
      <c r="I249" s="66">
        <v>0</v>
      </c>
      <c r="J249" s="49">
        <f>ROUND(I249*E249,0)</f>
        <v>0</v>
      </c>
      <c r="K249" s="32"/>
      <c r="L249" s="35">
        <f>ROUND(E249*K249,0)</f>
        <v>0</v>
      </c>
      <c r="M249" s="7"/>
      <c r="N249" s="8"/>
      <c r="O249" s="27"/>
      <c r="P249" s="27"/>
      <c r="Q249" s="8"/>
      <c r="R249" s="8"/>
      <c r="S249" s="8"/>
      <c r="T249" s="8"/>
      <c r="U249" s="8"/>
      <c r="V249" s="8"/>
      <c r="W249" s="9"/>
    </row>
    <row r="250" spans="1:23" ht="14.25" customHeight="1">
      <c r="A250" s="36">
        <v>1.3</v>
      </c>
      <c r="B250" s="37" t="s">
        <v>42</v>
      </c>
      <c r="C250" s="38" t="s">
        <v>43</v>
      </c>
      <c r="D250" s="32">
        <v>0.11</v>
      </c>
      <c r="E250" s="39">
        <v>1478476</v>
      </c>
      <c r="F250" s="39">
        <f>ROUND(D250*E250,0)</f>
        <v>162632</v>
      </c>
      <c r="G250" s="40">
        <f>IF(K250&gt;D250,K250-D250,0)</f>
        <v>0</v>
      </c>
      <c r="H250" s="41">
        <f>ROUND(E250*G250,0)</f>
        <v>0</v>
      </c>
      <c r="I250" s="66">
        <v>0</v>
      </c>
      <c r="J250" s="49">
        <f>ROUND(I250*E250,0)</f>
        <v>0</v>
      </c>
      <c r="K250" s="32"/>
      <c r="L250" s="35">
        <f>ROUND(E250*K250,0)</f>
        <v>0</v>
      </c>
      <c r="M250" s="7"/>
      <c r="N250" s="8"/>
      <c r="O250" s="27"/>
      <c r="P250" s="27"/>
      <c r="Q250" s="8"/>
      <c r="R250" s="8"/>
      <c r="S250" s="8"/>
      <c r="T250" s="8"/>
      <c r="U250" s="8"/>
      <c r="V250" s="8"/>
      <c r="W250" s="9"/>
    </row>
    <row r="251" spans="1:23" ht="14.25" customHeight="1">
      <c r="A251" s="36"/>
      <c r="B251" s="43"/>
      <c r="C251" s="44"/>
      <c r="D251" s="52"/>
      <c r="E251" s="39"/>
      <c r="F251" s="45">
        <f>SUM(F248:F250)</f>
        <v>1142790</v>
      </c>
      <c r="G251" s="32"/>
      <c r="H251" s="45">
        <f>SUM(H248:H250)</f>
        <v>0</v>
      </c>
      <c r="I251" s="34"/>
      <c r="J251" s="45">
        <f>SUM(J248:J250)</f>
        <v>0</v>
      </c>
      <c r="K251" s="32"/>
      <c r="L251" s="45">
        <f>SUM(L248:L250)</f>
        <v>0</v>
      </c>
      <c r="M251" s="72"/>
      <c r="N251" s="8"/>
      <c r="O251" s="27"/>
      <c r="P251" s="27"/>
      <c r="Q251" s="8"/>
      <c r="R251" s="8"/>
      <c r="S251" s="8"/>
      <c r="T251" s="8"/>
      <c r="U251" s="8"/>
      <c r="V251" s="8"/>
      <c r="W251" s="9"/>
    </row>
    <row r="252" spans="1:23" ht="14.25" customHeight="1">
      <c r="A252" s="28">
        <v>2</v>
      </c>
      <c r="B252" s="29" t="s">
        <v>44</v>
      </c>
      <c r="C252" s="47"/>
      <c r="D252" s="52"/>
      <c r="E252" s="48"/>
      <c r="F252" s="39"/>
      <c r="G252" s="32"/>
      <c r="H252" s="33"/>
      <c r="I252" s="34"/>
      <c r="J252" s="33"/>
      <c r="K252" s="32"/>
      <c r="L252" s="35"/>
      <c r="M252" s="7"/>
      <c r="N252" s="8"/>
      <c r="O252" s="27"/>
      <c r="P252" s="27"/>
      <c r="Q252" s="8"/>
      <c r="R252" s="8"/>
      <c r="S252" s="8"/>
      <c r="T252" s="8"/>
      <c r="U252" s="8"/>
      <c r="V252" s="8"/>
      <c r="W252" s="9"/>
    </row>
    <row r="253" spans="1:23" ht="14.25" customHeight="1">
      <c r="A253" s="36"/>
      <c r="B253" s="37" t="s">
        <v>45</v>
      </c>
      <c r="C253" s="38" t="s">
        <v>46</v>
      </c>
      <c r="D253" s="52">
        <v>4.28</v>
      </c>
      <c r="E253" s="39">
        <v>209569</v>
      </c>
      <c r="F253" s="39">
        <f>ROUND(D253*E253,0)</f>
        <v>896955</v>
      </c>
      <c r="G253" s="40">
        <f>IF(K253&gt;D253,K253-D253,0)</f>
        <v>0</v>
      </c>
      <c r="H253" s="41">
        <f>ROUND(E253*G253,0)</f>
        <v>0</v>
      </c>
      <c r="I253" s="66">
        <v>0</v>
      </c>
      <c r="J253" s="49">
        <f>ROUND(I253*E253,0)</f>
        <v>0</v>
      </c>
      <c r="K253" s="32"/>
      <c r="L253" s="35">
        <f>ROUND(E253*K253,0)</f>
        <v>0</v>
      </c>
      <c r="M253" s="7"/>
      <c r="N253" s="8"/>
      <c r="O253" s="27"/>
      <c r="P253" s="27"/>
      <c r="Q253" s="8"/>
      <c r="R253" s="8"/>
      <c r="S253" s="8"/>
      <c r="T253" s="8"/>
      <c r="U253" s="8"/>
      <c r="V253" s="8"/>
      <c r="W253" s="9"/>
    </row>
    <row r="254" spans="1:23" ht="14.25" customHeight="1">
      <c r="A254" s="36"/>
      <c r="B254" s="43"/>
      <c r="C254" s="44"/>
      <c r="D254" s="52"/>
      <c r="E254" s="39"/>
      <c r="F254" s="39">
        <f>ROUND(D254*E254,0)</f>
        <v>0</v>
      </c>
      <c r="G254" s="32"/>
      <c r="H254" s="33"/>
      <c r="I254" s="34"/>
      <c r="J254" s="33"/>
      <c r="K254" s="32"/>
      <c r="L254" s="35"/>
      <c r="M254" s="7"/>
      <c r="N254" s="8"/>
      <c r="O254" s="27"/>
      <c r="P254" s="27"/>
      <c r="Q254" s="8"/>
      <c r="R254" s="8"/>
      <c r="S254" s="8"/>
      <c r="T254" s="8"/>
      <c r="U254" s="8"/>
      <c r="V254" s="8"/>
      <c r="W254" s="9"/>
    </row>
    <row r="255" spans="1:23" ht="14.25" customHeight="1">
      <c r="A255" s="36"/>
      <c r="B255" s="43"/>
      <c r="C255" s="44"/>
      <c r="D255" s="52"/>
      <c r="E255" s="39"/>
      <c r="F255" s="45">
        <f>SUM(F253:F254)</f>
        <v>896955</v>
      </c>
      <c r="G255" s="32"/>
      <c r="H255" s="45">
        <f>SUM(H253:H254)</f>
        <v>0</v>
      </c>
      <c r="I255" s="34"/>
      <c r="J255" s="45">
        <f>SUM(J253:J254)</f>
        <v>0</v>
      </c>
      <c r="K255" s="32"/>
      <c r="L255" s="45">
        <f>SUM(L253:L254)</f>
        <v>0</v>
      </c>
      <c r="M255" s="72"/>
      <c r="N255" s="8"/>
      <c r="O255" s="27"/>
      <c r="P255" s="27"/>
      <c r="Q255" s="8"/>
      <c r="R255" s="8"/>
      <c r="S255" s="8"/>
      <c r="T255" s="8"/>
      <c r="U255" s="8"/>
      <c r="V255" s="8"/>
      <c r="W255" s="9"/>
    </row>
    <row r="256" spans="1:23" ht="14.25" customHeight="1">
      <c r="A256" s="28">
        <v>3</v>
      </c>
      <c r="B256" s="50" t="s">
        <v>47</v>
      </c>
      <c r="C256" s="44"/>
      <c r="D256" s="52"/>
      <c r="E256" s="39"/>
      <c r="F256" s="39"/>
      <c r="G256" s="32"/>
      <c r="H256" s="33"/>
      <c r="I256" s="34"/>
      <c r="J256" s="33"/>
      <c r="K256" s="32"/>
      <c r="L256" s="35"/>
      <c r="M256" s="7"/>
      <c r="N256" s="8"/>
      <c r="O256" s="27"/>
      <c r="P256" s="27"/>
      <c r="Q256" s="8"/>
      <c r="R256" s="8"/>
      <c r="S256" s="8"/>
      <c r="T256" s="8"/>
      <c r="U256" s="8"/>
      <c r="V256" s="8"/>
      <c r="W256" s="9"/>
    </row>
    <row r="257" spans="1:23" ht="14.25" customHeight="1">
      <c r="A257" s="36">
        <v>3.1</v>
      </c>
      <c r="B257" s="37" t="s">
        <v>48</v>
      </c>
      <c r="C257" s="38" t="s">
        <v>46</v>
      </c>
      <c r="D257" s="32">
        <v>333.39</v>
      </c>
      <c r="E257" s="39">
        <v>19763</v>
      </c>
      <c r="F257" s="39">
        <f>ROUND(D257*E257,0)</f>
        <v>6588787</v>
      </c>
      <c r="G257" s="40">
        <f>IF(K257&gt;D257,K257-D257,0)</f>
        <v>0</v>
      </c>
      <c r="H257" s="41">
        <f>ROUND(E257*G257,0)</f>
        <v>0</v>
      </c>
      <c r="I257" s="66">
        <v>0</v>
      </c>
      <c r="J257" s="49">
        <f>ROUND(I257*E257,0)</f>
        <v>0</v>
      </c>
      <c r="K257" s="32"/>
      <c r="L257" s="35">
        <f>ROUND(E257*K257,0)</f>
        <v>0</v>
      </c>
      <c r="M257" s="7"/>
      <c r="N257" s="8"/>
      <c r="O257" s="27"/>
      <c r="P257" s="27"/>
      <c r="Q257" s="8"/>
      <c r="R257" s="8"/>
      <c r="S257" s="8"/>
      <c r="T257" s="8"/>
      <c r="U257" s="8"/>
      <c r="V257" s="8"/>
      <c r="W257" s="9"/>
    </row>
    <row r="258" spans="1:23" ht="14.25" customHeight="1">
      <c r="A258" s="36">
        <v>3.2</v>
      </c>
      <c r="B258" s="37" t="s">
        <v>49</v>
      </c>
      <c r="C258" s="38" t="s">
        <v>46</v>
      </c>
      <c r="D258" s="32">
        <v>33.9</v>
      </c>
      <c r="E258" s="39">
        <v>52187</v>
      </c>
      <c r="F258" s="39">
        <f>ROUND(D258*E258,0)</f>
        <v>1769139</v>
      </c>
      <c r="G258" s="40">
        <f>IF(K258&gt;D258,K258-D258,0)</f>
        <v>0</v>
      </c>
      <c r="H258" s="41">
        <f>ROUND(E258*G258,0)</f>
        <v>0</v>
      </c>
      <c r="I258" s="66">
        <v>0</v>
      </c>
      <c r="J258" s="49">
        <f>ROUND(I258*E258,0)</f>
        <v>0</v>
      </c>
      <c r="K258" s="32"/>
      <c r="L258" s="35">
        <f>ROUND(E258*K258,0)</f>
        <v>0</v>
      </c>
      <c r="M258" s="7"/>
      <c r="N258" s="8"/>
      <c r="O258" s="27"/>
      <c r="P258" s="27"/>
      <c r="Q258" s="8"/>
      <c r="R258" s="8"/>
      <c r="S258" s="8"/>
      <c r="T258" s="8"/>
      <c r="U258" s="8"/>
      <c r="V258" s="8"/>
      <c r="W258" s="9"/>
    </row>
    <row r="259" spans="1:23" ht="14.25" customHeight="1">
      <c r="A259" s="36"/>
      <c r="B259" s="43"/>
      <c r="C259" s="44"/>
      <c r="D259" s="52"/>
      <c r="E259" s="39"/>
      <c r="F259" s="45">
        <f>SUM(F257:F258)</f>
        <v>8357926</v>
      </c>
      <c r="G259" s="32"/>
      <c r="H259" s="45">
        <f>SUM(H257:H258)</f>
        <v>0</v>
      </c>
      <c r="I259" s="34"/>
      <c r="J259" s="45">
        <f>SUM(J257:J258)</f>
        <v>0</v>
      </c>
      <c r="K259" s="32"/>
      <c r="L259" s="45">
        <f>SUM(L257:L258)</f>
        <v>0</v>
      </c>
      <c r="M259" s="72"/>
      <c r="N259" s="8"/>
      <c r="O259" s="27"/>
      <c r="P259" s="27"/>
      <c r="Q259" s="8"/>
      <c r="R259" s="8"/>
      <c r="S259" s="8"/>
      <c r="T259" s="8"/>
      <c r="U259" s="8"/>
      <c r="V259" s="8"/>
      <c r="W259" s="9"/>
    </row>
    <row r="260" spans="1:23" ht="14.25" customHeight="1">
      <c r="A260" s="36"/>
      <c r="B260" s="43"/>
      <c r="C260" s="44"/>
      <c r="D260" s="52"/>
      <c r="E260" s="39"/>
      <c r="F260" s="39"/>
      <c r="G260" s="32"/>
      <c r="H260" s="33"/>
      <c r="I260" s="34"/>
      <c r="J260" s="33"/>
      <c r="K260" s="32"/>
      <c r="L260" s="35"/>
      <c r="M260" s="7"/>
      <c r="N260" s="8"/>
      <c r="O260" s="27"/>
      <c r="P260" s="27"/>
      <c r="Q260" s="8"/>
      <c r="R260" s="8"/>
      <c r="S260" s="8"/>
      <c r="T260" s="8"/>
      <c r="U260" s="8"/>
      <c r="V260" s="8"/>
      <c r="W260" s="9"/>
    </row>
    <row r="261" spans="1:23" ht="14.25" customHeight="1">
      <c r="A261" s="28">
        <v>4</v>
      </c>
      <c r="B261" s="50" t="s">
        <v>50</v>
      </c>
      <c r="C261" s="53"/>
      <c r="D261" s="52"/>
      <c r="E261" s="39"/>
      <c r="F261" s="54"/>
      <c r="G261" s="32"/>
      <c r="H261" s="33"/>
      <c r="I261" s="34"/>
      <c r="J261" s="33"/>
      <c r="K261" s="32"/>
      <c r="L261" s="35"/>
      <c r="M261" s="7"/>
      <c r="N261" s="8"/>
      <c r="O261" s="27"/>
      <c r="P261" s="27"/>
      <c r="Q261" s="8"/>
      <c r="R261" s="8"/>
      <c r="S261" s="8"/>
      <c r="T261" s="8"/>
      <c r="U261" s="8"/>
      <c r="V261" s="8"/>
      <c r="W261" s="9"/>
    </row>
    <row r="262" spans="1:23" ht="14.25" customHeight="1">
      <c r="A262" s="36">
        <v>4.0999999999999996</v>
      </c>
      <c r="B262" s="37" t="s">
        <v>51</v>
      </c>
      <c r="C262" s="38" t="s">
        <v>46</v>
      </c>
      <c r="D262" s="32">
        <v>21.27</v>
      </c>
      <c r="E262" s="39">
        <v>31353</v>
      </c>
      <c r="F262" s="39">
        <f>ROUND(D262*E262,0)</f>
        <v>666878</v>
      </c>
      <c r="G262" s="40">
        <f>IF(K262&gt;D262,K262-D262,0)</f>
        <v>0</v>
      </c>
      <c r="H262" s="41">
        <f>ROUND(E262*G262,0)</f>
        <v>0</v>
      </c>
      <c r="I262" s="66">
        <v>0</v>
      </c>
      <c r="J262" s="49">
        <f>ROUND(I262*E262,0)</f>
        <v>0</v>
      </c>
      <c r="K262" s="32"/>
      <c r="L262" s="35">
        <f>ROUND(E262*K262,0)</f>
        <v>0</v>
      </c>
      <c r="M262" s="7"/>
      <c r="N262" s="8"/>
      <c r="O262" s="27"/>
      <c r="P262" s="27"/>
      <c r="Q262" s="8"/>
      <c r="R262" s="8"/>
      <c r="S262" s="8"/>
      <c r="T262" s="8"/>
      <c r="U262" s="8"/>
      <c r="V262" s="8"/>
      <c r="W262" s="9"/>
    </row>
    <row r="263" spans="1:23" ht="14.25" customHeight="1">
      <c r="A263" s="36">
        <v>4.2</v>
      </c>
      <c r="B263" s="37" t="s">
        <v>52</v>
      </c>
      <c r="C263" s="38" t="s">
        <v>46</v>
      </c>
      <c r="D263" s="32">
        <v>133.30000000000001</v>
      </c>
      <c r="E263" s="39">
        <v>59142</v>
      </c>
      <c r="F263" s="39">
        <f>ROUND(D263*E263,0)</f>
        <v>7883629</v>
      </c>
      <c r="G263" s="40">
        <f>IF(K263&gt;D263,K263-D263,0)</f>
        <v>0</v>
      </c>
      <c r="H263" s="41">
        <f>ROUND(E263*G263,0)</f>
        <v>0</v>
      </c>
      <c r="I263" s="66">
        <v>0</v>
      </c>
      <c r="J263" s="49">
        <f>ROUND(I263*E263,0)</f>
        <v>0</v>
      </c>
      <c r="K263" s="32"/>
      <c r="L263" s="35">
        <f>ROUND(E263*K263,0)</f>
        <v>0</v>
      </c>
      <c r="M263" s="7"/>
      <c r="N263" s="8"/>
      <c r="O263" s="27"/>
      <c r="P263" s="27"/>
      <c r="Q263" s="8"/>
      <c r="R263" s="8"/>
      <c r="S263" s="8"/>
      <c r="T263" s="8"/>
      <c r="U263" s="8"/>
      <c r="V263" s="8"/>
      <c r="W263" s="9"/>
    </row>
    <row r="264" spans="1:23" ht="14.25" customHeight="1">
      <c r="A264" s="28"/>
      <c r="B264" s="43"/>
      <c r="C264" s="53"/>
      <c r="D264" s="52"/>
      <c r="E264" s="39"/>
      <c r="F264" s="45">
        <f>SUM(F262:F263)</f>
        <v>8550507</v>
      </c>
      <c r="G264" s="32"/>
      <c r="H264" s="45">
        <f>SUM(H262:H263)</f>
        <v>0</v>
      </c>
      <c r="I264" s="34"/>
      <c r="J264" s="45">
        <f>SUM(J262:J263)</f>
        <v>0</v>
      </c>
      <c r="K264" s="32"/>
      <c r="L264" s="45">
        <f>SUM(L262:L263)</f>
        <v>0</v>
      </c>
      <c r="M264" s="72"/>
      <c r="N264" s="8"/>
      <c r="O264" s="27"/>
      <c r="P264" s="27"/>
      <c r="Q264" s="8"/>
      <c r="R264" s="8"/>
      <c r="S264" s="8"/>
      <c r="T264" s="8"/>
      <c r="U264" s="8"/>
      <c r="V264" s="8"/>
      <c r="W264" s="9"/>
    </row>
    <row r="265" spans="1:23" ht="14.25" customHeight="1">
      <c r="A265" s="28">
        <v>5</v>
      </c>
      <c r="B265" s="29" t="s">
        <v>53</v>
      </c>
      <c r="C265" s="53"/>
      <c r="D265" s="52"/>
      <c r="E265" s="39"/>
      <c r="F265" s="39"/>
      <c r="G265" s="32"/>
      <c r="H265" s="33"/>
      <c r="I265" s="34"/>
      <c r="J265" s="33"/>
      <c r="K265" s="32"/>
      <c r="L265" s="35"/>
      <c r="M265" s="7"/>
      <c r="N265" s="8"/>
      <c r="O265" s="27"/>
      <c r="P265" s="27"/>
      <c r="Q265" s="8"/>
      <c r="R265" s="8"/>
      <c r="S265" s="8"/>
      <c r="T265" s="8"/>
      <c r="U265" s="8"/>
      <c r="V265" s="8"/>
      <c r="W265" s="9"/>
    </row>
    <row r="266" spans="1:23" ht="14.25" customHeight="1">
      <c r="A266" s="36">
        <v>5.0999999999999996</v>
      </c>
      <c r="B266" s="37" t="s">
        <v>54</v>
      </c>
      <c r="C266" s="38" t="s">
        <v>46</v>
      </c>
      <c r="D266" s="32">
        <v>132.83000000000001</v>
      </c>
      <c r="E266" s="39">
        <v>666008</v>
      </c>
      <c r="F266" s="39">
        <f>ROUND(D266*E266,0)</f>
        <v>88465843</v>
      </c>
      <c r="G266" s="40">
        <f>IF(K266&gt;D266,K266-D266,0)</f>
        <v>0</v>
      </c>
      <c r="H266" s="41">
        <f>ROUND(E266*G266,0)</f>
        <v>0</v>
      </c>
      <c r="I266" s="66">
        <v>0</v>
      </c>
      <c r="J266" s="49">
        <f>ROUND(I266*E266,0)</f>
        <v>0</v>
      </c>
      <c r="K266" s="32"/>
      <c r="L266" s="35">
        <f>ROUND(E266*K266,0)</f>
        <v>0</v>
      </c>
      <c r="M266" s="7"/>
      <c r="N266" s="8"/>
      <c r="O266" s="27"/>
      <c r="P266" s="27"/>
      <c r="Q266" s="8"/>
      <c r="R266" s="8"/>
      <c r="S266" s="8"/>
      <c r="T266" s="8"/>
      <c r="U266" s="8"/>
      <c r="V266" s="8"/>
      <c r="W266" s="9"/>
    </row>
    <row r="267" spans="1:23" ht="14.25" customHeight="1">
      <c r="A267" s="36">
        <v>5.2</v>
      </c>
      <c r="B267" s="37" t="s">
        <v>55</v>
      </c>
      <c r="C267" s="38" t="s">
        <v>56</v>
      </c>
      <c r="D267" s="32">
        <v>0</v>
      </c>
      <c r="E267" s="39">
        <v>4005</v>
      </c>
      <c r="F267" s="39">
        <f>ROUND(D267*E267,0)</f>
        <v>0</v>
      </c>
      <c r="G267" s="40">
        <f>IF(K267&gt;D267,K267-D267,0)</f>
        <v>0</v>
      </c>
      <c r="H267" s="41">
        <f>ROUND(E267*G267,0)</f>
        <v>0</v>
      </c>
      <c r="I267" s="66">
        <v>0</v>
      </c>
      <c r="J267" s="49">
        <f>ROUND(I267*E267,0)</f>
        <v>0</v>
      </c>
      <c r="K267" s="32"/>
      <c r="L267" s="35">
        <f>ROUND(E267*K267,0)</f>
        <v>0</v>
      </c>
      <c r="M267" s="7"/>
      <c r="N267" s="8"/>
      <c r="O267" s="27"/>
      <c r="P267" s="27"/>
      <c r="Q267" s="8"/>
      <c r="R267" s="8"/>
      <c r="S267" s="8"/>
      <c r="T267" s="8"/>
      <c r="U267" s="8"/>
      <c r="V267" s="8"/>
      <c r="W267" s="9"/>
    </row>
    <row r="268" spans="1:23" ht="14.25" customHeight="1">
      <c r="A268" s="36">
        <v>5.3</v>
      </c>
      <c r="B268" s="37" t="s">
        <v>57</v>
      </c>
      <c r="C268" s="38" t="s">
        <v>40</v>
      </c>
      <c r="D268" s="32">
        <v>212.66</v>
      </c>
      <c r="E268" s="39">
        <v>56280</v>
      </c>
      <c r="F268" s="39">
        <f>ROUND(D268*E268,0)</f>
        <v>11968505</v>
      </c>
      <c r="G268" s="40">
        <f>IF(K268&gt;D268,K268-D268,0)</f>
        <v>0</v>
      </c>
      <c r="H268" s="41">
        <f>ROUND(E268*G268,0)</f>
        <v>0</v>
      </c>
      <c r="I268" s="66">
        <v>0</v>
      </c>
      <c r="J268" s="49">
        <f>ROUND(I268*E268,0)</f>
        <v>0</v>
      </c>
      <c r="K268" s="32"/>
      <c r="L268" s="35">
        <f>ROUND(E268*K268,0)</f>
        <v>0</v>
      </c>
      <c r="M268" s="7"/>
      <c r="N268" s="8"/>
      <c r="O268" s="27"/>
      <c r="P268" s="27"/>
      <c r="Q268" s="8"/>
      <c r="R268" s="8"/>
      <c r="S268" s="8"/>
      <c r="T268" s="8"/>
      <c r="U268" s="8"/>
      <c r="V268" s="8"/>
      <c r="W268" s="9"/>
    </row>
    <row r="269" spans="1:23" ht="14.25" customHeight="1">
      <c r="A269" s="36"/>
      <c r="B269" s="43"/>
      <c r="C269" s="53"/>
      <c r="D269" s="52"/>
      <c r="E269" s="39"/>
      <c r="F269" s="45">
        <f>SUM(F266:F268)</f>
        <v>100434348</v>
      </c>
      <c r="G269" s="32"/>
      <c r="H269" s="45">
        <f>SUM(H266:H268)</f>
        <v>0</v>
      </c>
      <c r="I269" s="34"/>
      <c r="J269" s="45">
        <f>SUM(J266:J268)</f>
        <v>0</v>
      </c>
      <c r="K269" s="32"/>
      <c r="L269" s="45">
        <f>SUM(L266:L268)</f>
        <v>0</v>
      </c>
      <c r="M269" s="72"/>
      <c r="N269" s="8"/>
      <c r="O269" s="27"/>
      <c r="P269" s="27"/>
      <c r="Q269" s="8"/>
      <c r="R269" s="8"/>
      <c r="S269" s="8"/>
      <c r="T269" s="8"/>
      <c r="U269" s="8"/>
      <c r="V269" s="8"/>
      <c r="W269" s="9"/>
    </row>
    <row r="270" spans="1:23" ht="14.25" customHeight="1">
      <c r="A270" s="28">
        <v>6</v>
      </c>
      <c r="B270" s="29" t="s">
        <v>58</v>
      </c>
      <c r="C270" s="30"/>
      <c r="D270" s="31"/>
      <c r="E270" s="30"/>
      <c r="F270" s="39"/>
      <c r="G270" s="32"/>
      <c r="H270" s="33"/>
      <c r="I270" s="34"/>
      <c r="J270" s="33"/>
      <c r="K270" s="32"/>
      <c r="L270" s="35"/>
      <c r="M270" s="7"/>
      <c r="N270" s="8"/>
      <c r="O270" s="27"/>
      <c r="P270" s="27"/>
      <c r="Q270" s="8"/>
      <c r="R270" s="8"/>
      <c r="S270" s="8"/>
      <c r="T270" s="8"/>
      <c r="U270" s="8"/>
      <c r="V270" s="8"/>
      <c r="W270" s="9"/>
    </row>
    <row r="271" spans="1:23" ht="14.25" customHeight="1">
      <c r="A271" s="36">
        <v>6.1</v>
      </c>
      <c r="B271" s="37" t="s">
        <v>59</v>
      </c>
      <c r="C271" s="38" t="s">
        <v>40</v>
      </c>
      <c r="D271" s="42">
        <v>320.19</v>
      </c>
      <c r="E271" s="39">
        <v>2973</v>
      </c>
      <c r="F271" s="39">
        <f>ROUND(D271*E271,0)</f>
        <v>951925</v>
      </c>
      <c r="G271" s="40">
        <f>IF(K271&gt;D271,K271-D271,0)</f>
        <v>0</v>
      </c>
      <c r="H271" s="41">
        <f>ROUND(E271*G271,0)</f>
        <v>0</v>
      </c>
      <c r="I271" s="66">
        <v>0</v>
      </c>
      <c r="J271" s="49">
        <f>ROUND(I271*E271,0)</f>
        <v>0</v>
      </c>
      <c r="K271" s="32"/>
      <c r="L271" s="35">
        <f>ROUND(E271*K271,0)</f>
        <v>0</v>
      </c>
      <c r="M271" s="7"/>
      <c r="N271" s="8"/>
      <c r="O271" s="27"/>
      <c r="P271" s="27"/>
      <c r="Q271" s="8"/>
      <c r="R271" s="8"/>
      <c r="S271" s="8"/>
      <c r="T271" s="8"/>
      <c r="U271" s="8"/>
      <c r="V271" s="8"/>
      <c r="W271" s="9"/>
    </row>
    <row r="272" spans="1:23" ht="14.25" customHeight="1">
      <c r="A272" s="36">
        <v>6.2</v>
      </c>
      <c r="B272" s="37" t="s">
        <v>60</v>
      </c>
      <c r="C272" s="38" t="s">
        <v>40</v>
      </c>
      <c r="D272" s="42">
        <v>56.4</v>
      </c>
      <c r="E272" s="39">
        <v>8919</v>
      </c>
      <c r="F272" s="39">
        <f>ROUND(D272*E272,0)</f>
        <v>503032</v>
      </c>
      <c r="G272" s="40">
        <f>IF(K272&gt;D272,K272-D272,0)</f>
        <v>0</v>
      </c>
      <c r="H272" s="41">
        <f>ROUND(E272*G272,0)</f>
        <v>0</v>
      </c>
      <c r="I272" s="66">
        <v>0</v>
      </c>
      <c r="J272" s="49">
        <f>ROUND(I272*E272,0)</f>
        <v>0</v>
      </c>
      <c r="K272" s="32"/>
      <c r="L272" s="35">
        <f>ROUND(E272*K272,0)</f>
        <v>0</v>
      </c>
      <c r="M272" s="7"/>
      <c r="N272" s="8"/>
      <c r="O272" s="27"/>
      <c r="P272" s="27"/>
      <c r="Q272" s="8"/>
      <c r="R272" s="8"/>
      <c r="S272" s="8"/>
      <c r="T272" s="8"/>
      <c r="U272" s="8"/>
      <c r="V272" s="8"/>
      <c r="W272" s="9"/>
    </row>
    <row r="273" spans="1:23" ht="14.25" customHeight="1">
      <c r="A273" s="36">
        <v>6.3</v>
      </c>
      <c r="B273" s="37" t="s">
        <v>61</v>
      </c>
      <c r="C273" s="38" t="s">
        <v>30</v>
      </c>
      <c r="D273" s="42">
        <v>2</v>
      </c>
      <c r="E273" s="39">
        <v>209715</v>
      </c>
      <c r="F273" s="39">
        <f>ROUND(D273*E273,0)</f>
        <v>419430</v>
      </c>
      <c r="G273" s="40">
        <f>IF(K273&gt;D273,K273-D273,0)</f>
        <v>0</v>
      </c>
      <c r="H273" s="41">
        <f>ROUND(E273*G273,0)</f>
        <v>0</v>
      </c>
      <c r="I273" s="66">
        <v>0</v>
      </c>
      <c r="J273" s="49">
        <f>ROUND(I273*E273,0)</f>
        <v>0</v>
      </c>
      <c r="K273" s="32"/>
      <c r="L273" s="35">
        <f>ROUND(E273*K273,0)</f>
        <v>0</v>
      </c>
      <c r="M273" s="7"/>
      <c r="N273" s="8"/>
      <c r="O273" s="27"/>
      <c r="P273" s="27"/>
      <c r="Q273" s="8"/>
      <c r="R273" s="8"/>
      <c r="S273" s="8"/>
      <c r="T273" s="8"/>
      <c r="U273" s="8"/>
      <c r="V273" s="8"/>
      <c r="W273" s="9"/>
    </row>
    <row r="274" spans="1:23" ht="14.25" customHeight="1">
      <c r="A274" s="36"/>
      <c r="B274" s="43"/>
      <c r="C274" s="53"/>
      <c r="D274" s="56"/>
      <c r="E274" s="39"/>
      <c r="F274" s="45">
        <f>SUM(F271:F273)</f>
        <v>1874387</v>
      </c>
      <c r="G274" s="32"/>
      <c r="H274" s="45">
        <f>SUM(H271:H273)</f>
        <v>0</v>
      </c>
      <c r="I274" s="34"/>
      <c r="J274" s="45">
        <f>SUM(J271:J273)</f>
        <v>0</v>
      </c>
      <c r="K274" s="32"/>
      <c r="L274" s="45">
        <f>SUM(L271:L273)</f>
        <v>0</v>
      </c>
      <c r="M274" s="72"/>
      <c r="N274" s="8"/>
      <c r="O274" s="27"/>
      <c r="P274" s="27"/>
      <c r="Q274" s="8"/>
      <c r="R274" s="8"/>
      <c r="S274" s="8"/>
      <c r="T274" s="8"/>
      <c r="U274" s="8"/>
      <c r="V274" s="8"/>
      <c r="W274" s="9"/>
    </row>
    <row r="275" spans="1:23" ht="14.25" customHeight="1">
      <c r="A275" s="28">
        <v>7</v>
      </c>
      <c r="B275" s="50" t="s">
        <v>62</v>
      </c>
      <c r="C275" s="53"/>
      <c r="D275" s="56"/>
      <c r="E275" s="39"/>
      <c r="F275" s="39"/>
      <c r="G275" s="32"/>
      <c r="H275" s="41"/>
      <c r="I275" s="34"/>
      <c r="J275" s="33"/>
      <c r="K275" s="32"/>
      <c r="L275" s="35"/>
      <c r="M275" s="7"/>
      <c r="N275" s="8"/>
      <c r="O275" s="27"/>
      <c r="P275" s="27"/>
      <c r="Q275" s="8"/>
      <c r="R275" s="8"/>
      <c r="S275" s="8"/>
      <c r="T275" s="8"/>
      <c r="U275" s="8"/>
      <c r="V275" s="8"/>
      <c r="W275" s="9"/>
    </row>
    <row r="276" spans="1:23" ht="14.25" customHeight="1">
      <c r="A276" s="36">
        <v>7.1</v>
      </c>
      <c r="B276" s="37" t="s">
        <v>63</v>
      </c>
      <c r="C276" s="38" t="s">
        <v>64</v>
      </c>
      <c r="D276" s="42">
        <v>212.7</v>
      </c>
      <c r="E276" s="39">
        <v>45125</v>
      </c>
      <c r="F276" s="39">
        <f>ROUND(D276*E276,0)</f>
        <v>9598088</v>
      </c>
      <c r="G276" s="40">
        <f>IF(K276&gt;D276,K276-D276,0)</f>
        <v>0</v>
      </c>
      <c r="H276" s="41">
        <f>ROUND(E276*G276,0)</f>
        <v>0</v>
      </c>
      <c r="I276" s="66">
        <v>0</v>
      </c>
      <c r="J276" s="49">
        <f>ROUND(I276*E276,0)</f>
        <v>0</v>
      </c>
      <c r="K276" s="32"/>
      <c r="L276" s="35">
        <f>ROUND(E276*K276,0)</f>
        <v>0</v>
      </c>
      <c r="M276" s="7"/>
      <c r="N276" s="8"/>
      <c r="O276" s="27"/>
      <c r="P276" s="27"/>
      <c r="Q276" s="8"/>
      <c r="R276" s="8"/>
      <c r="S276" s="8"/>
      <c r="T276" s="8"/>
      <c r="U276" s="8"/>
      <c r="V276" s="8"/>
      <c r="W276" s="9"/>
    </row>
    <row r="277" spans="1:23" ht="14.25" customHeight="1">
      <c r="A277" s="36">
        <v>7.2</v>
      </c>
      <c r="B277" s="37" t="s">
        <v>65</v>
      </c>
      <c r="C277" s="38" t="s">
        <v>66</v>
      </c>
      <c r="D277" s="42">
        <v>2666</v>
      </c>
      <c r="E277" s="39">
        <v>1133</v>
      </c>
      <c r="F277" s="39">
        <f>ROUND(D277*E277,0)</f>
        <v>3020578</v>
      </c>
      <c r="G277" s="40">
        <f>IF(K277&gt;D277,K277-D277,0)</f>
        <v>0</v>
      </c>
      <c r="H277" s="41">
        <f>ROUND(E277*G277,0)</f>
        <v>0</v>
      </c>
      <c r="I277" s="66">
        <v>0</v>
      </c>
      <c r="J277" s="49">
        <f>ROUND(I277*E277,0)</f>
        <v>0</v>
      </c>
      <c r="K277" s="32"/>
      <c r="L277" s="35">
        <f>ROUND(E277*K277,0)</f>
        <v>0</v>
      </c>
      <c r="M277" s="7"/>
      <c r="N277" s="8"/>
      <c r="O277" s="27"/>
      <c r="P277" s="27"/>
      <c r="Q277" s="8"/>
      <c r="R277" s="8"/>
      <c r="S277" s="8"/>
      <c r="T277" s="8"/>
      <c r="U277" s="8"/>
      <c r="V277" s="8"/>
      <c r="W277" s="9"/>
    </row>
    <row r="278" spans="1:23" ht="14.25" customHeight="1">
      <c r="A278" s="36">
        <v>7.3</v>
      </c>
      <c r="B278" s="37" t="s">
        <v>67</v>
      </c>
      <c r="C278" s="38" t="s">
        <v>30</v>
      </c>
      <c r="D278" s="42">
        <v>10</v>
      </c>
      <c r="E278" s="39">
        <v>131673</v>
      </c>
      <c r="F278" s="39">
        <f>ROUND(D278*E278,0)</f>
        <v>1316730</v>
      </c>
      <c r="G278" s="40">
        <f>IF(K278&gt;D278,K278-D278,0)</f>
        <v>0</v>
      </c>
      <c r="H278" s="41">
        <f>ROUND(E278*G278,0)</f>
        <v>0</v>
      </c>
      <c r="I278" s="66">
        <v>0</v>
      </c>
      <c r="J278" s="49">
        <f>ROUND(I278*E278,0)</f>
        <v>0</v>
      </c>
      <c r="K278" s="32"/>
      <c r="L278" s="35">
        <f>ROUND(E278*K278,0)</f>
        <v>0</v>
      </c>
      <c r="M278" s="7"/>
      <c r="N278" s="8"/>
      <c r="O278" s="27"/>
      <c r="P278" s="27"/>
      <c r="Q278" s="8"/>
      <c r="R278" s="8"/>
      <c r="S278" s="8"/>
      <c r="T278" s="8"/>
      <c r="U278" s="8"/>
      <c r="V278" s="8"/>
      <c r="W278" s="9"/>
    </row>
    <row r="279" spans="1:23" ht="14.25" customHeight="1">
      <c r="A279" s="36">
        <v>7.4</v>
      </c>
      <c r="B279" s="37" t="s">
        <v>68</v>
      </c>
      <c r="C279" s="38" t="s">
        <v>40</v>
      </c>
      <c r="D279" s="42">
        <v>2</v>
      </c>
      <c r="E279" s="39">
        <v>1245000</v>
      </c>
      <c r="F279" s="39">
        <f>ROUND(D279*E279,0)</f>
        <v>2490000</v>
      </c>
      <c r="G279" s="40">
        <f>IF(K279&gt;D279,K279-D279,0)</f>
        <v>0</v>
      </c>
      <c r="H279" s="41">
        <f>ROUND(E279*G279,0)</f>
        <v>0</v>
      </c>
      <c r="I279" s="66">
        <v>0</v>
      </c>
      <c r="J279" s="49">
        <f>ROUND(I279*E279,0)</f>
        <v>0</v>
      </c>
      <c r="K279" s="32"/>
      <c r="L279" s="35">
        <f>ROUND(E279*K279,0)</f>
        <v>0</v>
      </c>
      <c r="M279" s="7"/>
      <c r="N279" s="8"/>
      <c r="O279" s="27"/>
      <c r="P279" s="27"/>
      <c r="Q279" s="8"/>
      <c r="R279" s="8"/>
      <c r="S279" s="8"/>
      <c r="T279" s="8"/>
      <c r="U279" s="8"/>
      <c r="V279" s="8"/>
      <c r="W279" s="9"/>
    </row>
    <row r="280" spans="1:23" ht="14.25" customHeight="1">
      <c r="A280" s="36">
        <v>7.5</v>
      </c>
      <c r="B280" s="37" t="s">
        <v>69</v>
      </c>
      <c r="C280" s="38" t="s">
        <v>40</v>
      </c>
      <c r="D280" s="42">
        <v>10</v>
      </c>
      <c r="E280" s="39">
        <v>60171</v>
      </c>
      <c r="F280" s="39">
        <f>ROUND(D280*E280,0)</f>
        <v>601710</v>
      </c>
      <c r="G280" s="40">
        <f>IF(K280&gt;D280,K280-D280,0)</f>
        <v>0</v>
      </c>
      <c r="H280" s="41">
        <f>ROUND(E280*G280,0)</f>
        <v>0</v>
      </c>
      <c r="I280" s="66">
        <v>0</v>
      </c>
      <c r="J280" s="49">
        <f>ROUND(I280*E280,0)</f>
        <v>0</v>
      </c>
      <c r="K280" s="32"/>
      <c r="L280" s="35">
        <f>ROUND(E280*K280,0)</f>
        <v>0</v>
      </c>
      <c r="M280" s="7"/>
      <c r="N280" s="8"/>
      <c r="O280" s="27"/>
      <c r="P280" s="27"/>
      <c r="Q280" s="8"/>
      <c r="R280" s="8"/>
      <c r="S280" s="8"/>
      <c r="T280" s="8"/>
      <c r="U280" s="8"/>
      <c r="V280" s="8"/>
      <c r="W280" s="9"/>
    </row>
    <row r="281" spans="1:23" ht="14.25" customHeight="1">
      <c r="A281" s="60"/>
      <c r="B281" s="60"/>
      <c r="C281" s="60"/>
      <c r="D281" s="60"/>
      <c r="E281" s="60"/>
      <c r="F281" s="45">
        <f>SUM(F276:F280)</f>
        <v>17027106</v>
      </c>
      <c r="G281" s="32"/>
      <c r="H281" s="45">
        <f>SUM(H276:H280)</f>
        <v>0</v>
      </c>
      <c r="I281" s="34"/>
      <c r="J281" s="45">
        <f>SUM(J276:J280)</f>
        <v>0</v>
      </c>
      <c r="K281" s="32"/>
      <c r="L281" s="199">
        <f>SUM(L276:L280)</f>
        <v>0</v>
      </c>
      <c r="M281" s="8"/>
      <c r="N281" s="8"/>
      <c r="O281" s="27"/>
      <c r="P281" s="27"/>
      <c r="Q281" s="8"/>
      <c r="R281" s="8"/>
      <c r="S281" s="8"/>
      <c r="T281" s="8"/>
      <c r="U281" s="8"/>
      <c r="V281" s="8"/>
      <c r="W281" s="9"/>
    </row>
    <row r="282" spans="1:23" ht="14.25" customHeight="1">
      <c r="A282" s="36"/>
      <c r="B282" s="61" t="s">
        <v>70</v>
      </c>
      <c r="C282" s="44"/>
      <c r="D282" s="32"/>
      <c r="E282" s="39"/>
      <c r="F282" s="39"/>
      <c r="G282" s="32"/>
      <c r="H282" s="33"/>
      <c r="I282" s="34"/>
      <c r="J282" s="33"/>
      <c r="K282" s="32"/>
      <c r="L282" s="35"/>
      <c r="M282" s="7"/>
      <c r="N282" s="8"/>
      <c r="O282" s="27"/>
      <c r="P282" s="27"/>
      <c r="Q282" s="8"/>
      <c r="R282" s="8"/>
      <c r="S282" s="8"/>
      <c r="T282" s="8"/>
      <c r="U282" s="8"/>
      <c r="V282" s="8"/>
      <c r="W282" s="9"/>
    </row>
    <row r="283" spans="1:23" ht="14.25" customHeight="1">
      <c r="A283" s="63">
        <v>9</v>
      </c>
      <c r="B283" s="50" t="s">
        <v>190</v>
      </c>
      <c r="C283" s="44"/>
      <c r="D283" s="32"/>
      <c r="E283" s="39"/>
      <c r="F283" s="39"/>
      <c r="G283" s="32"/>
      <c r="H283" s="33"/>
      <c r="I283" s="34"/>
      <c r="J283" s="33"/>
      <c r="K283" s="32"/>
      <c r="L283" s="35"/>
      <c r="M283" s="7"/>
      <c r="N283" s="8"/>
      <c r="O283" s="27"/>
      <c r="P283" s="27"/>
      <c r="Q283" s="8"/>
      <c r="R283" s="8"/>
      <c r="S283" s="8"/>
      <c r="T283" s="8"/>
      <c r="U283" s="8"/>
      <c r="V283" s="8"/>
      <c r="W283" s="9"/>
    </row>
    <row r="284" spans="1:23" ht="14.25" customHeight="1">
      <c r="A284" s="65" t="s">
        <v>191</v>
      </c>
      <c r="B284" s="37" t="s">
        <v>192</v>
      </c>
      <c r="C284" s="38" t="s">
        <v>30</v>
      </c>
      <c r="D284" s="32"/>
      <c r="E284" s="39"/>
      <c r="F284" s="39">
        <f>ROUND(D284*E284,0)</f>
        <v>0</v>
      </c>
      <c r="G284" s="40">
        <f>IF(K284&gt;D284,K284-D284,0)</f>
        <v>0</v>
      </c>
      <c r="H284" s="41">
        <f>ROUND(E284*G284,0)</f>
        <v>0</v>
      </c>
      <c r="I284" s="66">
        <v>0</v>
      </c>
      <c r="J284" s="49">
        <f>ROUND(I284*E284,0)</f>
        <v>0</v>
      </c>
      <c r="K284" s="32"/>
      <c r="L284" s="35">
        <f>ROUND(E284*K284,0)</f>
        <v>0</v>
      </c>
      <c r="M284" s="7"/>
      <c r="N284" s="8"/>
      <c r="O284" s="27"/>
      <c r="P284" s="27"/>
      <c r="Q284" s="8"/>
      <c r="R284" s="8"/>
      <c r="S284" s="8"/>
      <c r="T284" s="8"/>
      <c r="U284" s="8"/>
      <c r="V284" s="8"/>
      <c r="W284" s="9"/>
    </row>
    <row r="285" spans="1:23" ht="14.25" customHeight="1">
      <c r="A285" s="65" t="s">
        <v>191</v>
      </c>
      <c r="B285" s="37" t="s">
        <v>193</v>
      </c>
      <c r="C285" s="38" t="s">
        <v>40</v>
      </c>
      <c r="D285" s="32"/>
      <c r="E285" s="39"/>
      <c r="F285" s="39">
        <f>ROUND(D285*E285,0)</f>
        <v>0</v>
      </c>
      <c r="G285" s="40">
        <f>IF(K285&gt;D285,K285-D285,0)</f>
        <v>0</v>
      </c>
      <c r="H285" s="41">
        <f>ROUND(E285*G285,0)</f>
        <v>0</v>
      </c>
      <c r="I285" s="66">
        <v>0</v>
      </c>
      <c r="J285" s="49">
        <f>ROUND(I285*E285,0)</f>
        <v>0</v>
      </c>
      <c r="K285" s="32"/>
      <c r="L285" s="35">
        <f>ROUND(E285*K285,0)</f>
        <v>0</v>
      </c>
      <c r="M285" s="7"/>
      <c r="N285" s="8"/>
      <c r="O285" s="27"/>
      <c r="P285" s="27"/>
      <c r="Q285" s="8"/>
      <c r="R285" s="8"/>
      <c r="S285" s="8"/>
      <c r="T285" s="8"/>
      <c r="U285" s="8"/>
      <c r="V285" s="8"/>
      <c r="W285" s="9"/>
    </row>
    <row r="286" spans="1:23" ht="14.25" customHeight="1">
      <c r="A286" s="36"/>
      <c r="B286" s="43"/>
      <c r="C286" s="44"/>
      <c r="D286" s="32"/>
      <c r="E286" s="39"/>
      <c r="F286" s="45">
        <f>SUM(F284:F285)</f>
        <v>0</v>
      </c>
      <c r="G286" s="32"/>
      <c r="H286" s="45">
        <f>SUM(H284:H285)</f>
        <v>0</v>
      </c>
      <c r="I286" s="34"/>
      <c r="J286" s="45">
        <f>SUM(J284:J285)</f>
        <v>0</v>
      </c>
      <c r="K286" s="32"/>
      <c r="L286" s="199">
        <f>SUM(L284:L285)</f>
        <v>0</v>
      </c>
      <c r="M286" s="8"/>
      <c r="N286" s="8"/>
      <c r="O286" s="27"/>
      <c r="P286" s="27"/>
      <c r="Q286" s="8"/>
      <c r="R286" s="8"/>
      <c r="S286" s="8"/>
      <c r="T286" s="8"/>
      <c r="U286" s="8"/>
      <c r="V286" s="8"/>
      <c r="W286" s="9"/>
    </row>
    <row r="287" spans="1:23" ht="14.25" customHeight="1">
      <c r="A287" s="422" t="s">
        <v>207</v>
      </c>
      <c r="B287" s="423"/>
      <c r="C287" s="423"/>
      <c r="D287" s="423"/>
      <c r="E287" s="424"/>
      <c r="F287" s="74">
        <f>F281+F274+F269+F264+F259+F255+F251+F286</f>
        <v>138284019</v>
      </c>
      <c r="G287" s="32"/>
      <c r="H287" s="74">
        <f>H281+H274+H269+H264+H259+H255+H251+H286</f>
        <v>0</v>
      </c>
      <c r="I287" s="34"/>
      <c r="J287" s="74">
        <f>J281+J274+J269+J264+J259+J255+J251+J286</f>
        <v>0</v>
      </c>
      <c r="K287" s="32"/>
      <c r="L287" s="74">
        <f>L281+L274+L269+L264+L259+L255+L251+L286</f>
        <v>0</v>
      </c>
      <c r="M287" s="72"/>
      <c r="N287" s="8"/>
      <c r="O287" s="27"/>
      <c r="P287" s="27"/>
      <c r="Q287" s="8"/>
      <c r="R287" s="8"/>
      <c r="S287" s="8"/>
      <c r="T287" s="8"/>
      <c r="U287" s="8"/>
      <c r="V287" s="8"/>
      <c r="W287" s="9"/>
    </row>
    <row r="288" spans="1:23" ht="7.9" customHeight="1">
      <c r="A288" s="36"/>
      <c r="B288" s="43"/>
      <c r="C288" s="44"/>
      <c r="D288" s="32"/>
      <c r="E288" s="39"/>
      <c r="F288" s="39"/>
      <c r="G288" s="32"/>
      <c r="H288" s="33"/>
      <c r="I288" s="34"/>
      <c r="J288" s="33"/>
      <c r="K288" s="32"/>
      <c r="L288" s="35"/>
      <c r="M288" s="7"/>
      <c r="N288" s="8"/>
      <c r="O288" s="27"/>
      <c r="P288" s="27"/>
      <c r="Q288" s="8"/>
      <c r="R288" s="8"/>
      <c r="S288" s="8"/>
      <c r="T288" s="8"/>
      <c r="U288" s="8"/>
      <c r="V288" s="8"/>
      <c r="W288" s="9"/>
    </row>
    <row r="289" spans="1:23" ht="14.25" customHeight="1">
      <c r="A289" s="539" t="s">
        <v>208</v>
      </c>
      <c r="B289" s="540"/>
      <c r="C289" s="540"/>
      <c r="D289" s="540"/>
      <c r="E289" s="540"/>
      <c r="F289" s="540"/>
      <c r="G289" s="540"/>
      <c r="H289" s="540"/>
      <c r="I289" s="540"/>
      <c r="J289" s="540"/>
      <c r="K289" s="540"/>
      <c r="L289" s="541"/>
      <c r="M289" s="7"/>
      <c r="N289" s="8"/>
      <c r="O289" s="27"/>
      <c r="P289" s="27"/>
      <c r="Q289" s="8"/>
      <c r="R289" s="8"/>
      <c r="S289" s="8"/>
      <c r="T289" s="8"/>
      <c r="U289" s="8"/>
      <c r="V289" s="8"/>
      <c r="W289" s="9"/>
    </row>
    <row r="290" spans="1:23" ht="14.25" customHeight="1">
      <c r="A290" s="28">
        <v>1</v>
      </c>
      <c r="B290" s="29" t="s">
        <v>38</v>
      </c>
      <c r="C290" s="30"/>
      <c r="D290" s="31"/>
      <c r="E290" s="30"/>
      <c r="F290" s="30"/>
      <c r="G290" s="32"/>
      <c r="H290" s="33"/>
      <c r="I290" s="34"/>
      <c r="J290" s="33"/>
      <c r="K290" s="32"/>
      <c r="L290" s="35"/>
      <c r="M290" s="7"/>
      <c r="N290" s="8"/>
      <c r="O290" s="27"/>
      <c r="P290" s="27"/>
      <c r="Q290" s="8"/>
      <c r="R290" s="8"/>
      <c r="S290" s="8"/>
      <c r="T290" s="8"/>
      <c r="U290" s="8"/>
      <c r="V290" s="8"/>
      <c r="W290" s="9"/>
    </row>
    <row r="291" spans="1:23" ht="14.25" customHeight="1">
      <c r="A291" s="36">
        <v>1.1000000000000001</v>
      </c>
      <c r="B291" s="37" t="s">
        <v>39</v>
      </c>
      <c r="C291" s="38" t="s">
        <v>40</v>
      </c>
      <c r="D291" s="32">
        <v>60.89</v>
      </c>
      <c r="E291" s="39">
        <v>2970</v>
      </c>
      <c r="F291" s="39">
        <f>ROUND(D291*E291,0)</f>
        <v>180843</v>
      </c>
      <c r="G291" s="40">
        <f>IF(K291&gt;D291,K291-D291,0)</f>
        <v>0</v>
      </c>
      <c r="H291" s="41">
        <f>ROUND(E291*G291,0)</f>
        <v>0</v>
      </c>
      <c r="I291" s="66">
        <v>0</v>
      </c>
      <c r="J291" s="49">
        <f>ROUND(I291*E291,0)</f>
        <v>0</v>
      </c>
      <c r="K291" s="32"/>
      <c r="L291" s="35">
        <f>ROUND(E291*K291,0)</f>
        <v>0</v>
      </c>
      <c r="M291" s="7"/>
      <c r="N291" s="8"/>
      <c r="O291" s="27"/>
      <c r="P291" s="27"/>
      <c r="Q291" s="8"/>
      <c r="R291" s="8"/>
      <c r="S291" s="8"/>
      <c r="T291" s="8"/>
      <c r="U291" s="8"/>
      <c r="V291" s="8"/>
      <c r="W291" s="9"/>
    </row>
    <row r="292" spans="1:23" ht="14.25" customHeight="1">
      <c r="A292" s="36">
        <v>1.2</v>
      </c>
      <c r="B292" s="37" t="s">
        <v>41</v>
      </c>
      <c r="C292" s="38" t="s">
        <v>40</v>
      </c>
      <c r="D292" s="32">
        <v>121.78</v>
      </c>
      <c r="E292" s="39">
        <v>3057</v>
      </c>
      <c r="F292" s="39">
        <f>ROUND(D292*E292,0)</f>
        <v>372281</v>
      </c>
      <c r="G292" s="40">
        <f>IF(K292&gt;D292,K292-D292,0)</f>
        <v>0</v>
      </c>
      <c r="H292" s="41">
        <f>ROUND(E292*G292,0)</f>
        <v>0</v>
      </c>
      <c r="I292" s="66">
        <v>0</v>
      </c>
      <c r="J292" s="49">
        <f>ROUND(I292*E292,0)</f>
        <v>0</v>
      </c>
      <c r="K292" s="32"/>
      <c r="L292" s="35">
        <f>ROUND(E292*K292,0)</f>
        <v>0</v>
      </c>
      <c r="M292" s="7"/>
      <c r="N292" s="8"/>
      <c r="O292" s="27"/>
      <c r="P292" s="27"/>
      <c r="Q292" s="8"/>
      <c r="R292" s="8"/>
      <c r="S292" s="8"/>
      <c r="T292" s="8"/>
      <c r="U292" s="8"/>
      <c r="V292" s="8"/>
      <c r="W292" s="9"/>
    </row>
    <row r="293" spans="1:23" ht="14.25" customHeight="1">
      <c r="A293" s="36">
        <v>1.3</v>
      </c>
      <c r="B293" s="37" t="s">
        <v>42</v>
      </c>
      <c r="C293" s="38" t="s">
        <v>43</v>
      </c>
      <c r="D293" s="32">
        <v>0.06</v>
      </c>
      <c r="E293" s="39">
        <v>1478476</v>
      </c>
      <c r="F293" s="39">
        <f>ROUND(D293*E293,0)</f>
        <v>88709</v>
      </c>
      <c r="G293" s="40">
        <f>IF(K293&gt;D293,K293-D293,0)</f>
        <v>0</v>
      </c>
      <c r="H293" s="41">
        <f>ROUND(E293*G293,0)</f>
        <v>0</v>
      </c>
      <c r="I293" s="66">
        <v>0</v>
      </c>
      <c r="J293" s="49">
        <f>ROUND(I293*E293,0)</f>
        <v>0</v>
      </c>
      <c r="K293" s="32"/>
      <c r="L293" s="35">
        <f>ROUND(E293*K293,0)</f>
        <v>0</v>
      </c>
      <c r="M293" s="7"/>
      <c r="N293" s="8"/>
      <c r="O293" s="27"/>
      <c r="P293" s="27"/>
      <c r="Q293" s="8"/>
      <c r="R293" s="8"/>
      <c r="S293" s="8"/>
      <c r="T293" s="8"/>
      <c r="U293" s="8"/>
      <c r="V293" s="8"/>
      <c r="W293" s="9"/>
    </row>
    <row r="294" spans="1:23" ht="14.25" customHeight="1">
      <c r="A294" s="36"/>
      <c r="B294" s="43"/>
      <c r="C294" s="44"/>
      <c r="D294" s="52"/>
      <c r="E294" s="39"/>
      <c r="F294" s="45">
        <f>SUM(F291:F293)</f>
        <v>641833</v>
      </c>
      <c r="G294" s="32"/>
      <c r="H294" s="45">
        <f>SUM(H291:H293)</f>
        <v>0</v>
      </c>
      <c r="I294" s="34"/>
      <c r="J294" s="45">
        <f>SUM(J291:J293)</f>
        <v>0</v>
      </c>
      <c r="K294" s="32"/>
      <c r="L294" s="45">
        <f>SUM(L291:L293)</f>
        <v>0</v>
      </c>
      <c r="M294" s="72"/>
      <c r="N294" s="8"/>
      <c r="O294" s="27"/>
      <c r="P294" s="27"/>
      <c r="Q294" s="8"/>
      <c r="R294" s="8"/>
      <c r="S294" s="8"/>
      <c r="T294" s="8"/>
      <c r="U294" s="8"/>
      <c r="V294" s="8"/>
      <c r="W294" s="9"/>
    </row>
    <row r="295" spans="1:23" ht="14.25" customHeight="1">
      <c r="A295" s="28">
        <v>2</v>
      </c>
      <c r="B295" s="29" t="s">
        <v>44</v>
      </c>
      <c r="C295" s="47"/>
      <c r="D295" s="52"/>
      <c r="E295" s="48"/>
      <c r="F295" s="39"/>
      <c r="G295" s="32"/>
      <c r="H295" s="33"/>
      <c r="I295" s="34"/>
      <c r="J295" s="33"/>
      <c r="K295" s="32"/>
      <c r="L295" s="35"/>
      <c r="M295" s="7"/>
      <c r="N295" s="8"/>
      <c r="O295" s="27"/>
      <c r="P295" s="27"/>
      <c r="Q295" s="8"/>
      <c r="R295" s="8"/>
      <c r="S295" s="8"/>
      <c r="T295" s="8"/>
      <c r="U295" s="8"/>
      <c r="V295" s="8"/>
      <c r="W295" s="9"/>
    </row>
    <row r="296" spans="1:23" ht="14.25" customHeight="1">
      <c r="A296" s="36"/>
      <c r="B296" s="37" t="s">
        <v>45</v>
      </c>
      <c r="C296" s="38" t="s">
        <v>46</v>
      </c>
      <c r="D296" s="32">
        <v>3.52</v>
      </c>
      <c r="E296" s="39">
        <v>209569</v>
      </c>
      <c r="F296" s="39">
        <f>ROUND(D296*E296,0)</f>
        <v>737683</v>
      </c>
      <c r="G296" s="40">
        <f>IF(K296&gt;D296,K296-D296,0)</f>
        <v>0</v>
      </c>
      <c r="H296" s="41">
        <f>ROUND(E296*G296,0)</f>
        <v>0</v>
      </c>
      <c r="I296" s="66">
        <v>0</v>
      </c>
      <c r="J296" s="49">
        <f>ROUND(I296*E296,0)</f>
        <v>0</v>
      </c>
      <c r="K296" s="32"/>
      <c r="L296" s="35">
        <f>ROUND(E296*K296,0)</f>
        <v>0</v>
      </c>
      <c r="M296" s="7"/>
      <c r="N296" s="8"/>
      <c r="O296" s="27"/>
      <c r="P296" s="27"/>
      <c r="Q296" s="8"/>
      <c r="R296" s="8"/>
      <c r="S296" s="8"/>
      <c r="T296" s="8"/>
      <c r="U296" s="8"/>
      <c r="V296" s="8"/>
      <c r="W296" s="9"/>
    </row>
    <row r="297" spans="1:23" ht="14.25" customHeight="1">
      <c r="A297" s="36"/>
      <c r="B297" s="43"/>
      <c r="C297" s="44"/>
      <c r="D297" s="52"/>
      <c r="E297" s="39"/>
      <c r="F297" s="39">
        <f>ROUND(D297*E297,0)</f>
        <v>0</v>
      </c>
      <c r="G297" s="32"/>
      <c r="H297" s="33"/>
      <c r="I297" s="34"/>
      <c r="J297" s="33"/>
      <c r="K297" s="32"/>
      <c r="L297" s="35"/>
      <c r="M297" s="7"/>
      <c r="N297" s="8"/>
      <c r="O297" s="27"/>
      <c r="P297" s="27"/>
      <c r="Q297" s="8"/>
      <c r="R297" s="8"/>
      <c r="S297" s="8"/>
      <c r="T297" s="8"/>
      <c r="U297" s="8"/>
      <c r="V297" s="8"/>
      <c r="W297" s="9"/>
    </row>
    <row r="298" spans="1:23" ht="14.25" customHeight="1">
      <c r="A298" s="36"/>
      <c r="B298" s="43"/>
      <c r="C298" s="44"/>
      <c r="D298" s="52"/>
      <c r="E298" s="39"/>
      <c r="F298" s="45">
        <f>SUM(F296:F297)</f>
        <v>737683</v>
      </c>
      <c r="G298" s="32"/>
      <c r="H298" s="45">
        <f>SUM(H296:H297)</f>
        <v>0</v>
      </c>
      <c r="I298" s="34"/>
      <c r="J298" s="45">
        <f>SUM(J296:J297)</f>
        <v>0</v>
      </c>
      <c r="K298" s="32"/>
      <c r="L298" s="45">
        <f>SUM(L296:L297)</f>
        <v>0</v>
      </c>
      <c r="M298" s="72"/>
      <c r="N298" s="8"/>
      <c r="O298" s="27"/>
      <c r="P298" s="27"/>
      <c r="Q298" s="8"/>
      <c r="R298" s="8"/>
      <c r="S298" s="8"/>
      <c r="T298" s="8"/>
      <c r="U298" s="8"/>
      <c r="V298" s="8"/>
      <c r="W298" s="9"/>
    </row>
    <row r="299" spans="1:23" ht="14.25" customHeight="1">
      <c r="A299" s="28">
        <v>3</v>
      </c>
      <c r="B299" s="50" t="s">
        <v>47</v>
      </c>
      <c r="C299" s="44"/>
      <c r="D299" s="52"/>
      <c r="E299" s="39"/>
      <c r="F299" s="39"/>
      <c r="G299" s="32"/>
      <c r="H299" s="33"/>
      <c r="I299" s="34"/>
      <c r="J299" s="33"/>
      <c r="K299" s="32"/>
      <c r="L299" s="35"/>
      <c r="M299" s="7"/>
      <c r="N299" s="8"/>
      <c r="O299" s="27"/>
      <c r="P299" s="27"/>
      <c r="Q299" s="8"/>
      <c r="R299" s="8"/>
      <c r="S299" s="8"/>
      <c r="T299" s="8"/>
      <c r="U299" s="8"/>
      <c r="V299" s="8"/>
      <c r="W299" s="9"/>
    </row>
    <row r="300" spans="1:23" ht="14.25" customHeight="1">
      <c r="A300" s="36">
        <v>3.1</v>
      </c>
      <c r="B300" s="37" t="s">
        <v>48</v>
      </c>
      <c r="C300" s="38" t="s">
        <v>46</v>
      </c>
      <c r="D300" s="32">
        <v>121.78</v>
      </c>
      <c r="E300" s="39">
        <v>19763</v>
      </c>
      <c r="F300" s="39">
        <f>ROUND(D300*E300,0)</f>
        <v>2406738</v>
      </c>
      <c r="G300" s="40">
        <f>IF(K300&gt;D300,K300-D300,0)</f>
        <v>0</v>
      </c>
      <c r="H300" s="41">
        <f>ROUND(E300*G300,0)</f>
        <v>0</v>
      </c>
      <c r="I300" s="66">
        <v>0</v>
      </c>
      <c r="J300" s="49">
        <f>ROUND(I300*E300,0)</f>
        <v>0</v>
      </c>
      <c r="K300" s="32"/>
      <c r="L300" s="35">
        <f>ROUND(E300*K300,0)</f>
        <v>0</v>
      </c>
      <c r="M300" s="7"/>
      <c r="N300" s="8"/>
      <c r="O300" s="27"/>
      <c r="P300" s="27"/>
      <c r="Q300" s="8"/>
      <c r="R300" s="8"/>
      <c r="S300" s="8"/>
      <c r="T300" s="8"/>
      <c r="U300" s="8"/>
      <c r="V300" s="8"/>
      <c r="W300" s="9"/>
    </row>
    <row r="301" spans="1:23" ht="14.25" customHeight="1">
      <c r="A301" s="36">
        <v>3.2</v>
      </c>
      <c r="B301" s="37" t="s">
        <v>49</v>
      </c>
      <c r="C301" s="38" t="s">
        <v>46</v>
      </c>
      <c r="D301" s="32">
        <v>20.27</v>
      </c>
      <c r="E301" s="39">
        <v>52187</v>
      </c>
      <c r="F301" s="39">
        <f>ROUND(D301*E301,0)</f>
        <v>1057830</v>
      </c>
      <c r="G301" s="40">
        <f>IF(K301&gt;D301,K301-D301,0)</f>
        <v>0</v>
      </c>
      <c r="H301" s="41">
        <f>ROUND(E301*G301,0)</f>
        <v>0</v>
      </c>
      <c r="I301" s="66">
        <v>0</v>
      </c>
      <c r="J301" s="49">
        <f>ROUND(I301*E301,0)</f>
        <v>0</v>
      </c>
      <c r="K301" s="32"/>
      <c r="L301" s="35">
        <f>ROUND(E301*K301,0)</f>
        <v>0</v>
      </c>
      <c r="M301" s="7"/>
      <c r="N301" s="8"/>
      <c r="O301" s="27"/>
      <c r="P301" s="27"/>
      <c r="Q301" s="8"/>
      <c r="R301" s="8"/>
      <c r="S301" s="8"/>
      <c r="T301" s="8"/>
      <c r="U301" s="8"/>
      <c r="V301" s="8"/>
      <c r="W301" s="9"/>
    </row>
    <row r="302" spans="1:23" ht="14.25" customHeight="1">
      <c r="A302" s="36"/>
      <c r="B302" s="43"/>
      <c r="C302" s="44"/>
      <c r="D302" s="52"/>
      <c r="E302" s="39"/>
      <c r="F302" s="45">
        <f>SUM(F300:F301)</f>
        <v>3464568</v>
      </c>
      <c r="G302" s="32"/>
      <c r="H302" s="45">
        <f>SUM(H300:H301)</f>
        <v>0</v>
      </c>
      <c r="I302" s="34"/>
      <c r="J302" s="45">
        <f>SUM(J300:J301)</f>
        <v>0</v>
      </c>
      <c r="K302" s="32"/>
      <c r="L302" s="45">
        <f>SUM(L300:L301)</f>
        <v>0</v>
      </c>
      <c r="M302" s="72"/>
      <c r="N302" s="8"/>
      <c r="O302" s="27"/>
      <c r="P302" s="27"/>
      <c r="Q302" s="8"/>
      <c r="R302" s="8"/>
      <c r="S302" s="8"/>
      <c r="T302" s="8"/>
      <c r="U302" s="8"/>
      <c r="V302" s="8"/>
      <c r="W302" s="9"/>
    </row>
    <row r="303" spans="1:23" ht="14.25" customHeight="1">
      <c r="A303" s="36"/>
      <c r="B303" s="43"/>
      <c r="C303" s="44"/>
      <c r="D303" s="52"/>
      <c r="E303" s="39"/>
      <c r="F303" s="39"/>
      <c r="G303" s="32"/>
      <c r="H303" s="33"/>
      <c r="I303" s="34"/>
      <c r="J303" s="33"/>
      <c r="K303" s="32"/>
      <c r="L303" s="35"/>
      <c r="M303" s="7"/>
      <c r="N303" s="8"/>
      <c r="O303" s="27"/>
      <c r="P303" s="27"/>
      <c r="Q303" s="8"/>
      <c r="R303" s="8"/>
      <c r="S303" s="8"/>
      <c r="T303" s="8"/>
      <c r="U303" s="8"/>
      <c r="V303" s="8"/>
      <c r="W303" s="9"/>
    </row>
    <row r="304" spans="1:23" ht="14.25" customHeight="1">
      <c r="A304" s="28">
        <v>4</v>
      </c>
      <c r="B304" s="50" t="s">
        <v>50</v>
      </c>
      <c r="C304" s="53"/>
      <c r="D304" s="52"/>
      <c r="E304" s="39"/>
      <c r="F304" s="54"/>
      <c r="G304" s="32"/>
      <c r="H304" s="33"/>
      <c r="I304" s="34"/>
      <c r="J304" s="33"/>
      <c r="K304" s="32"/>
      <c r="L304" s="35"/>
      <c r="M304" s="7"/>
      <c r="N304" s="8"/>
      <c r="O304" s="27"/>
      <c r="P304" s="27"/>
      <c r="Q304" s="8"/>
      <c r="R304" s="8"/>
      <c r="S304" s="8"/>
      <c r="T304" s="8"/>
      <c r="U304" s="8"/>
      <c r="V304" s="8"/>
      <c r="W304" s="9"/>
    </row>
    <row r="305" spans="1:23" ht="14.25" customHeight="1">
      <c r="A305" s="36">
        <v>4.0999999999999996</v>
      </c>
      <c r="B305" s="37" t="s">
        <v>51</v>
      </c>
      <c r="C305" s="38" t="s">
        <v>46</v>
      </c>
      <c r="D305" s="32">
        <v>12.18</v>
      </c>
      <c r="E305" s="39">
        <v>31353</v>
      </c>
      <c r="F305" s="39">
        <f>ROUND(D305*E305,0)</f>
        <v>381880</v>
      </c>
      <c r="G305" s="40">
        <f>IF(K305&gt;D305,K305-D305,0)</f>
        <v>0</v>
      </c>
      <c r="H305" s="41">
        <f>ROUND(E305*G305,0)</f>
        <v>0</v>
      </c>
      <c r="I305" s="66">
        <v>0</v>
      </c>
      <c r="J305" s="49">
        <f>ROUND(I305*E305,0)</f>
        <v>0</v>
      </c>
      <c r="K305" s="32"/>
      <c r="L305" s="35">
        <f>ROUND(E305*K305,0)</f>
        <v>0</v>
      </c>
      <c r="M305" s="7"/>
      <c r="N305" s="8"/>
      <c r="O305" s="27"/>
      <c r="P305" s="27"/>
      <c r="Q305" s="8"/>
      <c r="R305" s="8"/>
      <c r="S305" s="8"/>
      <c r="T305" s="8"/>
      <c r="U305" s="8"/>
      <c r="V305" s="8"/>
      <c r="W305" s="9"/>
    </row>
    <row r="306" spans="1:23" ht="14.25" customHeight="1">
      <c r="A306" s="36">
        <v>4.2</v>
      </c>
      <c r="B306" s="37" t="s">
        <v>52</v>
      </c>
      <c r="C306" s="38" t="s">
        <v>46</v>
      </c>
      <c r="D306" s="32">
        <v>48.71</v>
      </c>
      <c r="E306" s="39">
        <v>59142</v>
      </c>
      <c r="F306" s="39">
        <f>ROUND(D306*E306,0)</f>
        <v>2880807</v>
      </c>
      <c r="G306" s="40">
        <f>IF(K306&gt;D306,K306-D306,0)</f>
        <v>0</v>
      </c>
      <c r="H306" s="41">
        <f>ROUND(E306*G306,0)</f>
        <v>0</v>
      </c>
      <c r="I306" s="66">
        <v>0</v>
      </c>
      <c r="J306" s="49">
        <f>ROUND(I306*E306,0)</f>
        <v>0</v>
      </c>
      <c r="K306" s="32"/>
      <c r="L306" s="35">
        <f>ROUND(E306*K306,0)</f>
        <v>0</v>
      </c>
      <c r="M306" s="7"/>
      <c r="N306" s="8"/>
      <c r="O306" s="27"/>
      <c r="P306" s="27"/>
      <c r="Q306" s="8"/>
      <c r="R306" s="8"/>
      <c r="S306" s="8"/>
      <c r="T306" s="8"/>
      <c r="U306" s="8"/>
      <c r="V306" s="8"/>
      <c r="W306" s="9"/>
    </row>
    <row r="307" spans="1:23" ht="14.25" customHeight="1">
      <c r="A307" s="28"/>
      <c r="B307" s="43"/>
      <c r="C307" s="53"/>
      <c r="D307" s="52"/>
      <c r="E307" s="39"/>
      <c r="F307" s="45">
        <f>SUM(F305:F306)</f>
        <v>3262687</v>
      </c>
      <c r="G307" s="32"/>
      <c r="H307" s="45">
        <f>SUM(H305:H306)</f>
        <v>0</v>
      </c>
      <c r="I307" s="34"/>
      <c r="J307" s="45">
        <f>SUM(J305:J306)</f>
        <v>0</v>
      </c>
      <c r="K307" s="32"/>
      <c r="L307" s="45">
        <f>SUM(L305:L306)</f>
        <v>0</v>
      </c>
      <c r="M307" s="72"/>
      <c r="N307" s="8"/>
      <c r="O307" s="27"/>
      <c r="P307" s="27"/>
      <c r="Q307" s="8"/>
      <c r="R307" s="8"/>
      <c r="S307" s="8"/>
      <c r="T307" s="8"/>
      <c r="U307" s="8"/>
      <c r="V307" s="8"/>
      <c r="W307" s="9"/>
    </row>
    <row r="308" spans="1:23" ht="14.25" customHeight="1">
      <c r="A308" s="28">
        <v>5</v>
      </c>
      <c r="B308" s="29" t="s">
        <v>53</v>
      </c>
      <c r="C308" s="53"/>
      <c r="D308" s="52"/>
      <c r="E308" s="39"/>
      <c r="F308" s="39"/>
      <c r="G308" s="32"/>
      <c r="H308" s="33"/>
      <c r="I308" s="34"/>
      <c r="J308" s="33"/>
      <c r="K308" s="32"/>
      <c r="L308" s="35"/>
      <c r="M308" s="7"/>
      <c r="N308" s="8"/>
      <c r="O308" s="27"/>
      <c r="P308" s="27"/>
      <c r="Q308" s="8"/>
      <c r="R308" s="8"/>
      <c r="S308" s="8"/>
      <c r="T308" s="8"/>
      <c r="U308" s="8"/>
      <c r="V308" s="8"/>
      <c r="W308" s="9"/>
    </row>
    <row r="309" spans="1:23" ht="14.25" customHeight="1">
      <c r="A309" s="36">
        <v>5.0999999999999996</v>
      </c>
      <c r="B309" s="37" t="s">
        <v>54</v>
      </c>
      <c r="C309" s="38" t="s">
        <v>46</v>
      </c>
      <c r="D309" s="32">
        <v>48.71</v>
      </c>
      <c r="E309" s="39">
        <v>666008</v>
      </c>
      <c r="F309" s="39">
        <f>ROUND(D309*E309,0)</f>
        <v>32441250</v>
      </c>
      <c r="G309" s="40">
        <f>IF(K309&gt;D309,K309-D309,0)</f>
        <v>0</v>
      </c>
      <c r="H309" s="41">
        <f>ROUND(E309*G309,0)</f>
        <v>0</v>
      </c>
      <c r="I309" s="66">
        <v>0</v>
      </c>
      <c r="J309" s="49">
        <f>ROUND(I309*E309,0)</f>
        <v>0</v>
      </c>
      <c r="K309" s="32"/>
      <c r="L309" s="35">
        <f>ROUND(E309*K309,0)</f>
        <v>0</v>
      </c>
      <c r="M309" s="7"/>
      <c r="N309" s="8"/>
      <c r="O309" s="27"/>
      <c r="P309" s="27"/>
      <c r="Q309" s="8"/>
      <c r="R309" s="8"/>
      <c r="S309" s="8"/>
      <c r="T309" s="8"/>
      <c r="U309" s="8"/>
      <c r="V309" s="8"/>
      <c r="W309" s="9"/>
    </row>
    <row r="310" spans="1:23" ht="14.25" customHeight="1">
      <c r="A310" s="36">
        <v>5.2</v>
      </c>
      <c r="B310" s="37" t="s">
        <v>55</v>
      </c>
      <c r="C310" s="38" t="s">
        <v>56</v>
      </c>
      <c r="D310" s="32">
        <v>0</v>
      </c>
      <c r="E310" s="39">
        <v>4005</v>
      </c>
      <c r="F310" s="39">
        <f>ROUND(D310*E310,0)</f>
        <v>0</v>
      </c>
      <c r="G310" s="40">
        <f>IF(K310&gt;D310,K310-D310,0)</f>
        <v>0</v>
      </c>
      <c r="H310" s="41">
        <f>ROUND(E310*G310,0)</f>
        <v>0</v>
      </c>
      <c r="I310" s="66">
        <v>0</v>
      </c>
      <c r="J310" s="49">
        <f>ROUND(I310*E310,0)</f>
        <v>0</v>
      </c>
      <c r="K310" s="32"/>
      <c r="L310" s="35">
        <f>ROUND(E310*K310,0)</f>
        <v>0</v>
      </c>
      <c r="M310" s="7"/>
      <c r="N310" s="8"/>
      <c r="O310" s="27"/>
      <c r="P310" s="27"/>
      <c r="Q310" s="8"/>
      <c r="R310" s="8"/>
      <c r="S310" s="8"/>
      <c r="T310" s="8"/>
      <c r="U310" s="8"/>
      <c r="V310" s="8"/>
      <c r="W310" s="9"/>
    </row>
    <row r="311" spans="1:23" ht="14.25" customHeight="1">
      <c r="A311" s="36">
        <v>5.3</v>
      </c>
      <c r="B311" s="37" t="s">
        <v>57</v>
      </c>
      <c r="C311" s="38" t="s">
        <v>40</v>
      </c>
      <c r="D311" s="32">
        <v>121.78</v>
      </c>
      <c r="E311" s="39">
        <v>56280</v>
      </c>
      <c r="F311" s="39">
        <f>ROUND(D311*E311,0)</f>
        <v>6853778</v>
      </c>
      <c r="G311" s="40">
        <f>IF(K311&gt;D311,K311-D311,0)</f>
        <v>0</v>
      </c>
      <c r="H311" s="41">
        <f>ROUND(E311*G311,0)</f>
        <v>0</v>
      </c>
      <c r="I311" s="66">
        <v>0</v>
      </c>
      <c r="J311" s="49">
        <f>ROUND(I311*E311,0)</f>
        <v>0</v>
      </c>
      <c r="K311" s="32"/>
      <c r="L311" s="35">
        <f>ROUND(E311*K311,0)</f>
        <v>0</v>
      </c>
      <c r="M311" s="7"/>
      <c r="N311" s="8"/>
      <c r="O311" s="27"/>
      <c r="P311" s="27"/>
      <c r="Q311" s="8"/>
      <c r="R311" s="8"/>
      <c r="S311" s="8"/>
      <c r="T311" s="8"/>
      <c r="U311" s="8"/>
      <c r="V311" s="8"/>
      <c r="W311" s="9"/>
    </row>
    <row r="312" spans="1:23" ht="14.25" customHeight="1">
      <c r="A312" s="36"/>
      <c r="B312" s="43"/>
      <c r="C312" s="53"/>
      <c r="D312" s="52"/>
      <c r="E312" s="39"/>
      <c r="F312" s="45">
        <f>SUM(F309:F311)</f>
        <v>39295028</v>
      </c>
      <c r="G312" s="32"/>
      <c r="H312" s="45">
        <f>SUM(H309:H311)</f>
        <v>0</v>
      </c>
      <c r="I312" s="34"/>
      <c r="J312" s="45">
        <f>SUM(J309:J311)</f>
        <v>0</v>
      </c>
      <c r="K312" s="32"/>
      <c r="L312" s="45">
        <f>SUM(L309:L311)</f>
        <v>0</v>
      </c>
      <c r="M312" s="72"/>
      <c r="N312" s="8"/>
      <c r="O312" s="27"/>
      <c r="P312" s="27"/>
      <c r="Q312" s="8"/>
      <c r="R312" s="8"/>
      <c r="S312" s="8"/>
      <c r="T312" s="8"/>
      <c r="U312" s="8"/>
      <c r="V312" s="8"/>
      <c r="W312" s="9"/>
    </row>
    <row r="313" spans="1:23" ht="14.25" customHeight="1">
      <c r="A313" s="28">
        <v>6</v>
      </c>
      <c r="B313" s="29" t="s">
        <v>58</v>
      </c>
      <c r="C313" s="30"/>
      <c r="D313" s="31"/>
      <c r="E313" s="30"/>
      <c r="F313" s="39"/>
      <c r="G313" s="32"/>
      <c r="H313" s="33"/>
      <c r="I313" s="34"/>
      <c r="J313" s="33"/>
      <c r="K313" s="32"/>
      <c r="L313" s="35"/>
      <c r="M313" s="7"/>
      <c r="N313" s="8"/>
      <c r="O313" s="27"/>
      <c r="P313" s="27"/>
      <c r="Q313" s="8"/>
      <c r="R313" s="8"/>
      <c r="S313" s="8"/>
      <c r="T313" s="8"/>
      <c r="U313" s="8"/>
      <c r="V313" s="8"/>
      <c r="W313" s="9"/>
    </row>
    <row r="314" spans="1:23" ht="14.25" customHeight="1">
      <c r="A314" s="36">
        <v>6.1</v>
      </c>
      <c r="B314" s="37" t="s">
        <v>59</v>
      </c>
      <c r="C314" s="38" t="s">
        <v>40</v>
      </c>
      <c r="D314" s="42">
        <v>182.67</v>
      </c>
      <c r="E314" s="39">
        <v>2973</v>
      </c>
      <c r="F314" s="39">
        <f>ROUND(D314*E314,0)</f>
        <v>543078</v>
      </c>
      <c r="G314" s="40">
        <f>IF(K314&gt;D314,K314-D314,0)</f>
        <v>0</v>
      </c>
      <c r="H314" s="41">
        <f>ROUND(E314*G314,0)</f>
        <v>0</v>
      </c>
      <c r="I314" s="66">
        <v>0</v>
      </c>
      <c r="J314" s="49">
        <f>ROUND(I314*E314,0)</f>
        <v>0</v>
      </c>
      <c r="K314" s="32"/>
      <c r="L314" s="35">
        <f>ROUND(E314*K314,0)</f>
        <v>0</v>
      </c>
      <c r="M314" s="7"/>
      <c r="N314" s="8"/>
      <c r="O314" s="27"/>
      <c r="P314" s="27"/>
      <c r="Q314" s="8"/>
      <c r="R314" s="8"/>
      <c r="S314" s="8"/>
      <c r="T314" s="8"/>
      <c r="U314" s="8"/>
      <c r="V314" s="8"/>
      <c r="W314" s="9"/>
    </row>
    <row r="315" spans="1:23" ht="14.25" customHeight="1">
      <c r="A315" s="36">
        <v>6.2</v>
      </c>
      <c r="B315" s="37" t="s">
        <v>60</v>
      </c>
      <c r="C315" s="38" t="s">
        <v>40</v>
      </c>
      <c r="D315" s="42">
        <v>27.5</v>
      </c>
      <c r="E315" s="39">
        <v>8919</v>
      </c>
      <c r="F315" s="39">
        <f>ROUND(D315*E315,0)</f>
        <v>245273</v>
      </c>
      <c r="G315" s="40">
        <f>IF(K315&gt;D315,K315-D315,0)</f>
        <v>0</v>
      </c>
      <c r="H315" s="41">
        <f>ROUND(E315*G315,0)</f>
        <v>0</v>
      </c>
      <c r="I315" s="66">
        <v>0</v>
      </c>
      <c r="J315" s="49">
        <f>ROUND(I315*E315,0)</f>
        <v>0</v>
      </c>
      <c r="K315" s="32"/>
      <c r="L315" s="35">
        <f>ROUND(E315*K315,0)</f>
        <v>0</v>
      </c>
      <c r="M315" s="7"/>
      <c r="N315" s="8"/>
      <c r="O315" s="27"/>
      <c r="P315" s="27"/>
      <c r="Q315" s="8"/>
      <c r="R315" s="8"/>
      <c r="S315" s="8"/>
      <c r="T315" s="8"/>
      <c r="U315" s="8"/>
      <c r="V315" s="8"/>
      <c r="W315" s="9"/>
    </row>
    <row r="316" spans="1:23" ht="14.25" customHeight="1">
      <c r="A316" s="36">
        <v>6.3</v>
      </c>
      <c r="B316" s="37" t="s">
        <v>61</v>
      </c>
      <c r="C316" s="38" t="s">
        <v>30</v>
      </c>
      <c r="D316" s="42">
        <v>1</v>
      </c>
      <c r="E316" s="39">
        <v>209715</v>
      </c>
      <c r="F316" s="39">
        <f>ROUND(D316*E316,0)</f>
        <v>209715</v>
      </c>
      <c r="G316" s="40">
        <f>IF(K316&gt;D316,K316-D316,0)</f>
        <v>0</v>
      </c>
      <c r="H316" s="41">
        <f>ROUND(E316*G316,0)</f>
        <v>0</v>
      </c>
      <c r="I316" s="66">
        <v>0</v>
      </c>
      <c r="J316" s="49">
        <f>ROUND(I316*E316,0)</f>
        <v>0</v>
      </c>
      <c r="K316" s="32"/>
      <c r="L316" s="35">
        <f>ROUND(E316*K316,0)</f>
        <v>0</v>
      </c>
      <c r="M316" s="7"/>
      <c r="N316" s="8"/>
      <c r="O316" s="27"/>
      <c r="P316" s="27"/>
      <c r="Q316" s="8"/>
      <c r="R316" s="8"/>
      <c r="S316" s="8"/>
      <c r="T316" s="8"/>
      <c r="U316" s="8"/>
      <c r="V316" s="8"/>
      <c r="W316" s="9"/>
    </row>
    <row r="317" spans="1:23" ht="14.25" customHeight="1">
      <c r="A317" s="36"/>
      <c r="B317" s="43"/>
      <c r="C317" s="53"/>
      <c r="D317" s="56"/>
      <c r="E317" s="39"/>
      <c r="F317" s="45">
        <f>SUM(F314:F316)</f>
        <v>998066</v>
      </c>
      <c r="G317" s="32"/>
      <c r="H317" s="45">
        <f>SUM(H314:H316)</f>
        <v>0</v>
      </c>
      <c r="I317" s="34"/>
      <c r="J317" s="45">
        <f>SUM(J314:J316)</f>
        <v>0</v>
      </c>
      <c r="K317" s="32"/>
      <c r="L317" s="45">
        <f>SUM(L314:L316)</f>
        <v>0</v>
      </c>
      <c r="M317" s="72"/>
      <c r="N317" s="8"/>
      <c r="O317" s="27"/>
      <c r="P317" s="27"/>
      <c r="Q317" s="8"/>
      <c r="R317" s="8"/>
      <c r="S317" s="8"/>
      <c r="T317" s="8"/>
      <c r="U317" s="8"/>
      <c r="V317" s="8"/>
      <c r="W317" s="9"/>
    </row>
    <row r="318" spans="1:23" ht="14.25" customHeight="1">
      <c r="A318" s="28">
        <v>7</v>
      </c>
      <c r="B318" s="50" t="s">
        <v>62</v>
      </c>
      <c r="C318" s="53"/>
      <c r="D318" s="56"/>
      <c r="E318" s="39"/>
      <c r="F318" s="39"/>
      <c r="G318" s="32"/>
      <c r="H318" s="41"/>
      <c r="I318" s="34"/>
      <c r="J318" s="33"/>
      <c r="K318" s="32"/>
      <c r="L318" s="35"/>
      <c r="M318" s="7"/>
      <c r="N318" s="8"/>
      <c r="O318" s="27"/>
      <c r="P318" s="27"/>
      <c r="Q318" s="8"/>
      <c r="R318" s="8"/>
      <c r="S318" s="8"/>
      <c r="T318" s="8"/>
      <c r="U318" s="8"/>
      <c r="V318" s="8"/>
      <c r="W318" s="9"/>
    </row>
    <row r="319" spans="1:23" ht="14.25" customHeight="1">
      <c r="A319" s="36">
        <v>7.1</v>
      </c>
      <c r="B319" s="37" t="s">
        <v>63</v>
      </c>
      <c r="C319" s="38" t="s">
        <v>64</v>
      </c>
      <c r="D319" s="42">
        <v>121.8</v>
      </c>
      <c r="E319" s="39">
        <v>45125</v>
      </c>
      <c r="F319" s="39">
        <f>ROUND(D319*E319,0)</f>
        <v>5496225</v>
      </c>
      <c r="G319" s="40">
        <f>IF(K319&gt;D319,K319-D319,0)</f>
        <v>0</v>
      </c>
      <c r="H319" s="41">
        <f>ROUND(E319*G319,0)</f>
        <v>0</v>
      </c>
      <c r="I319" s="66">
        <v>0</v>
      </c>
      <c r="J319" s="49">
        <f>ROUND(I319*E319,0)</f>
        <v>0</v>
      </c>
      <c r="K319" s="32"/>
      <c r="L319" s="35">
        <f>ROUND(E319*K319,0)</f>
        <v>0</v>
      </c>
      <c r="M319" s="7"/>
      <c r="N319" s="8"/>
      <c r="O319" s="27"/>
      <c r="P319" s="27"/>
      <c r="Q319" s="8"/>
      <c r="R319" s="8"/>
      <c r="S319" s="8"/>
      <c r="T319" s="8"/>
      <c r="U319" s="8"/>
      <c r="V319" s="8"/>
      <c r="W319" s="9"/>
    </row>
    <row r="320" spans="1:23" ht="14.25" customHeight="1">
      <c r="A320" s="36">
        <v>7.2</v>
      </c>
      <c r="B320" s="37" t="s">
        <v>65</v>
      </c>
      <c r="C320" s="38" t="s">
        <v>66</v>
      </c>
      <c r="D320" s="42">
        <v>974.2</v>
      </c>
      <c r="E320" s="39">
        <v>1133</v>
      </c>
      <c r="F320" s="39">
        <f>ROUND(D320*E320,0)</f>
        <v>1103769</v>
      </c>
      <c r="G320" s="40">
        <f>IF(K320&gt;D320,K320-D320,0)</f>
        <v>0</v>
      </c>
      <c r="H320" s="41">
        <f>ROUND(E320*G320,0)</f>
        <v>0</v>
      </c>
      <c r="I320" s="66">
        <v>0</v>
      </c>
      <c r="J320" s="49">
        <f>ROUND(I320*E320,0)</f>
        <v>0</v>
      </c>
      <c r="K320" s="32"/>
      <c r="L320" s="35">
        <f>ROUND(E320*K320,0)</f>
        <v>0</v>
      </c>
      <c r="M320" s="7"/>
      <c r="N320" s="8"/>
      <c r="O320" s="27"/>
      <c r="P320" s="27"/>
      <c r="Q320" s="8"/>
      <c r="R320" s="8"/>
      <c r="S320" s="8"/>
      <c r="T320" s="8"/>
      <c r="U320" s="8"/>
      <c r="V320" s="8"/>
      <c r="W320" s="9"/>
    </row>
    <row r="321" spans="1:23" ht="14.25" customHeight="1">
      <c r="A321" s="36">
        <v>7.3</v>
      </c>
      <c r="B321" s="37" t="s">
        <v>67</v>
      </c>
      <c r="C321" s="38" t="s">
        <v>30</v>
      </c>
      <c r="D321" s="42">
        <v>7</v>
      </c>
      <c r="E321" s="39">
        <v>131673</v>
      </c>
      <c r="F321" s="39">
        <f>ROUND(D321*E321,0)</f>
        <v>921711</v>
      </c>
      <c r="G321" s="40">
        <f>IF(K321&gt;D321,K321-D321,0)</f>
        <v>0</v>
      </c>
      <c r="H321" s="41">
        <f>ROUND(E321*G321,0)</f>
        <v>0</v>
      </c>
      <c r="I321" s="66">
        <v>0</v>
      </c>
      <c r="J321" s="49">
        <f>ROUND(I321*E321,0)</f>
        <v>0</v>
      </c>
      <c r="K321" s="32"/>
      <c r="L321" s="35">
        <f>ROUND(E321*K321,0)</f>
        <v>0</v>
      </c>
      <c r="M321" s="7"/>
      <c r="N321" s="8"/>
      <c r="O321" s="27"/>
      <c r="P321" s="27"/>
      <c r="Q321" s="8"/>
      <c r="R321" s="8"/>
      <c r="S321" s="8"/>
      <c r="T321" s="8"/>
      <c r="U321" s="8"/>
      <c r="V321" s="8"/>
      <c r="W321" s="9"/>
    </row>
    <row r="322" spans="1:23" ht="14.25" customHeight="1">
      <c r="A322" s="36">
        <v>7.4</v>
      </c>
      <c r="B322" s="37" t="s">
        <v>68</v>
      </c>
      <c r="C322" s="38" t="s">
        <v>40</v>
      </c>
      <c r="D322" s="42">
        <v>0</v>
      </c>
      <c r="E322" s="39">
        <v>1245000</v>
      </c>
      <c r="F322" s="39">
        <f>ROUND(D322*E322,0)</f>
        <v>0</v>
      </c>
      <c r="G322" s="40">
        <f>IF(K322&gt;D322,K322-D322,0)</f>
        <v>0</v>
      </c>
      <c r="H322" s="41">
        <f>ROUND(E322*G322,0)</f>
        <v>0</v>
      </c>
      <c r="I322" s="66">
        <v>0</v>
      </c>
      <c r="J322" s="49">
        <f>ROUND(I322*E322,0)</f>
        <v>0</v>
      </c>
      <c r="K322" s="32"/>
      <c r="L322" s="35">
        <f>ROUND(E322*K322,0)</f>
        <v>0</v>
      </c>
      <c r="M322" s="7"/>
      <c r="N322" s="8"/>
      <c r="O322" s="27"/>
      <c r="P322" s="27"/>
      <c r="Q322" s="8"/>
      <c r="R322" s="8"/>
      <c r="S322" s="8"/>
      <c r="T322" s="8"/>
      <c r="U322" s="8"/>
      <c r="V322" s="8"/>
      <c r="W322" s="9"/>
    </row>
    <row r="323" spans="1:23" ht="14.25" customHeight="1">
      <c r="A323" s="36">
        <v>7.5</v>
      </c>
      <c r="B323" s="37" t="s">
        <v>69</v>
      </c>
      <c r="C323" s="38" t="s">
        <v>40</v>
      </c>
      <c r="D323" s="42">
        <v>0</v>
      </c>
      <c r="E323" s="39">
        <v>60171</v>
      </c>
      <c r="F323" s="39">
        <f>ROUND(D323*E323,0)</f>
        <v>0</v>
      </c>
      <c r="G323" s="40">
        <f>IF(K323&gt;D323,K323-D323,0)</f>
        <v>0</v>
      </c>
      <c r="H323" s="41">
        <f>ROUND(E323*G323,0)</f>
        <v>0</v>
      </c>
      <c r="I323" s="66">
        <v>0</v>
      </c>
      <c r="J323" s="49">
        <f>ROUND(I323*E323,0)</f>
        <v>0</v>
      </c>
      <c r="K323" s="32"/>
      <c r="L323" s="35">
        <f>ROUND(E323*K323,0)</f>
        <v>0</v>
      </c>
      <c r="M323" s="7"/>
      <c r="N323" s="8"/>
      <c r="O323" s="27"/>
      <c r="P323" s="27"/>
      <c r="Q323" s="8"/>
      <c r="R323" s="8"/>
      <c r="S323" s="8"/>
      <c r="T323" s="8"/>
      <c r="U323" s="8"/>
      <c r="V323" s="8"/>
      <c r="W323" s="9"/>
    </row>
    <row r="324" spans="1:23" ht="14.25" customHeight="1">
      <c r="A324" s="60"/>
      <c r="B324" s="60"/>
      <c r="C324" s="60"/>
      <c r="D324" s="60"/>
      <c r="E324" s="60"/>
      <c r="F324" s="45">
        <f>SUM(F319:F323)</f>
        <v>7521705</v>
      </c>
      <c r="G324" s="32"/>
      <c r="H324" s="45">
        <f>SUM(H319:H323)</f>
        <v>0</v>
      </c>
      <c r="I324" s="34"/>
      <c r="J324" s="45">
        <f>SUM(J319:J323)</f>
        <v>0</v>
      </c>
      <c r="K324" s="32"/>
      <c r="L324" s="199">
        <f>SUM(L319:L323)</f>
        <v>0</v>
      </c>
      <c r="M324" s="8"/>
      <c r="N324" s="8"/>
      <c r="O324" s="27"/>
      <c r="P324" s="27"/>
      <c r="Q324" s="8"/>
      <c r="R324" s="8"/>
      <c r="S324" s="8"/>
      <c r="T324" s="8"/>
      <c r="U324" s="8"/>
      <c r="V324" s="8"/>
      <c r="W324" s="9"/>
    </row>
    <row r="325" spans="1:23" ht="14.25" customHeight="1">
      <c r="A325" s="36"/>
      <c r="B325" s="61" t="s">
        <v>70</v>
      </c>
      <c r="C325" s="44"/>
      <c r="D325" s="32"/>
      <c r="E325" s="39"/>
      <c r="F325" s="39"/>
      <c r="G325" s="32"/>
      <c r="H325" s="33"/>
      <c r="I325" s="34"/>
      <c r="J325" s="33"/>
      <c r="K325" s="32"/>
      <c r="L325" s="35"/>
      <c r="M325" s="7"/>
      <c r="N325" s="8"/>
      <c r="O325" s="27"/>
      <c r="P325" s="27"/>
      <c r="Q325" s="8"/>
      <c r="R325" s="8"/>
      <c r="S325" s="8"/>
      <c r="T325" s="8"/>
      <c r="U325" s="8"/>
      <c r="V325" s="8"/>
      <c r="W325" s="9"/>
    </row>
    <row r="326" spans="1:23" ht="14.25" customHeight="1">
      <c r="A326" s="63">
        <v>9</v>
      </c>
      <c r="B326" s="50" t="s">
        <v>190</v>
      </c>
      <c r="C326" s="44"/>
      <c r="D326" s="32"/>
      <c r="E326" s="39"/>
      <c r="F326" s="39"/>
      <c r="G326" s="32"/>
      <c r="H326" s="33"/>
      <c r="I326" s="34"/>
      <c r="J326" s="33"/>
      <c r="K326" s="32"/>
      <c r="L326" s="35"/>
      <c r="M326" s="7"/>
      <c r="N326" s="8"/>
      <c r="O326" s="27"/>
      <c r="P326" s="27"/>
      <c r="Q326" s="8"/>
      <c r="R326" s="8"/>
      <c r="S326" s="8"/>
      <c r="T326" s="8"/>
      <c r="U326" s="8"/>
      <c r="V326" s="8"/>
      <c r="W326" s="9"/>
    </row>
    <row r="327" spans="1:23" ht="14.25" customHeight="1">
      <c r="A327" s="65" t="s">
        <v>191</v>
      </c>
      <c r="B327" s="37" t="s">
        <v>192</v>
      </c>
      <c r="C327" s="38" t="s">
        <v>30</v>
      </c>
      <c r="D327" s="32"/>
      <c r="E327" s="39"/>
      <c r="F327" s="39">
        <f>ROUND(D327*E327,0)</f>
        <v>0</v>
      </c>
      <c r="G327" s="40">
        <f>IF(K327&gt;D327,K327-D327,0)</f>
        <v>0</v>
      </c>
      <c r="H327" s="41">
        <f>ROUND(E327*G327,0)</f>
        <v>0</v>
      </c>
      <c r="I327" s="66">
        <v>0</v>
      </c>
      <c r="J327" s="49">
        <f>ROUND(I327*E327,0)</f>
        <v>0</v>
      </c>
      <c r="K327" s="32"/>
      <c r="L327" s="35">
        <f>ROUND(E327*K327,0)</f>
        <v>0</v>
      </c>
      <c r="M327" s="7"/>
      <c r="N327" s="8"/>
      <c r="O327" s="27"/>
      <c r="P327" s="27"/>
      <c r="Q327" s="8"/>
      <c r="R327" s="8"/>
      <c r="S327" s="8"/>
      <c r="T327" s="8"/>
      <c r="U327" s="8"/>
      <c r="V327" s="8"/>
      <c r="W327" s="9"/>
    </row>
    <row r="328" spans="1:23" ht="14.25" customHeight="1">
      <c r="A328" s="65" t="s">
        <v>191</v>
      </c>
      <c r="B328" s="37" t="s">
        <v>193</v>
      </c>
      <c r="C328" s="38" t="s">
        <v>40</v>
      </c>
      <c r="D328" s="32"/>
      <c r="E328" s="39"/>
      <c r="F328" s="39">
        <f>ROUND(D328*E328,0)</f>
        <v>0</v>
      </c>
      <c r="G328" s="40">
        <f>IF(K328&gt;D328,K328-D328,0)</f>
        <v>0</v>
      </c>
      <c r="H328" s="41">
        <f>ROUND(E328*G328,0)</f>
        <v>0</v>
      </c>
      <c r="I328" s="66">
        <v>0</v>
      </c>
      <c r="J328" s="49">
        <f>ROUND(I328*E328,0)</f>
        <v>0</v>
      </c>
      <c r="K328" s="32"/>
      <c r="L328" s="35">
        <f>ROUND(E328*K328,0)</f>
        <v>0</v>
      </c>
      <c r="M328" s="7"/>
      <c r="N328" s="8"/>
      <c r="O328" s="27"/>
      <c r="P328" s="27"/>
      <c r="Q328" s="8"/>
      <c r="R328" s="8"/>
      <c r="S328" s="8"/>
      <c r="T328" s="8"/>
      <c r="U328" s="8"/>
      <c r="V328" s="8"/>
      <c r="W328" s="9"/>
    </row>
    <row r="329" spans="1:23" ht="14.25" customHeight="1">
      <c r="A329" s="36"/>
      <c r="B329" s="43"/>
      <c r="C329" s="44"/>
      <c r="D329" s="32"/>
      <c r="E329" s="39"/>
      <c r="F329" s="45">
        <f>SUM(F327:F328)</f>
        <v>0</v>
      </c>
      <c r="G329" s="32"/>
      <c r="H329" s="45">
        <f>SUM(H327:H328)</f>
        <v>0</v>
      </c>
      <c r="I329" s="34"/>
      <c r="J329" s="45">
        <f>SUM(J327:J328)</f>
        <v>0</v>
      </c>
      <c r="K329" s="32"/>
      <c r="L329" s="199">
        <f>SUM(L327:L328)</f>
        <v>0</v>
      </c>
      <c r="M329" s="8"/>
      <c r="N329" s="8"/>
      <c r="O329" s="27"/>
      <c r="P329" s="27"/>
      <c r="Q329" s="8"/>
      <c r="R329" s="8"/>
      <c r="S329" s="8"/>
      <c r="T329" s="8"/>
      <c r="U329" s="8"/>
      <c r="V329" s="8"/>
      <c r="W329" s="9"/>
    </row>
    <row r="330" spans="1:23" ht="14.25" customHeight="1">
      <c r="A330" s="422" t="s">
        <v>209</v>
      </c>
      <c r="B330" s="423"/>
      <c r="C330" s="423"/>
      <c r="D330" s="423"/>
      <c r="E330" s="424"/>
      <c r="F330" s="74">
        <f>F324+F317+F312+F307+F302+F298+F294+F329</f>
        <v>55921570</v>
      </c>
      <c r="G330" s="32"/>
      <c r="H330" s="74">
        <f>H324+H317+H312+H307+H302+H298+H294+H329</f>
        <v>0</v>
      </c>
      <c r="I330" s="34"/>
      <c r="J330" s="74">
        <f>J324+J317+J312+J307+J302+J298+J294+J329</f>
        <v>0</v>
      </c>
      <c r="K330" s="32"/>
      <c r="L330" s="74">
        <f>L324+L317+L312+L307+L302+L298+L294+L329</f>
        <v>0</v>
      </c>
      <c r="M330" s="72"/>
      <c r="N330" s="8"/>
      <c r="O330" s="27"/>
      <c r="P330" s="27"/>
      <c r="Q330" s="8"/>
      <c r="R330" s="8"/>
      <c r="S330" s="8"/>
      <c r="T330" s="8"/>
      <c r="U330" s="8"/>
      <c r="V330" s="8"/>
      <c r="W330" s="9"/>
    </row>
    <row r="331" spans="1:23" ht="7.9" customHeight="1">
      <c r="A331" s="36"/>
      <c r="B331" s="43"/>
      <c r="C331" s="44"/>
      <c r="D331" s="32"/>
      <c r="E331" s="39"/>
      <c r="F331" s="39"/>
      <c r="G331" s="32"/>
      <c r="H331" s="33"/>
      <c r="I331" s="34"/>
      <c r="J331" s="33"/>
      <c r="K331" s="32"/>
      <c r="L331" s="35"/>
      <c r="M331" s="7"/>
      <c r="N331" s="8"/>
      <c r="O331" s="27"/>
      <c r="P331" s="27"/>
      <c r="Q331" s="8"/>
      <c r="R331" s="8"/>
      <c r="S331" s="8"/>
      <c r="T331" s="8"/>
      <c r="U331" s="8"/>
      <c r="V331" s="8"/>
      <c r="W331" s="9"/>
    </row>
    <row r="332" spans="1:23" ht="14.25" customHeight="1">
      <c r="A332" s="539" t="s">
        <v>210</v>
      </c>
      <c r="B332" s="540"/>
      <c r="C332" s="540"/>
      <c r="D332" s="540"/>
      <c r="E332" s="540"/>
      <c r="F332" s="540"/>
      <c r="G332" s="540"/>
      <c r="H332" s="540"/>
      <c r="I332" s="540"/>
      <c r="J332" s="540"/>
      <c r="K332" s="540"/>
      <c r="L332" s="541"/>
      <c r="M332" s="7"/>
      <c r="N332" s="8"/>
      <c r="O332" s="27"/>
      <c r="P332" s="27"/>
      <c r="Q332" s="8"/>
      <c r="R332" s="8"/>
      <c r="S332" s="8"/>
      <c r="T332" s="8"/>
      <c r="U332" s="8"/>
      <c r="V332" s="8"/>
      <c r="W332" s="9"/>
    </row>
    <row r="333" spans="1:23" ht="14.25" customHeight="1">
      <c r="A333" s="28">
        <v>1</v>
      </c>
      <c r="B333" s="29" t="s">
        <v>38</v>
      </c>
      <c r="C333" s="30"/>
      <c r="D333" s="31"/>
      <c r="E333" s="30"/>
      <c r="F333" s="30"/>
      <c r="G333" s="32"/>
      <c r="H333" s="33"/>
      <c r="I333" s="34"/>
      <c r="J333" s="33"/>
      <c r="K333" s="32"/>
      <c r="L333" s="35"/>
      <c r="M333" s="7"/>
      <c r="N333" s="8"/>
      <c r="O333" s="27"/>
      <c r="P333" s="27"/>
      <c r="Q333" s="8"/>
      <c r="R333" s="8"/>
      <c r="S333" s="8"/>
      <c r="T333" s="8"/>
      <c r="U333" s="8"/>
      <c r="V333" s="8"/>
      <c r="W333" s="9"/>
    </row>
    <row r="334" spans="1:23" ht="14.25" customHeight="1">
      <c r="A334" s="36">
        <v>1.1000000000000001</v>
      </c>
      <c r="B334" s="37" t="s">
        <v>39</v>
      </c>
      <c r="C334" s="38" t="s">
        <v>40</v>
      </c>
      <c r="D334" s="32">
        <v>50</v>
      </c>
      <c r="E334" s="39">
        <v>2970</v>
      </c>
      <c r="F334" s="39">
        <f>ROUND(D334*E334,0)</f>
        <v>148500</v>
      </c>
      <c r="G334" s="40">
        <f>IF(K334&gt;D334,K334-D334,0)</f>
        <v>0</v>
      </c>
      <c r="H334" s="41">
        <f>ROUND(E334*G334,0)</f>
        <v>0</v>
      </c>
      <c r="I334" s="66">
        <v>0</v>
      </c>
      <c r="J334" s="49">
        <f>ROUND(I334*E334,0)</f>
        <v>0</v>
      </c>
      <c r="K334" s="32"/>
      <c r="L334" s="35">
        <f>ROUND(E334*K334,0)</f>
        <v>0</v>
      </c>
      <c r="M334" s="7"/>
      <c r="N334" s="8"/>
      <c r="O334" s="27"/>
      <c r="P334" s="27"/>
      <c r="Q334" s="8"/>
      <c r="R334" s="8"/>
      <c r="S334" s="8"/>
      <c r="T334" s="8"/>
      <c r="U334" s="8"/>
      <c r="V334" s="8"/>
      <c r="W334" s="9"/>
    </row>
    <row r="335" spans="1:23" ht="14.25" customHeight="1">
      <c r="A335" s="36">
        <v>1.2</v>
      </c>
      <c r="B335" s="37" t="s">
        <v>41</v>
      </c>
      <c r="C335" s="38" t="s">
        <v>40</v>
      </c>
      <c r="D335" s="32">
        <v>99.9</v>
      </c>
      <c r="E335" s="39">
        <v>3057</v>
      </c>
      <c r="F335" s="39">
        <f>ROUND(D335*E335,0)</f>
        <v>305394</v>
      </c>
      <c r="G335" s="40">
        <f>IF(K335&gt;D335,K335-D335,0)</f>
        <v>0</v>
      </c>
      <c r="H335" s="41">
        <f>ROUND(E335*G335,0)</f>
        <v>0</v>
      </c>
      <c r="I335" s="66">
        <v>0</v>
      </c>
      <c r="J335" s="49">
        <f>ROUND(I335*E335,0)</f>
        <v>0</v>
      </c>
      <c r="K335" s="32"/>
      <c r="L335" s="35">
        <f>ROUND(E335*K335,0)</f>
        <v>0</v>
      </c>
      <c r="M335" s="7"/>
      <c r="N335" s="8"/>
      <c r="O335" s="27"/>
      <c r="P335" s="27"/>
      <c r="Q335" s="8"/>
      <c r="R335" s="8"/>
      <c r="S335" s="8"/>
      <c r="T335" s="8"/>
      <c r="U335" s="8"/>
      <c r="V335" s="8"/>
      <c r="W335" s="9"/>
    </row>
    <row r="336" spans="1:23" ht="14.25" customHeight="1">
      <c r="A336" s="36">
        <v>1.3</v>
      </c>
      <c r="B336" s="37" t="s">
        <v>42</v>
      </c>
      <c r="C336" s="38" t="s">
        <v>43</v>
      </c>
      <c r="D336" s="32">
        <v>0.05</v>
      </c>
      <c r="E336" s="39">
        <v>1478476</v>
      </c>
      <c r="F336" s="39">
        <f>ROUND(D336*E336,0)</f>
        <v>73924</v>
      </c>
      <c r="G336" s="40">
        <f>IF(K336&gt;D336,K336-D336,0)</f>
        <v>0</v>
      </c>
      <c r="H336" s="41">
        <f>ROUND(E336*G336,0)</f>
        <v>0</v>
      </c>
      <c r="I336" s="66">
        <v>0</v>
      </c>
      <c r="J336" s="49">
        <f>ROUND(I336*E336,0)</f>
        <v>0</v>
      </c>
      <c r="K336" s="32"/>
      <c r="L336" s="35">
        <f>ROUND(E336*K336,0)</f>
        <v>0</v>
      </c>
      <c r="M336" s="7"/>
      <c r="N336" s="8"/>
      <c r="O336" s="27"/>
      <c r="P336" s="27"/>
      <c r="Q336" s="8"/>
      <c r="R336" s="8"/>
      <c r="S336" s="8"/>
      <c r="T336" s="8"/>
      <c r="U336" s="8"/>
      <c r="V336" s="8"/>
      <c r="W336" s="9"/>
    </row>
    <row r="337" spans="1:23" ht="14.25" customHeight="1">
      <c r="A337" s="36"/>
      <c r="B337" s="43"/>
      <c r="C337" s="44"/>
      <c r="D337" s="52"/>
      <c r="E337" s="39"/>
      <c r="F337" s="45">
        <f>SUM(F334:F336)</f>
        <v>527818</v>
      </c>
      <c r="G337" s="32"/>
      <c r="H337" s="45">
        <f>SUM(H334:H336)</f>
        <v>0</v>
      </c>
      <c r="I337" s="34"/>
      <c r="J337" s="45">
        <f>SUM(J334:J336)</f>
        <v>0</v>
      </c>
      <c r="K337" s="32"/>
      <c r="L337" s="45">
        <f>SUM(L334:L336)</f>
        <v>0</v>
      </c>
      <c r="M337" s="72"/>
      <c r="N337" s="8"/>
      <c r="O337" s="27"/>
      <c r="P337" s="27"/>
      <c r="Q337" s="8"/>
      <c r="R337" s="8"/>
      <c r="S337" s="8"/>
      <c r="T337" s="8"/>
      <c r="U337" s="8"/>
      <c r="V337" s="8"/>
      <c r="W337" s="9"/>
    </row>
    <row r="338" spans="1:23" ht="14.25" customHeight="1">
      <c r="A338" s="28">
        <v>2</v>
      </c>
      <c r="B338" s="29" t="s">
        <v>44</v>
      </c>
      <c r="C338" s="47"/>
      <c r="D338" s="52"/>
      <c r="E338" s="48"/>
      <c r="F338" s="39"/>
      <c r="G338" s="32"/>
      <c r="H338" s="33"/>
      <c r="I338" s="34"/>
      <c r="J338" s="33"/>
      <c r="K338" s="32"/>
      <c r="L338" s="35"/>
      <c r="M338" s="7"/>
      <c r="N338" s="8"/>
      <c r="O338" s="27"/>
      <c r="P338" s="27"/>
      <c r="Q338" s="8"/>
      <c r="R338" s="8"/>
      <c r="S338" s="8"/>
      <c r="T338" s="8"/>
      <c r="U338" s="8"/>
      <c r="V338" s="8"/>
      <c r="W338" s="9"/>
    </row>
    <row r="339" spans="1:23" ht="14.25" customHeight="1">
      <c r="A339" s="36"/>
      <c r="B339" s="37" t="s">
        <v>45</v>
      </c>
      <c r="C339" s="38" t="s">
        <v>46</v>
      </c>
      <c r="D339" s="32">
        <v>3.56</v>
      </c>
      <c r="E339" s="39">
        <v>209569</v>
      </c>
      <c r="F339" s="39">
        <f>ROUND(D339*E339,0)</f>
        <v>746066</v>
      </c>
      <c r="G339" s="40">
        <f>IF(K339&gt;D339,K339-D339,0)</f>
        <v>0</v>
      </c>
      <c r="H339" s="41">
        <f>ROUND(E339*G339,0)</f>
        <v>0</v>
      </c>
      <c r="I339" s="66">
        <v>0</v>
      </c>
      <c r="J339" s="49">
        <f>ROUND(I339*E339,0)</f>
        <v>0</v>
      </c>
      <c r="K339" s="32"/>
      <c r="L339" s="35">
        <f>ROUND(E339*K339,0)</f>
        <v>0</v>
      </c>
      <c r="M339" s="7"/>
      <c r="N339" s="8"/>
      <c r="O339" s="27"/>
      <c r="P339" s="27"/>
      <c r="Q339" s="8"/>
      <c r="R339" s="8"/>
      <c r="S339" s="8"/>
      <c r="T339" s="8"/>
      <c r="U339" s="8"/>
      <c r="V339" s="8"/>
      <c r="W339" s="9"/>
    </row>
    <row r="340" spans="1:23" ht="14.25" customHeight="1">
      <c r="A340" s="36"/>
      <c r="B340" s="43"/>
      <c r="C340" s="44"/>
      <c r="D340" s="52"/>
      <c r="E340" s="39"/>
      <c r="F340" s="39">
        <f>ROUND(D340*E340,0)</f>
        <v>0</v>
      </c>
      <c r="G340" s="32"/>
      <c r="H340" s="33"/>
      <c r="I340" s="34"/>
      <c r="J340" s="33"/>
      <c r="K340" s="32"/>
      <c r="L340" s="35"/>
      <c r="M340" s="7"/>
      <c r="N340" s="8"/>
      <c r="O340" s="27"/>
      <c r="P340" s="27"/>
      <c r="Q340" s="8"/>
      <c r="R340" s="8"/>
      <c r="S340" s="8"/>
      <c r="T340" s="8"/>
      <c r="U340" s="8"/>
      <c r="V340" s="8"/>
      <c r="W340" s="9"/>
    </row>
    <row r="341" spans="1:23" ht="14.25" customHeight="1">
      <c r="A341" s="36"/>
      <c r="B341" s="43"/>
      <c r="C341" s="44"/>
      <c r="D341" s="52"/>
      <c r="E341" s="39"/>
      <c r="F341" s="45">
        <f>SUM(F339:F340)</f>
        <v>746066</v>
      </c>
      <c r="G341" s="32"/>
      <c r="H341" s="45">
        <f>SUM(H339:H340)</f>
        <v>0</v>
      </c>
      <c r="I341" s="34"/>
      <c r="J341" s="45">
        <f>SUM(J339:J340)</f>
        <v>0</v>
      </c>
      <c r="K341" s="32"/>
      <c r="L341" s="45">
        <f>SUM(L339:L340)</f>
        <v>0</v>
      </c>
      <c r="M341" s="72"/>
      <c r="N341" s="8"/>
      <c r="O341" s="27"/>
      <c r="P341" s="27"/>
      <c r="Q341" s="8"/>
      <c r="R341" s="8"/>
      <c r="S341" s="8"/>
      <c r="T341" s="8"/>
      <c r="U341" s="8"/>
      <c r="V341" s="8"/>
      <c r="W341" s="9"/>
    </row>
    <row r="342" spans="1:23" ht="14.25" customHeight="1">
      <c r="A342" s="28">
        <v>3</v>
      </c>
      <c r="B342" s="50" t="s">
        <v>47</v>
      </c>
      <c r="C342" s="44"/>
      <c r="D342" s="52"/>
      <c r="E342" s="39"/>
      <c r="F342" s="39"/>
      <c r="G342" s="32"/>
      <c r="H342" s="33"/>
      <c r="I342" s="34"/>
      <c r="J342" s="33"/>
      <c r="K342" s="32"/>
      <c r="L342" s="35"/>
      <c r="M342" s="7"/>
      <c r="N342" s="8"/>
      <c r="O342" s="27"/>
      <c r="P342" s="27"/>
      <c r="Q342" s="8"/>
      <c r="R342" s="8"/>
      <c r="S342" s="8"/>
      <c r="T342" s="8"/>
      <c r="U342" s="8"/>
      <c r="V342" s="8"/>
      <c r="W342" s="9"/>
    </row>
    <row r="343" spans="1:23" ht="14.25" customHeight="1">
      <c r="A343" s="36">
        <v>3.1</v>
      </c>
      <c r="B343" s="37" t="s">
        <v>48</v>
      </c>
      <c r="C343" s="38" t="s">
        <v>46</v>
      </c>
      <c r="D343" s="32">
        <v>137.97999999999999</v>
      </c>
      <c r="E343" s="39">
        <v>19763</v>
      </c>
      <c r="F343" s="39">
        <f>ROUND(D343*E343,0)</f>
        <v>2726899</v>
      </c>
      <c r="G343" s="40">
        <f>IF(K343&gt;D343,K343-D343,0)</f>
        <v>0</v>
      </c>
      <c r="H343" s="41">
        <f>ROUND(E343*G343,0)</f>
        <v>0</v>
      </c>
      <c r="I343" s="66">
        <v>0</v>
      </c>
      <c r="J343" s="49">
        <f>ROUND(I343*E343,0)</f>
        <v>0</v>
      </c>
      <c r="K343" s="32"/>
      <c r="L343" s="35">
        <f>ROUND(E343*K343,0)</f>
        <v>0</v>
      </c>
      <c r="M343" s="7"/>
      <c r="N343" s="8"/>
      <c r="O343" s="27"/>
      <c r="P343" s="27"/>
      <c r="Q343" s="8"/>
      <c r="R343" s="8"/>
      <c r="S343" s="8"/>
      <c r="T343" s="8"/>
      <c r="U343" s="8"/>
      <c r="V343" s="8"/>
      <c r="W343" s="9"/>
    </row>
    <row r="344" spans="1:23" ht="14.25" customHeight="1">
      <c r="A344" s="36">
        <v>3.2</v>
      </c>
      <c r="B344" s="37" t="s">
        <v>49</v>
      </c>
      <c r="C344" s="38" t="s">
        <v>46</v>
      </c>
      <c r="D344" s="32">
        <v>14.99</v>
      </c>
      <c r="E344" s="39">
        <v>52187</v>
      </c>
      <c r="F344" s="39">
        <f>ROUND(D344*E344,0)</f>
        <v>782283</v>
      </c>
      <c r="G344" s="40">
        <f>IF(K344&gt;D344,K344-D344,0)</f>
        <v>0</v>
      </c>
      <c r="H344" s="41">
        <f>ROUND(E344*G344,0)</f>
        <v>0</v>
      </c>
      <c r="I344" s="66">
        <v>0</v>
      </c>
      <c r="J344" s="49">
        <f>ROUND(I344*E344,0)</f>
        <v>0</v>
      </c>
      <c r="K344" s="32"/>
      <c r="L344" s="35">
        <f>ROUND(E344*K344,0)</f>
        <v>0</v>
      </c>
      <c r="M344" s="7"/>
      <c r="N344" s="8"/>
      <c r="O344" s="27"/>
      <c r="P344" s="27"/>
      <c r="Q344" s="8"/>
      <c r="R344" s="8"/>
      <c r="S344" s="8"/>
      <c r="T344" s="8"/>
      <c r="U344" s="8"/>
      <c r="V344" s="8"/>
      <c r="W344" s="9"/>
    </row>
    <row r="345" spans="1:23" ht="14.25" customHeight="1">
      <c r="A345" s="36"/>
      <c r="B345" s="43"/>
      <c r="C345" s="44"/>
      <c r="D345" s="52"/>
      <c r="E345" s="39"/>
      <c r="F345" s="45">
        <f>SUM(F343:F344)</f>
        <v>3509182</v>
      </c>
      <c r="G345" s="32"/>
      <c r="H345" s="45">
        <f>SUM(H343:H344)</f>
        <v>0</v>
      </c>
      <c r="I345" s="34"/>
      <c r="J345" s="45">
        <f>SUM(J343:J344)</f>
        <v>0</v>
      </c>
      <c r="K345" s="32"/>
      <c r="L345" s="45">
        <f>SUM(L343:L344)</f>
        <v>0</v>
      </c>
      <c r="M345" s="72"/>
      <c r="N345" s="8"/>
      <c r="O345" s="27"/>
      <c r="P345" s="27"/>
      <c r="Q345" s="8"/>
      <c r="R345" s="8"/>
      <c r="S345" s="8"/>
      <c r="T345" s="8"/>
      <c r="U345" s="8"/>
      <c r="V345" s="8"/>
      <c r="W345" s="9"/>
    </row>
    <row r="346" spans="1:23" ht="14.25" customHeight="1">
      <c r="A346" s="36"/>
      <c r="B346" s="43"/>
      <c r="C346" s="44"/>
      <c r="D346" s="52"/>
      <c r="E346" s="39"/>
      <c r="F346" s="39"/>
      <c r="G346" s="32"/>
      <c r="H346" s="33"/>
      <c r="I346" s="34"/>
      <c r="J346" s="33"/>
      <c r="K346" s="32"/>
      <c r="L346" s="35"/>
      <c r="M346" s="7"/>
      <c r="N346" s="8"/>
      <c r="O346" s="27"/>
      <c r="P346" s="27"/>
      <c r="Q346" s="8"/>
      <c r="R346" s="8"/>
      <c r="S346" s="8"/>
      <c r="T346" s="8"/>
      <c r="U346" s="8"/>
      <c r="V346" s="8"/>
      <c r="W346" s="9"/>
    </row>
    <row r="347" spans="1:23" ht="14.25" customHeight="1">
      <c r="A347" s="28">
        <v>4</v>
      </c>
      <c r="B347" s="50" t="s">
        <v>50</v>
      </c>
      <c r="C347" s="53"/>
      <c r="D347" s="52"/>
      <c r="E347" s="39"/>
      <c r="F347" s="54"/>
      <c r="G347" s="32"/>
      <c r="H347" s="33"/>
      <c r="I347" s="34"/>
      <c r="J347" s="33"/>
      <c r="K347" s="32"/>
      <c r="L347" s="35"/>
      <c r="M347" s="7"/>
      <c r="N347" s="8"/>
      <c r="O347" s="27"/>
      <c r="P347" s="27"/>
      <c r="Q347" s="8"/>
      <c r="R347" s="8"/>
      <c r="S347" s="8"/>
      <c r="T347" s="8"/>
      <c r="U347" s="8"/>
      <c r="V347" s="8"/>
      <c r="W347" s="9"/>
    </row>
    <row r="348" spans="1:23" ht="14.25" customHeight="1">
      <c r="A348" s="36">
        <v>4.0999999999999996</v>
      </c>
      <c r="B348" s="37" t="s">
        <v>51</v>
      </c>
      <c r="C348" s="38" t="s">
        <v>46</v>
      </c>
      <c r="D348" s="32">
        <v>9.99</v>
      </c>
      <c r="E348" s="39">
        <v>31353</v>
      </c>
      <c r="F348" s="39">
        <f>ROUND(D348*E348,0)</f>
        <v>313216</v>
      </c>
      <c r="G348" s="40">
        <f>IF(K348&gt;D348,K348-D348,0)</f>
        <v>0</v>
      </c>
      <c r="H348" s="41">
        <f>ROUND(E348*G348,0)</f>
        <v>0</v>
      </c>
      <c r="I348" s="66">
        <v>0</v>
      </c>
      <c r="J348" s="49">
        <f>ROUND(I348*E348,0)</f>
        <v>0</v>
      </c>
      <c r="K348" s="32"/>
      <c r="L348" s="35">
        <f>ROUND(E348*K348,0)</f>
        <v>0</v>
      </c>
      <c r="M348" s="7"/>
      <c r="N348" s="8"/>
      <c r="O348" s="27"/>
      <c r="P348" s="27"/>
      <c r="Q348" s="8"/>
      <c r="R348" s="8"/>
      <c r="S348" s="8"/>
      <c r="T348" s="8"/>
      <c r="U348" s="8"/>
      <c r="V348" s="8"/>
      <c r="W348" s="9"/>
    </row>
    <row r="349" spans="1:23" ht="14.25" customHeight="1">
      <c r="A349" s="36">
        <v>4.2</v>
      </c>
      <c r="B349" s="37" t="s">
        <v>52</v>
      </c>
      <c r="C349" s="38" t="s">
        <v>46</v>
      </c>
      <c r="D349" s="32">
        <v>49.95</v>
      </c>
      <c r="E349" s="39">
        <v>59142</v>
      </c>
      <c r="F349" s="39">
        <f>ROUND(D349*E349,0)</f>
        <v>2954143</v>
      </c>
      <c r="G349" s="40">
        <f>IF(K349&gt;D349,K349-D349,0)</f>
        <v>0</v>
      </c>
      <c r="H349" s="41">
        <f>ROUND(E349*G349,0)</f>
        <v>0</v>
      </c>
      <c r="I349" s="66">
        <v>0</v>
      </c>
      <c r="J349" s="49">
        <f>ROUND(I349*E349,0)</f>
        <v>0</v>
      </c>
      <c r="K349" s="32"/>
      <c r="L349" s="35">
        <f>ROUND(E349*K349,0)</f>
        <v>0</v>
      </c>
      <c r="M349" s="7"/>
      <c r="N349" s="8"/>
      <c r="O349" s="27"/>
      <c r="P349" s="27"/>
      <c r="Q349" s="8"/>
      <c r="R349" s="8"/>
      <c r="S349" s="8"/>
      <c r="T349" s="8"/>
      <c r="U349" s="8"/>
      <c r="V349" s="8"/>
      <c r="W349" s="9"/>
    </row>
    <row r="350" spans="1:23" ht="14.25" customHeight="1">
      <c r="A350" s="28"/>
      <c r="B350" s="43"/>
      <c r="C350" s="53"/>
      <c r="D350" s="52"/>
      <c r="E350" s="39"/>
      <c r="F350" s="45">
        <f>SUM(F348:F349)</f>
        <v>3267359</v>
      </c>
      <c r="G350" s="32"/>
      <c r="H350" s="45">
        <f>SUM(H348:H349)</f>
        <v>0</v>
      </c>
      <c r="I350" s="34"/>
      <c r="J350" s="45">
        <f>SUM(J348:J349)</f>
        <v>0</v>
      </c>
      <c r="K350" s="32"/>
      <c r="L350" s="45">
        <f>SUM(L348:L349)</f>
        <v>0</v>
      </c>
      <c r="M350" s="72"/>
      <c r="N350" s="8"/>
      <c r="O350" s="27"/>
      <c r="P350" s="27"/>
      <c r="Q350" s="8"/>
      <c r="R350" s="8"/>
      <c r="S350" s="8"/>
      <c r="T350" s="8"/>
      <c r="U350" s="8"/>
      <c r="V350" s="8"/>
      <c r="W350" s="9"/>
    </row>
    <row r="351" spans="1:23" ht="14.25" customHeight="1">
      <c r="A351" s="28">
        <v>5</v>
      </c>
      <c r="B351" s="29" t="s">
        <v>53</v>
      </c>
      <c r="C351" s="53"/>
      <c r="D351" s="52"/>
      <c r="E351" s="39"/>
      <c r="F351" s="39"/>
      <c r="G351" s="32"/>
      <c r="H351" s="33"/>
      <c r="I351" s="34"/>
      <c r="J351" s="33"/>
      <c r="K351" s="32"/>
      <c r="L351" s="35"/>
      <c r="M351" s="7"/>
      <c r="N351" s="8"/>
      <c r="O351" s="27"/>
      <c r="P351" s="27"/>
      <c r="Q351" s="8"/>
      <c r="R351" s="8"/>
      <c r="S351" s="8"/>
      <c r="T351" s="8"/>
      <c r="U351" s="8"/>
      <c r="V351" s="8"/>
      <c r="W351" s="9"/>
    </row>
    <row r="352" spans="1:23" ht="14.25" customHeight="1">
      <c r="A352" s="36">
        <v>5.0999999999999996</v>
      </c>
      <c r="B352" s="37" t="s">
        <v>54</v>
      </c>
      <c r="C352" s="38" t="s">
        <v>46</v>
      </c>
      <c r="D352" s="32">
        <v>49.95</v>
      </c>
      <c r="E352" s="39">
        <v>666008</v>
      </c>
      <c r="F352" s="39">
        <f>ROUND(D352*E352,0)</f>
        <v>33267100</v>
      </c>
      <c r="G352" s="40">
        <f>IF(K352&gt;D352,K352-D352,0)</f>
        <v>0</v>
      </c>
      <c r="H352" s="41">
        <f>ROUND(E352*G352,0)</f>
        <v>0</v>
      </c>
      <c r="I352" s="66">
        <v>0</v>
      </c>
      <c r="J352" s="49">
        <f>ROUND(I352*E352,0)</f>
        <v>0</v>
      </c>
      <c r="K352" s="32"/>
      <c r="L352" s="35">
        <f>ROUND(E352*K352,0)</f>
        <v>0</v>
      </c>
      <c r="M352" s="7"/>
      <c r="N352" s="8"/>
      <c r="O352" s="27"/>
      <c r="P352" s="27"/>
      <c r="Q352" s="8"/>
      <c r="R352" s="8"/>
      <c r="S352" s="8"/>
      <c r="T352" s="8"/>
      <c r="U352" s="8"/>
      <c r="V352" s="8"/>
      <c r="W352" s="9"/>
    </row>
    <row r="353" spans="1:23" ht="14.25" customHeight="1">
      <c r="A353" s="36">
        <v>5.2</v>
      </c>
      <c r="B353" s="37" t="s">
        <v>55</v>
      </c>
      <c r="C353" s="38" t="s">
        <v>56</v>
      </c>
      <c r="D353" s="32">
        <v>0</v>
      </c>
      <c r="E353" s="39">
        <v>4005</v>
      </c>
      <c r="F353" s="39">
        <f>ROUND(D353*E353,0)</f>
        <v>0</v>
      </c>
      <c r="G353" s="40">
        <f>IF(K353&gt;D353,K353-D353,0)</f>
        <v>0</v>
      </c>
      <c r="H353" s="41">
        <f>ROUND(E353*G353,0)</f>
        <v>0</v>
      </c>
      <c r="I353" s="66">
        <v>0</v>
      </c>
      <c r="J353" s="49">
        <f>ROUND(I353*E353,0)</f>
        <v>0</v>
      </c>
      <c r="K353" s="32"/>
      <c r="L353" s="35">
        <f>ROUND(E353*K353,0)</f>
        <v>0</v>
      </c>
      <c r="M353" s="7"/>
      <c r="N353" s="8"/>
      <c r="O353" s="27"/>
      <c r="P353" s="27"/>
      <c r="Q353" s="8"/>
      <c r="R353" s="8"/>
      <c r="S353" s="8"/>
      <c r="T353" s="8"/>
      <c r="U353" s="8"/>
      <c r="V353" s="8"/>
      <c r="W353" s="9"/>
    </row>
    <row r="354" spans="1:23" ht="14.25" customHeight="1">
      <c r="A354" s="36">
        <v>5.3</v>
      </c>
      <c r="B354" s="37" t="s">
        <v>57</v>
      </c>
      <c r="C354" s="38" t="s">
        <v>40</v>
      </c>
      <c r="D354" s="32">
        <v>99.9</v>
      </c>
      <c r="E354" s="39">
        <v>56280</v>
      </c>
      <c r="F354" s="39">
        <f>ROUND(D354*E354,0)</f>
        <v>5622372</v>
      </c>
      <c r="G354" s="40">
        <f>IF(K354&gt;D354,K354-D354,0)</f>
        <v>0</v>
      </c>
      <c r="H354" s="41">
        <f>ROUND(E354*G354,0)</f>
        <v>0</v>
      </c>
      <c r="I354" s="66">
        <v>0</v>
      </c>
      <c r="J354" s="49">
        <f>ROUND(I354*E354,0)</f>
        <v>0</v>
      </c>
      <c r="K354" s="32"/>
      <c r="L354" s="35">
        <f>ROUND(E354*K354,0)</f>
        <v>0</v>
      </c>
      <c r="M354" s="7"/>
      <c r="N354" s="8"/>
      <c r="O354" s="27"/>
      <c r="P354" s="27"/>
      <c r="Q354" s="8"/>
      <c r="R354" s="8"/>
      <c r="S354" s="8"/>
      <c r="T354" s="8"/>
      <c r="U354" s="8"/>
      <c r="V354" s="8"/>
      <c r="W354" s="9"/>
    </row>
    <row r="355" spans="1:23" ht="14.25" customHeight="1">
      <c r="A355" s="36"/>
      <c r="B355" s="43"/>
      <c r="C355" s="53"/>
      <c r="D355" s="32"/>
      <c r="E355" s="39"/>
      <c r="F355" s="45">
        <f>SUM(F352:F354)</f>
        <v>38889472</v>
      </c>
      <c r="G355" s="32"/>
      <c r="H355" s="45">
        <f>SUM(H352:H354)</f>
        <v>0</v>
      </c>
      <c r="I355" s="34"/>
      <c r="J355" s="45">
        <f>SUM(J352:J354)</f>
        <v>0</v>
      </c>
      <c r="K355" s="32"/>
      <c r="L355" s="45">
        <f>SUM(L352:L354)</f>
        <v>0</v>
      </c>
      <c r="M355" s="72"/>
      <c r="N355" s="8"/>
      <c r="O355" s="27"/>
      <c r="P355" s="27"/>
      <c r="Q355" s="8"/>
      <c r="R355" s="8"/>
      <c r="S355" s="8"/>
      <c r="T355" s="8"/>
      <c r="U355" s="8"/>
      <c r="V355" s="8"/>
      <c r="W355" s="9"/>
    </row>
    <row r="356" spans="1:23" ht="14.25" customHeight="1">
      <c r="A356" s="28">
        <v>6</v>
      </c>
      <c r="B356" s="29" t="s">
        <v>58</v>
      </c>
      <c r="C356" s="30"/>
      <c r="D356" s="202"/>
      <c r="E356" s="30"/>
      <c r="F356" s="39"/>
      <c r="G356" s="32"/>
      <c r="H356" s="33"/>
      <c r="I356" s="34"/>
      <c r="J356" s="33"/>
      <c r="K356" s="32"/>
      <c r="L356" s="35"/>
      <c r="M356" s="7"/>
      <c r="N356" s="8"/>
      <c r="O356" s="27"/>
      <c r="P356" s="27"/>
      <c r="Q356" s="8"/>
      <c r="R356" s="8"/>
      <c r="S356" s="8"/>
      <c r="T356" s="8"/>
      <c r="U356" s="8"/>
      <c r="V356" s="8"/>
      <c r="W356" s="9"/>
    </row>
    <row r="357" spans="1:23" ht="14.25" customHeight="1">
      <c r="A357" s="36">
        <v>6.1</v>
      </c>
      <c r="B357" s="37" t="s">
        <v>59</v>
      </c>
      <c r="C357" s="38" t="s">
        <v>40</v>
      </c>
      <c r="D357" s="42">
        <v>150.46</v>
      </c>
      <c r="E357" s="39">
        <v>2973</v>
      </c>
      <c r="F357" s="39">
        <f>ROUND(D357*E357,0)</f>
        <v>447318</v>
      </c>
      <c r="G357" s="40">
        <f>IF(K357&gt;D357,K357-D357,0)</f>
        <v>0</v>
      </c>
      <c r="H357" s="41">
        <f>ROUND(E357*G357,0)</f>
        <v>0</v>
      </c>
      <c r="I357" s="66">
        <v>0</v>
      </c>
      <c r="J357" s="49">
        <f>ROUND(I357*E357,0)</f>
        <v>0</v>
      </c>
      <c r="K357" s="32"/>
      <c r="L357" s="35">
        <f>ROUND(E357*K357,0)</f>
        <v>0</v>
      </c>
      <c r="M357" s="7"/>
      <c r="N357" s="8"/>
      <c r="O357" s="27"/>
      <c r="P357" s="27"/>
      <c r="Q357" s="8"/>
      <c r="R357" s="8"/>
      <c r="S357" s="8"/>
      <c r="T357" s="8"/>
      <c r="U357" s="8"/>
      <c r="V357" s="8"/>
      <c r="W357" s="9"/>
    </row>
    <row r="358" spans="1:23" ht="14.25" customHeight="1">
      <c r="A358" s="36">
        <v>6.2</v>
      </c>
      <c r="B358" s="37" t="s">
        <v>60</v>
      </c>
      <c r="C358" s="38" t="s">
        <v>40</v>
      </c>
      <c r="D358" s="42">
        <v>18.899999999999999</v>
      </c>
      <c r="E358" s="39">
        <v>8919</v>
      </c>
      <c r="F358" s="39">
        <f>ROUND(D358*E358,0)</f>
        <v>168569</v>
      </c>
      <c r="G358" s="40">
        <f>IF(K358&gt;D358,K358-D358,0)</f>
        <v>0</v>
      </c>
      <c r="H358" s="41">
        <f>ROUND(E358*G358,0)</f>
        <v>0</v>
      </c>
      <c r="I358" s="66">
        <v>0</v>
      </c>
      <c r="J358" s="49">
        <f>ROUND(I358*E358,0)</f>
        <v>0</v>
      </c>
      <c r="K358" s="32"/>
      <c r="L358" s="35">
        <f>ROUND(E358*K358,0)</f>
        <v>0</v>
      </c>
      <c r="M358" s="7"/>
      <c r="N358" s="8"/>
      <c r="O358" s="27"/>
      <c r="P358" s="27"/>
      <c r="Q358" s="8"/>
      <c r="R358" s="8"/>
      <c r="S358" s="8"/>
      <c r="T358" s="8"/>
      <c r="U358" s="8"/>
      <c r="V358" s="8"/>
      <c r="W358" s="9"/>
    </row>
    <row r="359" spans="1:23" ht="14.25" customHeight="1">
      <c r="A359" s="36">
        <v>6.3</v>
      </c>
      <c r="B359" s="37" t="s">
        <v>61</v>
      </c>
      <c r="C359" s="38" t="s">
        <v>30</v>
      </c>
      <c r="D359" s="42">
        <v>1</v>
      </c>
      <c r="E359" s="39">
        <v>209715</v>
      </c>
      <c r="F359" s="39">
        <f>ROUND(D359*E359,0)</f>
        <v>209715</v>
      </c>
      <c r="G359" s="40">
        <f>IF(K359&gt;D359,K359-D359,0)</f>
        <v>0</v>
      </c>
      <c r="H359" s="41">
        <f>ROUND(E359*G359,0)</f>
        <v>0</v>
      </c>
      <c r="I359" s="66">
        <v>0</v>
      </c>
      <c r="J359" s="49">
        <f>ROUND(I359*E359,0)</f>
        <v>0</v>
      </c>
      <c r="K359" s="32"/>
      <c r="L359" s="35">
        <f>ROUND(E359*K359,0)</f>
        <v>0</v>
      </c>
      <c r="M359" s="7"/>
      <c r="N359" s="8"/>
      <c r="O359" s="27"/>
      <c r="P359" s="27"/>
      <c r="Q359" s="8"/>
      <c r="R359" s="8"/>
      <c r="S359" s="8"/>
      <c r="T359" s="8"/>
      <c r="U359" s="8"/>
      <c r="V359" s="8"/>
      <c r="W359" s="9"/>
    </row>
    <row r="360" spans="1:23" ht="14.25" customHeight="1">
      <c r="A360" s="36"/>
      <c r="B360" s="43"/>
      <c r="C360" s="53"/>
      <c r="D360" s="42"/>
      <c r="E360" s="39"/>
      <c r="F360" s="45">
        <f>SUM(F357:F359)</f>
        <v>825602</v>
      </c>
      <c r="G360" s="32"/>
      <c r="H360" s="45">
        <f>SUM(H357:H359)</f>
        <v>0</v>
      </c>
      <c r="I360" s="34"/>
      <c r="J360" s="45">
        <f>SUM(J357:J359)</f>
        <v>0</v>
      </c>
      <c r="K360" s="32"/>
      <c r="L360" s="45">
        <f>SUM(L357:L359)</f>
        <v>0</v>
      </c>
      <c r="M360" s="72"/>
      <c r="N360" s="8"/>
      <c r="O360" s="27"/>
      <c r="P360" s="27"/>
      <c r="Q360" s="8"/>
      <c r="R360" s="8"/>
      <c r="S360" s="8"/>
      <c r="T360" s="8"/>
      <c r="U360" s="8"/>
      <c r="V360" s="8"/>
      <c r="W360" s="9"/>
    </row>
    <row r="361" spans="1:23" ht="14.25" customHeight="1">
      <c r="A361" s="28">
        <v>7</v>
      </c>
      <c r="B361" s="50" t="s">
        <v>62</v>
      </c>
      <c r="C361" s="53"/>
      <c r="D361" s="42"/>
      <c r="E361" s="39"/>
      <c r="F361" s="39"/>
      <c r="G361" s="32"/>
      <c r="H361" s="41"/>
      <c r="I361" s="34"/>
      <c r="J361" s="33"/>
      <c r="K361" s="32"/>
      <c r="L361" s="35"/>
      <c r="M361" s="7"/>
      <c r="N361" s="8"/>
      <c r="O361" s="27"/>
      <c r="P361" s="27"/>
      <c r="Q361" s="8"/>
      <c r="R361" s="8"/>
      <c r="S361" s="8"/>
      <c r="T361" s="8"/>
      <c r="U361" s="8"/>
      <c r="V361" s="8"/>
      <c r="W361" s="9"/>
    </row>
    <row r="362" spans="1:23" ht="14.25" customHeight="1">
      <c r="A362" s="36">
        <v>7.1</v>
      </c>
      <c r="B362" s="37" t="s">
        <v>63</v>
      </c>
      <c r="C362" s="38" t="s">
        <v>64</v>
      </c>
      <c r="D362" s="42">
        <v>99.9</v>
      </c>
      <c r="E362" s="39">
        <v>45125</v>
      </c>
      <c r="F362" s="39">
        <f>ROUND(D362*E362,0)</f>
        <v>4507988</v>
      </c>
      <c r="G362" s="40">
        <f>IF(K362&gt;D362,K362-D362,0)</f>
        <v>0</v>
      </c>
      <c r="H362" s="41">
        <f>ROUND(E362*G362,0)</f>
        <v>0</v>
      </c>
      <c r="I362" s="66">
        <v>0</v>
      </c>
      <c r="J362" s="49">
        <f>ROUND(I362*E362,0)</f>
        <v>0</v>
      </c>
      <c r="K362" s="32"/>
      <c r="L362" s="35">
        <f>ROUND(E362*K362,0)</f>
        <v>0</v>
      </c>
      <c r="M362" s="7"/>
      <c r="N362" s="8"/>
      <c r="O362" s="27"/>
      <c r="P362" s="27"/>
      <c r="Q362" s="8"/>
      <c r="R362" s="8"/>
      <c r="S362" s="8"/>
      <c r="T362" s="8"/>
      <c r="U362" s="8"/>
      <c r="V362" s="8"/>
      <c r="W362" s="9"/>
    </row>
    <row r="363" spans="1:23" ht="14.25" customHeight="1">
      <c r="A363" s="36">
        <v>7.2</v>
      </c>
      <c r="B363" s="37" t="s">
        <v>65</v>
      </c>
      <c r="C363" s="38" t="s">
        <v>66</v>
      </c>
      <c r="D363" s="42">
        <v>999</v>
      </c>
      <c r="E363" s="39">
        <v>1133</v>
      </c>
      <c r="F363" s="39">
        <f>ROUND(D363*E363,0)</f>
        <v>1131867</v>
      </c>
      <c r="G363" s="40">
        <f>IF(K363&gt;D363,K363-D363,0)</f>
        <v>0</v>
      </c>
      <c r="H363" s="41">
        <f>ROUND(E363*G363,0)</f>
        <v>0</v>
      </c>
      <c r="I363" s="66">
        <v>0</v>
      </c>
      <c r="J363" s="49">
        <f>ROUND(I363*E363,0)</f>
        <v>0</v>
      </c>
      <c r="K363" s="32"/>
      <c r="L363" s="35">
        <f>ROUND(E363*K363,0)</f>
        <v>0</v>
      </c>
      <c r="M363" s="7"/>
      <c r="N363" s="8"/>
      <c r="O363" s="27"/>
      <c r="P363" s="27"/>
      <c r="Q363" s="8"/>
      <c r="R363" s="8"/>
      <c r="S363" s="8"/>
      <c r="T363" s="8"/>
      <c r="U363" s="8"/>
      <c r="V363" s="8"/>
      <c r="W363" s="9"/>
    </row>
    <row r="364" spans="1:23" ht="14.25" customHeight="1">
      <c r="A364" s="36">
        <v>7.3</v>
      </c>
      <c r="B364" s="37" t="s">
        <v>67</v>
      </c>
      <c r="C364" s="38" t="s">
        <v>30</v>
      </c>
      <c r="D364" s="42">
        <v>8</v>
      </c>
      <c r="E364" s="39">
        <v>131673</v>
      </c>
      <c r="F364" s="39">
        <f>ROUND(D364*E364,0)</f>
        <v>1053384</v>
      </c>
      <c r="G364" s="40">
        <f>IF(K364&gt;D364,K364-D364,0)</f>
        <v>0</v>
      </c>
      <c r="H364" s="41">
        <f>ROUND(E364*G364,0)</f>
        <v>0</v>
      </c>
      <c r="I364" s="66">
        <v>0</v>
      </c>
      <c r="J364" s="49">
        <f>ROUND(I364*E364,0)</f>
        <v>0</v>
      </c>
      <c r="K364" s="32"/>
      <c r="L364" s="35">
        <f>ROUND(E364*K364,0)</f>
        <v>0</v>
      </c>
      <c r="M364" s="7"/>
      <c r="N364" s="8"/>
      <c r="O364" s="27"/>
      <c r="P364" s="27"/>
      <c r="Q364" s="8"/>
      <c r="R364" s="8"/>
      <c r="S364" s="8"/>
      <c r="T364" s="8"/>
      <c r="U364" s="8"/>
      <c r="V364" s="8"/>
      <c r="W364" s="9"/>
    </row>
    <row r="365" spans="1:23" ht="14.25" customHeight="1">
      <c r="A365" s="36">
        <v>7.4</v>
      </c>
      <c r="B365" s="37" t="s">
        <v>68</v>
      </c>
      <c r="C365" s="38" t="s">
        <v>40</v>
      </c>
      <c r="D365" s="42">
        <v>1</v>
      </c>
      <c r="E365" s="39">
        <v>1245000</v>
      </c>
      <c r="F365" s="39">
        <f>ROUND(D365*E365,0)</f>
        <v>1245000</v>
      </c>
      <c r="G365" s="40">
        <f>IF(K365&gt;D365,K365-D365,0)</f>
        <v>0</v>
      </c>
      <c r="H365" s="41">
        <f>ROUND(E365*G365,0)</f>
        <v>0</v>
      </c>
      <c r="I365" s="66">
        <v>0</v>
      </c>
      <c r="J365" s="49">
        <f>ROUND(I365*E365,0)</f>
        <v>0</v>
      </c>
      <c r="K365" s="32"/>
      <c r="L365" s="35">
        <f>ROUND(E365*K365,0)</f>
        <v>0</v>
      </c>
      <c r="M365" s="7"/>
      <c r="N365" s="8"/>
      <c r="O365" s="27"/>
      <c r="P365" s="27"/>
      <c r="Q365" s="8"/>
      <c r="R365" s="8"/>
      <c r="S365" s="8"/>
      <c r="T365" s="8"/>
      <c r="U365" s="8"/>
      <c r="V365" s="8"/>
      <c r="W365" s="9"/>
    </row>
    <row r="366" spans="1:23" ht="14.25" customHeight="1">
      <c r="A366" s="36">
        <v>7.5</v>
      </c>
      <c r="B366" s="37" t="s">
        <v>69</v>
      </c>
      <c r="C366" s="38" t="s">
        <v>40</v>
      </c>
      <c r="D366" s="42">
        <v>7</v>
      </c>
      <c r="E366" s="39">
        <v>60171</v>
      </c>
      <c r="F366" s="39">
        <f>ROUND(D366*E366,0)</f>
        <v>421197</v>
      </c>
      <c r="G366" s="40">
        <f>IF(K366&gt;D366,K366-D366,0)</f>
        <v>0</v>
      </c>
      <c r="H366" s="41">
        <f>ROUND(E366*G366,0)</f>
        <v>0</v>
      </c>
      <c r="I366" s="66">
        <v>0</v>
      </c>
      <c r="J366" s="49">
        <f>ROUND(I366*E366,0)</f>
        <v>0</v>
      </c>
      <c r="K366" s="32"/>
      <c r="L366" s="35">
        <f>ROUND(E366*K366,0)</f>
        <v>0</v>
      </c>
      <c r="M366" s="7"/>
      <c r="N366" s="8"/>
      <c r="O366" s="27"/>
      <c r="P366" s="27"/>
      <c r="Q366" s="8"/>
      <c r="R366" s="8"/>
      <c r="S366" s="8"/>
      <c r="T366" s="8"/>
      <c r="U366" s="8"/>
      <c r="V366" s="8"/>
      <c r="W366" s="9"/>
    </row>
    <row r="367" spans="1:23" ht="14.25" customHeight="1">
      <c r="A367" s="60"/>
      <c r="B367" s="60"/>
      <c r="C367" s="60"/>
      <c r="D367" s="60"/>
      <c r="E367" s="60"/>
      <c r="F367" s="45">
        <f>SUM(F362:F366)</f>
        <v>8359436</v>
      </c>
      <c r="G367" s="32"/>
      <c r="H367" s="45">
        <f>SUM(H362:H366)</f>
        <v>0</v>
      </c>
      <c r="I367" s="34"/>
      <c r="J367" s="45">
        <f>SUM(J362:J366)</f>
        <v>0</v>
      </c>
      <c r="K367" s="32"/>
      <c r="L367" s="199">
        <f>SUM(L362:L366)</f>
        <v>0</v>
      </c>
      <c r="M367" s="8"/>
      <c r="N367" s="8"/>
      <c r="O367" s="27"/>
      <c r="P367" s="27"/>
      <c r="Q367" s="8"/>
      <c r="R367" s="8"/>
      <c r="S367" s="8"/>
      <c r="T367" s="8"/>
      <c r="U367" s="8"/>
      <c r="V367" s="8"/>
      <c r="W367" s="9"/>
    </row>
    <row r="368" spans="1:23" ht="14.25" customHeight="1">
      <c r="A368" s="36"/>
      <c r="B368" s="61" t="s">
        <v>70</v>
      </c>
      <c r="C368" s="44"/>
      <c r="D368" s="32"/>
      <c r="E368" s="39"/>
      <c r="F368" s="39"/>
      <c r="G368" s="32"/>
      <c r="H368" s="33"/>
      <c r="I368" s="34"/>
      <c r="J368" s="33"/>
      <c r="K368" s="32"/>
      <c r="L368" s="35"/>
      <c r="M368" s="7"/>
      <c r="N368" s="8"/>
      <c r="O368" s="27"/>
      <c r="P368" s="27"/>
      <c r="Q368" s="8"/>
      <c r="R368" s="8"/>
      <c r="S368" s="8"/>
      <c r="T368" s="8"/>
      <c r="U368" s="8"/>
      <c r="V368" s="8"/>
      <c r="W368" s="9"/>
    </row>
    <row r="369" spans="1:23" ht="14.25" customHeight="1">
      <c r="A369" s="63">
        <v>9</v>
      </c>
      <c r="B369" s="50" t="s">
        <v>190</v>
      </c>
      <c r="C369" s="44"/>
      <c r="D369" s="32"/>
      <c r="E369" s="39"/>
      <c r="F369" s="39"/>
      <c r="G369" s="32"/>
      <c r="H369" s="33"/>
      <c r="I369" s="34"/>
      <c r="J369" s="33"/>
      <c r="K369" s="32"/>
      <c r="L369" s="35"/>
      <c r="M369" s="7"/>
      <c r="N369" s="8"/>
      <c r="O369" s="27"/>
      <c r="P369" s="27"/>
      <c r="Q369" s="8"/>
      <c r="R369" s="8"/>
      <c r="S369" s="8"/>
      <c r="T369" s="8"/>
      <c r="U369" s="8"/>
      <c r="V369" s="8"/>
      <c r="W369" s="9"/>
    </row>
    <row r="370" spans="1:23" ht="14.25" customHeight="1">
      <c r="A370" s="65" t="s">
        <v>191</v>
      </c>
      <c r="B370" s="37" t="s">
        <v>192</v>
      </c>
      <c r="C370" s="38" t="s">
        <v>30</v>
      </c>
      <c r="D370" s="32"/>
      <c r="E370" s="39"/>
      <c r="F370" s="39">
        <f>ROUND(D370*E370,0)</f>
        <v>0</v>
      </c>
      <c r="G370" s="40">
        <f>IF(K370&gt;D370,K370-D370,0)</f>
        <v>0</v>
      </c>
      <c r="H370" s="41">
        <f>ROUND(E370*G370,0)</f>
        <v>0</v>
      </c>
      <c r="I370" s="66">
        <v>0</v>
      </c>
      <c r="J370" s="49">
        <f>ROUND(I370*E370,0)</f>
        <v>0</v>
      </c>
      <c r="K370" s="32"/>
      <c r="L370" s="35">
        <f>ROUND(E370*K370,0)</f>
        <v>0</v>
      </c>
      <c r="M370" s="7"/>
      <c r="N370" s="8"/>
      <c r="O370" s="27"/>
      <c r="P370" s="27"/>
      <c r="Q370" s="8"/>
      <c r="R370" s="8"/>
      <c r="S370" s="8"/>
      <c r="T370" s="8"/>
      <c r="U370" s="8"/>
      <c r="V370" s="8"/>
      <c r="W370" s="9"/>
    </row>
    <row r="371" spans="1:23" ht="14.25" customHeight="1">
      <c r="A371" s="65" t="s">
        <v>191</v>
      </c>
      <c r="B371" s="37" t="s">
        <v>193</v>
      </c>
      <c r="C371" s="38" t="s">
        <v>40</v>
      </c>
      <c r="D371" s="32"/>
      <c r="E371" s="39"/>
      <c r="F371" s="39">
        <f>ROUND(D371*E371,0)</f>
        <v>0</v>
      </c>
      <c r="G371" s="40">
        <f>IF(K371&gt;D371,K371-D371,0)</f>
        <v>0</v>
      </c>
      <c r="H371" s="41">
        <f>ROUND(E371*G371,0)</f>
        <v>0</v>
      </c>
      <c r="I371" s="66">
        <v>0</v>
      </c>
      <c r="J371" s="49">
        <f>ROUND(I371*E371,0)</f>
        <v>0</v>
      </c>
      <c r="K371" s="32"/>
      <c r="L371" s="35">
        <f>ROUND(E371*K371,0)</f>
        <v>0</v>
      </c>
      <c r="M371" s="7"/>
      <c r="N371" s="8"/>
      <c r="O371" s="27"/>
      <c r="P371" s="27"/>
      <c r="Q371" s="8"/>
      <c r="R371" s="8"/>
      <c r="S371" s="8"/>
      <c r="T371" s="8"/>
      <c r="U371" s="8"/>
      <c r="V371" s="8"/>
      <c r="W371" s="9"/>
    </row>
    <row r="372" spans="1:23" ht="14.25" customHeight="1">
      <c r="A372" s="36"/>
      <c r="B372" s="43"/>
      <c r="C372" s="44"/>
      <c r="D372" s="32"/>
      <c r="E372" s="39"/>
      <c r="F372" s="45">
        <f>SUM(F370:F371)</f>
        <v>0</v>
      </c>
      <c r="G372" s="32"/>
      <c r="H372" s="45">
        <f>SUM(H370:H371)</f>
        <v>0</v>
      </c>
      <c r="I372" s="34"/>
      <c r="J372" s="45">
        <f>SUM(J370:J371)</f>
        <v>0</v>
      </c>
      <c r="K372" s="32"/>
      <c r="L372" s="199">
        <f>SUM(L370:L371)</f>
        <v>0</v>
      </c>
      <c r="M372" s="8"/>
      <c r="N372" s="8"/>
      <c r="O372" s="27"/>
      <c r="P372" s="27"/>
      <c r="Q372" s="8"/>
      <c r="R372" s="8"/>
      <c r="S372" s="8"/>
      <c r="T372" s="8"/>
      <c r="U372" s="8"/>
      <c r="V372" s="8"/>
      <c r="W372" s="9"/>
    </row>
    <row r="373" spans="1:23" ht="14.25" customHeight="1">
      <c r="A373" s="422" t="s">
        <v>211</v>
      </c>
      <c r="B373" s="423"/>
      <c r="C373" s="423"/>
      <c r="D373" s="423"/>
      <c r="E373" s="424"/>
      <c r="F373" s="74">
        <f>F367+F360+F355+F350+F345+F341+F337+F372</f>
        <v>56124935</v>
      </c>
      <c r="G373" s="32"/>
      <c r="H373" s="74">
        <f>H367+H360+H355+H350+H345+H341+H337+H372</f>
        <v>0</v>
      </c>
      <c r="I373" s="34"/>
      <c r="J373" s="74">
        <f>J367+J360+J355+J350+J345+J341+J337+J372</f>
        <v>0</v>
      </c>
      <c r="K373" s="32"/>
      <c r="L373" s="74">
        <f>L367+L360+L355+L350+L345+L341+L337+L372</f>
        <v>0</v>
      </c>
      <c r="M373" s="72"/>
      <c r="N373" s="8"/>
      <c r="O373" s="27"/>
      <c r="P373" s="27"/>
      <c r="Q373" s="8"/>
      <c r="R373" s="8"/>
      <c r="S373" s="8"/>
      <c r="T373" s="8"/>
      <c r="U373" s="8"/>
      <c r="V373" s="8"/>
      <c r="W373" s="9"/>
    </row>
    <row r="374" spans="1:23" ht="14.25" customHeight="1">
      <c r="A374" s="36"/>
      <c r="B374" s="43"/>
      <c r="C374" s="44"/>
      <c r="D374" s="32"/>
      <c r="E374" s="39"/>
      <c r="F374" s="39"/>
      <c r="G374" s="32"/>
      <c r="H374" s="33"/>
      <c r="I374" s="34"/>
      <c r="J374" s="33"/>
      <c r="K374" s="32"/>
      <c r="L374" s="35"/>
      <c r="M374" s="7"/>
      <c r="N374" s="8"/>
      <c r="O374" s="27"/>
      <c r="P374" s="27"/>
      <c r="Q374" s="8"/>
      <c r="R374" s="8"/>
      <c r="S374" s="8"/>
      <c r="T374" s="8"/>
      <c r="U374" s="8"/>
      <c r="V374" s="8"/>
      <c r="W374" s="9"/>
    </row>
    <row r="375" spans="1:23" ht="14.25" customHeight="1">
      <c r="A375" s="539" t="s">
        <v>212</v>
      </c>
      <c r="B375" s="540"/>
      <c r="C375" s="540"/>
      <c r="D375" s="540"/>
      <c r="E375" s="540"/>
      <c r="F375" s="540"/>
      <c r="G375" s="540"/>
      <c r="H375" s="540"/>
      <c r="I375" s="540"/>
      <c r="J375" s="540"/>
      <c r="K375" s="540"/>
      <c r="L375" s="541"/>
      <c r="M375" s="7"/>
      <c r="N375" s="8"/>
      <c r="O375" s="27"/>
      <c r="P375" s="27"/>
      <c r="Q375" s="8"/>
      <c r="R375" s="8"/>
      <c r="S375" s="8"/>
      <c r="T375" s="8"/>
      <c r="U375" s="8"/>
      <c r="V375" s="8"/>
      <c r="W375" s="9"/>
    </row>
    <row r="376" spans="1:23" ht="14.25" customHeight="1">
      <c r="A376" s="28">
        <v>1</v>
      </c>
      <c r="B376" s="29" t="s">
        <v>38</v>
      </c>
      <c r="C376" s="30"/>
      <c r="D376" s="31"/>
      <c r="E376" s="30"/>
      <c r="F376" s="30"/>
      <c r="G376" s="32"/>
      <c r="H376" s="33"/>
      <c r="I376" s="34"/>
      <c r="J376" s="33"/>
      <c r="K376" s="32"/>
      <c r="L376" s="35"/>
      <c r="M376" s="7"/>
      <c r="N376" s="8"/>
      <c r="O376" s="27"/>
      <c r="P376" s="27"/>
      <c r="Q376" s="8"/>
      <c r="R376" s="8"/>
      <c r="S376" s="8"/>
      <c r="T376" s="8"/>
      <c r="U376" s="8"/>
      <c r="V376" s="8"/>
      <c r="W376" s="9"/>
    </row>
    <row r="377" spans="1:23" ht="14.25" customHeight="1">
      <c r="A377" s="36">
        <v>1.1000000000000001</v>
      </c>
      <c r="B377" s="37" t="s">
        <v>39</v>
      </c>
      <c r="C377" s="38" t="s">
        <v>40</v>
      </c>
      <c r="D377" s="32">
        <v>146.77000000000001</v>
      </c>
      <c r="E377" s="39">
        <v>2970</v>
      </c>
      <c r="F377" s="39">
        <f>ROUND(D377*E377,0)</f>
        <v>435907</v>
      </c>
      <c r="G377" s="40">
        <f>IF(K377&gt;D377,K377-D377,0)</f>
        <v>0</v>
      </c>
      <c r="H377" s="41">
        <f>ROUND(E377*G377,0)</f>
        <v>0</v>
      </c>
      <c r="I377" s="66">
        <v>0</v>
      </c>
      <c r="J377" s="49">
        <f>ROUND(I377*E377,0)</f>
        <v>0</v>
      </c>
      <c r="K377" s="32"/>
      <c r="L377" s="35">
        <f>ROUND(E377*K377,0)</f>
        <v>0</v>
      </c>
      <c r="M377" s="7"/>
      <c r="N377" s="8"/>
      <c r="O377" s="27"/>
      <c r="P377" s="27"/>
      <c r="Q377" s="8"/>
      <c r="R377" s="8"/>
      <c r="S377" s="8"/>
      <c r="T377" s="8"/>
      <c r="U377" s="8"/>
      <c r="V377" s="8"/>
      <c r="W377" s="9"/>
    </row>
    <row r="378" spans="1:23" ht="14.25" customHeight="1">
      <c r="A378" s="36">
        <v>1.2</v>
      </c>
      <c r="B378" s="37" t="s">
        <v>41</v>
      </c>
      <c r="C378" s="38" t="s">
        <v>40</v>
      </c>
      <c r="D378" s="32">
        <v>271.33999999999997</v>
      </c>
      <c r="E378" s="39">
        <v>3057</v>
      </c>
      <c r="F378" s="39">
        <f>ROUND(D378*E378,0)</f>
        <v>829486</v>
      </c>
      <c r="G378" s="40">
        <f>IF(K378&gt;D378,K378-D378,0)</f>
        <v>0</v>
      </c>
      <c r="H378" s="41">
        <f>ROUND(E378*G378,0)</f>
        <v>0</v>
      </c>
      <c r="I378" s="66">
        <v>0</v>
      </c>
      <c r="J378" s="49">
        <f>ROUND(I378*E378,0)</f>
        <v>0</v>
      </c>
      <c r="K378" s="32"/>
      <c r="L378" s="35">
        <f>ROUND(E378*K378,0)</f>
        <v>0</v>
      </c>
      <c r="M378" s="7"/>
      <c r="N378" s="8"/>
      <c r="O378" s="27"/>
      <c r="P378" s="27"/>
      <c r="Q378" s="8"/>
      <c r="R378" s="8"/>
      <c r="S378" s="8"/>
      <c r="T378" s="8"/>
      <c r="U378" s="8"/>
      <c r="V378" s="8"/>
      <c r="W378" s="9"/>
    </row>
    <row r="379" spans="1:23" ht="14.25" customHeight="1">
      <c r="A379" s="36">
        <v>1.3</v>
      </c>
      <c r="B379" s="37" t="s">
        <v>42</v>
      </c>
      <c r="C379" s="38" t="s">
        <v>43</v>
      </c>
      <c r="D379" s="32">
        <v>0.15</v>
      </c>
      <c r="E379" s="39">
        <v>1478476</v>
      </c>
      <c r="F379" s="39">
        <f>ROUND(D379*E379,0)</f>
        <v>221771</v>
      </c>
      <c r="G379" s="40">
        <f>IF(K379&gt;D379,K379-D379,0)</f>
        <v>0</v>
      </c>
      <c r="H379" s="41">
        <f>ROUND(E379*G379,0)</f>
        <v>0</v>
      </c>
      <c r="I379" s="66">
        <v>0</v>
      </c>
      <c r="J379" s="49">
        <f>ROUND(I379*E379,0)</f>
        <v>0</v>
      </c>
      <c r="K379" s="32"/>
      <c r="L379" s="35">
        <f>ROUND(E379*K379,0)</f>
        <v>0</v>
      </c>
      <c r="M379" s="7"/>
      <c r="N379" s="8"/>
      <c r="O379" s="27"/>
      <c r="P379" s="27"/>
      <c r="Q379" s="8"/>
      <c r="R379" s="8"/>
      <c r="S379" s="8"/>
      <c r="T379" s="8"/>
      <c r="U379" s="8"/>
      <c r="V379" s="8"/>
      <c r="W379" s="9"/>
    </row>
    <row r="380" spans="1:23" ht="14.25" customHeight="1">
      <c r="A380" s="36"/>
      <c r="B380" s="43"/>
      <c r="C380" s="44"/>
      <c r="D380" s="52"/>
      <c r="E380" s="39"/>
      <c r="F380" s="45">
        <f>SUM(F377:F379)</f>
        <v>1487164</v>
      </c>
      <c r="G380" s="32"/>
      <c r="H380" s="45">
        <f>SUM(H377:H379)</f>
        <v>0</v>
      </c>
      <c r="I380" s="34"/>
      <c r="J380" s="45">
        <f>SUM(J377:J379)</f>
        <v>0</v>
      </c>
      <c r="K380" s="32"/>
      <c r="L380" s="45">
        <f>SUM(L377:L379)</f>
        <v>0</v>
      </c>
      <c r="M380" s="72"/>
      <c r="N380" s="8"/>
      <c r="O380" s="27"/>
      <c r="P380" s="27"/>
      <c r="Q380" s="8"/>
      <c r="R380" s="8"/>
      <c r="S380" s="8"/>
      <c r="T380" s="8"/>
      <c r="U380" s="8"/>
      <c r="V380" s="8"/>
      <c r="W380" s="9"/>
    </row>
    <row r="381" spans="1:23" ht="14.25" customHeight="1">
      <c r="A381" s="28">
        <v>2</v>
      </c>
      <c r="B381" s="29" t="s">
        <v>44</v>
      </c>
      <c r="C381" s="47"/>
      <c r="D381" s="52"/>
      <c r="E381" s="48"/>
      <c r="F381" s="39"/>
      <c r="G381" s="32"/>
      <c r="H381" s="33"/>
      <c r="I381" s="34"/>
      <c r="J381" s="33"/>
      <c r="K381" s="32"/>
      <c r="L381" s="35"/>
      <c r="M381" s="7"/>
      <c r="N381" s="8"/>
      <c r="O381" s="27"/>
      <c r="P381" s="27"/>
      <c r="Q381" s="8"/>
      <c r="R381" s="8"/>
      <c r="S381" s="8"/>
      <c r="T381" s="8"/>
      <c r="U381" s="8"/>
      <c r="V381" s="8"/>
      <c r="W381" s="9"/>
    </row>
    <row r="382" spans="1:23" ht="14.25" customHeight="1">
      <c r="A382" s="36"/>
      <c r="B382" s="37" t="s">
        <v>45</v>
      </c>
      <c r="C382" s="38" t="s">
        <v>46</v>
      </c>
      <c r="D382" s="32">
        <v>0.81</v>
      </c>
      <c r="E382" s="39">
        <v>209569</v>
      </c>
      <c r="F382" s="39">
        <f>ROUND(D382*E382,0)</f>
        <v>169751</v>
      </c>
      <c r="G382" s="40">
        <f>IF(K382&gt;D382,K382-D382,0)</f>
        <v>0</v>
      </c>
      <c r="H382" s="41">
        <f>ROUND(E382*G382,0)</f>
        <v>0</v>
      </c>
      <c r="I382" s="66">
        <v>0</v>
      </c>
      <c r="J382" s="49">
        <f>ROUND(I382*E382,0)</f>
        <v>0</v>
      </c>
      <c r="K382" s="32"/>
      <c r="L382" s="35">
        <f>ROUND(E382*K382,0)</f>
        <v>0</v>
      </c>
      <c r="M382" s="7"/>
      <c r="N382" s="8"/>
      <c r="O382" s="27"/>
      <c r="P382" s="27"/>
      <c r="Q382" s="8"/>
      <c r="R382" s="8"/>
      <c r="S382" s="8"/>
      <c r="T382" s="8"/>
      <c r="U382" s="8"/>
      <c r="V382" s="8"/>
      <c r="W382" s="9"/>
    </row>
    <row r="383" spans="1:23" ht="14.25" customHeight="1">
      <c r="A383" s="36"/>
      <c r="B383" s="43"/>
      <c r="C383" s="44"/>
      <c r="D383" s="32"/>
      <c r="E383" s="39"/>
      <c r="F383" s="39">
        <f>ROUND(D383*E383,0)</f>
        <v>0</v>
      </c>
      <c r="G383" s="32"/>
      <c r="H383" s="33"/>
      <c r="I383" s="34"/>
      <c r="J383" s="33"/>
      <c r="K383" s="32"/>
      <c r="L383" s="35"/>
      <c r="M383" s="7"/>
      <c r="N383" s="8"/>
      <c r="O383" s="27"/>
      <c r="P383" s="27"/>
      <c r="Q383" s="8"/>
      <c r="R383" s="8"/>
      <c r="S383" s="8"/>
      <c r="T383" s="8"/>
      <c r="U383" s="8"/>
      <c r="V383" s="8"/>
      <c r="W383" s="9"/>
    </row>
    <row r="384" spans="1:23" ht="14.25" customHeight="1">
      <c r="A384" s="36"/>
      <c r="B384" s="43"/>
      <c r="C384" s="44"/>
      <c r="D384" s="32"/>
      <c r="E384" s="39"/>
      <c r="F384" s="45">
        <f>SUM(F382:F383)</f>
        <v>169751</v>
      </c>
      <c r="G384" s="32"/>
      <c r="H384" s="45">
        <f>SUM(H382:H383)</f>
        <v>0</v>
      </c>
      <c r="I384" s="34"/>
      <c r="J384" s="45">
        <f>SUM(J382:J383)</f>
        <v>0</v>
      </c>
      <c r="K384" s="32"/>
      <c r="L384" s="45">
        <f>SUM(L382:L383)</f>
        <v>0</v>
      </c>
      <c r="M384" s="72"/>
      <c r="N384" s="8"/>
      <c r="O384" s="27"/>
      <c r="P384" s="27"/>
      <c r="Q384" s="8"/>
      <c r="R384" s="8"/>
      <c r="S384" s="8"/>
      <c r="T384" s="8"/>
      <c r="U384" s="8"/>
      <c r="V384" s="8"/>
      <c r="W384" s="9"/>
    </row>
    <row r="385" spans="1:23" ht="14.25" customHeight="1">
      <c r="A385" s="28">
        <v>3</v>
      </c>
      <c r="B385" s="50" t="s">
        <v>47</v>
      </c>
      <c r="C385" s="44"/>
      <c r="D385" s="32"/>
      <c r="E385" s="39"/>
      <c r="F385" s="39"/>
      <c r="G385" s="32"/>
      <c r="H385" s="33"/>
      <c r="I385" s="34"/>
      <c r="J385" s="33"/>
      <c r="K385" s="32"/>
      <c r="L385" s="35"/>
      <c r="M385" s="7"/>
      <c r="N385" s="8"/>
      <c r="O385" s="27"/>
      <c r="P385" s="27"/>
      <c r="Q385" s="8"/>
      <c r="R385" s="8"/>
      <c r="S385" s="8"/>
      <c r="T385" s="8"/>
      <c r="U385" s="8"/>
      <c r="V385" s="8"/>
      <c r="W385" s="9"/>
    </row>
    <row r="386" spans="1:23" ht="14.25" customHeight="1">
      <c r="A386" s="36">
        <v>3.1</v>
      </c>
      <c r="B386" s="37" t="s">
        <v>48</v>
      </c>
      <c r="C386" s="38" t="s">
        <v>46</v>
      </c>
      <c r="D386" s="32">
        <v>396.28</v>
      </c>
      <c r="E386" s="39">
        <v>19763</v>
      </c>
      <c r="F386" s="39">
        <f>ROUND(D386*E386,0)</f>
        <v>7831682</v>
      </c>
      <c r="G386" s="40">
        <f>IF(K386&gt;D386,K386-D386,0)</f>
        <v>0</v>
      </c>
      <c r="H386" s="41">
        <f>ROUND(E386*G386,0)</f>
        <v>0</v>
      </c>
      <c r="I386" s="66">
        <v>0</v>
      </c>
      <c r="J386" s="49">
        <f>ROUND(I386*E386,0)</f>
        <v>0</v>
      </c>
      <c r="K386" s="32"/>
      <c r="L386" s="35">
        <f>ROUND(E386*K386,0)</f>
        <v>0</v>
      </c>
      <c r="M386" s="7"/>
      <c r="N386" s="8"/>
      <c r="O386" s="27"/>
      <c r="P386" s="27"/>
      <c r="Q386" s="8"/>
      <c r="R386" s="8"/>
      <c r="S386" s="8"/>
      <c r="T386" s="8"/>
      <c r="U386" s="8"/>
      <c r="V386" s="8"/>
      <c r="W386" s="9"/>
    </row>
    <row r="387" spans="1:23" ht="14.25" customHeight="1">
      <c r="A387" s="36">
        <v>3.2</v>
      </c>
      <c r="B387" s="37" t="s">
        <v>49</v>
      </c>
      <c r="C387" s="38" t="s">
        <v>46</v>
      </c>
      <c r="D387" s="32">
        <v>40.700000000000003</v>
      </c>
      <c r="E387" s="39">
        <v>52187</v>
      </c>
      <c r="F387" s="39">
        <f>ROUND(D387*E387,0)</f>
        <v>2124011</v>
      </c>
      <c r="G387" s="40">
        <f>IF(K387&gt;D387,K387-D387,0)</f>
        <v>0</v>
      </c>
      <c r="H387" s="41">
        <f>ROUND(E387*G387,0)</f>
        <v>0</v>
      </c>
      <c r="I387" s="66">
        <v>0</v>
      </c>
      <c r="J387" s="49">
        <f>ROUND(I387*E387,0)</f>
        <v>0</v>
      </c>
      <c r="K387" s="32"/>
      <c r="L387" s="35">
        <f>ROUND(E387*K387,0)</f>
        <v>0</v>
      </c>
      <c r="M387" s="7"/>
      <c r="N387" s="8"/>
      <c r="O387" s="27"/>
      <c r="P387" s="27"/>
      <c r="Q387" s="8"/>
      <c r="R387" s="8"/>
      <c r="S387" s="8"/>
      <c r="T387" s="8"/>
      <c r="U387" s="8"/>
      <c r="V387" s="8"/>
      <c r="W387" s="9"/>
    </row>
    <row r="388" spans="1:23" ht="14.25" customHeight="1">
      <c r="A388" s="36"/>
      <c r="B388" s="43"/>
      <c r="C388" s="44"/>
      <c r="D388" s="52"/>
      <c r="E388" s="39"/>
      <c r="F388" s="45">
        <f>SUM(F386:F387)</f>
        <v>9955693</v>
      </c>
      <c r="G388" s="32"/>
      <c r="H388" s="45">
        <f>SUM(H386:H387)</f>
        <v>0</v>
      </c>
      <c r="I388" s="34"/>
      <c r="J388" s="45">
        <f>SUM(J386:J387)</f>
        <v>0</v>
      </c>
      <c r="K388" s="32"/>
      <c r="L388" s="45">
        <f>SUM(L386:L387)</f>
        <v>0</v>
      </c>
      <c r="M388" s="72"/>
      <c r="N388" s="8"/>
      <c r="O388" s="27"/>
      <c r="P388" s="27"/>
      <c r="Q388" s="8"/>
      <c r="R388" s="8"/>
      <c r="S388" s="8"/>
      <c r="T388" s="8"/>
      <c r="U388" s="8"/>
      <c r="V388" s="8"/>
      <c r="W388" s="9"/>
    </row>
    <row r="389" spans="1:23" ht="14.25" customHeight="1">
      <c r="A389" s="36"/>
      <c r="B389" s="43"/>
      <c r="C389" s="44"/>
      <c r="D389" s="52"/>
      <c r="E389" s="39"/>
      <c r="F389" s="39"/>
      <c r="G389" s="32"/>
      <c r="H389" s="33"/>
      <c r="I389" s="34"/>
      <c r="J389" s="33"/>
      <c r="K389" s="32"/>
      <c r="L389" s="35"/>
      <c r="M389" s="7"/>
      <c r="N389" s="8"/>
      <c r="O389" s="27"/>
      <c r="P389" s="27"/>
      <c r="Q389" s="8"/>
      <c r="R389" s="8"/>
      <c r="S389" s="8"/>
      <c r="T389" s="8"/>
      <c r="U389" s="8"/>
      <c r="V389" s="8"/>
      <c r="W389" s="9"/>
    </row>
    <row r="390" spans="1:23" ht="14.25" customHeight="1">
      <c r="A390" s="28">
        <v>4</v>
      </c>
      <c r="B390" s="50" t="s">
        <v>50</v>
      </c>
      <c r="C390" s="53"/>
      <c r="D390" s="52"/>
      <c r="E390" s="39"/>
      <c r="F390" s="54"/>
      <c r="G390" s="32"/>
      <c r="H390" s="33"/>
      <c r="I390" s="34"/>
      <c r="J390" s="33"/>
      <c r="K390" s="32"/>
      <c r="L390" s="35"/>
      <c r="M390" s="7"/>
      <c r="N390" s="8"/>
      <c r="O390" s="27"/>
      <c r="P390" s="27"/>
      <c r="Q390" s="8"/>
      <c r="R390" s="8"/>
      <c r="S390" s="8"/>
      <c r="T390" s="8"/>
      <c r="U390" s="8"/>
      <c r="V390" s="8"/>
      <c r="W390" s="9"/>
    </row>
    <row r="391" spans="1:23" ht="14.25" customHeight="1">
      <c r="A391" s="36">
        <v>4.0999999999999996</v>
      </c>
      <c r="B391" s="37" t="s">
        <v>51</v>
      </c>
      <c r="C391" s="38" t="s">
        <v>46</v>
      </c>
      <c r="D391" s="32">
        <v>27.13</v>
      </c>
      <c r="E391" s="39">
        <v>31353</v>
      </c>
      <c r="F391" s="39">
        <f>ROUND(D391*E391,0)</f>
        <v>850607</v>
      </c>
      <c r="G391" s="40">
        <f>IF(K391&gt;D391,K391-D391,0)</f>
        <v>0</v>
      </c>
      <c r="H391" s="41">
        <f>ROUND(E391*G391,0)</f>
        <v>0</v>
      </c>
      <c r="I391" s="66">
        <v>0</v>
      </c>
      <c r="J391" s="49">
        <f>ROUND(I391*E391,0)</f>
        <v>0</v>
      </c>
      <c r="K391" s="32"/>
      <c r="L391" s="35">
        <f>ROUND(E391*K391,0)</f>
        <v>0</v>
      </c>
      <c r="M391" s="7"/>
      <c r="N391" s="8"/>
      <c r="O391" s="27"/>
      <c r="P391" s="27"/>
      <c r="Q391" s="8"/>
      <c r="R391" s="8"/>
      <c r="S391" s="8"/>
      <c r="T391" s="8"/>
      <c r="U391" s="8"/>
      <c r="V391" s="8"/>
      <c r="W391" s="9"/>
    </row>
    <row r="392" spans="1:23" ht="14.25" customHeight="1">
      <c r="A392" s="36">
        <v>4.2</v>
      </c>
      <c r="B392" s="37" t="s">
        <v>52</v>
      </c>
      <c r="C392" s="38" t="s">
        <v>46</v>
      </c>
      <c r="D392" s="32">
        <v>176.13</v>
      </c>
      <c r="E392" s="39">
        <v>59142</v>
      </c>
      <c r="F392" s="39">
        <f>ROUND(D392*E392,0)</f>
        <v>10416680</v>
      </c>
      <c r="G392" s="40">
        <f>IF(K392&gt;D392,K392-D392,0)</f>
        <v>0</v>
      </c>
      <c r="H392" s="41">
        <f>ROUND(E392*G392,0)</f>
        <v>0</v>
      </c>
      <c r="I392" s="66">
        <v>0</v>
      </c>
      <c r="J392" s="49">
        <f>ROUND(I392*E392,0)</f>
        <v>0</v>
      </c>
      <c r="K392" s="32"/>
      <c r="L392" s="35">
        <f>ROUND(E392*K392,0)</f>
        <v>0</v>
      </c>
      <c r="M392" s="7"/>
      <c r="N392" s="8"/>
      <c r="O392" s="27"/>
      <c r="P392" s="27"/>
      <c r="Q392" s="8"/>
      <c r="R392" s="8"/>
      <c r="S392" s="8"/>
      <c r="T392" s="8"/>
      <c r="U392" s="8"/>
      <c r="V392" s="8"/>
      <c r="W392" s="9"/>
    </row>
    <row r="393" spans="1:23" ht="14.25" customHeight="1">
      <c r="A393" s="28"/>
      <c r="B393" s="43"/>
      <c r="C393" s="53"/>
      <c r="D393" s="52"/>
      <c r="E393" s="39"/>
      <c r="F393" s="45">
        <f>SUM(F391:F392)</f>
        <v>11267287</v>
      </c>
      <c r="G393" s="32"/>
      <c r="H393" s="45">
        <f>SUM(H391:H392)</f>
        <v>0</v>
      </c>
      <c r="I393" s="34"/>
      <c r="J393" s="45">
        <f>SUM(J391:J392)</f>
        <v>0</v>
      </c>
      <c r="K393" s="32"/>
      <c r="L393" s="45">
        <f>SUM(L391:L392)</f>
        <v>0</v>
      </c>
      <c r="M393" s="72"/>
      <c r="N393" s="8"/>
      <c r="O393" s="27"/>
      <c r="P393" s="27"/>
      <c r="Q393" s="8"/>
      <c r="R393" s="8"/>
      <c r="S393" s="8"/>
      <c r="T393" s="8"/>
      <c r="U393" s="8"/>
      <c r="V393" s="8"/>
      <c r="W393" s="9"/>
    </row>
    <row r="394" spans="1:23" ht="14.25" customHeight="1">
      <c r="A394" s="28">
        <v>5</v>
      </c>
      <c r="B394" s="29" t="s">
        <v>53</v>
      </c>
      <c r="C394" s="53"/>
      <c r="D394" s="52"/>
      <c r="E394" s="39"/>
      <c r="F394" s="39"/>
      <c r="G394" s="32"/>
      <c r="H394" s="33"/>
      <c r="I394" s="34"/>
      <c r="J394" s="33"/>
      <c r="K394" s="32"/>
      <c r="L394" s="35"/>
      <c r="M394" s="7"/>
      <c r="N394" s="8"/>
      <c r="O394" s="27"/>
      <c r="P394" s="27"/>
      <c r="Q394" s="8"/>
      <c r="R394" s="8"/>
      <c r="S394" s="8"/>
      <c r="T394" s="8"/>
      <c r="U394" s="8"/>
      <c r="V394" s="8"/>
      <c r="W394" s="9"/>
    </row>
    <row r="395" spans="1:23" ht="14.25" customHeight="1">
      <c r="A395" s="36">
        <v>5.0999999999999996</v>
      </c>
      <c r="B395" s="37" t="s">
        <v>54</v>
      </c>
      <c r="C395" s="38" t="s">
        <v>46</v>
      </c>
      <c r="D395" s="32">
        <v>175.25</v>
      </c>
      <c r="E395" s="39">
        <v>666008</v>
      </c>
      <c r="F395" s="39">
        <f>ROUND(D395*E395,0)</f>
        <v>116717902</v>
      </c>
      <c r="G395" s="40">
        <f>IF(K395&gt;D395,K395-D395,0)</f>
        <v>0</v>
      </c>
      <c r="H395" s="41">
        <f>ROUND(E395*G395,0)</f>
        <v>0</v>
      </c>
      <c r="I395" s="66">
        <v>0</v>
      </c>
      <c r="J395" s="49">
        <f>ROUND(I395*E395,0)</f>
        <v>0</v>
      </c>
      <c r="K395" s="32"/>
      <c r="L395" s="35">
        <f>ROUND(E395*K395,0)</f>
        <v>0</v>
      </c>
      <c r="M395" s="7"/>
      <c r="N395" s="8"/>
      <c r="O395" s="27"/>
      <c r="P395" s="27"/>
      <c r="Q395" s="8"/>
      <c r="R395" s="8"/>
      <c r="S395" s="8"/>
      <c r="T395" s="8"/>
      <c r="U395" s="8"/>
      <c r="V395" s="8"/>
      <c r="W395" s="9"/>
    </row>
    <row r="396" spans="1:23" ht="14.25" customHeight="1">
      <c r="A396" s="36">
        <v>5.2</v>
      </c>
      <c r="B396" s="37" t="s">
        <v>55</v>
      </c>
      <c r="C396" s="38" t="s">
        <v>56</v>
      </c>
      <c r="D396" s="32">
        <v>0</v>
      </c>
      <c r="E396" s="39">
        <v>4005</v>
      </c>
      <c r="F396" s="39">
        <f>ROUND(D396*E396,0)</f>
        <v>0</v>
      </c>
      <c r="G396" s="40">
        <f>IF(K396&gt;D396,K396-D396,0)</f>
        <v>0</v>
      </c>
      <c r="H396" s="41">
        <f>ROUND(E396*G396,0)</f>
        <v>0</v>
      </c>
      <c r="I396" s="66">
        <v>0</v>
      </c>
      <c r="J396" s="49">
        <f>ROUND(I396*E396,0)</f>
        <v>0</v>
      </c>
      <c r="K396" s="32"/>
      <c r="L396" s="35">
        <f>ROUND(E396*K396,0)</f>
        <v>0</v>
      </c>
      <c r="M396" s="7"/>
      <c r="N396" s="8"/>
      <c r="O396" s="27"/>
      <c r="P396" s="27"/>
      <c r="Q396" s="8"/>
      <c r="R396" s="8"/>
      <c r="S396" s="8"/>
      <c r="T396" s="8"/>
      <c r="U396" s="8"/>
      <c r="V396" s="8"/>
      <c r="W396" s="9"/>
    </row>
    <row r="397" spans="1:23" ht="14.25" customHeight="1">
      <c r="A397" s="36">
        <v>5.3</v>
      </c>
      <c r="B397" s="37" t="s">
        <v>57</v>
      </c>
      <c r="C397" s="38" t="s">
        <v>40</v>
      </c>
      <c r="D397" s="32">
        <v>271.33999999999997</v>
      </c>
      <c r="E397" s="39">
        <v>56280</v>
      </c>
      <c r="F397" s="39">
        <f>ROUND(D397*E397,0)</f>
        <v>15271015</v>
      </c>
      <c r="G397" s="40">
        <f>IF(K397&gt;D397,K397-D397,0)</f>
        <v>0</v>
      </c>
      <c r="H397" s="41">
        <f>ROUND(E397*G397,0)</f>
        <v>0</v>
      </c>
      <c r="I397" s="66">
        <v>0</v>
      </c>
      <c r="J397" s="49">
        <f>ROUND(I397*E397,0)</f>
        <v>0</v>
      </c>
      <c r="K397" s="32"/>
      <c r="L397" s="35">
        <f>ROUND(E397*K397,0)</f>
        <v>0</v>
      </c>
      <c r="M397" s="7"/>
      <c r="N397" s="8"/>
      <c r="O397" s="27"/>
      <c r="P397" s="27"/>
      <c r="Q397" s="8"/>
      <c r="R397" s="8"/>
      <c r="S397" s="8"/>
      <c r="T397" s="8"/>
      <c r="U397" s="8"/>
      <c r="V397" s="8"/>
      <c r="W397" s="9"/>
    </row>
    <row r="398" spans="1:23" ht="14.25" customHeight="1">
      <c r="A398" s="36"/>
      <c r="B398" s="43"/>
      <c r="C398" s="53"/>
      <c r="D398" s="32"/>
      <c r="E398" s="39"/>
      <c r="F398" s="45">
        <f>SUM(F395:F397)</f>
        <v>131988917</v>
      </c>
      <c r="G398" s="32"/>
      <c r="H398" s="45">
        <f>SUM(H395:H397)</f>
        <v>0</v>
      </c>
      <c r="I398" s="34"/>
      <c r="J398" s="45">
        <f>SUM(J395:J397)</f>
        <v>0</v>
      </c>
      <c r="K398" s="32"/>
      <c r="L398" s="45">
        <f>SUM(L395:L397)</f>
        <v>0</v>
      </c>
      <c r="M398" s="72"/>
      <c r="N398" s="8"/>
      <c r="O398" s="27"/>
      <c r="P398" s="27"/>
      <c r="Q398" s="8"/>
      <c r="R398" s="8"/>
      <c r="S398" s="8"/>
      <c r="T398" s="8"/>
      <c r="U398" s="8"/>
      <c r="V398" s="8"/>
      <c r="W398" s="9"/>
    </row>
    <row r="399" spans="1:23" ht="14.25" customHeight="1">
      <c r="A399" s="28">
        <v>6</v>
      </c>
      <c r="B399" s="29" t="s">
        <v>58</v>
      </c>
      <c r="C399" s="30"/>
      <c r="D399" s="202"/>
      <c r="E399" s="30"/>
      <c r="F399" s="39"/>
      <c r="G399" s="32"/>
      <c r="H399" s="33"/>
      <c r="I399" s="34"/>
      <c r="J399" s="33"/>
      <c r="K399" s="32"/>
      <c r="L399" s="35"/>
      <c r="M399" s="7"/>
      <c r="N399" s="8"/>
      <c r="O399" s="27"/>
      <c r="P399" s="27"/>
      <c r="Q399" s="8"/>
      <c r="R399" s="8"/>
      <c r="S399" s="8"/>
      <c r="T399" s="8"/>
      <c r="U399" s="8"/>
      <c r="V399" s="8"/>
      <c r="W399" s="9"/>
    </row>
    <row r="400" spans="1:23" ht="14.25" customHeight="1">
      <c r="A400" s="36">
        <v>6.1</v>
      </c>
      <c r="B400" s="37" t="s">
        <v>59</v>
      </c>
      <c r="C400" s="38" t="s">
        <v>40</v>
      </c>
      <c r="D400" s="42">
        <v>413.11</v>
      </c>
      <c r="E400" s="39">
        <v>2973</v>
      </c>
      <c r="F400" s="39">
        <f>ROUND(D400*E400,0)</f>
        <v>1228176</v>
      </c>
      <c r="G400" s="40">
        <f>IF(K400&gt;D400,K400-D400,0)</f>
        <v>0</v>
      </c>
      <c r="H400" s="41">
        <f>ROUND(E400*G400,0)</f>
        <v>0</v>
      </c>
      <c r="I400" s="66">
        <v>0</v>
      </c>
      <c r="J400" s="49">
        <f>ROUND(I400*E400,0)</f>
        <v>0</v>
      </c>
      <c r="K400" s="32"/>
      <c r="L400" s="35">
        <f>ROUND(E400*K400,0)</f>
        <v>0</v>
      </c>
      <c r="M400" s="7"/>
      <c r="N400" s="8"/>
      <c r="O400" s="27"/>
      <c r="P400" s="27"/>
      <c r="Q400" s="8"/>
      <c r="R400" s="8"/>
      <c r="S400" s="8"/>
      <c r="T400" s="8"/>
      <c r="U400" s="8"/>
      <c r="V400" s="8"/>
      <c r="W400" s="9"/>
    </row>
    <row r="401" spans="1:23" ht="14.25" customHeight="1">
      <c r="A401" s="36">
        <v>6.2</v>
      </c>
      <c r="B401" s="37" t="s">
        <v>60</v>
      </c>
      <c r="C401" s="38" t="s">
        <v>40</v>
      </c>
      <c r="D401" s="203">
        <v>22.2</v>
      </c>
      <c r="E401" s="39">
        <v>8919</v>
      </c>
      <c r="F401" s="39">
        <f>ROUND(D401*E401,0)</f>
        <v>198002</v>
      </c>
      <c r="G401" s="40">
        <f>IF(K401&gt;D401,K401-D401,0)</f>
        <v>0</v>
      </c>
      <c r="H401" s="41">
        <f>ROUND(E401*G401,0)</f>
        <v>0</v>
      </c>
      <c r="I401" s="66">
        <v>0</v>
      </c>
      <c r="J401" s="49">
        <f>ROUND(I401*E401,0)</f>
        <v>0</v>
      </c>
      <c r="K401" s="32"/>
      <c r="L401" s="35">
        <f>ROUND(E401*K401,0)</f>
        <v>0</v>
      </c>
      <c r="M401" s="7"/>
      <c r="N401" s="8"/>
      <c r="O401" s="27"/>
      <c r="P401" s="27"/>
      <c r="Q401" s="8"/>
      <c r="R401" s="8"/>
      <c r="S401" s="8"/>
      <c r="T401" s="8"/>
      <c r="U401" s="8"/>
      <c r="V401" s="8"/>
      <c r="W401" s="9"/>
    </row>
    <row r="402" spans="1:23" ht="14.25" customHeight="1">
      <c r="A402" s="36">
        <v>6.3</v>
      </c>
      <c r="B402" s="37" t="s">
        <v>61</v>
      </c>
      <c r="C402" s="38" t="s">
        <v>30</v>
      </c>
      <c r="D402" s="42">
        <v>2</v>
      </c>
      <c r="E402" s="39">
        <v>209715</v>
      </c>
      <c r="F402" s="39">
        <f>ROUND(D402*E402,0)</f>
        <v>419430</v>
      </c>
      <c r="G402" s="40">
        <f>IF(K402&gt;D402,K402-D402,0)</f>
        <v>0</v>
      </c>
      <c r="H402" s="41">
        <f>ROUND(E402*G402,0)</f>
        <v>0</v>
      </c>
      <c r="I402" s="66">
        <v>0</v>
      </c>
      <c r="J402" s="49">
        <f>ROUND(I402*E402,0)</f>
        <v>0</v>
      </c>
      <c r="K402" s="32"/>
      <c r="L402" s="35">
        <f>ROUND(E402*K402,0)</f>
        <v>0</v>
      </c>
      <c r="M402" s="7"/>
      <c r="N402" s="8"/>
      <c r="O402" s="27"/>
      <c r="P402" s="27"/>
      <c r="Q402" s="8"/>
      <c r="R402" s="8"/>
      <c r="S402" s="8"/>
      <c r="T402" s="8"/>
      <c r="U402" s="8"/>
      <c r="V402" s="8"/>
      <c r="W402" s="9"/>
    </row>
    <row r="403" spans="1:23" ht="14.25" customHeight="1">
      <c r="A403" s="36"/>
      <c r="B403" s="43"/>
      <c r="C403" s="53"/>
      <c r="D403" s="42"/>
      <c r="E403" s="39"/>
      <c r="F403" s="45">
        <f>SUM(F400:F402)</f>
        <v>1845608</v>
      </c>
      <c r="G403" s="32"/>
      <c r="H403" s="45">
        <f>SUM(H400:H402)</f>
        <v>0</v>
      </c>
      <c r="I403" s="34"/>
      <c r="J403" s="45">
        <f>SUM(J400:J402)</f>
        <v>0</v>
      </c>
      <c r="K403" s="32"/>
      <c r="L403" s="45">
        <f>SUM(L400:L402)</f>
        <v>0</v>
      </c>
      <c r="M403" s="72"/>
      <c r="N403" s="8"/>
      <c r="O403" s="27"/>
      <c r="P403" s="27"/>
      <c r="Q403" s="8"/>
      <c r="R403" s="8"/>
      <c r="S403" s="8"/>
      <c r="T403" s="8"/>
      <c r="U403" s="8"/>
      <c r="V403" s="8"/>
      <c r="W403" s="9"/>
    </row>
    <row r="404" spans="1:23" ht="14.25" customHeight="1">
      <c r="A404" s="28">
        <v>7</v>
      </c>
      <c r="B404" s="50" t="s">
        <v>62</v>
      </c>
      <c r="C404" s="53"/>
      <c r="D404" s="42"/>
      <c r="E404" s="39"/>
      <c r="F404" s="39"/>
      <c r="G404" s="32"/>
      <c r="H404" s="41"/>
      <c r="I404" s="34"/>
      <c r="J404" s="33"/>
      <c r="K404" s="32"/>
      <c r="L404" s="35"/>
      <c r="M404" s="7"/>
      <c r="N404" s="8"/>
      <c r="O404" s="27"/>
      <c r="P404" s="27"/>
      <c r="Q404" s="8"/>
      <c r="R404" s="8"/>
      <c r="S404" s="8"/>
      <c r="T404" s="8"/>
      <c r="U404" s="8"/>
      <c r="V404" s="8"/>
      <c r="W404" s="9"/>
    </row>
    <row r="405" spans="1:23" ht="14.25" customHeight="1">
      <c r="A405" s="36">
        <v>7.1</v>
      </c>
      <c r="B405" s="37" t="s">
        <v>63</v>
      </c>
      <c r="C405" s="38" t="s">
        <v>64</v>
      </c>
      <c r="D405" s="42">
        <v>271.3</v>
      </c>
      <c r="E405" s="39">
        <v>45125</v>
      </c>
      <c r="F405" s="39">
        <f>ROUND(D405*E405,0)</f>
        <v>12242413</v>
      </c>
      <c r="G405" s="40">
        <f>IF(K405&gt;D405,K405-D405,0)</f>
        <v>0</v>
      </c>
      <c r="H405" s="41">
        <f>ROUND(E405*G405,0)</f>
        <v>0</v>
      </c>
      <c r="I405" s="66">
        <v>0</v>
      </c>
      <c r="J405" s="49">
        <f>ROUND(I405*E405,0)</f>
        <v>0</v>
      </c>
      <c r="K405" s="32"/>
      <c r="L405" s="35">
        <f>ROUND(E405*K405,0)</f>
        <v>0</v>
      </c>
      <c r="M405" s="7"/>
      <c r="N405" s="8"/>
      <c r="O405" s="27"/>
      <c r="P405" s="27"/>
      <c r="Q405" s="8"/>
      <c r="R405" s="8"/>
      <c r="S405" s="8"/>
      <c r="T405" s="8"/>
      <c r="U405" s="8"/>
      <c r="V405" s="8"/>
      <c r="W405" s="9"/>
    </row>
    <row r="406" spans="1:23" ht="14.25" customHeight="1">
      <c r="A406" s="36">
        <v>7.2</v>
      </c>
      <c r="B406" s="37" t="s">
        <v>65</v>
      </c>
      <c r="C406" s="38" t="s">
        <v>66</v>
      </c>
      <c r="D406" s="42">
        <v>3222.6</v>
      </c>
      <c r="E406" s="39">
        <v>1133</v>
      </c>
      <c r="F406" s="39">
        <f>ROUND(D406*E406,0)</f>
        <v>3651206</v>
      </c>
      <c r="G406" s="40">
        <f>IF(K406&gt;D406,K406-D406,0)</f>
        <v>0</v>
      </c>
      <c r="H406" s="41">
        <f>ROUND(E406*G406,0)</f>
        <v>0</v>
      </c>
      <c r="I406" s="66">
        <v>0</v>
      </c>
      <c r="J406" s="49">
        <f>ROUND(I406*E406,0)</f>
        <v>0</v>
      </c>
      <c r="K406" s="32"/>
      <c r="L406" s="35">
        <f>ROUND(E406*K406,0)</f>
        <v>0</v>
      </c>
      <c r="M406" s="7"/>
      <c r="N406" s="8"/>
      <c r="O406" s="27"/>
      <c r="P406" s="27"/>
      <c r="Q406" s="8"/>
      <c r="R406" s="8"/>
      <c r="S406" s="8"/>
      <c r="T406" s="8"/>
      <c r="U406" s="8"/>
      <c r="V406" s="8"/>
      <c r="W406" s="9"/>
    </row>
    <row r="407" spans="1:23" ht="14.25" customHeight="1">
      <c r="A407" s="36">
        <v>7.3</v>
      </c>
      <c r="B407" s="37" t="s">
        <v>67</v>
      </c>
      <c r="C407" s="38" t="s">
        <v>30</v>
      </c>
      <c r="D407" s="42">
        <v>20</v>
      </c>
      <c r="E407" s="39">
        <v>131673</v>
      </c>
      <c r="F407" s="39">
        <f>ROUND(D407*E407,0)</f>
        <v>2633460</v>
      </c>
      <c r="G407" s="40">
        <f>IF(K407&gt;D407,K407-D407,0)</f>
        <v>0</v>
      </c>
      <c r="H407" s="41">
        <f>ROUND(E407*G407,0)</f>
        <v>0</v>
      </c>
      <c r="I407" s="66">
        <v>0</v>
      </c>
      <c r="J407" s="49">
        <f>ROUND(I407*E407,0)</f>
        <v>0</v>
      </c>
      <c r="K407" s="32"/>
      <c r="L407" s="35">
        <f>ROUND(E407*K407,0)</f>
        <v>0</v>
      </c>
      <c r="M407" s="7"/>
      <c r="N407" s="8"/>
      <c r="O407" s="27"/>
      <c r="P407" s="27"/>
      <c r="Q407" s="8"/>
      <c r="R407" s="8"/>
      <c r="S407" s="8"/>
      <c r="T407" s="8"/>
      <c r="U407" s="8"/>
      <c r="V407" s="8"/>
      <c r="W407" s="9"/>
    </row>
    <row r="408" spans="1:23" ht="14.25" customHeight="1">
      <c r="A408" s="36">
        <v>7.4</v>
      </c>
      <c r="B408" s="37" t="s">
        <v>68</v>
      </c>
      <c r="C408" s="38" t="s">
        <v>40</v>
      </c>
      <c r="D408" s="42">
        <v>0</v>
      </c>
      <c r="E408" s="39">
        <v>1245000</v>
      </c>
      <c r="F408" s="39">
        <f>ROUND(D408*E408,0)</f>
        <v>0</v>
      </c>
      <c r="G408" s="40">
        <f>IF(K408&gt;D408,K408-D408,0)</f>
        <v>0</v>
      </c>
      <c r="H408" s="41">
        <f>ROUND(E408*G408,0)</f>
        <v>0</v>
      </c>
      <c r="I408" s="66">
        <v>0</v>
      </c>
      <c r="J408" s="49">
        <f>ROUND(I408*E408,0)</f>
        <v>0</v>
      </c>
      <c r="K408" s="32"/>
      <c r="L408" s="35">
        <f>ROUND(E408*K408,0)</f>
        <v>0</v>
      </c>
      <c r="M408" s="7"/>
      <c r="N408" s="8"/>
      <c r="O408" s="27"/>
      <c r="P408" s="27"/>
      <c r="Q408" s="8"/>
      <c r="R408" s="8"/>
      <c r="S408" s="8"/>
      <c r="T408" s="8"/>
      <c r="U408" s="8"/>
      <c r="V408" s="8"/>
      <c r="W408" s="9"/>
    </row>
    <row r="409" spans="1:23" ht="14.25" customHeight="1">
      <c r="A409" s="36">
        <v>7.5</v>
      </c>
      <c r="B409" s="37" t="s">
        <v>69</v>
      </c>
      <c r="C409" s="38" t="s">
        <v>40</v>
      </c>
      <c r="D409" s="42">
        <v>0</v>
      </c>
      <c r="E409" s="39">
        <v>60171</v>
      </c>
      <c r="F409" s="39">
        <f>ROUND(D409*E409,0)</f>
        <v>0</v>
      </c>
      <c r="G409" s="40">
        <f>IF(K409&gt;D409,K409-D409,0)</f>
        <v>0</v>
      </c>
      <c r="H409" s="41">
        <f>ROUND(E409*G409,0)</f>
        <v>0</v>
      </c>
      <c r="I409" s="66">
        <v>0</v>
      </c>
      <c r="J409" s="49">
        <f>ROUND(I409*E409,0)</f>
        <v>0</v>
      </c>
      <c r="K409" s="32"/>
      <c r="L409" s="35">
        <f>ROUND(E409*K409,0)</f>
        <v>0</v>
      </c>
      <c r="M409" s="7"/>
      <c r="N409" s="8"/>
      <c r="O409" s="27"/>
      <c r="P409" s="27"/>
      <c r="Q409" s="8"/>
      <c r="R409" s="8"/>
      <c r="S409" s="8"/>
      <c r="T409" s="8"/>
      <c r="U409" s="8"/>
      <c r="V409" s="8"/>
      <c r="W409" s="9"/>
    </row>
    <row r="410" spans="1:23" ht="14.25" customHeight="1">
      <c r="A410" s="60"/>
      <c r="B410" s="60"/>
      <c r="C410" s="60"/>
      <c r="D410" s="60"/>
      <c r="E410" s="60"/>
      <c r="F410" s="45">
        <f>SUM(F405:F409)</f>
        <v>18527079</v>
      </c>
      <c r="G410" s="32"/>
      <c r="H410" s="45">
        <f>SUM(H405:H409)</f>
        <v>0</v>
      </c>
      <c r="I410" s="34"/>
      <c r="J410" s="45">
        <f>SUM(J405:J409)</f>
        <v>0</v>
      </c>
      <c r="K410" s="32"/>
      <c r="L410" s="199">
        <f>SUM(L405:L409)</f>
        <v>0</v>
      </c>
      <c r="M410" s="8"/>
      <c r="N410" s="8"/>
      <c r="O410" s="27"/>
      <c r="P410" s="27"/>
      <c r="Q410" s="8"/>
      <c r="R410" s="8"/>
      <c r="S410" s="8"/>
      <c r="T410" s="8"/>
      <c r="U410" s="8"/>
      <c r="V410" s="8"/>
      <c r="W410" s="9"/>
    </row>
    <row r="411" spans="1:23" ht="14.25" customHeight="1">
      <c r="A411" s="36"/>
      <c r="B411" s="61" t="s">
        <v>70</v>
      </c>
      <c r="C411" s="44"/>
      <c r="D411" s="32"/>
      <c r="E411" s="39"/>
      <c r="F411" s="39"/>
      <c r="G411" s="32"/>
      <c r="H411" s="33"/>
      <c r="I411" s="34"/>
      <c r="J411" s="33"/>
      <c r="K411" s="32"/>
      <c r="L411" s="35"/>
      <c r="M411" s="7"/>
      <c r="N411" s="8"/>
      <c r="O411" s="27"/>
      <c r="P411" s="27"/>
      <c r="Q411" s="8"/>
      <c r="R411" s="8"/>
      <c r="S411" s="8"/>
      <c r="T411" s="8"/>
      <c r="U411" s="8"/>
      <c r="V411" s="8"/>
      <c r="W411" s="9"/>
    </row>
    <row r="412" spans="1:23" ht="14.25" customHeight="1">
      <c r="A412" s="63">
        <v>8</v>
      </c>
      <c r="B412" s="50" t="s">
        <v>190</v>
      </c>
      <c r="C412" s="44"/>
      <c r="D412" s="32"/>
      <c r="E412" s="39"/>
      <c r="F412" s="39"/>
      <c r="G412" s="32"/>
      <c r="H412" s="33"/>
      <c r="I412" s="34"/>
      <c r="J412" s="33"/>
      <c r="K412" s="32"/>
      <c r="L412" s="35"/>
      <c r="M412" s="7"/>
      <c r="N412" s="8"/>
      <c r="O412" s="27"/>
      <c r="P412" s="27"/>
      <c r="Q412" s="8"/>
      <c r="R412" s="8"/>
      <c r="S412" s="8"/>
      <c r="T412" s="8"/>
      <c r="U412" s="8"/>
      <c r="V412" s="8"/>
      <c r="W412" s="9"/>
    </row>
    <row r="413" spans="1:23" ht="14.25" customHeight="1">
      <c r="A413" s="65" t="s">
        <v>191</v>
      </c>
      <c r="B413" s="37" t="s">
        <v>192</v>
      </c>
      <c r="C413" s="38" t="s">
        <v>30</v>
      </c>
      <c r="D413" s="32"/>
      <c r="E413" s="39"/>
      <c r="F413" s="39">
        <f>ROUND(D413*E413,0)</f>
        <v>0</v>
      </c>
      <c r="G413" s="40">
        <f>IF(K413&gt;D413,K413-D413,0)</f>
        <v>0</v>
      </c>
      <c r="H413" s="41">
        <f>ROUND(E413*G413,0)</f>
        <v>0</v>
      </c>
      <c r="I413" s="66">
        <v>0</v>
      </c>
      <c r="J413" s="49">
        <f>ROUND(I413*E413,0)</f>
        <v>0</v>
      </c>
      <c r="K413" s="32"/>
      <c r="L413" s="35">
        <f>ROUND(E413*K413,0)</f>
        <v>0</v>
      </c>
      <c r="M413" s="7"/>
      <c r="N413" s="8"/>
      <c r="O413" s="27"/>
      <c r="P413" s="27"/>
      <c r="Q413" s="8"/>
      <c r="R413" s="8"/>
      <c r="S413" s="8"/>
      <c r="T413" s="8"/>
      <c r="U413" s="8"/>
      <c r="V413" s="8"/>
      <c r="W413" s="9"/>
    </row>
    <row r="414" spans="1:23" ht="14.25" customHeight="1">
      <c r="A414" s="65" t="s">
        <v>191</v>
      </c>
      <c r="B414" s="37" t="s">
        <v>193</v>
      </c>
      <c r="C414" s="38" t="s">
        <v>40</v>
      </c>
      <c r="D414" s="32"/>
      <c r="E414" s="39"/>
      <c r="F414" s="39">
        <f>ROUND(D414*E414,0)</f>
        <v>0</v>
      </c>
      <c r="G414" s="40">
        <f>IF(K414&gt;D414,K414-D414,0)</f>
        <v>0</v>
      </c>
      <c r="H414" s="41">
        <f>ROUND(E414*G414,0)</f>
        <v>0</v>
      </c>
      <c r="I414" s="66">
        <v>0</v>
      </c>
      <c r="J414" s="49">
        <f>ROUND(I414*E414,0)</f>
        <v>0</v>
      </c>
      <c r="K414" s="32"/>
      <c r="L414" s="35">
        <f>ROUND(E414*K414,0)</f>
        <v>0</v>
      </c>
      <c r="M414" s="7"/>
      <c r="N414" s="8"/>
      <c r="O414" s="27"/>
      <c r="P414" s="27"/>
      <c r="Q414" s="8"/>
      <c r="R414" s="8"/>
      <c r="S414" s="8"/>
      <c r="T414" s="8"/>
      <c r="U414" s="8"/>
      <c r="V414" s="8"/>
      <c r="W414" s="9"/>
    </row>
    <row r="415" spans="1:23" ht="14.25" customHeight="1">
      <c r="A415" s="36"/>
      <c r="B415" s="43"/>
      <c r="C415" s="44"/>
      <c r="D415" s="32"/>
      <c r="E415" s="39"/>
      <c r="F415" s="45">
        <f>SUM(F413:F414)</f>
        <v>0</v>
      </c>
      <c r="G415" s="32"/>
      <c r="H415" s="45">
        <f>SUM(H413:H414)</f>
        <v>0</v>
      </c>
      <c r="I415" s="34"/>
      <c r="J415" s="45">
        <f>SUM(J413:J414)</f>
        <v>0</v>
      </c>
      <c r="K415" s="32"/>
      <c r="L415" s="199">
        <f>SUM(L413:L414)</f>
        <v>0</v>
      </c>
      <c r="M415" s="8"/>
      <c r="N415" s="8"/>
      <c r="O415" s="27"/>
      <c r="P415" s="27"/>
      <c r="Q415" s="8"/>
      <c r="R415" s="8"/>
      <c r="S415" s="8"/>
      <c r="T415" s="8"/>
      <c r="U415" s="8"/>
      <c r="V415" s="8"/>
      <c r="W415" s="9"/>
    </row>
    <row r="416" spans="1:23" ht="14.25" customHeight="1">
      <c r="A416" s="422" t="s">
        <v>213</v>
      </c>
      <c r="B416" s="423"/>
      <c r="C416" s="423"/>
      <c r="D416" s="423"/>
      <c r="E416" s="424"/>
      <c r="F416" s="74">
        <f>F410+F403+F398+F393+F388+F384+F380+F415</f>
        <v>175241499</v>
      </c>
      <c r="G416" s="32"/>
      <c r="H416" s="74">
        <f>H410+H403+H398+H393+H388+H384+H380+H415</f>
        <v>0</v>
      </c>
      <c r="I416" s="34"/>
      <c r="J416" s="74">
        <f>J410+J403+J398+J393+J388+J384+J380+J415</f>
        <v>0</v>
      </c>
      <c r="K416" s="32"/>
      <c r="L416" s="74">
        <f>L410+L403+L398+L393+L388+L384+L380+L415</f>
        <v>0</v>
      </c>
      <c r="M416" s="72"/>
      <c r="N416" s="8"/>
      <c r="O416" s="27"/>
      <c r="P416" s="27"/>
      <c r="Q416" s="8"/>
      <c r="R416" s="8"/>
      <c r="S416" s="8"/>
      <c r="T416" s="8"/>
      <c r="U416" s="8"/>
      <c r="V416" s="8"/>
      <c r="W416" s="9"/>
    </row>
    <row r="417" spans="1:23" ht="7.9" customHeight="1">
      <c r="A417" s="36"/>
      <c r="B417" s="43"/>
      <c r="C417" s="44"/>
      <c r="D417" s="32"/>
      <c r="E417" s="39"/>
      <c r="F417" s="39"/>
      <c r="G417" s="32"/>
      <c r="H417" s="33"/>
      <c r="I417" s="34"/>
      <c r="J417" s="33"/>
      <c r="K417" s="32"/>
      <c r="L417" s="35"/>
      <c r="M417" s="7"/>
      <c r="N417" s="8"/>
      <c r="O417" s="27"/>
      <c r="P417" s="27"/>
      <c r="Q417" s="8"/>
      <c r="R417" s="8"/>
      <c r="S417" s="8"/>
      <c r="T417" s="8"/>
      <c r="U417" s="8"/>
      <c r="V417" s="8"/>
      <c r="W417" s="9"/>
    </row>
    <row r="418" spans="1:23" ht="14.25" customHeight="1">
      <c r="A418" s="539" t="s">
        <v>214</v>
      </c>
      <c r="B418" s="540"/>
      <c r="C418" s="540"/>
      <c r="D418" s="540"/>
      <c r="E418" s="540"/>
      <c r="F418" s="540"/>
      <c r="G418" s="540"/>
      <c r="H418" s="540"/>
      <c r="I418" s="540"/>
      <c r="J418" s="540"/>
      <c r="K418" s="540"/>
      <c r="L418" s="541"/>
      <c r="M418" s="7"/>
      <c r="N418" s="8"/>
      <c r="O418" s="27"/>
      <c r="P418" s="27"/>
      <c r="Q418" s="8"/>
      <c r="R418" s="8"/>
      <c r="S418" s="8"/>
      <c r="T418" s="8"/>
      <c r="U418" s="8"/>
      <c r="V418" s="8"/>
      <c r="W418" s="9"/>
    </row>
    <row r="419" spans="1:23" ht="14.25" customHeight="1">
      <c r="A419" s="28">
        <v>1</v>
      </c>
      <c r="B419" s="29" t="s">
        <v>38</v>
      </c>
      <c r="C419" s="30"/>
      <c r="D419" s="31"/>
      <c r="E419" s="30"/>
      <c r="F419" s="30"/>
      <c r="G419" s="32"/>
      <c r="H419" s="33"/>
      <c r="I419" s="34"/>
      <c r="J419" s="33"/>
      <c r="K419" s="32"/>
      <c r="L419" s="35"/>
      <c r="M419" s="7"/>
      <c r="N419" s="8"/>
      <c r="O419" s="27"/>
      <c r="P419" s="27"/>
      <c r="Q419" s="8"/>
      <c r="R419" s="8"/>
      <c r="S419" s="8"/>
      <c r="T419" s="8"/>
      <c r="U419" s="8"/>
      <c r="V419" s="8"/>
      <c r="W419" s="9"/>
    </row>
    <row r="420" spans="1:23" ht="14.25" customHeight="1">
      <c r="A420" s="36">
        <v>1.1000000000000001</v>
      </c>
      <c r="B420" s="37" t="s">
        <v>39</v>
      </c>
      <c r="C420" s="38" t="s">
        <v>40</v>
      </c>
      <c r="D420" s="32">
        <v>42.42</v>
      </c>
      <c r="E420" s="39">
        <v>2970</v>
      </c>
      <c r="F420" s="39">
        <f>ROUND(D420*E420,0)</f>
        <v>125987</v>
      </c>
      <c r="G420" s="40">
        <f>IF(K420&gt;D420,K420-D420,0)</f>
        <v>0</v>
      </c>
      <c r="H420" s="41">
        <f>ROUND(E420*G420,0)</f>
        <v>0</v>
      </c>
      <c r="I420" s="66">
        <v>0</v>
      </c>
      <c r="J420" s="49">
        <f>ROUND(I420*E420,0)</f>
        <v>0</v>
      </c>
      <c r="K420" s="32"/>
      <c r="L420" s="35">
        <f>ROUND(E420*K420,0)</f>
        <v>0</v>
      </c>
      <c r="M420" s="7"/>
      <c r="N420" s="8"/>
      <c r="O420" s="27"/>
      <c r="P420" s="27"/>
      <c r="Q420" s="8"/>
      <c r="R420" s="8"/>
      <c r="S420" s="8"/>
      <c r="T420" s="8"/>
      <c r="U420" s="8"/>
      <c r="V420" s="8"/>
      <c r="W420" s="9"/>
    </row>
    <row r="421" spans="1:23" ht="14.25" customHeight="1">
      <c r="A421" s="36">
        <v>1.2</v>
      </c>
      <c r="B421" s="37" t="s">
        <v>41</v>
      </c>
      <c r="C421" s="38" t="s">
        <v>40</v>
      </c>
      <c r="D421" s="32">
        <v>84.84</v>
      </c>
      <c r="E421" s="39">
        <v>3057</v>
      </c>
      <c r="F421" s="39">
        <f>ROUND(D421*E421,0)</f>
        <v>259356</v>
      </c>
      <c r="G421" s="40">
        <f>IF(K421&gt;D421,K421-D421,0)</f>
        <v>0</v>
      </c>
      <c r="H421" s="41">
        <f>ROUND(E421*G421,0)</f>
        <v>0</v>
      </c>
      <c r="I421" s="66">
        <v>0</v>
      </c>
      <c r="J421" s="49">
        <f>ROUND(I421*E421,0)</f>
        <v>0</v>
      </c>
      <c r="K421" s="32"/>
      <c r="L421" s="35">
        <f>ROUND(E421*K421,0)</f>
        <v>0</v>
      </c>
      <c r="M421" s="7"/>
      <c r="N421" s="8"/>
      <c r="O421" s="27"/>
      <c r="P421" s="27"/>
      <c r="Q421" s="8"/>
      <c r="R421" s="8"/>
      <c r="S421" s="8"/>
      <c r="T421" s="8"/>
      <c r="U421" s="8"/>
      <c r="V421" s="8"/>
      <c r="W421" s="9"/>
    </row>
    <row r="422" spans="1:23" ht="14.25" customHeight="1">
      <c r="A422" s="36">
        <v>1.3</v>
      </c>
      <c r="B422" s="37" t="s">
        <v>42</v>
      </c>
      <c r="C422" s="38" t="s">
        <v>43</v>
      </c>
      <c r="D422" s="32">
        <v>0.04</v>
      </c>
      <c r="E422" s="39">
        <v>1478476</v>
      </c>
      <c r="F422" s="39">
        <f>ROUND(D422*E422,0)</f>
        <v>59139</v>
      </c>
      <c r="G422" s="40">
        <f>IF(K422&gt;D422,K422-D422,0)</f>
        <v>0</v>
      </c>
      <c r="H422" s="41">
        <f>ROUND(E422*G422,0)</f>
        <v>0</v>
      </c>
      <c r="I422" s="66">
        <v>0</v>
      </c>
      <c r="J422" s="49">
        <f>ROUND(I422*E422,0)</f>
        <v>0</v>
      </c>
      <c r="K422" s="32"/>
      <c r="L422" s="35">
        <f>ROUND(E422*K422,0)</f>
        <v>0</v>
      </c>
      <c r="M422" s="7"/>
      <c r="N422" s="8"/>
      <c r="O422" s="27"/>
      <c r="P422" s="27"/>
      <c r="Q422" s="8"/>
      <c r="R422" s="8"/>
      <c r="S422" s="8"/>
      <c r="T422" s="8"/>
      <c r="U422" s="8"/>
      <c r="V422" s="8"/>
      <c r="W422" s="9"/>
    </row>
    <row r="423" spans="1:23" ht="14.25" customHeight="1">
      <c r="A423" s="36"/>
      <c r="B423" s="43"/>
      <c r="C423" s="44"/>
      <c r="D423" s="32"/>
      <c r="E423" s="39"/>
      <c r="F423" s="45">
        <f>SUM(F420:F422)</f>
        <v>444482</v>
      </c>
      <c r="G423" s="32"/>
      <c r="H423" s="45">
        <f>SUM(H420:H422)</f>
        <v>0</v>
      </c>
      <c r="I423" s="34"/>
      <c r="J423" s="45">
        <f>SUM(J420:J422)</f>
        <v>0</v>
      </c>
      <c r="K423" s="32"/>
      <c r="L423" s="45">
        <f>SUM(L420:L422)</f>
        <v>0</v>
      </c>
      <c r="M423" s="72"/>
      <c r="N423" s="8"/>
      <c r="O423" s="27"/>
      <c r="P423" s="27"/>
      <c r="Q423" s="8"/>
      <c r="R423" s="8"/>
      <c r="S423" s="8"/>
      <c r="T423" s="8"/>
      <c r="U423" s="8"/>
      <c r="V423" s="8"/>
      <c r="W423" s="9"/>
    </row>
    <row r="424" spans="1:23" ht="14.25" customHeight="1">
      <c r="A424" s="28">
        <v>2</v>
      </c>
      <c r="B424" s="29" t="s">
        <v>44</v>
      </c>
      <c r="C424" s="47"/>
      <c r="D424" s="32"/>
      <c r="E424" s="48"/>
      <c r="F424" s="39"/>
      <c r="G424" s="32"/>
      <c r="H424" s="33"/>
      <c r="I424" s="34"/>
      <c r="J424" s="33"/>
      <c r="K424" s="32"/>
      <c r="L424" s="35"/>
      <c r="M424" s="7"/>
      <c r="N424" s="8"/>
      <c r="O424" s="27"/>
      <c r="P424" s="27"/>
      <c r="Q424" s="8"/>
      <c r="R424" s="8"/>
      <c r="S424" s="8"/>
      <c r="T424" s="8"/>
      <c r="U424" s="8"/>
      <c r="V424" s="8"/>
      <c r="W424" s="9"/>
    </row>
    <row r="425" spans="1:23" ht="14.25" customHeight="1">
      <c r="A425" s="36"/>
      <c r="B425" s="37" t="s">
        <v>45</v>
      </c>
      <c r="C425" s="38" t="s">
        <v>46</v>
      </c>
      <c r="D425" s="32">
        <v>0.41</v>
      </c>
      <c r="E425" s="39">
        <v>209569</v>
      </c>
      <c r="F425" s="39">
        <f>ROUND(D425*E425,0)</f>
        <v>85923</v>
      </c>
      <c r="G425" s="40">
        <f>IF(K425&gt;D425,K425-D425,0)</f>
        <v>0</v>
      </c>
      <c r="H425" s="41">
        <f>ROUND(E425*G425,0)</f>
        <v>0</v>
      </c>
      <c r="I425" s="66">
        <v>0</v>
      </c>
      <c r="J425" s="49">
        <f>ROUND(I425*E425,0)</f>
        <v>0</v>
      </c>
      <c r="K425" s="32"/>
      <c r="L425" s="35">
        <f>ROUND(E425*K425,0)</f>
        <v>0</v>
      </c>
      <c r="M425" s="7"/>
      <c r="N425" s="8"/>
      <c r="O425" s="27"/>
      <c r="P425" s="27"/>
      <c r="Q425" s="8"/>
      <c r="R425" s="8"/>
      <c r="S425" s="8"/>
      <c r="T425" s="8"/>
      <c r="U425" s="8"/>
      <c r="V425" s="8"/>
      <c r="W425" s="9"/>
    </row>
    <row r="426" spans="1:23" ht="14.25" customHeight="1">
      <c r="A426" s="36"/>
      <c r="B426" s="43"/>
      <c r="C426" s="44"/>
      <c r="D426" s="52"/>
      <c r="E426" s="39"/>
      <c r="F426" s="39">
        <f>ROUND(D426*E426,0)</f>
        <v>0</v>
      </c>
      <c r="G426" s="32"/>
      <c r="H426" s="33"/>
      <c r="I426" s="34"/>
      <c r="J426" s="33"/>
      <c r="K426" s="32"/>
      <c r="L426" s="35"/>
      <c r="M426" s="7"/>
      <c r="N426" s="8"/>
      <c r="O426" s="27"/>
      <c r="P426" s="27"/>
      <c r="Q426" s="8"/>
      <c r="R426" s="8"/>
      <c r="S426" s="8"/>
      <c r="T426" s="8"/>
      <c r="U426" s="8"/>
      <c r="V426" s="8"/>
      <c r="W426" s="9"/>
    </row>
    <row r="427" spans="1:23" ht="14.25" customHeight="1">
      <c r="A427" s="36"/>
      <c r="B427" s="43"/>
      <c r="C427" s="44"/>
      <c r="D427" s="52"/>
      <c r="E427" s="39"/>
      <c r="F427" s="45">
        <f>SUM(F425:F426)</f>
        <v>85923</v>
      </c>
      <c r="G427" s="32"/>
      <c r="H427" s="45">
        <f>SUM(H425:H426)</f>
        <v>0</v>
      </c>
      <c r="I427" s="34"/>
      <c r="J427" s="45">
        <f>SUM(J425:J426)</f>
        <v>0</v>
      </c>
      <c r="K427" s="32"/>
      <c r="L427" s="45">
        <f>SUM(L425:L426)</f>
        <v>0</v>
      </c>
      <c r="M427" s="72"/>
      <c r="N427" s="8"/>
      <c r="O427" s="27"/>
      <c r="P427" s="27"/>
      <c r="Q427" s="8"/>
      <c r="R427" s="8"/>
      <c r="S427" s="8"/>
      <c r="T427" s="8"/>
      <c r="U427" s="8"/>
      <c r="V427" s="8"/>
      <c r="W427" s="9"/>
    </row>
    <row r="428" spans="1:23" ht="14.25" customHeight="1">
      <c r="A428" s="28">
        <v>3</v>
      </c>
      <c r="B428" s="50" t="s">
        <v>47</v>
      </c>
      <c r="C428" s="44"/>
      <c r="D428" s="52"/>
      <c r="E428" s="39"/>
      <c r="F428" s="39"/>
      <c r="G428" s="32"/>
      <c r="H428" s="33"/>
      <c r="I428" s="34"/>
      <c r="J428" s="33"/>
      <c r="K428" s="32"/>
      <c r="L428" s="35"/>
      <c r="M428" s="7"/>
      <c r="N428" s="8"/>
      <c r="O428" s="27"/>
      <c r="P428" s="27"/>
      <c r="Q428" s="8"/>
      <c r="R428" s="8"/>
      <c r="S428" s="8"/>
      <c r="T428" s="8"/>
      <c r="U428" s="8"/>
      <c r="V428" s="8"/>
      <c r="W428" s="9"/>
    </row>
    <row r="429" spans="1:23" ht="14.25" customHeight="1">
      <c r="A429" s="36">
        <v>3.1</v>
      </c>
      <c r="B429" s="37" t="s">
        <v>48</v>
      </c>
      <c r="C429" s="38" t="s">
        <v>46</v>
      </c>
      <c r="D429" s="32">
        <v>106.05</v>
      </c>
      <c r="E429" s="39">
        <v>19763</v>
      </c>
      <c r="F429" s="39">
        <f>ROUND(D429*E429,0)</f>
        <v>2095866</v>
      </c>
      <c r="G429" s="40">
        <f>IF(K429&gt;D429,K429-D429,0)</f>
        <v>0</v>
      </c>
      <c r="H429" s="41">
        <f>ROUND(E429*G429,0)</f>
        <v>0</v>
      </c>
      <c r="I429" s="66">
        <v>0</v>
      </c>
      <c r="J429" s="49">
        <f>ROUND(I429*E429,0)</f>
        <v>0</v>
      </c>
      <c r="K429" s="32"/>
      <c r="L429" s="35">
        <f>ROUND(E429*K429,0)</f>
        <v>0</v>
      </c>
      <c r="M429" s="7"/>
      <c r="N429" s="8"/>
      <c r="O429" s="27"/>
      <c r="P429" s="27"/>
      <c r="Q429" s="8"/>
      <c r="R429" s="8"/>
      <c r="S429" s="8"/>
      <c r="T429" s="8"/>
      <c r="U429" s="8"/>
      <c r="V429" s="8"/>
      <c r="W429" s="9"/>
    </row>
    <row r="430" spans="1:23" ht="14.25" customHeight="1">
      <c r="A430" s="36">
        <v>3.2</v>
      </c>
      <c r="B430" s="37" t="s">
        <v>49</v>
      </c>
      <c r="C430" s="38" t="s">
        <v>46</v>
      </c>
      <c r="D430" s="32">
        <v>12.73</v>
      </c>
      <c r="E430" s="39">
        <v>52187</v>
      </c>
      <c r="F430" s="39">
        <f>ROUND(D430*E430,0)</f>
        <v>664341</v>
      </c>
      <c r="G430" s="40">
        <f>IF(K430&gt;D430,K430-D430,0)</f>
        <v>0</v>
      </c>
      <c r="H430" s="41">
        <f>ROUND(E430*G430,0)</f>
        <v>0</v>
      </c>
      <c r="I430" s="66">
        <v>0</v>
      </c>
      <c r="J430" s="49">
        <f>ROUND(I430*E430,0)</f>
        <v>0</v>
      </c>
      <c r="K430" s="32"/>
      <c r="L430" s="35">
        <f>ROUND(E430*K430,0)</f>
        <v>0</v>
      </c>
      <c r="M430" s="7"/>
      <c r="N430" s="8"/>
      <c r="O430" s="27"/>
      <c r="P430" s="27"/>
      <c r="Q430" s="8"/>
      <c r="R430" s="8"/>
      <c r="S430" s="8"/>
      <c r="T430" s="8"/>
      <c r="U430" s="8"/>
      <c r="V430" s="8"/>
      <c r="W430" s="9"/>
    </row>
    <row r="431" spans="1:23" ht="14.25" customHeight="1">
      <c r="A431" s="36"/>
      <c r="B431" s="43"/>
      <c r="C431" s="44"/>
      <c r="D431" s="32"/>
      <c r="E431" s="39"/>
      <c r="F431" s="45">
        <f>SUM(F429:F430)</f>
        <v>2760207</v>
      </c>
      <c r="G431" s="32"/>
      <c r="H431" s="45">
        <f>SUM(H429:H430)</f>
        <v>0</v>
      </c>
      <c r="I431" s="34"/>
      <c r="J431" s="45">
        <f>SUM(J429:J430)</f>
        <v>0</v>
      </c>
      <c r="K431" s="32"/>
      <c r="L431" s="45">
        <f>SUM(L429:L430)</f>
        <v>0</v>
      </c>
      <c r="M431" s="72"/>
      <c r="N431" s="8"/>
      <c r="O431" s="27"/>
      <c r="P431" s="27"/>
      <c r="Q431" s="8"/>
      <c r="R431" s="8"/>
      <c r="S431" s="8"/>
      <c r="T431" s="8"/>
      <c r="U431" s="8"/>
      <c r="V431" s="8"/>
      <c r="W431" s="9"/>
    </row>
    <row r="432" spans="1:23" ht="14.25" customHeight="1">
      <c r="A432" s="36"/>
      <c r="B432" s="43"/>
      <c r="C432" s="44"/>
      <c r="D432" s="32"/>
      <c r="E432" s="39"/>
      <c r="F432" s="39"/>
      <c r="G432" s="32"/>
      <c r="H432" s="33"/>
      <c r="I432" s="34"/>
      <c r="J432" s="33"/>
      <c r="K432" s="32"/>
      <c r="L432" s="35"/>
      <c r="M432" s="7"/>
      <c r="N432" s="8"/>
      <c r="O432" s="27"/>
      <c r="P432" s="27"/>
      <c r="Q432" s="8"/>
      <c r="R432" s="8"/>
      <c r="S432" s="8"/>
      <c r="T432" s="8"/>
      <c r="U432" s="8"/>
      <c r="V432" s="8"/>
      <c r="W432" s="9"/>
    </row>
    <row r="433" spans="1:23" ht="14.25" customHeight="1">
      <c r="A433" s="28">
        <v>4</v>
      </c>
      <c r="B433" s="50" t="s">
        <v>50</v>
      </c>
      <c r="C433" s="53"/>
      <c r="D433" s="32"/>
      <c r="E433" s="39"/>
      <c r="F433" s="54"/>
      <c r="G433" s="32"/>
      <c r="H433" s="33"/>
      <c r="I433" s="34"/>
      <c r="J433" s="33"/>
      <c r="K433" s="32"/>
      <c r="L433" s="35"/>
      <c r="M433" s="7"/>
      <c r="N433" s="8"/>
      <c r="O433" s="27"/>
      <c r="P433" s="27"/>
      <c r="Q433" s="8"/>
      <c r="R433" s="8"/>
      <c r="S433" s="8"/>
      <c r="T433" s="8"/>
      <c r="U433" s="8"/>
      <c r="V433" s="8"/>
      <c r="W433" s="9"/>
    </row>
    <row r="434" spans="1:23" ht="14.25" customHeight="1">
      <c r="A434" s="36">
        <v>4.0999999999999996</v>
      </c>
      <c r="B434" s="37" t="s">
        <v>51</v>
      </c>
      <c r="C434" s="38" t="s">
        <v>46</v>
      </c>
      <c r="D434" s="32">
        <v>8.48</v>
      </c>
      <c r="E434" s="39">
        <v>31353</v>
      </c>
      <c r="F434" s="39">
        <f>ROUND(D434*E434,0)</f>
        <v>265873</v>
      </c>
      <c r="G434" s="40">
        <f>IF(K434&gt;D434,K434-D434,0)</f>
        <v>0</v>
      </c>
      <c r="H434" s="41">
        <f>ROUND(E434*G434,0)</f>
        <v>0</v>
      </c>
      <c r="I434" s="66">
        <v>0</v>
      </c>
      <c r="J434" s="49">
        <f>ROUND(I434*E434,0)</f>
        <v>0</v>
      </c>
      <c r="K434" s="32"/>
      <c r="L434" s="35">
        <f>ROUND(E434*K434,0)</f>
        <v>0</v>
      </c>
      <c r="M434" s="7"/>
      <c r="N434" s="8"/>
      <c r="O434" s="27"/>
      <c r="P434" s="27"/>
      <c r="Q434" s="8"/>
      <c r="R434" s="8"/>
      <c r="S434" s="8"/>
      <c r="T434" s="8"/>
      <c r="U434" s="8"/>
      <c r="V434" s="8"/>
      <c r="W434" s="9"/>
    </row>
    <row r="435" spans="1:23" ht="14.25" customHeight="1">
      <c r="A435" s="36">
        <v>4.2</v>
      </c>
      <c r="B435" s="37" t="s">
        <v>52</v>
      </c>
      <c r="C435" s="38" t="s">
        <v>46</v>
      </c>
      <c r="D435" s="32">
        <v>40.24</v>
      </c>
      <c r="E435" s="39">
        <v>59142</v>
      </c>
      <c r="F435" s="39">
        <f>ROUND(D435*E435,0)</f>
        <v>2379874</v>
      </c>
      <c r="G435" s="40">
        <f>IF(K435&gt;D435,K435-D435,0)</f>
        <v>0</v>
      </c>
      <c r="H435" s="41">
        <f>ROUND(E435*G435,0)</f>
        <v>0</v>
      </c>
      <c r="I435" s="66">
        <v>0</v>
      </c>
      <c r="J435" s="49">
        <f>ROUND(I435*E435,0)</f>
        <v>0</v>
      </c>
      <c r="K435" s="32"/>
      <c r="L435" s="35">
        <f>ROUND(E435*K435,0)</f>
        <v>0</v>
      </c>
      <c r="M435" s="7"/>
      <c r="N435" s="8"/>
      <c r="O435" s="27"/>
      <c r="P435" s="27"/>
      <c r="Q435" s="8"/>
      <c r="R435" s="8"/>
      <c r="S435" s="8"/>
      <c r="T435" s="8"/>
      <c r="U435" s="8"/>
      <c r="V435" s="8"/>
      <c r="W435" s="9"/>
    </row>
    <row r="436" spans="1:23" ht="14.25" customHeight="1">
      <c r="A436" s="28"/>
      <c r="B436" s="43"/>
      <c r="C436" s="53"/>
      <c r="D436" s="32"/>
      <c r="E436" s="39"/>
      <c r="F436" s="45">
        <f>SUM(F434:F435)</f>
        <v>2645747</v>
      </c>
      <c r="G436" s="32"/>
      <c r="H436" s="45">
        <f>SUM(H434:H435)</f>
        <v>0</v>
      </c>
      <c r="I436" s="34"/>
      <c r="J436" s="45">
        <f>SUM(J434:J435)</f>
        <v>0</v>
      </c>
      <c r="K436" s="32"/>
      <c r="L436" s="45">
        <f>SUM(L434:L435)</f>
        <v>0</v>
      </c>
      <c r="M436" s="72"/>
      <c r="N436" s="8"/>
      <c r="O436" s="27"/>
      <c r="P436" s="27"/>
      <c r="Q436" s="8"/>
      <c r="R436" s="8"/>
      <c r="S436" s="8"/>
      <c r="T436" s="8"/>
      <c r="U436" s="8"/>
      <c r="V436" s="8"/>
      <c r="W436" s="9"/>
    </row>
    <row r="437" spans="1:23" ht="14.25" customHeight="1">
      <c r="A437" s="28">
        <v>5</v>
      </c>
      <c r="B437" s="29" t="s">
        <v>53</v>
      </c>
      <c r="C437" s="53"/>
      <c r="D437" s="32"/>
      <c r="E437" s="39"/>
      <c r="F437" s="39"/>
      <c r="G437" s="32"/>
      <c r="H437" s="33"/>
      <c r="I437" s="34"/>
      <c r="J437" s="33"/>
      <c r="K437" s="32"/>
      <c r="L437" s="35"/>
      <c r="M437" s="7"/>
      <c r="N437" s="8"/>
      <c r="O437" s="27"/>
      <c r="P437" s="27"/>
      <c r="Q437" s="8"/>
      <c r="R437" s="8"/>
      <c r="S437" s="8"/>
      <c r="T437" s="8"/>
      <c r="U437" s="8"/>
      <c r="V437" s="8"/>
      <c r="W437" s="9"/>
    </row>
    <row r="438" spans="1:23" ht="14.25" customHeight="1">
      <c r="A438" s="36">
        <v>5.0999999999999996</v>
      </c>
      <c r="B438" s="37" t="s">
        <v>54</v>
      </c>
      <c r="C438" s="38" t="s">
        <v>46</v>
      </c>
      <c r="D438" s="32">
        <v>40.24</v>
      </c>
      <c r="E438" s="39">
        <v>666008</v>
      </c>
      <c r="F438" s="39">
        <f>ROUND(D438*E438,0)</f>
        <v>26800162</v>
      </c>
      <c r="G438" s="40">
        <f>IF(K438&gt;D438,K438-D438,0)</f>
        <v>0</v>
      </c>
      <c r="H438" s="41">
        <f>ROUND(E438*G438,0)</f>
        <v>0</v>
      </c>
      <c r="I438" s="66">
        <v>0</v>
      </c>
      <c r="J438" s="49">
        <f>ROUND(I438*E438,0)</f>
        <v>0</v>
      </c>
      <c r="K438" s="32"/>
      <c r="L438" s="35">
        <f>ROUND(E438*K438,0)</f>
        <v>0</v>
      </c>
      <c r="M438" s="7"/>
      <c r="N438" s="8"/>
      <c r="O438" s="27"/>
      <c r="P438" s="27"/>
      <c r="Q438" s="8"/>
      <c r="R438" s="8"/>
      <c r="S438" s="8"/>
      <c r="T438" s="8"/>
      <c r="U438" s="8"/>
      <c r="V438" s="8"/>
      <c r="W438" s="9"/>
    </row>
    <row r="439" spans="1:23" ht="14.25" customHeight="1">
      <c r="A439" s="36">
        <v>5.2</v>
      </c>
      <c r="B439" s="37" t="s">
        <v>55</v>
      </c>
      <c r="C439" s="38" t="s">
        <v>56</v>
      </c>
      <c r="D439" s="32">
        <v>0</v>
      </c>
      <c r="E439" s="39">
        <v>4005</v>
      </c>
      <c r="F439" s="39">
        <f>ROUND(D439*E439,0)</f>
        <v>0</v>
      </c>
      <c r="G439" s="40">
        <f>IF(K439&gt;D439,K439-D439,0)</f>
        <v>0</v>
      </c>
      <c r="H439" s="41">
        <f>ROUND(E439*G439,0)</f>
        <v>0</v>
      </c>
      <c r="I439" s="66">
        <v>0</v>
      </c>
      <c r="J439" s="49">
        <f>ROUND(I439*E439,0)</f>
        <v>0</v>
      </c>
      <c r="K439" s="32"/>
      <c r="L439" s="35">
        <f>ROUND(E439*K439,0)</f>
        <v>0</v>
      </c>
      <c r="M439" s="7"/>
      <c r="N439" s="8"/>
      <c r="O439" s="27"/>
      <c r="P439" s="27"/>
      <c r="Q439" s="8"/>
      <c r="R439" s="8"/>
      <c r="S439" s="8"/>
      <c r="T439" s="8"/>
      <c r="U439" s="8"/>
      <c r="V439" s="8"/>
      <c r="W439" s="9"/>
    </row>
    <row r="440" spans="1:23" ht="14.25" customHeight="1">
      <c r="A440" s="36">
        <v>5.3</v>
      </c>
      <c r="B440" s="37" t="s">
        <v>57</v>
      </c>
      <c r="C440" s="38" t="s">
        <v>40</v>
      </c>
      <c r="D440" s="32">
        <v>84.84</v>
      </c>
      <c r="E440" s="39">
        <v>56280</v>
      </c>
      <c r="F440" s="39">
        <f>ROUND(D440*E440,0)</f>
        <v>4774795</v>
      </c>
      <c r="G440" s="40">
        <f>IF(K440&gt;D440,K440-D440,0)</f>
        <v>0</v>
      </c>
      <c r="H440" s="41">
        <f>ROUND(E440*G440,0)</f>
        <v>0</v>
      </c>
      <c r="I440" s="66">
        <v>0</v>
      </c>
      <c r="J440" s="49">
        <f>ROUND(I440*E440,0)</f>
        <v>0</v>
      </c>
      <c r="K440" s="32"/>
      <c r="L440" s="35">
        <f>ROUND(E440*K440,0)</f>
        <v>0</v>
      </c>
      <c r="M440" s="7"/>
      <c r="N440" s="8"/>
      <c r="O440" s="27"/>
      <c r="P440" s="27"/>
      <c r="Q440" s="8"/>
      <c r="R440" s="8"/>
      <c r="S440" s="8"/>
      <c r="T440" s="8"/>
      <c r="U440" s="8"/>
      <c r="V440" s="8"/>
      <c r="W440" s="9"/>
    </row>
    <row r="441" spans="1:23" ht="14.25" customHeight="1">
      <c r="A441" s="36"/>
      <c r="B441" s="43"/>
      <c r="C441" s="53"/>
      <c r="D441" s="52"/>
      <c r="E441" s="39"/>
      <c r="F441" s="45">
        <f>SUM(F438:F440)</f>
        <v>31574957</v>
      </c>
      <c r="G441" s="32"/>
      <c r="H441" s="45">
        <f>SUM(H438:H440)</f>
        <v>0</v>
      </c>
      <c r="I441" s="34"/>
      <c r="J441" s="45">
        <f>SUM(J438:J440)</f>
        <v>0</v>
      </c>
      <c r="K441" s="32"/>
      <c r="L441" s="45">
        <f>SUM(L438:L440)</f>
        <v>0</v>
      </c>
      <c r="M441" s="72"/>
      <c r="N441" s="8"/>
      <c r="O441" s="27"/>
      <c r="P441" s="27"/>
      <c r="Q441" s="8"/>
      <c r="R441" s="8"/>
      <c r="S441" s="8"/>
      <c r="T441" s="8"/>
      <c r="U441" s="8"/>
      <c r="V441" s="8"/>
      <c r="W441" s="9"/>
    </row>
    <row r="442" spans="1:23" ht="14.25" customHeight="1">
      <c r="A442" s="28">
        <v>6</v>
      </c>
      <c r="B442" s="29" t="s">
        <v>58</v>
      </c>
      <c r="C442" s="30"/>
      <c r="D442" s="31"/>
      <c r="E442" s="30"/>
      <c r="F442" s="39"/>
      <c r="G442" s="32"/>
      <c r="H442" s="33"/>
      <c r="I442" s="34"/>
      <c r="J442" s="33"/>
      <c r="K442" s="32"/>
      <c r="L442" s="35"/>
      <c r="M442" s="7"/>
      <c r="N442" s="8"/>
      <c r="O442" s="27"/>
      <c r="P442" s="27"/>
      <c r="Q442" s="8"/>
      <c r="R442" s="8"/>
      <c r="S442" s="8"/>
      <c r="T442" s="8"/>
      <c r="U442" s="8"/>
      <c r="V442" s="8"/>
      <c r="W442" s="9"/>
    </row>
    <row r="443" spans="1:23" ht="14.25" customHeight="1">
      <c r="A443" s="36">
        <v>6.1</v>
      </c>
      <c r="B443" s="37" t="s">
        <v>59</v>
      </c>
      <c r="C443" s="38" t="s">
        <v>40</v>
      </c>
      <c r="D443" s="42">
        <v>127.26</v>
      </c>
      <c r="E443" s="39">
        <v>2973</v>
      </c>
      <c r="F443" s="39">
        <f>ROUND(D443*E443,0)</f>
        <v>378344</v>
      </c>
      <c r="G443" s="40">
        <f>IF(K443&gt;D443,K443-D443,0)</f>
        <v>0</v>
      </c>
      <c r="H443" s="41">
        <f>ROUND(E443*G443,0)</f>
        <v>0</v>
      </c>
      <c r="I443" s="66">
        <v>0</v>
      </c>
      <c r="J443" s="49">
        <f>ROUND(I443*E443,0)</f>
        <v>0</v>
      </c>
      <c r="K443" s="32"/>
      <c r="L443" s="35">
        <f>ROUND(E443*K443,0)</f>
        <v>0</v>
      </c>
      <c r="M443" s="7"/>
      <c r="N443" s="8"/>
      <c r="O443" s="27"/>
      <c r="P443" s="27"/>
      <c r="Q443" s="8"/>
      <c r="R443" s="8"/>
      <c r="S443" s="8"/>
      <c r="T443" s="8"/>
      <c r="U443" s="8"/>
      <c r="V443" s="8"/>
      <c r="W443" s="9"/>
    </row>
    <row r="444" spans="1:23" ht="14.25" customHeight="1">
      <c r="A444" s="36">
        <v>6.2</v>
      </c>
      <c r="B444" s="37" t="s">
        <v>60</v>
      </c>
      <c r="C444" s="38" t="s">
        <v>40</v>
      </c>
      <c r="D444" s="203">
        <v>0</v>
      </c>
      <c r="E444" s="39">
        <v>8919</v>
      </c>
      <c r="F444" s="39">
        <f>ROUND(D444*E444,0)</f>
        <v>0</v>
      </c>
      <c r="G444" s="40">
        <f>IF(K444&gt;D444,K444-D444,0)</f>
        <v>0</v>
      </c>
      <c r="H444" s="41">
        <f>ROUND(E444*G444,0)</f>
        <v>0</v>
      </c>
      <c r="I444" s="66">
        <v>0</v>
      </c>
      <c r="J444" s="49">
        <f>ROUND(I444*E444,0)</f>
        <v>0</v>
      </c>
      <c r="K444" s="32"/>
      <c r="L444" s="35">
        <f>ROUND(E444*K444,0)</f>
        <v>0</v>
      </c>
      <c r="M444" s="7"/>
      <c r="N444" s="8"/>
      <c r="O444" s="27"/>
      <c r="P444" s="27"/>
      <c r="Q444" s="8"/>
      <c r="R444" s="8"/>
      <c r="S444" s="8"/>
      <c r="T444" s="8"/>
      <c r="U444" s="8"/>
      <c r="V444" s="8"/>
      <c r="W444" s="9"/>
    </row>
    <row r="445" spans="1:23" ht="14.25" customHeight="1">
      <c r="A445" s="36">
        <v>6.3</v>
      </c>
      <c r="B445" s="37" t="s">
        <v>61</v>
      </c>
      <c r="C445" s="38" t="s">
        <v>30</v>
      </c>
      <c r="D445" s="42">
        <v>0</v>
      </c>
      <c r="E445" s="39">
        <v>209715</v>
      </c>
      <c r="F445" s="39">
        <f>ROUND(D445*E445,0)</f>
        <v>0</v>
      </c>
      <c r="G445" s="40">
        <f>IF(K445&gt;D445,K445-D445,0)</f>
        <v>0</v>
      </c>
      <c r="H445" s="41">
        <f>ROUND(E445*G445,0)</f>
        <v>0</v>
      </c>
      <c r="I445" s="66">
        <v>0</v>
      </c>
      <c r="J445" s="49">
        <f>ROUND(I445*E445,0)</f>
        <v>0</v>
      </c>
      <c r="K445" s="32"/>
      <c r="L445" s="35">
        <f>ROUND(E445*K445,0)</f>
        <v>0</v>
      </c>
      <c r="M445" s="7"/>
      <c r="N445" s="8"/>
      <c r="O445" s="27"/>
      <c r="P445" s="27"/>
      <c r="Q445" s="8"/>
      <c r="R445" s="8"/>
      <c r="S445" s="8"/>
      <c r="T445" s="8"/>
      <c r="U445" s="8"/>
      <c r="V445" s="8"/>
      <c r="W445" s="9"/>
    </row>
    <row r="446" spans="1:23" ht="14.25" customHeight="1">
      <c r="A446" s="36"/>
      <c r="B446" s="43"/>
      <c r="C446" s="53"/>
      <c r="D446" s="42"/>
      <c r="E446" s="39"/>
      <c r="F446" s="45">
        <f>SUM(F443:F445)</f>
        <v>378344</v>
      </c>
      <c r="G446" s="32"/>
      <c r="H446" s="45">
        <f>SUM(H443:H445)</f>
        <v>0</v>
      </c>
      <c r="I446" s="34"/>
      <c r="J446" s="45">
        <f>SUM(J443:J445)</f>
        <v>0</v>
      </c>
      <c r="K446" s="32"/>
      <c r="L446" s="45">
        <f>SUM(L443:L445)</f>
        <v>0</v>
      </c>
      <c r="M446" s="72"/>
      <c r="N446" s="8"/>
      <c r="O446" s="27"/>
      <c r="P446" s="27"/>
      <c r="Q446" s="8"/>
      <c r="R446" s="8"/>
      <c r="S446" s="8"/>
      <c r="T446" s="8"/>
      <c r="U446" s="8"/>
      <c r="V446" s="8"/>
      <c r="W446" s="9"/>
    </row>
    <row r="447" spans="1:23" ht="14.25" customHeight="1">
      <c r="A447" s="28">
        <v>7</v>
      </c>
      <c r="B447" s="50" t="s">
        <v>62</v>
      </c>
      <c r="C447" s="53"/>
      <c r="D447" s="42"/>
      <c r="E447" s="39"/>
      <c r="F447" s="39"/>
      <c r="G447" s="32"/>
      <c r="H447" s="41"/>
      <c r="I447" s="34"/>
      <c r="J447" s="33"/>
      <c r="K447" s="32"/>
      <c r="L447" s="35"/>
      <c r="M447" s="7"/>
      <c r="N447" s="8"/>
      <c r="O447" s="27"/>
      <c r="P447" s="27"/>
      <c r="Q447" s="8"/>
      <c r="R447" s="8"/>
      <c r="S447" s="8"/>
      <c r="T447" s="8"/>
      <c r="U447" s="8"/>
      <c r="V447" s="8"/>
      <c r="W447" s="9"/>
    </row>
    <row r="448" spans="1:23" ht="14.25" customHeight="1">
      <c r="A448" s="36">
        <v>7.1</v>
      </c>
      <c r="B448" s="37" t="s">
        <v>63</v>
      </c>
      <c r="C448" s="38" t="s">
        <v>64</v>
      </c>
      <c r="D448" s="42">
        <v>42.42</v>
      </c>
      <c r="E448" s="39">
        <v>45125</v>
      </c>
      <c r="F448" s="39">
        <f>ROUND(D448*E448,0)</f>
        <v>1914203</v>
      </c>
      <c r="G448" s="40">
        <f>IF(K448&gt;D448,K448-D448,0)</f>
        <v>0</v>
      </c>
      <c r="H448" s="41">
        <f>ROUND(E448*G448,0)</f>
        <v>0</v>
      </c>
      <c r="I448" s="66">
        <v>0</v>
      </c>
      <c r="J448" s="49">
        <f>ROUND(I448*E448,0)</f>
        <v>0</v>
      </c>
      <c r="K448" s="32"/>
      <c r="L448" s="35">
        <f>ROUND(E448*K448,0)</f>
        <v>0</v>
      </c>
      <c r="M448" s="7"/>
      <c r="N448" s="8"/>
      <c r="O448" s="27"/>
      <c r="P448" s="27"/>
      <c r="Q448" s="8"/>
      <c r="R448" s="8"/>
      <c r="S448" s="8"/>
      <c r="T448" s="8"/>
      <c r="U448" s="8"/>
      <c r="V448" s="8"/>
      <c r="W448" s="9"/>
    </row>
    <row r="449" spans="1:23" ht="14.25" customHeight="1">
      <c r="A449" s="36">
        <v>7.2</v>
      </c>
      <c r="B449" s="37" t="s">
        <v>65</v>
      </c>
      <c r="C449" s="38" t="s">
        <v>66</v>
      </c>
      <c r="D449" s="42">
        <v>804.8</v>
      </c>
      <c r="E449" s="39">
        <v>1133</v>
      </c>
      <c r="F449" s="39">
        <f>ROUND(D449*E449,0)</f>
        <v>911838</v>
      </c>
      <c r="G449" s="40">
        <f>IF(K449&gt;D449,K449-D449,0)</f>
        <v>0</v>
      </c>
      <c r="H449" s="41">
        <f>ROUND(E449*G449,0)</f>
        <v>0</v>
      </c>
      <c r="I449" s="66">
        <v>0</v>
      </c>
      <c r="J449" s="49">
        <f>ROUND(I449*E449,0)</f>
        <v>0</v>
      </c>
      <c r="K449" s="32"/>
      <c r="L449" s="35">
        <f>ROUND(E449*K449,0)</f>
        <v>0</v>
      </c>
      <c r="M449" s="7"/>
      <c r="N449" s="8"/>
      <c r="O449" s="27"/>
      <c r="P449" s="27"/>
      <c r="Q449" s="8"/>
      <c r="R449" s="8"/>
      <c r="S449" s="8"/>
      <c r="T449" s="8"/>
      <c r="U449" s="8"/>
      <c r="V449" s="8"/>
      <c r="W449" s="9"/>
    </row>
    <row r="450" spans="1:23" ht="14.25" customHeight="1">
      <c r="A450" s="36">
        <v>7.3</v>
      </c>
      <c r="B450" s="37" t="s">
        <v>67</v>
      </c>
      <c r="C450" s="38" t="s">
        <v>30</v>
      </c>
      <c r="D450" s="42">
        <v>4</v>
      </c>
      <c r="E450" s="39">
        <v>131673</v>
      </c>
      <c r="F450" s="39">
        <f>ROUND(D450*E450,0)</f>
        <v>526692</v>
      </c>
      <c r="G450" s="40">
        <f>IF(K450&gt;D450,K450-D450,0)</f>
        <v>0</v>
      </c>
      <c r="H450" s="41">
        <f>ROUND(E450*G450,0)</f>
        <v>0</v>
      </c>
      <c r="I450" s="66">
        <v>0</v>
      </c>
      <c r="J450" s="49">
        <f>ROUND(I450*E450,0)</f>
        <v>0</v>
      </c>
      <c r="K450" s="32"/>
      <c r="L450" s="35">
        <f>ROUND(E450*K450,0)</f>
        <v>0</v>
      </c>
      <c r="M450" s="7"/>
      <c r="N450" s="8"/>
      <c r="O450" s="27"/>
      <c r="P450" s="27"/>
      <c r="Q450" s="8"/>
      <c r="R450" s="8"/>
      <c r="S450" s="8"/>
      <c r="T450" s="8"/>
      <c r="U450" s="8"/>
      <c r="V450" s="8"/>
      <c r="W450" s="9"/>
    </row>
    <row r="451" spans="1:23" ht="14.25" customHeight="1">
      <c r="A451" s="36">
        <v>7.4</v>
      </c>
      <c r="B451" s="37" t="s">
        <v>68</v>
      </c>
      <c r="C451" s="38" t="s">
        <v>40</v>
      </c>
      <c r="D451" s="42">
        <v>0</v>
      </c>
      <c r="E451" s="39">
        <v>1245000</v>
      </c>
      <c r="F451" s="39">
        <f>ROUND(D451*E451,0)</f>
        <v>0</v>
      </c>
      <c r="G451" s="40">
        <f>IF(K451&gt;D451,K451-D451,0)</f>
        <v>0</v>
      </c>
      <c r="H451" s="41">
        <f>ROUND(E451*G451,0)</f>
        <v>0</v>
      </c>
      <c r="I451" s="66">
        <v>0</v>
      </c>
      <c r="J451" s="49">
        <f>ROUND(I451*E451,0)</f>
        <v>0</v>
      </c>
      <c r="K451" s="32"/>
      <c r="L451" s="35">
        <f>ROUND(E451*K451,0)</f>
        <v>0</v>
      </c>
      <c r="M451" s="7"/>
      <c r="N451" s="8"/>
      <c r="O451" s="27"/>
      <c r="P451" s="27"/>
      <c r="Q451" s="8"/>
      <c r="R451" s="8"/>
      <c r="S451" s="8"/>
      <c r="T451" s="8"/>
      <c r="U451" s="8"/>
      <c r="V451" s="8"/>
      <c r="W451" s="9"/>
    </row>
    <row r="452" spans="1:23" ht="14.25" customHeight="1">
      <c r="A452" s="36">
        <v>7.5</v>
      </c>
      <c r="B452" s="37" t="s">
        <v>69</v>
      </c>
      <c r="C452" s="38" t="s">
        <v>40</v>
      </c>
      <c r="D452" s="42">
        <v>0</v>
      </c>
      <c r="E452" s="39">
        <v>60171</v>
      </c>
      <c r="F452" s="39">
        <f>ROUND(D452*E452,0)</f>
        <v>0</v>
      </c>
      <c r="G452" s="40">
        <f>IF(K452&gt;D452,K452-D452,0)</f>
        <v>0</v>
      </c>
      <c r="H452" s="41">
        <f>ROUND(E452*G452,0)</f>
        <v>0</v>
      </c>
      <c r="I452" s="66">
        <v>0</v>
      </c>
      <c r="J452" s="49">
        <f>ROUND(I452*E452,0)</f>
        <v>0</v>
      </c>
      <c r="K452" s="32"/>
      <c r="L452" s="35">
        <f>ROUND(E452*K452,0)</f>
        <v>0</v>
      </c>
      <c r="M452" s="7"/>
      <c r="N452" s="8"/>
      <c r="O452" s="27"/>
      <c r="P452" s="27"/>
      <c r="Q452" s="8"/>
      <c r="R452" s="8"/>
      <c r="S452" s="8"/>
      <c r="T452" s="8"/>
      <c r="U452" s="8"/>
      <c r="V452" s="8"/>
      <c r="W452" s="9"/>
    </row>
    <row r="453" spans="1:23" ht="14.25" customHeight="1">
      <c r="A453" s="60"/>
      <c r="B453" s="60"/>
      <c r="C453" s="60"/>
      <c r="D453" s="60"/>
      <c r="E453" s="60"/>
      <c r="F453" s="45">
        <f>SUM(F448:F452)</f>
        <v>3352733</v>
      </c>
      <c r="G453" s="32"/>
      <c r="H453" s="45">
        <f>SUM(H448:H452)</f>
        <v>0</v>
      </c>
      <c r="I453" s="34"/>
      <c r="J453" s="45">
        <f>SUM(J448:J452)</f>
        <v>0</v>
      </c>
      <c r="K453" s="32"/>
      <c r="L453" s="199">
        <f>SUM(L448:L452)</f>
        <v>0</v>
      </c>
      <c r="M453" s="8"/>
      <c r="N453" s="8"/>
      <c r="O453" s="27"/>
      <c r="P453" s="27"/>
      <c r="Q453" s="8"/>
      <c r="R453" s="8"/>
      <c r="S453" s="8"/>
      <c r="T453" s="8"/>
      <c r="U453" s="8"/>
      <c r="V453" s="8"/>
      <c r="W453" s="9"/>
    </row>
    <row r="454" spans="1:23" ht="14.25" customHeight="1">
      <c r="A454" s="36"/>
      <c r="B454" s="61" t="s">
        <v>70</v>
      </c>
      <c r="C454" s="44"/>
      <c r="D454" s="32"/>
      <c r="E454" s="39"/>
      <c r="F454" s="39"/>
      <c r="G454" s="32"/>
      <c r="H454" s="33"/>
      <c r="I454" s="34"/>
      <c r="J454" s="33"/>
      <c r="K454" s="32"/>
      <c r="L454" s="35"/>
      <c r="M454" s="7"/>
      <c r="N454" s="8"/>
      <c r="O454" s="27"/>
      <c r="P454" s="27"/>
      <c r="Q454" s="8"/>
      <c r="R454" s="8"/>
      <c r="S454" s="8"/>
      <c r="T454" s="8"/>
      <c r="U454" s="8"/>
      <c r="V454" s="8"/>
      <c r="W454" s="9"/>
    </row>
    <row r="455" spans="1:23" ht="14.25" customHeight="1">
      <c r="A455" s="63">
        <v>9</v>
      </c>
      <c r="B455" s="50" t="s">
        <v>190</v>
      </c>
      <c r="C455" s="44"/>
      <c r="D455" s="32"/>
      <c r="E455" s="39"/>
      <c r="F455" s="39"/>
      <c r="G455" s="32"/>
      <c r="H455" s="33"/>
      <c r="I455" s="34"/>
      <c r="J455" s="33"/>
      <c r="K455" s="32"/>
      <c r="L455" s="35"/>
      <c r="M455" s="7"/>
      <c r="N455" s="8"/>
      <c r="O455" s="27"/>
      <c r="P455" s="27"/>
      <c r="Q455" s="8"/>
      <c r="R455" s="8"/>
      <c r="S455" s="8"/>
      <c r="T455" s="8"/>
      <c r="U455" s="8"/>
      <c r="V455" s="8"/>
      <c r="W455" s="9"/>
    </row>
    <row r="456" spans="1:23" ht="14.25" customHeight="1">
      <c r="A456" s="65" t="s">
        <v>191</v>
      </c>
      <c r="B456" s="37" t="s">
        <v>192</v>
      </c>
      <c r="C456" s="38" t="s">
        <v>30</v>
      </c>
      <c r="D456" s="32"/>
      <c r="E456" s="39"/>
      <c r="F456" s="39">
        <f>ROUND(D456*E456,0)</f>
        <v>0</v>
      </c>
      <c r="G456" s="40">
        <f>IF(K456&gt;D456,K456-D456,0)</f>
        <v>0</v>
      </c>
      <c r="H456" s="41">
        <f>ROUND(E456*G456,0)</f>
        <v>0</v>
      </c>
      <c r="I456" s="66">
        <v>0</v>
      </c>
      <c r="J456" s="49">
        <f>ROUND(I456*E456,0)</f>
        <v>0</v>
      </c>
      <c r="K456" s="32"/>
      <c r="L456" s="35">
        <f>ROUND(E456*K456,0)</f>
        <v>0</v>
      </c>
      <c r="M456" s="7"/>
      <c r="N456" s="8"/>
      <c r="O456" s="27"/>
      <c r="P456" s="27"/>
      <c r="Q456" s="8"/>
      <c r="R456" s="8"/>
      <c r="S456" s="8"/>
      <c r="T456" s="8"/>
      <c r="U456" s="8"/>
      <c r="V456" s="8"/>
      <c r="W456" s="9"/>
    </row>
    <row r="457" spans="1:23" ht="14.25" customHeight="1">
      <c r="A457" s="65" t="s">
        <v>191</v>
      </c>
      <c r="B457" s="37" t="s">
        <v>193</v>
      </c>
      <c r="C457" s="38" t="s">
        <v>40</v>
      </c>
      <c r="D457" s="32"/>
      <c r="E457" s="39"/>
      <c r="F457" s="39">
        <f>ROUND(D457*E457,0)</f>
        <v>0</v>
      </c>
      <c r="G457" s="40">
        <f>IF(K457&gt;D457,K457-D457,0)</f>
        <v>0</v>
      </c>
      <c r="H457" s="41">
        <f>ROUND(E457*G457,0)</f>
        <v>0</v>
      </c>
      <c r="I457" s="66">
        <v>0</v>
      </c>
      <c r="J457" s="49">
        <f>ROUND(I457*E457,0)</f>
        <v>0</v>
      </c>
      <c r="K457" s="32"/>
      <c r="L457" s="35">
        <f>ROUND(E457*K457,0)</f>
        <v>0</v>
      </c>
      <c r="M457" s="7"/>
      <c r="N457" s="8"/>
      <c r="O457" s="27"/>
      <c r="P457" s="27"/>
      <c r="Q457" s="8"/>
      <c r="R457" s="8"/>
      <c r="S457" s="8"/>
      <c r="T457" s="8"/>
      <c r="U457" s="8"/>
      <c r="V457" s="8"/>
      <c r="W457" s="9"/>
    </row>
    <row r="458" spans="1:23" ht="14.25" customHeight="1">
      <c r="A458" s="36"/>
      <c r="B458" s="43"/>
      <c r="C458" s="44"/>
      <c r="D458" s="32"/>
      <c r="E458" s="39"/>
      <c r="F458" s="45">
        <f>SUM(F456:F457)</f>
        <v>0</v>
      </c>
      <c r="G458" s="32"/>
      <c r="H458" s="45">
        <f>SUM(H456:H457)</f>
        <v>0</v>
      </c>
      <c r="I458" s="34"/>
      <c r="J458" s="45">
        <f>SUM(J456:J457)</f>
        <v>0</v>
      </c>
      <c r="K458" s="32"/>
      <c r="L458" s="199">
        <f>SUM(L456:L457)</f>
        <v>0</v>
      </c>
      <c r="M458" s="8"/>
      <c r="N458" s="8"/>
      <c r="O458" s="27"/>
      <c r="P458" s="27"/>
      <c r="Q458" s="8"/>
      <c r="R458" s="8"/>
      <c r="S458" s="8"/>
      <c r="T458" s="8"/>
      <c r="U458" s="8"/>
      <c r="V458" s="8"/>
      <c r="W458" s="9"/>
    </row>
    <row r="459" spans="1:23" ht="14.25" customHeight="1">
      <c r="A459" s="422" t="s">
        <v>215</v>
      </c>
      <c r="B459" s="423"/>
      <c r="C459" s="423"/>
      <c r="D459" s="423"/>
      <c r="E459" s="424"/>
      <c r="F459" s="74">
        <f>F453+F446+F441+F436+F431+F427+F423+F458</f>
        <v>41242393</v>
      </c>
      <c r="G459" s="32"/>
      <c r="H459" s="74">
        <f>H453+H446+H441+H436+H431+H427+H423+H458</f>
        <v>0</v>
      </c>
      <c r="I459" s="34"/>
      <c r="J459" s="74">
        <f>J453+J446+J441+J436+J431+J427+J423+J458</f>
        <v>0</v>
      </c>
      <c r="K459" s="32"/>
      <c r="L459" s="74">
        <f>L453+L446+L441+L436+L431+L427+L423+L458</f>
        <v>0</v>
      </c>
      <c r="M459" s="72"/>
      <c r="N459" s="8"/>
      <c r="O459" s="27"/>
      <c r="P459" s="27"/>
      <c r="Q459" s="8"/>
      <c r="R459" s="8"/>
      <c r="S459" s="8"/>
      <c r="T459" s="8"/>
      <c r="U459" s="8"/>
      <c r="V459" s="8"/>
      <c r="W459" s="9"/>
    </row>
    <row r="460" spans="1:23" ht="7.9" customHeight="1">
      <c r="A460" s="36"/>
      <c r="B460" s="43"/>
      <c r="C460" s="44"/>
      <c r="D460" s="32"/>
      <c r="E460" s="39"/>
      <c r="F460" s="39"/>
      <c r="G460" s="32"/>
      <c r="H460" s="33"/>
      <c r="I460" s="34"/>
      <c r="J460" s="33"/>
      <c r="K460" s="32"/>
      <c r="L460" s="35"/>
      <c r="M460" s="7"/>
      <c r="N460" s="8"/>
      <c r="O460" s="27"/>
      <c r="P460" s="27"/>
      <c r="Q460" s="8"/>
      <c r="R460" s="8"/>
      <c r="S460" s="8"/>
      <c r="T460" s="8"/>
      <c r="U460" s="8"/>
      <c r="V460" s="8"/>
      <c r="W460" s="9"/>
    </row>
    <row r="461" spans="1:23" ht="14.25" customHeight="1">
      <c r="A461" s="539" t="s">
        <v>216</v>
      </c>
      <c r="B461" s="540"/>
      <c r="C461" s="540"/>
      <c r="D461" s="540"/>
      <c r="E461" s="540"/>
      <c r="F461" s="540"/>
      <c r="G461" s="540"/>
      <c r="H461" s="540"/>
      <c r="I461" s="540"/>
      <c r="J461" s="540"/>
      <c r="K461" s="540"/>
      <c r="L461" s="541"/>
      <c r="M461" s="7"/>
      <c r="N461" s="8"/>
      <c r="O461" s="27"/>
      <c r="P461" s="27"/>
      <c r="Q461" s="8"/>
      <c r="R461" s="8"/>
      <c r="S461" s="8"/>
      <c r="T461" s="8"/>
      <c r="U461" s="8"/>
      <c r="V461" s="8"/>
      <c r="W461" s="9"/>
    </row>
    <row r="462" spans="1:23" ht="14.25" customHeight="1">
      <c r="A462" s="28">
        <v>1</v>
      </c>
      <c r="B462" s="29" t="s">
        <v>38</v>
      </c>
      <c r="C462" s="30"/>
      <c r="D462" s="31"/>
      <c r="E462" s="30"/>
      <c r="F462" s="30"/>
      <c r="G462" s="32"/>
      <c r="H462" s="33"/>
      <c r="I462" s="34"/>
      <c r="J462" s="33"/>
      <c r="K462" s="32"/>
      <c r="L462" s="35"/>
      <c r="M462" s="7"/>
      <c r="N462" s="8"/>
      <c r="O462" s="27"/>
      <c r="P462" s="27"/>
      <c r="Q462" s="8"/>
      <c r="R462" s="8"/>
      <c r="S462" s="8"/>
      <c r="T462" s="8"/>
      <c r="U462" s="8"/>
      <c r="V462" s="8"/>
      <c r="W462" s="9"/>
    </row>
    <row r="463" spans="1:23" ht="14.25" customHeight="1">
      <c r="A463" s="36">
        <v>1.1000000000000001</v>
      </c>
      <c r="B463" s="37" t="s">
        <v>39</v>
      </c>
      <c r="C463" s="38" t="s">
        <v>40</v>
      </c>
      <c r="D463" s="32">
        <v>119.22</v>
      </c>
      <c r="E463" s="39">
        <v>2970</v>
      </c>
      <c r="F463" s="39">
        <f>ROUND(D463*E463,0)</f>
        <v>354083</v>
      </c>
      <c r="G463" s="40">
        <f>IF(K463&gt;D463,K463-D463,0)</f>
        <v>0</v>
      </c>
      <c r="H463" s="41">
        <f>ROUND(E463*G463,0)</f>
        <v>0</v>
      </c>
      <c r="I463" s="66">
        <v>0</v>
      </c>
      <c r="J463" s="49">
        <f>ROUND(I463*E463,0)</f>
        <v>0</v>
      </c>
      <c r="K463" s="32"/>
      <c r="L463" s="35">
        <f>ROUND(E463*K463,0)</f>
        <v>0</v>
      </c>
      <c r="M463" s="7"/>
      <c r="N463" s="8"/>
      <c r="O463" s="27"/>
      <c r="P463" s="27"/>
      <c r="Q463" s="8"/>
      <c r="R463" s="8"/>
      <c r="S463" s="8"/>
      <c r="T463" s="8"/>
      <c r="U463" s="8"/>
      <c r="V463" s="8"/>
      <c r="W463" s="9"/>
    </row>
    <row r="464" spans="1:23" ht="14.25" customHeight="1">
      <c r="A464" s="36">
        <v>1.2</v>
      </c>
      <c r="B464" s="37" t="s">
        <v>41</v>
      </c>
      <c r="C464" s="38" t="s">
        <v>40</v>
      </c>
      <c r="D464" s="32">
        <v>233.42</v>
      </c>
      <c r="E464" s="39">
        <v>3057</v>
      </c>
      <c r="F464" s="39">
        <f>ROUND(D464*E464,0)</f>
        <v>713565</v>
      </c>
      <c r="G464" s="40">
        <f>IF(K464&gt;D464,K464-D464,0)</f>
        <v>0</v>
      </c>
      <c r="H464" s="41">
        <f>ROUND(E464*G464,0)</f>
        <v>0</v>
      </c>
      <c r="I464" s="66">
        <v>0</v>
      </c>
      <c r="J464" s="49">
        <f>ROUND(I464*E464,0)</f>
        <v>0</v>
      </c>
      <c r="K464" s="32"/>
      <c r="L464" s="35">
        <f>ROUND(E464*K464,0)</f>
        <v>0</v>
      </c>
      <c r="M464" s="7"/>
      <c r="N464" s="8"/>
      <c r="O464" s="27"/>
      <c r="P464" s="27"/>
      <c r="Q464" s="8"/>
      <c r="R464" s="8"/>
      <c r="S464" s="8"/>
      <c r="T464" s="8"/>
      <c r="U464" s="8"/>
      <c r="V464" s="8"/>
      <c r="W464" s="9"/>
    </row>
    <row r="465" spans="1:23" ht="14.25" customHeight="1">
      <c r="A465" s="36">
        <v>1.3</v>
      </c>
      <c r="B465" s="37" t="s">
        <v>42</v>
      </c>
      <c r="C465" s="38" t="s">
        <v>43</v>
      </c>
      <c r="D465" s="32">
        <v>0.12</v>
      </c>
      <c r="E465" s="39">
        <v>1478476</v>
      </c>
      <c r="F465" s="39">
        <f>ROUND(D465*E465,0)</f>
        <v>177417</v>
      </c>
      <c r="G465" s="40">
        <f>IF(K465&gt;D465,K465-D465,0)</f>
        <v>0</v>
      </c>
      <c r="H465" s="41">
        <f>ROUND(E465*G465,0)</f>
        <v>0</v>
      </c>
      <c r="I465" s="66">
        <v>0</v>
      </c>
      <c r="J465" s="49">
        <f>ROUND(I465*E465,0)</f>
        <v>0</v>
      </c>
      <c r="K465" s="32"/>
      <c r="L465" s="35">
        <f>ROUND(E465*K465,0)</f>
        <v>0</v>
      </c>
      <c r="M465" s="7"/>
      <c r="N465" s="8"/>
      <c r="O465" s="27"/>
      <c r="P465" s="27"/>
      <c r="Q465" s="8"/>
      <c r="R465" s="8"/>
      <c r="S465" s="8"/>
      <c r="T465" s="8"/>
      <c r="U465" s="8"/>
      <c r="V465" s="8"/>
      <c r="W465" s="9"/>
    </row>
    <row r="466" spans="1:23" ht="14.25" customHeight="1">
      <c r="A466" s="36"/>
      <c r="B466" s="43"/>
      <c r="C466" s="44"/>
      <c r="D466" s="32"/>
      <c r="E466" s="39"/>
      <c r="F466" s="45">
        <f>SUM(F463:F465)</f>
        <v>1245065</v>
      </c>
      <c r="G466" s="32"/>
      <c r="H466" s="45">
        <f>SUM(H463:H465)</f>
        <v>0</v>
      </c>
      <c r="I466" s="34"/>
      <c r="J466" s="45">
        <f>SUM(J463:J465)</f>
        <v>0</v>
      </c>
      <c r="K466" s="32"/>
      <c r="L466" s="45">
        <f>SUM(L463:L465)</f>
        <v>0</v>
      </c>
      <c r="M466" s="72"/>
      <c r="N466" s="8"/>
      <c r="O466" s="27"/>
      <c r="P466" s="27"/>
      <c r="Q466" s="8"/>
      <c r="R466" s="8"/>
      <c r="S466" s="8"/>
      <c r="T466" s="8"/>
      <c r="U466" s="8"/>
      <c r="V466" s="8"/>
      <c r="W466" s="9"/>
    </row>
    <row r="467" spans="1:23" ht="14.25" customHeight="1">
      <c r="A467" s="28">
        <v>2</v>
      </c>
      <c r="B467" s="29" t="s">
        <v>44</v>
      </c>
      <c r="C467" s="47"/>
      <c r="D467" s="32"/>
      <c r="E467" s="48"/>
      <c r="F467" s="39"/>
      <c r="G467" s="32"/>
      <c r="H467" s="33"/>
      <c r="I467" s="34"/>
      <c r="J467" s="33"/>
      <c r="K467" s="32"/>
      <c r="L467" s="35"/>
      <c r="M467" s="7"/>
      <c r="N467" s="8"/>
      <c r="O467" s="27"/>
      <c r="P467" s="27"/>
      <c r="Q467" s="8"/>
      <c r="R467" s="8"/>
      <c r="S467" s="8"/>
      <c r="T467" s="8"/>
      <c r="U467" s="8"/>
      <c r="V467" s="8"/>
      <c r="W467" s="9"/>
    </row>
    <row r="468" spans="1:23" ht="14.25" customHeight="1">
      <c r="A468" s="36"/>
      <c r="B468" s="37" t="s">
        <v>45</v>
      </c>
      <c r="C468" s="38" t="s">
        <v>46</v>
      </c>
      <c r="D468" s="32">
        <v>1.22</v>
      </c>
      <c r="E468" s="39">
        <v>209569</v>
      </c>
      <c r="F468" s="39">
        <f>ROUND(D468*E468,0)</f>
        <v>255674</v>
      </c>
      <c r="G468" s="40">
        <f>IF(K468&gt;D468,K468-D468,0)</f>
        <v>0</v>
      </c>
      <c r="H468" s="41">
        <f>ROUND(E468*G468,0)</f>
        <v>0</v>
      </c>
      <c r="I468" s="66">
        <v>0</v>
      </c>
      <c r="J468" s="49">
        <f>ROUND(I468*E468,0)</f>
        <v>0</v>
      </c>
      <c r="K468" s="32"/>
      <c r="L468" s="35">
        <f>ROUND(E468*K468,0)</f>
        <v>0</v>
      </c>
      <c r="M468" s="7"/>
      <c r="N468" s="8"/>
      <c r="O468" s="27"/>
      <c r="P468" s="27"/>
      <c r="Q468" s="8"/>
      <c r="R468" s="8"/>
      <c r="S468" s="8"/>
      <c r="T468" s="8"/>
      <c r="U468" s="8"/>
      <c r="V468" s="8"/>
      <c r="W468" s="9"/>
    </row>
    <row r="469" spans="1:23" ht="14.25" customHeight="1">
      <c r="A469" s="36"/>
      <c r="B469" s="43"/>
      <c r="C469" s="44"/>
      <c r="D469" s="52"/>
      <c r="E469" s="39"/>
      <c r="F469" s="39">
        <f>ROUND(D469*E469,0)</f>
        <v>0</v>
      </c>
      <c r="G469" s="32"/>
      <c r="H469" s="33"/>
      <c r="I469" s="34"/>
      <c r="J469" s="33"/>
      <c r="K469" s="32"/>
      <c r="L469" s="35"/>
      <c r="M469" s="7"/>
      <c r="N469" s="8"/>
      <c r="O469" s="27"/>
      <c r="P469" s="27"/>
      <c r="Q469" s="8"/>
      <c r="R469" s="8"/>
      <c r="S469" s="8"/>
      <c r="T469" s="8"/>
      <c r="U469" s="8"/>
      <c r="V469" s="8"/>
      <c r="W469" s="9"/>
    </row>
    <row r="470" spans="1:23" ht="14.25" customHeight="1">
      <c r="A470" s="36"/>
      <c r="B470" s="43"/>
      <c r="C470" s="44"/>
      <c r="D470" s="52"/>
      <c r="E470" s="39"/>
      <c r="F470" s="45">
        <f>SUM(F468:F469)</f>
        <v>255674</v>
      </c>
      <c r="G470" s="32"/>
      <c r="H470" s="45">
        <f>SUM(H468:H469)</f>
        <v>0</v>
      </c>
      <c r="I470" s="34"/>
      <c r="J470" s="45">
        <f>SUM(J468:J469)</f>
        <v>0</v>
      </c>
      <c r="K470" s="32"/>
      <c r="L470" s="45">
        <f>SUM(L468:L469)</f>
        <v>0</v>
      </c>
      <c r="M470" s="72"/>
      <c r="N470" s="8"/>
      <c r="O470" s="27"/>
      <c r="P470" s="27"/>
      <c r="Q470" s="8"/>
      <c r="R470" s="8"/>
      <c r="S470" s="8"/>
      <c r="T470" s="8"/>
      <c r="U470" s="8"/>
      <c r="V470" s="8"/>
      <c r="W470" s="9"/>
    </row>
    <row r="471" spans="1:23" ht="14.25" customHeight="1">
      <c r="A471" s="28">
        <v>3</v>
      </c>
      <c r="B471" s="50" t="s">
        <v>47</v>
      </c>
      <c r="C471" s="44"/>
      <c r="D471" s="52"/>
      <c r="E471" s="39"/>
      <c r="F471" s="39"/>
      <c r="G471" s="32"/>
      <c r="H471" s="33"/>
      <c r="I471" s="34"/>
      <c r="J471" s="33"/>
      <c r="K471" s="32"/>
      <c r="L471" s="35"/>
      <c r="M471" s="7"/>
      <c r="N471" s="8"/>
      <c r="O471" s="27"/>
      <c r="P471" s="27"/>
      <c r="Q471" s="8"/>
      <c r="R471" s="8"/>
      <c r="S471" s="8"/>
      <c r="T471" s="8"/>
      <c r="U471" s="8"/>
      <c r="V471" s="8"/>
      <c r="W471" s="9"/>
    </row>
    <row r="472" spans="1:23" ht="14.25" customHeight="1">
      <c r="A472" s="36">
        <v>3.1</v>
      </c>
      <c r="B472" s="37" t="s">
        <v>48</v>
      </c>
      <c r="C472" s="38" t="s">
        <v>46</v>
      </c>
      <c r="D472" s="32">
        <v>298.02999999999997</v>
      </c>
      <c r="E472" s="39">
        <v>19763</v>
      </c>
      <c r="F472" s="39">
        <f>ROUND(D472*E472,0)</f>
        <v>5889967</v>
      </c>
      <c r="G472" s="40">
        <f>IF(K472&gt;D472,K472-D472,0)</f>
        <v>0</v>
      </c>
      <c r="H472" s="41">
        <f>ROUND(E472*G472,0)</f>
        <v>0</v>
      </c>
      <c r="I472" s="66">
        <v>0</v>
      </c>
      <c r="J472" s="49">
        <f>ROUND(I472*E472,0)</f>
        <v>0</v>
      </c>
      <c r="K472" s="32"/>
      <c r="L472" s="35">
        <f>ROUND(E472*K472,0)</f>
        <v>0</v>
      </c>
      <c r="M472" s="7"/>
      <c r="N472" s="8"/>
      <c r="O472" s="27"/>
      <c r="P472" s="27"/>
      <c r="Q472" s="8"/>
      <c r="R472" s="8"/>
      <c r="S472" s="8"/>
      <c r="T472" s="8"/>
      <c r="U472" s="8"/>
      <c r="V472" s="8"/>
      <c r="W472" s="9"/>
    </row>
    <row r="473" spans="1:23" ht="14.25" customHeight="1">
      <c r="A473" s="36">
        <v>3.2</v>
      </c>
      <c r="B473" s="37" t="s">
        <v>49</v>
      </c>
      <c r="C473" s="38" t="s">
        <v>46</v>
      </c>
      <c r="D473" s="32">
        <v>35.01</v>
      </c>
      <c r="E473" s="39">
        <v>52187</v>
      </c>
      <c r="F473" s="39">
        <f>ROUND(D473*E473,0)</f>
        <v>1827067</v>
      </c>
      <c r="G473" s="40">
        <f>IF(K473&gt;D473,K473-D473,0)</f>
        <v>0</v>
      </c>
      <c r="H473" s="41">
        <f>ROUND(E473*G473,0)</f>
        <v>0</v>
      </c>
      <c r="I473" s="66">
        <v>0</v>
      </c>
      <c r="J473" s="49">
        <f>ROUND(I473*E473,0)</f>
        <v>0</v>
      </c>
      <c r="K473" s="32"/>
      <c r="L473" s="35">
        <f>ROUND(E473*K473,0)</f>
        <v>0</v>
      </c>
      <c r="M473" s="7"/>
      <c r="N473" s="8"/>
      <c r="O473" s="27"/>
      <c r="P473" s="27"/>
      <c r="Q473" s="8"/>
      <c r="R473" s="8"/>
      <c r="S473" s="8"/>
      <c r="T473" s="8"/>
      <c r="U473" s="8"/>
      <c r="V473" s="8"/>
      <c r="W473" s="9"/>
    </row>
    <row r="474" spans="1:23" ht="14.25" customHeight="1">
      <c r="A474" s="36"/>
      <c r="B474" s="43"/>
      <c r="C474" s="44"/>
      <c r="D474" s="52"/>
      <c r="E474" s="39"/>
      <c r="F474" s="45">
        <f>SUM(F472:F473)</f>
        <v>7717034</v>
      </c>
      <c r="G474" s="32"/>
      <c r="H474" s="45">
        <f>SUM(H472:H473)</f>
        <v>0</v>
      </c>
      <c r="I474" s="34"/>
      <c r="J474" s="45">
        <f>SUM(J472:J473)</f>
        <v>0</v>
      </c>
      <c r="K474" s="32"/>
      <c r="L474" s="45">
        <f>SUM(L472:L473)</f>
        <v>0</v>
      </c>
      <c r="M474" s="72"/>
      <c r="N474" s="8"/>
      <c r="O474" s="27"/>
      <c r="P474" s="27"/>
      <c r="Q474" s="8"/>
      <c r="R474" s="8"/>
      <c r="S474" s="8"/>
      <c r="T474" s="8"/>
      <c r="U474" s="8"/>
      <c r="V474" s="8"/>
      <c r="W474" s="9"/>
    </row>
    <row r="475" spans="1:23" ht="14.25" customHeight="1">
      <c r="A475" s="36"/>
      <c r="B475" s="43"/>
      <c r="C475" s="44"/>
      <c r="D475" s="52"/>
      <c r="E475" s="39"/>
      <c r="F475" s="39"/>
      <c r="G475" s="32"/>
      <c r="H475" s="33"/>
      <c r="I475" s="34"/>
      <c r="J475" s="33"/>
      <c r="K475" s="32"/>
      <c r="L475" s="35"/>
      <c r="M475" s="7"/>
      <c r="N475" s="8"/>
      <c r="O475" s="27"/>
      <c r="P475" s="27"/>
      <c r="Q475" s="8"/>
      <c r="R475" s="8"/>
      <c r="S475" s="8"/>
      <c r="T475" s="8"/>
      <c r="U475" s="8"/>
      <c r="V475" s="8"/>
      <c r="W475" s="9"/>
    </row>
    <row r="476" spans="1:23" ht="14.25" customHeight="1">
      <c r="A476" s="28">
        <v>4</v>
      </c>
      <c r="B476" s="50" t="s">
        <v>50</v>
      </c>
      <c r="C476" s="53"/>
      <c r="D476" s="52"/>
      <c r="E476" s="39"/>
      <c r="F476" s="54"/>
      <c r="G476" s="32"/>
      <c r="H476" s="33"/>
      <c r="I476" s="34"/>
      <c r="J476" s="33"/>
      <c r="K476" s="32"/>
      <c r="L476" s="35"/>
      <c r="M476" s="7"/>
      <c r="N476" s="8"/>
      <c r="O476" s="27"/>
      <c r="P476" s="27"/>
      <c r="Q476" s="8"/>
      <c r="R476" s="8"/>
      <c r="S476" s="8"/>
      <c r="T476" s="8"/>
      <c r="U476" s="8"/>
      <c r="V476" s="8"/>
      <c r="W476" s="9"/>
    </row>
    <row r="477" spans="1:23" ht="14.25" customHeight="1">
      <c r="A477" s="36">
        <v>4.0999999999999996</v>
      </c>
      <c r="B477" s="37" t="s">
        <v>51</v>
      </c>
      <c r="C477" s="38" t="s">
        <v>46</v>
      </c>
      <c r="D477" s="32">
        <v>23.34</v>
      </c>
      <c r="E477" s="39">
        <v>31353</v>
      </c>
      <c r="F477" s="39">
        <f>ROUND(D477*E477,0)</f>
        <v>731779</v>
      </c>
      <c r="G477" s="40">
        <f>IF(K477&gt;D477,K477-D477,0)</f>
        <v>0</v>
      </c>
      <c r="H477" s="41">
        <f>ROUND(E477*G477,0)</f>
        <v>0</v>
      </c>
      <c r="I477" s="66">
        <v>0</v>
      </c>
      <c r="J477" s="49">
        <f>ROUND(I477*E477,0)</f>
        <v>0</v>
      </c>
      <c r="K477" s="32"/>
      <c r="L477" s="35">
        <f>ROUND(E477*K477,0)</f>
        <v>0</v>
      </c>
      <c r="M477" s="7"/>
      <c r="N477" s="8"/>
      <c r="O477" s="27"/>
      <c r="P477" s="27"/>
      <c r="Q477" s="8"/>
      <c r="R477" s="8"/>
      <c r="S477" s="8"/>
      <c r="T477" s="8"/>
      <c r="U477" s="8"/>
      <c r="V477" s="8"/>
      <c r="W477" s="9"/>
    </row>
    <row r="478" spans="1:23" ht="14.25" customHeight="1">
      <c r="A478" s="36">
        <v>4.2</v>
      </c>
      <c r="B478" s="37" t="s">
        <v>52</v>
      </c>
      <c r="C478" s="38" t="s">
        <v>46</v>
      </c>
      <c r="D478" s="32">
        <v>119.21</v>
      </c>
      <c r="E478" s="39">
        <v>59142</v>
      </c>
      <c r="F478" s="39">
        <f>ROUND(D478*E478,0)</f>
        <v>7050318</v>
      </c>
      <c r="G478" s="40">
        <f>IF(K478&gt;D478,K478-D478,0)</f>
        <v>0</v>
      </c>
      <c r="H478" s="41">
        <f>ROUND(E478*G478,0)</f>
        <v>0</v>
      </c>
      <c r="I478" s="66">
        <v>0</v>
      </c>
      <c r="J478" s="49">
        <f>ROUND(I478*E478,0)</f>
        <v>0</v>
      </c>
      <c r="K478" s="32"/>
      <c r="L478" s="35">
        <f>ROUND(E478*K478,0)</f>
        <v>0</v>
      </c>
      <c r="M478" s="7"/>
      <c r="N478" s="8"/>
      <c r="O478" s="27"/>
      <c r="P478" s="27"/>
      <c r="Q478" s="8"/>
      <c r="R478" s="8"/>
      <c r="S478" s="8"/>
      <c r="T478" s="8"/>
      <c r="U478" s="8"/>
      <c r="V478" s="8"/>
      <c r="W478" s="9"/>
    </row>
    <row r="479" spans="1:23" ht="14.25" customHeight="1">
      <c r="A479" s="28"/>
      <c r="B479" s="43"/>
      <c r="C479" s="53"/>
      <c r="D479" s="32"/>
      <c r="E479" s="39"/>
      <c r="F479" s="45">
        <f>SUM(F477:F478)</f>
        <v>7782097</v>
      </c>
      <c r="G479" s="32"/>
      <c r="H479" s="45">
        <f>SUM(H477:H478)</f>
        <v>0</v>
      </c>
      <c r="I479" s="34"/>
      <c r="J479" s="45">
        <f>SUM(J477:J478)</f>
        <v>0</v>
      </c>
      <c r="K479" s="32"/>
      <c r="L479" s="45">
        <f>SUM(L477:L478)</f>
        <v>0</v>
      </c>
      <c r="M479" s="72"/>
      <c r="N479" s="8"/>
      <c r="O479" s="27"/>
      <c r="P479" s="27"/>
      <c r="Q479" s="8"/>
      <c r="R479" s="8"/>
      <c r="S479" s="8"/>
      <c r="T479" s="8"/>
      <c r="U479" s="8"/>
      <c r="V479" s="8"/>
      <c r="W479" s="9"/>
    </row>
    <row r="480" spans="1:23" ht="14.25" customHeight="1">
      <c r="A480" s="28">
        <v>5</v>
      </c>
      <c r="B480" s="29" t="s">
        <v>53</v>
      </c>
      <c r="C480" s="53"/>
      <c r="D480" s="32"/>
      <c r="E480" s="39"/>
      <c r="F480" s="39"/>
      <c r="G480" s="32"/>
      <c r="H480" s="33"/>
      <c r="I480" s="34"/>
      <c r="J480" s="33"/>
      <c r="K480" s="32"/>
      <c r="L480" s="35"/>
      <c r="M480" s="7"/>
      <c r="N480" s="8"/>
      <c r="O480" s="27"/>
      <c r="P480" s="27"/>
      <c r="Q480" s="8"/>
      <c r="R480" s="8"/>
      <c r="S480" s="8"/>
      <c r="T480" s="8"/>
      <c r="U480" s="8"/>
      <c r="V480" s="8"/>
      <c r="W480" s="9"/>
    </row>
    <row r="481" spans="1:23" ht="14.25" customHeight="1">
      <c r="A481" s="36">
        <v>5.0999999999999996</v>
      </c>
      <c r="B481" s="37" t="s">
        <v>54</v>
      </c>
      <c r="C481" s="38" t="s">
        <v>46</v>
      </c>
      <c r="D481" s="32">
        <v>118.51</v>
      </c>
      <c r="E481" s="39">
        <v>666008</v>
      </c>
      <c r="F481" s="39">
        <f>ROUND(D481*E481,0)</f>
        <v>78928608</v>
      </c>
      <c r="G481" s="40">
        <f>IF(K481&gt;D481,K481-D481,0)</f>
        <v>0</v>
      </c>
      <c r="H481" s="41">
        <f>ROUND(E481*G481,0)</f>
        <v>0</v>
      </c>
      <c r="I481" s="66">
        <v>0</v>
      </c>
      <c r="J481" s="49">
        <f>ROUND(I481*E481,0)</f>
        <v>0</v>
      </c>
      <c r="K481" s="32"/>
      <c r="L481" s="35">
        <f>ROUND(E481*K481,0)</f>
        <v>0</v>
      </c>
      <c r="M481" s="7"/>
      <c r="N481" s="8"/>
      <c r="O481" s="27"/>
      <c r="P481" s="27"/>
      <c r="Q481" s="8"/>
      <c r="R481" s="8"/>
      <c r="S481" s="8"/>
      <c r="T481" s="8"/>
      <c r="U481" s="8"/>
      <c r="V481" s="8"/>
      <c r="W481" s="9"/>
    </row>
    <row r="482" spans="1:23" ht="14.25" customHeight="1">
      <c r="A482" s="36">
        <v>5.2</v>
      </c>
      <c r="B482" s="37" t="s">
        <v>55</v>
      </c>
      <c r="C482" s="38" t="s">
        <v>56</v>
      </c>
      <c r="D482" s="32">
        <v>0</v>
      </c>
      <c r="E482" s="39">
        <v>4005</v>
      </c>
      <c r="F482" s="39">
        <f>ROUND(D482*E482,0)</f>
        <v>0</v>
      </c>
      <c r="G482" s="40">
        <f>IF(K482&gt;D482,K482-D482,0)</f>
        <v>0</v>
      </c>
      <c r="H482" s="41">
        <f>ROUND(E482*G482,0)</f>
        <v>0</v>
      </c>
      <c r="I482" s="66">
        <v>0</v>
      </c>
      <c r="J482" s="49">
        <f>ROUND(I482*E482,0)</f>
        <v>0</v>
      </c>
      <c r="K482" s="32"/>
      <c r="L482" s="35">
        <f>ROUND(E482*K482,0)</f>
        <v>0</v>
      </c>
      <c r="M482" s="7"/>
      <c r="N482" s="8"/>
      <c r="O482" s="27"/>
      <c r="P482" s="27"/>
      <c r="Q482" s="8"/>
      <c r="R482" s="8"/>
      <c r="S482" s="8"/>
      <c r="T482" s="8"/>
      <c r="U482" s="8"/>
      <c r="V482" s="8"/>
      <c r="W482" s="9"/>
    </row>
    <row r="483" spans="1:23" ht="14.25" customHeight="1">
      <c r="A483" s="36">
        <v>5.3</v>
      </c>
      <c r="B483" s="37" t="s">
        <v>57</v>
      </c>
      <c r="C483" s="38" t="s">
        <v>40</v>
      </c>
      <c r="D483" s="32">
        <v>233.42</v>
      </c>
      <c r="E483" s="39">
        <v>56280</v>
      </c>
      <c r="F483" s="39">
        <f>ROUND(D483*E483,0)</f>
        <v>13136878</v>
      </c>
      <c r="G483" s="40">
        <f>IF(K483&gt;D483,K483-D483,0)</f>
        <v>0</v>
      </c>
      <c r="H483" s="41">
        <f>ROUND(E483*G483,0)</f>
        <v>0</v>
      </c>
      <c r="I483" s="66">
        <v>0</v>
      </c>
      <c r="J483" s="49">
        <f>ROUND(I483*E483,0)</f>
        <v>0</v>
      </c>
      <c r="K483" s="32"/>
      <c r="L483" s="35">
        <f>ROUND(E483*K483,0)</f>
        <v>0</v>
      </c>
      <c r="M483" s="7"/>
      <c r="N483" s="8"/>
      <c r="O483" s="27"/>
      <c r="P483" s="27"/>
      <c r="Q483" s="8"/>
      <c r="R483" s="8"/>
      <c r="S483" s="8"/>
      <c r="T483" s="8"/>
      <c r="U483" s="8"/>
      <c r="V483" s="8"/>
      <c r="W483" s="9"/>
    </row>
    <row r="484" spans="1:23" ht="14.25" customHeight="1">
      <c r="A484" s="36"/>
      <c r="B484" s="43"/>
      <c r="C484" s="53"/>
      <c r="D484" s="32"/>
      <c r="E484" s="39"/>
      <c r="F484" s="45">
        <f>SUM(F481:F483)</f>
        <v>92065486</v>
      </c>
      <c r="G484" s="32"/>
      <c r="H484" s="45">
        <f>SUM(H481:H483)</f>
        <v>0</v>
      </c>
      <c r="I484" s="34"/>
      <c r="J484" s="45">
        <f>SUM(J481:J483)</f>
        <v>0</v>
      </c>
      <c r="K484" s="32"/>
      <c r="L484" s="45">
        <f>SUM(L481:L483)</f>
        <v>0</v>
      </c>
      <c r="M484" s="72"/>
      <c r="N484" s="8"/>
      <c r="O484" s="27"/>
      <c r="P484" s="27"/>
      <c r="Q484" s="8"/>
      <c r="R484" s="8"/>
      <c r="S484" s="8"/>
      <c r="T484" s="8"/>
      <c r="U484" s="8"/>
      <c r="V484" s="8"/>
      <c r="W484" s="9"/>
    </row>
    <row r="485" spans="1:23" ht="14.25" customHeight="1">
      <c r="A485" s="28">
        <v>6</v>
      </c>
      <c r="B485" s="29" t="s">
        <v>58</v>
      </c>
      <c r="C485" s="30"/>
      <c r="D485" s="202"/>
      <c r="E485" s="30"/>
      <c r="F485" s="39"/>
      <c r="G485" s="32"/>
      <c r="H485" s="33"/>
      <c r="I485" s="34"/>
      <c r="J485" s="33"/>
      <c r="K485" s="32"/>
      <c r="L485" s="35"/>
      <c r="M485" s="7"/>
      <c r="N485" s="8"/>
      <c r="O485" s="27"/>
      <c r="P485" s="27"/>
      <c r="Q485" s="8"/>
      <c r="R485" s="8"/>
      <c r="S485" s="8"/>
      <c r="T485" s="8"/>
      <c r="U485" s="8"/>
      <c r="V485" s="8"/>
      <c r="W485" s="9"/>
    </row>
    <row r="486" spans="1:23" ht="14.25" customHeight="1">
      <c r="A486" s="36">
        <v>6.1</v>
      </c>
      <c r="B486" s="37" t="s">
        <v>59</v>
      </c>
      <c r="C486" s="38" t="s">
        <v>40</v>
      </c>
      <c r="D486" s="42">
        <v>347.63</v>
      </c>
      <c r="E486" s="39">
        <v>2973</v>
      </c>
      <c r="F486" s="39">
        <f>ROUND(D486*E486,0)</f>
        <v>1033504</v>
      </c>
      <c r="G486" s="40">
        <f>IF(K486&gt;D486,K486-D486,0)</f>
        <v>0</v>
      </c>
      <c r="H486" s="41">
        <f>ROUND(E486*G486,0)</f>
        <v>0</v>
      </c>
      <c r="I486" s="66">
        <v>0</v>
      </c>
      <c r="J486" s="49">
        <f>ROUND(I486*E486,0)</f>
        <v>0</v>
      </c>
      <c r="K486" s="32"/>
      <c r="L486" s="35">
        <f>ROUND(E486*K486,0)</f>
        <v>0</v>
      </c>
      <c r="M486" s="7"/>
      <c r="N486" s="8"/>
      <c r="O486" s="27"/>
      <c r="P486" s="27"/>
      <c r="Q486" s="8"/>
      <c r="R486" s="8"/>
      <c r="S486" s="8"/>
      <c r="T486" s="8"/>
      <c r="U486" s="8"/>
      <c r="V486" s="8"/>
      <c r="W486" s="9"/>
    </row>
    <row r="487" spans="1:23" ht="14.25" customHeight="1">
      <c r="A487" s="36">
        <v>6.2</v>
      </c>
      <c r="B487" s="37" t="s">
        <v>60</v>
      </c>
      <c r="C487" s="38" t="s">
        <v>40</v>
      </c>
      <c r="D487" s="203">
        <v>17.399999999999999</v>
      </c>
      <c r="E487" s="39">
        <v>8919</v>
      </c>
      <c r="F487" s="39">
        <f>ROUND(D487*E487,0)</f>
        <v>155191</v>
      </c>
      <c r="G487" s="40">
        <f>IF(K487&gt;D487,K487-D487,0)</f>
        <v>0</v>
      </c>
      <c r="H487" s="41">
        <f>ROUND(E487*G487,0)</f>
        <v>0</v>
      </c>
      <c r="I487" s="66">
        <v>0</v>
      </c>
      <c r="J487" s="49">
        <f>ROUND(I487*E487,0)</f>
        <v>0</v>
      </c>
      <c r="K487" s="32"/>
      <c r="L487" s="35">
        <f>ROUND(E487*K487,0)</f>
        <v>0</v>
      </c>
      <c r="M487" s="7"/>
      <c r="N487" s="8"/>
      <c r="O487" s="27"/>
      <c r="P487" s="27"/>
      <c r="Q487" s="8"/>
      <c r="R487" s="8"/>
      <c r="S487" s="8"/>
      <c r="T487" s="8"/>
      <c r="U487" s="8"/>
      <c r="V487" s="8"/>
      <c r="W487" s="9"/>
    </row>
    <row r="488" spans="1:23" ht="14.25" customHeight="1">
      <c r="A488" s="36">
        <v>6.3</v>
      </c>
      <c r="B488" s="37" t="s">
        <v>61</v>
      </c>
      <c r="C488" s="38" t="s">
        <v>30</v>
      </c>
      <c r="D488" s="42">
        <v>2</v>
      </c>
      <c r="E488" s="39">
        <v>209715</v>
      </c>
      <c r="F488" s="39">
        <f>ROUND(D488*E488,0)</f>
        <v>419430</v>
      </c>
      <c r="G488" s="40">
        <f>IF(K488&gt;D488,K488-D488,0)</f>
        <v>0</v>
      </c>
      <c r="H488" s="41">
        <f>ROUND(E488*G488,0)</f>
        <v>0</v>
      </c>
      <c r="I488" s="66">
        <v>0</v>
      </c>
      <c r="J488" s="49">
        <f>ROUND(I488*E488,0)</f>
        <v>0</v>
      </c>
      <c r="K488" s="32"/>
      <c r="L488" s="35">
        <f>ROUND(E488*K488,0)</f>
        <v>0</v>
      </c>
      <c r="M488" s="7"/>
      <c r="N488" s="8"/>
      <c r="O488" s="27"/>
      <c r="P488" s="27"/>
      <c r="Q488" s="8"/>
      <c r="R488" s="8"/>
      <c r="S488" s="8"/>
      <c r="T488" s="8"/>
      <c r="U488" s="8"/>
      <c r="V488" s="8"/>
      <c r="W488" s="9"/>
    </row>
    <row r="489" spans="1:23" ht="14.25" customHeight="1">
      <c r="A489" s="36"/>
      <c r="B489" s="43"/>
      <c r="C489" s="53"/>
      <c r="D489" s="42"/>
      <c r="E489" s="39"/>
      <c r="F489" s="45">
        <f>SUM(F486:F488)</f>
        <v>1608125</v>
      </c>
      <c r="G489" s="32"/>
      <c r="H489" s="45">
        <f>SUM(H486:H488)</f>
        <v>0</v>
      </c>
      <c r="I489" s="34"/>
      <c r="J489" s="45">
        <f>SUM(J486:J488)</f>
        <v>0</v>
      </c>
      <c r="K489" s="32"/>
      <c r="L489" s="45">
        <f>SUM(L486:L488)</f>
        <v>0</v>
      </c>
      <c r="M489" s="72"/>
      <c r="N489" s="8"/>
      <c r="O489" s="27"/>
      <c r="P489" s="27"/>
      <c r="Q489" s="8"/>
      <c r="R489" s="8"/>
      <c r="S489" s="8"/>
      <c r="T489" s="8"/>
      <c r="U489" s="8"/>
      <c r="V489" s="8"/>
      <c r="W489" s="9"/>
    </row>
    <row r="490" spans="1:23" ht="14.25" customHeight="1">
      <c r="A490" s="28">
        <v>7</v>
      </c>
      <c r="B490" s="50" t="s">
        <v>62</v>
      </c>
      <c r="C490" s="53"/>
      <c r="D490" s="42"/>
      <c r="E490" s="39"/>
      <c r="F490" s="39"/>
      <c r="G490" s="32"/>
      <c r="H490" s="41"/>
      <c r="I490" s="34"/>
      <c r="J490" s="33"/>
      <c r="K490" s="32"/>
      <c r="L490" s="35"/>
      <c r="M490" s="7"/>
      <c r="N490" s="8"/>
      <c r="O490" s="27"/>
      <c r="P490" s="27"/>
      <c r="Q490" s="8"/>
      <c r="R490" s="8"/>
      <c r="S490" s="8"/>
      <c r="T490" s="8"/>
      <c r="U490" s="8"/>
      <c r="V490" s="8"/>
      <c r="W490" s="9"/>
    </row>
    <row r="491" spans="1:23" ht="14.25" customHeight="1">
      <c r="A491" s="36">
        <v>7.1</v>
      </c>
      <c r="B491" s="37" t="s">
        <v>63</v>
      </c>
      <c r="C491" s="38" t="s">
        <v>64</v>
      </c>
      <c r="D491" s="42">
        <v>119.21</v>
      </c>
      <c r="E491" s="39">
        <v>45125</v>
      </c>
      <c r="F491" s="39">
        <f>ROUND(D491*E491,0)</f>
        <v>5379351</v>
      </c>
      <c r="G491" s="40">
        <f>IF(K491&gt;D491,K491-D491,0)</f>
        <v>0</v>
      </c>
      <c r="H491" s="41">
        <f>ROUND(E491*G491,0)</f>
        <v>0</v>
      </c>
      <c r="I491" s="66">
        <v>0</v>
      </c>
      <c r="J491" s="49">
        <f>ROUND(I491*E491,0)</f>
        <v>0</v>
      </c>
      <c r="K491" s="32"/>
      <c r="L491" s="35">
        <f>ROUND(E491*K491,0)</f>
        <v>0</v>
      </c>
      <c r="M491" s="7"/>
      <c r="N491" s="8"/>
      <c r="O491" s="27"/>
      <c r="P491" s="27"/>
      <c r="Q491" s="8"/>
      <c r="R491" s="8"/>
      <c r="S491" s="8"/>
      <c r="T491" s="8"/>
      <c r="U491" s="8"/>
      <c r="V491" s="8"/>
      <c r="W491" s="9"/>
    </row>
    <row r="492" spans="1:23" ht="14.25" customHeight="1">
      <c r="A492" s="36">
        <v>7.2</v>
      </c>
      <c r="B492" s="37" t="s">
        <v>65</v>
      </c>
      <c r="C492" s="38" t="s">
        <v>66</v>
      </c>
      <c r="D492" s="42">
        <v>2384.1999999999998</v>
      </c>
      <c r="E492" s="39">
        <v>1133</v>
      </c>
      <c r="F492" s="39">
        <f>ROUND(D492*E492,0)</f>
        <v>2701299</v>
      </c>
      <c r="G492" s="40">
        <f>IF(K492&gt;D492,K492-D492,0)</f>
        <v>0</v>
      </c>
      <c r="H492" s="41">
        <f>ROUND(E492*G492,0)</f>
        <v>0</v>
      </c>
      <c r="I492" s="66">
        <v>0</v>
      </c>
      <c r="J492" s="49">
        <f>ROUND(I492*E492,0)</f>
        <v>0</v>
      </c>
      <c r="K492" s="32"/>
      <c r="L492" s="35">
        <f>ROUND(E492*K492,0)</f>
        <v>0</v>
      </c>
      <c r="M492" s="7"/>
      <c r="N492" s="8"/>
      <c r="O492" s="27"/>
      <c r="P492" s="27"/>
      <c r="Q492" s="8"/>
      <c r="R492" s="8"/>
      <c r="S492" s="8"/>
      <c r="T492" s="8"/>
      <c r="U492" s="8"/>
      <c r="V492" s="8"/>
      <c r="W492" s="9"/>
    </row>
    <row r="493" spans="1:23" ht="14.25" customHeight="1">
      <c r="A493" s="36">
        <v>7.3</v>
      </c>
      <c r="B493" s="37" t="s">
        <v>67</v>
      </c>
      <c r="C493" s="38" t="s">
        <v>30</v>
      </c>
      <c r="D493" s="42">
        <v>15</v>
      </c>
      <c r="E493" s="39">
        <v>131673</v>
      </c>
      <c r="F493" s="39">
        <f>ROUND(D493*E493,0)</f>
        <v>1975095</v>
      </c>
      <c r="G493" s="40">
        <f>IF(K493&gt;D493,K493-D493,0)</f>
        <v>0</v>
      </c>
      <c r="H493" s="41">
        <f>ROUND(E493*G493,0)</f>
        <v>0</v>
      </c>
      <c r="I493" s="66">
        <v>0</v>
      </c>
      <c r="J493" s="49">
        <f>ROUND(I493*E493,0)</f>
        <v>0</v>
      </c>
      <c r="K493" s="32"/>
      <c r="L493" s="35">
        <f>ROUND(E493*K493,0)</f>
        <v>0</v>
      </c>
      <c r="M493" s="7"/>
      <c r="N493" s="8"/>
      <c r="O493" s="27"/>
      <c r="P493" s="27"/>
      <c r="Q493" s="8"/>
      <c r="R493" s="8"/>
      <c r="S493" s="8"/>
      <c r="T493" s="8"/>
      <c r="U493" s="8"/>
      <c r="V493" s="8"/>
      <c r="W493" s="9"/>
    </row>
    <row r="494" spans="1:23" ht="14.25" customHeight="1">
      <c r="A494" s="36">
        <v>7.4</v>
      </c>
      <c r="B494" s="37" t="s">
        <v>68</v>
      </c>
      <c r="C494" s="38" t="s">
        <v>40</v>
      </c>
      <c r="D494" s="42">
        <v>0</v>
      </c>
      <c r="E494" s="39">
        <v>1245000</v>
      </c>
      <c r="F494" s="39">
        <f>ROUND(D494*E494,0)</f>
        <v>0</v>
      </c>
      <c r="G494" s="40">
        <f>IF(K494&gt;D494,K494-D494,0)</f>
        <v>0</v>
      </c>
      <c r="H494" s="41">
        <f>ROUND(E494*G494,0)</f>
        <v>0</v>
      </c>
      <c r="I494" s="66">
        <v>0</v>
      </c>
      <c r="J494" s="49">
        <f>ROUND(I494*E494,0)</f>
        <v>0</v>
      </c>
      <c r="K494" s="32"/>
      <c r="L494" s="35">
        <f>ROUND(E494*K494,0)</f>
        <v>0</v>
      </c>
      <c r="M494" s="7"/>
      <c r="N494" s="8"/>
      <c r="O494" s="27"/>
      <c r="P494" s="27"/>
      <c r="Q494" s="8"/>
      <c r="R494" s="8"/>
      <c r="S494" s="8"/>
      <c r="T494" s="8"/>
      <c r="U494" s="8"/>
      <c r="V494" s="8"/>
      <c r="W494" s="9"/>
    </row>
    <row r="495" spans="1:23" ht="14.25" customHeight="1">
      <c r="A495" s="36">
        <v>7.5</v>
      </c>
      <c r="B495" s="37" t="s">
        <v>69</v>
      </c>
      <c r="C495" s="38" t="s">
        <v>40</v>
      </c>
      <c r="D495" s="42">
        <v>0</v>
      </c>
      <c r="E495" s="39">
        <v>60171</v>
      </c>
      <c r="F495" s="39">
        <f>ROUND(D495*E495,0)</f>
        <v>0</v>
      </c>
      <c r="G495" s="40">
        <f>IF(K495&gt;D495,K495-D495,0)</f>
        <v>0</v>
      </c>
      <c r="H495" s="41">
        <f>ROUND(E495*G495,0)</f>
        <v>0</v>
      </c>
      <c r="I495" s="66">
        <v>0</v>
      </c>
      <c r="J495" s="49">
        <f>ROUND(I495*E495,0)</f>
        <v>0</v>
      </c>
      <c r="K495" s="32"/>
      <c r="L495" s="35">
        <f>ROUND(E495*K495,0)</f>
        <v>0</v>
      </c>
      <c r="M495" s="7"/>
      <c r="N495" s="8"/>
      <c r="O495" s="27"/>
      <c r="P495" s="27"/>
      <c r="Q495" s="8"/>
      <c r="R495" s="8"/>
      <c r="S495" s="8"/>
      <c r="T495" s="8"/>
      <c r="U495" s="8"/>
      <c r="V495" s="8"/>
      <c r="W495" s="9"/>
    </row>
    <row r="496" spans="1:23" ht="14.25" customHeight="1">
      <c r="A496" s="60"/>
      <c r="B496" s="60"/>
      <c r="C496" s="60"/>
      <c r="D496" s="60"/>
      <c r="E496" s="60"/>
      <c r="F496" s="45">
        <f>SUM(F491:F495)</f>
        <v>10055745</v>
      </c>
      <c r="G496" s="32"/>
      <c r="H496" s="45">
        <f>SUM(H491:H495)</f>
        <v>0</v>
      </c>
      <c r="I496" s="34"/>
      <c r="J496" s="45">
        <f>SUM(J491:J495)</f>
        <v>0</v>
      </c>
      <c r="K496" s="32"/>
      <c r="L496" s="199">
        <f>SUM(L491:L495)</f>
        <v>0</v>
      </c>
      <c r="M496" s="8"/>
      <c r="N496" s="8"/>
      <c r="O496" s="27"/>
      <c r="P496" s="27"/>
      <c r="Q496" s="8"/>
      <c r="R496" s="8"/>
      <c r="S496" s="8"/>
      <c r="T496" s="8"/>
      <c r="U496" s="8"/>
      <c r="V496" s="8"/>
      <c r="W496" s="9"/>
    </row>
    <row r="497" spans="1:23" ht="14.25" customHeight="1">
      <c r="A497" s="36"/>
      <c r="B497" s="61" t="s">
        <v>70</v>
      </c>
      <c r="C497" s="44"/>
      <c r="D497" s="32"/>
      <c r="E497" s="39"/>
      <c r="F497" s="39"/>
      <c r="G497" s="32"/>
      <c r="H497" s="33"/>
      <c r="I497" s="34"/>
      <c r="J497" s="33"/>
      <c r="K497" s="32"/>
      <c r="L497" s="35"/>
      <c r="M497" s="7"/>
      <c r="N497" s="8"/>
      <c r="O497" s="27"/>
      <c r="P497" s="27"/>
      <c r="Q497" s="8"/>
      <c r="R497" s="8"/>
      <c r="S497" s="8"/>
      <c r="T497" s="8"/>
      <c r="U497" s="8"/>
      <c r="V497" s="8"/>
      <c r="W497" s="9"/>
    </row>
    <row r="498" spans="1:23" ht="14.25" customHeight="1">
      <c r="A498" s="63">
        <v>8</v>
      </c>
      <c r="B498" s="50" t="s">
        <v>190</v>
      </c>
      <c r="C498" s="44"/>
      <c r="D498" s="32"/>
      <c r="E498" s="39"/>
      <c r="F498" s="39"/>
      <c r="G498" s="32"/>
      <c r="H498" s="33"/>
      <c r="I498" s="34"/>
      <c r="J498" s="33"/>
      <c r="K498" s="32"/>
      <c r="L498" s="35"/>
      <c r="M498" s="7"/>
      <c r="N498" s="8"/>
      <c r="O498" s="27"/>
      <c r="P498" s="27"/>
      <c r="Q498" s="8"/>
      <c r="R498" s="8"/>
      <c r="S498" s="8"/>
      <c r="T498" s="8"/>
      <c r="U498" s="8"/>
      <c r="V498" s="8"/>
      <c r="W498" s="9"/>
    </row>
    <row r="499" spans="1:23" ht="14.25" customHeight="1">
      <c r="A499" s="65" t="s">
        <v>191</v>
      </c>
      <c r="B499" s="37" t="s">
        <v>192</v>
      </c>
      <c r="C499" s="38" t="s">
        <v>30</v>
      </c>
      <c r="D499" s="32"/>
      <c r="E499" s="39"/>
      <c r="F499" s="39">
        <f>ROUND(D499*E499,0)</f>
        <v>0</v>
      </c>
      <c r="G499" s="40">
        <f>IF(K499&gt;D499,K499-D499,0)</f>
        <v>0</v>
      </c>
      <c r="H499" s="41">
        <f>ROUND(E499*G499,0)</f>
        <v>0</v>
      </c>
      <c r="I499" s="66">
        <v>0</v>
      </c>
      <c r="J499" s="49">
        <f>ROUND(I499*E499,0)</f>
        <v>0</v>
      </c>
      <c r="K499" s="32"/>
      <c r="L499" s="35">
        <f>ROUND(E499*K499,0)</f>
        <v>0</v>
      </c>
      <c r="M499" s="7"/>
      <c r="N499" s="8"/>
      <c r="O499" s="27"/>
      <c r="P499" s="27"/>
      <c r="Q499" s="8"/>
      <c r="R499" s="8"/>
      <c r="S499" s="8"/>
      <c r="T499" s="8"/>
      <c r="U499" s="8"/>
      <c r="V499" s="8"/>
      <c r="W499" s="9"/>
    </row>
    <row r="500" spans="1:23" ht="14.25" customHeight="1">
      <c r="A500" s="65" t="s">
        <v>191</v>
      </c>
      <c r="B500" s="37" t="s">
        <v>193</v>
      </c>
      <c r="C500" s="38" t="s">
        <v>40</v>
      </c>
      <c r="D500" s="32"/>
      <c r="E500" s="39"/>
      <c r="F500" s="39">
        <f>ROUND(D500*E500,0)</f>
        <v>0</v>
      </c>
      <c r="G500" s="40">
        <f>IF(K500&gt;D500,K500-D500,0)</f>
        <v>0</v>
      </c>
      <c r="H500" s="41">
        <f>ROUND(E500*G500,0)</f>
        <v>0</v>
      </c>
      <c r="I500" s="66">
        <v>0</v>
      </c>
      <c r="J500" s="49">
        <f>ROUND(I500*E500,0)</f>
        <v>0</v>
      </c>
      <c r="K500" s="32"/>
      <c r="L500" s="35">
        <f>ROUND(E500*K500,0)</f>
        <v>0</v>
      </c>
      <c r="M500" s="7"/>
      <c r="N500" s="8"/>
      <c r="O500" s="27"/>
      <c r="P500" s="27"/>
      <c r="Q500" s="8"/>
      <c r="R500" s="8"/>
      <c r="S500" s="8"/>
      <c r="T500" s="8"/>
      <c r="U500" s="8"/>
      <c r="V500" s="8"/>
      <c r="W500" s="9"/>
    </row>
    <row r="501" spans="1:23" ht="14.25" customHeight="1">
      <c r="A501" s="36"/>
      <c r="B501" s="43"/>
      <c r="C501" s="44"/>
      <c r="D501" s="32"/>
      <c r="E501" s="39"/>
      <c r="F501" s="45">
        <f>SUM(F499:F500)</f>
        <v>0</v>
      </c>
      <c r="G501" s="32"/>
      <c r="H501" s="45">
        <f>SUM(H499:H500)</f>
        <v>0</v>
      </c>
      <c r="I501" s="34"/>
      <c r="J501" s="45">
        <f>SUM(J499:J500)</f>
        <v>0</v>
      </c>
      <c r="K501" s="32"/>
      <c r="L501" s="199">
        <f>SUM(L499:L500)</f>
        <v>0</v>
      </c>
      <c r="M501" s="8"/>
      <c r="N501" s="8"/>
      <c r="O501" s="27"/>
      <c r="P501" s="27"/>
      <c r="Q501" s="8"/>
      <c r="R501" s="8"/>
      <c r="S501" s="8"/>
      <c r="T501" s="8"/>
      <c r="U501" s="8"/>
      <c r="V501" s="8"/>
      <c r="W501" s="9"/>
    </row>
    <row r="502" spans="1:23" ht="14.25" customHeight="1">
      <c r="A502" s="422" t="s">
        <v>217</v>
      </c>
      <c r="B502" s="423"/>
      <c r="C502" s="423"/>
      <c r="D502" s="423"/>
      <c r="E502" s="424"/>
      <c r="F502" s="74">
        <f>F496+F489+F484+F479+F474+F470+F466+F501</f>
        <v>120729226</v>
      </c>
      <c r="G502" s="32"/>
      <c r="H502" s="74">
        <f>H496+H489+H484+H479+H474+H470+H466+H501</f>
        <v>0</v>
      </c>
      <c r="I502" s="34"/>
      <c r="J502" s="74">
        <f>J496+J489+J484+J479+J474+J470+J466+J501</f>
        <v>0</v>
      </c>
      <c r="K502" s="32"/>
      <c r="L502" s="74">
        <f>L496+L489+L484+L479+L474+L470+L466+L501</f>
        <v>0</v>
      </c>
      <c r="M502" s="72"/>
      <c r="N502" s="8"/>
      <c r="O502" s="27"/>
      <c r="P502" s="27"/>
      <c r="Q502" s="8"/>
      <c r="R502" s="8"/>
      <c r="S502" s="8"/>
      <c r="T502" s="8"/>
      <c r="U502" s="8"/>
      <c r="V502" s="8"/>
      <c r="W502" s="9"/>
    </row>
    <row r="503" spans="1:23" ht="7.9" customHeight="1">
      <c r="A503" s="36"/>
      <c r="B503" s="43"/>
      <c r="C503" s="44"/>
      <c r="D503" s="32"/>
      <c r="E503" s="39"/>
      <c r="F503" s="39"/>
      <c r="G503" s="32"/>
      <c r="H503" s="33"/>
      <c r="I503" s="34"/>
      <c r="J503" s="33"/>
      <c r="K503" s="32"/>
      <c r="L503" s="35"/>
      <c r="M503" s="7"/>
      <c r="N503" s="8"/>
      <c r="O503" s="27"/>
      <c r="P503" s="27"/>
      <c r="Q503" s="8"/>
      <c r="R503" s="8"/>
      <c r="S503" s="8"/>
      <c r="T503" s="8"/>
      <c r="U503" s="8"/>
      <c r="V503" s="8"/>
      <c r="W503" s="9"/>
    </row>
    <row r="504" spans="1:23" ht="14.25" customHeight="1">
      <c r="A504" s="539" t="s">
        <v>218</v>
      </c>
      <c r="B504" s="540"/>
      <c r="C504" s="540"/>
      <c r="D504" s="540"/>
      <c r="E504" s="540"/>
      <c r="F504" s="540"/>
      <c r="G504" s="540"/>
      <c r="H504" s="540"/>
      <c r="I504" s="540"/>
      <c r="J504" s="540"/>
      <c r="K504" s="540"/>
      <c r="L504" s="541"/>
      <c r="M504" s="7"/>
      <c r="N504" s="8"/>
      <c r="O504" s="27"/>
      <c r="P504" s="27"/>
      <c r="Q504" s="8"/>
      <c r="R504" s="8"/>
      <c r="S504" s="8"/>
      <c r="T504" s="8"/>
      <c r="U504" s="8"/>
      <c r="V504" s="8"/>
      <c r="W504" s="9"/>
    </row>
    <row r="505" spans="1:23" ht="14.25" customHeight="1">
      <c r="A505" s="28">
        <v>1</v>
      </c>
      <c r="B505" s="29" t="s">
        <v>38</v>
      </c>
      <c r="C505" s="30"/>
      <c r="D505" s="31"/>
      <c r="E505" s="30"/>
      <c r="F505" s="30"/>
      <c r="G505" s="32"/>
      <c r="H505" s="33"/>
      <c r="I505" s="34"/>
      <c r="J505" s="33"/>
      <c r="K505" s="32"/>
      <c r="L505" s="35"/>
      <c r="M505" s="7"/>
      <c r="N505" s="8"/>
      <c r="O505" s="27"/>
      <c r="P505" s="27"/>
      <c r="Q505" s="8"/>
      <c r="R505" s="8"/>
      <c r="S505" s="8"/>
      <c r="T505" s="8"/>
      <c r="U505" s="8"/>
      <c r="V505" s="8"/>
      <c r="W505" s="9"/>
    </row>
    <row r="506" spans="1:23" ht="14.25" customHeight="1">
      <c r="A506" s="36">
        <v>1.1000000000000001</v>
      </c>
      <c r="B506" s="37" t="s">
        <v>39</v>
      </c>
      <c r="C506" s="38" t="s">
        <v>40</v>
      </c>
      <c r="D506" s="32">
        <v>53.28</v>
      </c>
      <c r="E506" s="39">
        <v>2970</v>
      </c>
      <c r="F506" s="39">
        <f>ROUND(D506*E506,0)</f>
        <v>158242</v>
      </c>
      <c r="G506" s="40">
        <f>IF(K506&gt;D506,K506-D506,0)</f>
        <v>0</v>
      </c>
      <c r="H506" s="41">
        <f>ROUND(E506*G506,0)</f>
        <v>0</v>
      </c>
      <c r="I506" s="66">
        <v>0</v>
      </c>
      <c r="J506" s="49">
        <f>ROUND(I506*E506,0)</f>
        <v>0</v>
      </c>
      <c r="K506" s="32"/>
      <c r="L506" s="35">
        <f>ROUND(E506*K506,0)</f>
        <v>0</v>
      </c>
      <c r="M506" s="7"/>
      <c r="N506" s="8"/>
      <c r="O506" s="27"/>
      <c r="P506" s="27"/>
      <c r="Q506" s="8"/>
      <c r="R506" s="8"/>
      <c r="S506" s="8"/>
      <c r="T506" s="8"/>
      <c r="U506" s="8"/>
      <c r="V506" s="8"/>
      <c r="W506" s="9"/>
    </row>
    <row r="507" spans="1:23" ht="14.25" customHeight="1">
      <c r="A507" s="36">
        <v>1.2</v>
      </c>
      <c r="B507" s="37" t="s">
        <v>41</v>
      </c>
      <c r="C507" s="38" t="s">
        <v>40</v>
      </c>
      <c r="D507" s="32">
        <v>106.56</v>
      </c>
      <c r="E507" s="39">
        <v>3057</v>
      </c>
      <c r="F507" s="39">
        <f>ROUND(D507*E507,0)</f>
        <v>325754</v>
      </c>
      <c r="G507" s="40">
        <f>IF(K507&gt;D507,K507-D507,0)</f>
        <v>0</v>
      </c>
      <c r="H507" s="41">
        <f>ROUND(E507*G507,0)</f>
        <v>0</v>
      </c>
      <c r="I507" s="66">
        <v>0</v>
      </c>
      <c r="J507" s="49">
        <f>ROUND(I507*E507,0)</f>
        <v>0</v>
      </c>
      <c r="K507" s="32"/>
      <c r="L507" s="35">
        <f>ROUND(E507*K507,0)</f>
        <v>0</v>
      </c>
      <c r="M507" s="7"/>
      <c r="N507" s="8"/>
      <c r="O507" s="27"/>
      <c r="P507" s="27"/>
      <c r="Q507" s="8"/>
      <c r="R507" s="8"/>
      <c r="S507" s="8"/>
      <c r="T507" s="8"/>
      <c r="U507" s="8"/>
      <c r="V507" s="8"/>
      <c r="W507" s="9"/>
    </row>
    <row r="508" spans="1:23" ht="14.25" customHeight="1">
      <c r="A508" s="36">
        <v>1.3</v>
      </c>
      <c r="B508" s="37" t="s">
        <v>42</v>
      </c>
      <c r="C508" s="38" t="s">
        <v>43</v>
      </c>
      <c r="D508" s="32">
        <v>0.05</v>
      </c>
      <c r="E508" s="39">
        <v>1478476</v>
      </c>
      <c r="F508" s="39">
        <f>ROUND(D508*E508,0)</f>
        <v>73924</v>
      </c>
      <c r="G508" s="40">
        <f>IF(K508&gt;D508,K508-D508,0)</f>
        <v>0</v>
      </c>
      <c r="H508" s="41">
        <f>ROUND(E508*G508,0)</f>
        <v>0</v>
      </c>
      <c r="I508" s="66">
        <v>0</v>
      </c>
      <c r="J508" s="49">
        <f>ROUND(I508*E508,0)</f>
        <v>0</v>
      </c>
      <c r="K508" s="32"/>
      <c r="L508" s="35">
        <f>ROUND(E508*K508,0)</f>
        <v>0</v>
      </c>
      <c r="M508" s="7"/>
      <c r="N508" s="8"/>
      <c r="O508" s="27"/>
      <c r="P508" s="27"/>
      <c r="Q508" s="8"/>
      <c r="R508" s="8"/>
      <c r="S508" s="8"/>
      <c r="T508" s="8"/>
      <c r="U508" s="8"/>
      <c r="V508" s="8"/>
      <c r="W508" s="9"/>
    </row>
    <row r="509" spans="1:23" ht="14.25" customHeight="1">
      <c r="A509" s="36"/>
      <c r="B509" s="43"/>
      <c r="C509" s="44"/>
      <c r="D509" s="52"/>
      <c r="E509" s="39"/>
      <c r="F509" s="45">
        <f>SUM(F506:F508)</f>
        <v>557920</v>
      </c>
      <c r="G509" s="32"/>
      <c r="H509" s="45">
        <f>SUM(H506:H508)</f>
        <v>0</v>
      </c>
      <c r="I509" s="34"/>
      <c r="J509" s="45">
        <f>SUM(J506:J508)</f>
        <v>0</v>
      </c>
      <c r="K509" s="32"/>
      <c r="L509" s="45">
        <f>SUM(L506:L508)</f>
        <v>0</v>
      </c>
      <c r="M509" s="72"/>
      <c r="N509" s="8"/>
      <c r="O509" s="27"/>
      <c r="P509" s="27"/>
      <c r="Q509" s="8"/>
      <c r="R509" s="8"/>
      <c r="S509" s="8"/>
      <c r="T509" s="8"/>
      <c r="U509" s="8"/>
      <c r="V509" s="8"/>
      <c r="W509" s="9"/>
    </row>
    <row r="510" spans="1:23" ht="14.25" customHeight="1">
      <c r="A510" s="28">
        <v>2</v>
      </c>
      <c r="B510" s="29" t="s">
        <v>44</v>
      </c>
      <c r="C510" s="47"/>
      <c r="D510" s="52"/>
      <c r="E510" s="48"/>
      <c r="F510" s="39"/>
      <c r="G510" s="32"/>
      <c r="H510" s="33"/>
      <c r="I510" s="34"/>
      <c r="J510" s="33"/>
      <c r="K510" s="32"/>
      <c r="L510" s="35"/>
      <c r="M510" s="7"/>
      <c r="N510" s="8"/>
      <c r="O510" s="27"/>
      <c r="P510" s="27"/>
      <c r="Q510" s="8"/>
      <c r="R510" s="8"/>
      <c r="S510" s="8"/>
      <c r="T510" s="8"/>
      <c r="U510" s="8"/>
      <c r="V510" s="8"/>
      <c r="W510" s="9"/>
    </row>
    <row r="511" spans="1:23" ht="14.25" customHeight="1">
      <c r="A511" s="36"/>
      <c r="B511" s="37" t="s">
        <v>45</v>
      </c>
      <c r="C511" s="38" t="s">
        <v>46</v>
      </c>
      <c r="D511" s="52">
        <v>0</v>
      </c>
      <c r="E511" s="39">
        <v>209569</v>
      </c>
      <c r="F511" s="39">
        <f>ROUND(D511*E511,0)</f>
        <v>0</v>
      </c>
      <c r="G511" s="40">
        <f>IF(K511&gt;D511,K511-D511,0)</f>
        <v>0</v>
      </c>
      <c r="H511" s="41">
        <f>ROUND(E511*G511,0)</f>
        <v>0</v>
      </c>
      <c r="I511" s="66">
        <v>0</v>
      </c>
      <c r="J511" s="49">
        <f>ROUND(I511*E511,0)</f>
        <v>0</v>
      </c>
      <c r="K511" s="32"/>
      <c r="L511" s="35">
        <f>ROUND(E511*K511,0)</f>
        <v>0</v>
      </c>
      <c r="M511" s="7"/>
      <c r="N511" s="8"/>
      <c r="O511" s="27"/>
      <c r="P511" s="27"/>
      <c r="Q511" s="8"/>
      <c r="R511" s="8"/>
      <c r="S511" s="8"/>
      <c r="T511" s="8"/>
      <c r="U511" s="8"/>
      <c r="V511" s="8"/>
      <c r="W511" s="9"/>
    </row>
    <row r="512" spans="1:23" ht="14.25" customHeight="1">
      <c r="A512" s="36"/>
      <c r="B512" s="43"/>
      <c r="C512" s="44"/>
      <c r="D512" s="52"/>
      <c r="E512" s="39"/>
      <c r="F512" s="39">
        <f>ROUND(D512*E512,0)</f>
        <v>0</v>
      </c>
      <c r="G512" s="32"/>
      <c r="H512" s="33"/>
      <c r="I512" s="34"/>
      <c r="J512" s="33"/>
      <c r="K512" s="32"/>
      <c r="L512" s="35"/>
      <c r="M512" s="7"/>
      <c r="N512" s="8"/>
      <c r="O512" s="27"/>
      <c r="P512" s="27"/>
      <c r="Q512" s="8"/>
      <c r="R512" s="8"/>
      <c r="S512" s="8"/>
      <c r="T512" s="8"/>
      <c r="U512" s="8"/>
      <c r="V512" s="8"/>
      <c r="W512" s="9"/>
    </row>
    <row r="513" spans="1:23" ht="14.25" customHeight="1">
      <c r="A513" s="36"/>
      <c r="B513" s="43"/>
      <c r="C513" s="44"/>
      <c r="D513" s="52"/>
      <c r="E513" s="39"/>
      <c r="F513" s="45">
        <f>SUM(F511:F512)</f>
        <v>0</v>
      </c>
      <c r="G513" s="32"/>
      <c r="H513" s="45">
        <f>SUM(H511:H512)</f>
        <v>0</v>
      </c>
      <c r="I513" s="34"/>
      <c r="J513" s="45">
        <f>SUM(J511:J512)</f>
        <v>0</v>
      </c>
      <c r="K513" s="32"/>
      <c r="L513" s="45">
        <f>SUM(L511:L512)</f>
        <v>0</v>
      </c>
      <c r="M513" s="72"/>
      <c r="N513" s="8"/>
      <c r="O513" s="27"/>
      <c r="P513" s="27"/>
      <c r="Q513" s="8"/>
      <c r="R513" s="8"/>
      <c r="S513" s="8"/>
      <c r="T513" s="8"/>
      <c r="U513" s="8"/>
      <c r="V513" s="8"/>
      <c r="W513" s="9"/>
    </row>
    <row r="514" spans="1:23" ht="14.25" customHeight="1">
      <c r="A514" s="28">
        <v>3</v>
      </c>
      <c r="B514" s="50" t="s">
        <v>47</v>
      </c>
      <c r="C514" s="44"/>
      <c r="D514" s="52"/>
      <c r="E514" s="39"/>
      <c r="F514" s="39"/>
      <c r="G514" s="32"/>
      <c r="H514" s="33"/>
      <c r="I514" s="34"/>
      <c r="J514" s="33"/>
      <c r="K514" s="32"/>
      <c r="L514" s="35"/>
      <c r="M514" s="7"/>
      <c r="N514" s="8"/>
      <c r="O514" s="27"/>
      <c r="P514" s="27"/>
      <c r="Q514" s="8"/>
      <c r="R514" s="8"/>
      <c r="S514" s="8"/>
      <c r="T514" s="8"/>
      <c r="U514" s="8"/>
      <c r="V514" s="8"/>
      <c r="W514" s="9"/>
    </row>
    <row r="515" spans="1:23" ht="14.25" customHeight="1">
      <c r="A515" s="36">
        <v>3.1</v>
      </c>
      <c r="B515" s="37" t="s">
        <v>48</v>
      </c>
      <c r="C515" s="38" t="s">
        <v>46</v>
      </c>
      <c r="D515" s="32">
        <v>133.19999999999999</v>
      </c>
      <c r="E515" s="39">
        <v>19763</v>
      </c>
      <c r="F515" s="39">
        <f>ROUND(D515*E515,0)</f>
        <v>2632432</v>
      </c>
      <c r="G515" s="40">
        <f>IF(K515&gt;D515,K515-D515,0)</f>
        <v>0</v>
      </c>
      <c r="H515" s="41">
        <f>ROUND(E515*G515,0)</f>
        <v>0</v>
      </c>
      <c r="I515" s="66">
        <v>0</v>
      </c>
      <c r="J515" s="49">
        <f>ROUND(I515*E515,0)</f>
        <v>0</v>
      </c>
      <c r="K515" s="32"/>
      <c r="L515" s="35">
        <f>ROUND(E515*K515,0)</f>
        <v>0</v>
      </c>
      <c r="M515" s="7"/>
      <c r="N515" s="8"/>
      <c r="O515" s="27"/>
      <c r="P515" s="27"/>
      <c r="Q515" s="8"/>
      <c r="R515" s="8"/>
      <c r="S515" s="8"/>
      <c r="T515" s="8"/>
      <c r="U515" s="8"/>
      <c r="V515" s="8"/>
      <c r="W515" s="9"/>
    </row>
    <row r="516" spans="1:23" ht="14.25" customHeight="1">
      <c r="A516" s="36">
        <v>3.2</v>
      </c>
      <c r="B516" s="37" t="s">
        <v>49</v>
      </c>
      <c r="C516" s="38" t="s">
        <v>46</v>
      </c>
      <c r="D516" s="32">
        <v>15.98</v>
      </c>
      <c r="E516" s="39">
        <v>52187</v>
      </c>
      <c r="F516" s="39">
        <f>ROUND(D516*E516,0)</f>
        <v>833948</v>
      </c>
      <c r="G516" s="40">
        <f>IF(K516&gt;D516,K516-D516,0)</f>
        <v>0</v>
      </c>
      <c r="H516" s="41">
        <f>ROUND(E516*G516,0)</f>
        <v>0</v>
      </c>
      <c r="I516" s="66">
        <v>0</v>
      </c>
      <c r="J516" s="49">
        <f>ROUND(I516*E516,0)</f>
        <v>0</v>
      </c>
      <c r="K516" s="32"/>
      <c r="L516" s="35">
        <f>ROUND(E516*K516,0)</f>
        <v>0</v>
      </c>
      <c r="M516" s="7"/>
      <c r="N516" s="8"/>
      <c r="O516" s="27"/>
      <c r="P516" s="27"/>
      <c r="Q516" s="8"/>
      <c r="R516" s="8"/>
      <c r="S516" s="8"/>
      <c r="T516" s="8"/>
      <c r="U516" s="8"/>
      <c r="V516" s="8"/>
      <c r="W516" s="9"/>
    </row>
    <row r="517" spans="1:23" ht="14.25" customHeight="1">
      <c r="A517" s="36"/>
      <c r="B517" s="43"/>
      <c r="C517" s="44"/>
      <c r="D517" s="32"/>
      <c r="E517" s="39"/>
      <c r="F517" s="45">
        <f>SUM(F515:F516)</f>
        <v>3466380</v>
      </c>
      <c r="G517" s="32"/>
      <c r="H517" s="45">
        <f>SUM(H515:H516)</f>
        <v>0</v>
      </c>
      <c r="I517" s="34"/>
      <c r="J517" s="45">
        <f>SUM(J515:J516)</f>
        <v>0</v>
      </c>
      <c r="K517" s="32"/>
      <c r="L517" s="45">
        <f>SUM(L515:L516)</f>
        <v>0</v>
      </c>
      <c r="M517" s="72"/>
      <c r="N517" s="8"/>
      <c r="O517" s="27"/>
      <c r="P517" s="27"/>
      <c r="Q517" s="8"/>
      <c r="R517" s="8"/>
      <c r="S517" s="8"/>
      <c r="T517" s="8"/>
      <c r="U517" s="8"/>
      <c r="V517" s="8"/>
      <c r="W517" s="9"/>
    </row>
    <row r="518" spans="1:23" ht="14.25" customHeight="1">
      <c r="A518" s="36"/>
      <c r="B518" s="43"/>
      <c r="C518" s="44"/>
      <c r="D518" s="32"/>
      <c r="E518" s="39"/>
      <c r="F518" s="39"/>
      <c r="G518" s="32"/>
      <c r="H518" s="33"/>
      <c r="I518" s="34"/>
      <c r="J518" s="33"/>
      <c r="K518" s="32"/>
      <c r="L518" s="35"/>
      <c r="M518" s="7"/>
      <c r="N518" s="8"/>
      <c r="O518" s="27"/>
      <c r="P518" s="27"/>
      <c r="Q518" s="8"/>
      <c r="R518" s="8"/>
      <c r="S518" s="8"/>
      <c r="T518" s="8"/>
      <c r="U518" s="8"/>
      <c r="V518" s="8"/>
      <c r="W518" s="9"/>
    </row>
    <row r="519" spans="1:23" ht="14.25" customHeight="1">
      <c r="A519" s="28">
        <v>4</v>
      </c>
      <c r="B519" s="50" t="s">
        <v>50</v>
      </c>
      <c r="C519" s="53"/>
      <c r="D519" s="32"/>
      <c r="E519" s="39"/>
      <c r="F519" s="54"/>
      <c r="G519" s="32"/>
      <c r="H519" s="33"/>
      <c r="I519" s="34"/>
      <c r="J519" s="33"/>
      <c r="K519" s="32"/>
      <c r="L519" s="35"/>
      <c r="M519" s="7"/>
      <c r="N519" s="8"/>
      <c r="O519" s="27"/>
      <c r="P519" s="27"/>
      <c r="Q519" s="8"/>
      <c r="R519" s="8"/>
      <c r="S519" s="8"/>
      <c r="T519" s="8"/>
      <c r="U519" s="8"/>
      <c r="V519" s="8"/>
      <c r="W519" s="9"/>
    </row>
    <row r="520" spans="1:23" ht="14.25" customHeight="1">
      <c r="A520" s="36">
        <v>4.0999999999999996</v>
      </c>
      <c r="B520" s="37" t="s">
        <v>51</v>
      </c>
      <c r="C520" s="38" t="s">
        <v>46</v>
      </c>
      <c r="D520" s="32">
        <v>10.66</v>
      </c>
      <c r="E520" s="39">
        <v>31353</v>
      </c>
      <c r="F520" s="39">
        <f>ROUND(D520*E520,0)</f>
        <v>334223</v>
      </c>
      <c r="G520" s="40">
        <f>IF(K520&gt;D520,K520-D520,0)</f>
        <v>0</v>
      </c>
      <c r="H520" s="41">
        <f>ROUND(E520*G520,0)</f>
        <v>0</v>
      </c>
      <c r="I520" s="66">
        <v>0</v>
      </c>
      <c r="J520" s="49">
        <f>ROUND(I520*E520,0)</f>
        <v>0</v>
      </c>
      <c r="K520" s="32"/>
      <c r="L520" s="35">
        <f>ROUND(E520*K520,0)</f>
        <v>0</v>
      </c>
      <c r="M520" s="7"/>
      <c r="N520" s="8"/>
      <c r="O520" s="27"/>
      <c r="P520" s="27"/>
      <c r="Q520" s="8"/>
      <c r="R520" s="8"/>
      <c r="S520" s="8"/>
      <c r="T520" s="8"/>
      <c r="U520" s="8"/>
      <c r="V520" s="8"/>
      <c r="W520" s="9"/>
    </row>
    <row r="521" spans="1:23" ht="14.25" customHeight="1">
      <c r="A521" s="36">
        <v>4.2</v>
      </c>
      <c r="B521" s="37" t="s">
        <v>52</v>
      </c>
      <c r="C521" s="38" t="s">
        <v>46</v>
      </c>
      <c r="D521" s="32">
        <v>53.5</v>
      </c>
      <c r="E521" s="39">
        <v>59142</v>
      </c>
      <c r="F521" s="39">
        <f>ROUND(D521*E521,0)</f>
        <v>3164097</v>
      </c>
      <c r="G521" s="40">
        <f>IF(K521&gt;D521,K521-D521,0)</f>
        <v>0</v>
      </c>
      <c r="H521" s="41">
        <f>ROUND(E521*G521,0)</f>
        <v>0</v>
      </c>
      <c r="I521" s="66">
        <v>0</v>
      </c>
      <c r="J521" s="49">
        <f>ROUND(I521*E521,0)</f>
        <v>0</v>
      </c>
      <c r="K521" s="32"/>
      <c r="L521" s="35">
        <f>ROUND(E521*K521,0)</f>
        <v>0</v>
      </c>
      <c r="M521" s="7"/>
      <c r="N521" s="8"/>
      <c r="O521" s="27"/>
      <c r="P521" s="27"/>
      <c r="Q521" s="8"/>
      <c r="R521" s="8"/>
      <c r="S521" s="8"/>
      <c r="T521" s="8"/>
      <c r="U521" s="8"/>
      <c r="V521" s="8"/>
      <c r="W521" s="9"/>
    </row>
    <row r="522" spans="1:23" ht="14.25" customHeight="1">
      <c r="A522" s="28"/>
      <c r="B522" s="43"/>
      <c r="C522" s="53"/>
      <c r="D522" s="32"/>
      <c r="E522" s="39"/>
      <c r="F522" s="45">
        <f>SUM(F520:F521)</f>
        <v>3498320</v>
      </c>
      <c r="G522" s="32"/>
      <c r="H522" s="45">
        <f>SUM(H520:H521)</f>
        <v>0</v>
      </c>
      <c r="I522" s="34"/>
      <c r="J522" s="45">
        <f>SUM(J520:J521)</f>
        <v>0</v>
      </c>
      <c r="K522" s="32"/>
      <c r="L522" s="45">
        <f>SUM(L520:L521)</f>
        <v>0</v>
      </c>
      <c r="M522" s="72"/>
      <c r="N522" s="8"/>
      <c r="O522" s="27"/>
      <c r="P522" s="27"/>
      <c r="Q522" s="8"/>
      <c r="R522" s="8"/>
      <c r="S522" s="8"/>
      <c r="T522" s="8"/>
      <c r="U522" s="8"/>
      <c r="V522" s="8"/>
      <c r="W522" s="9"/>
    </row>
    <row r="523" spans="1:23" ht="14.25" customHeight="1">
      <c r="A523" s="28">
        <v>5</v>
      </c>
      <c r="B523" s="29" t="s">
        <v>53</v>
      </c>
      <c r="C523" s="53"/>
      <c r="D523" s="32"/>
      <c r="E523" s="39"/>
      <c r="F523" s="39"/>
      <c r="G523" s="32"/>
      <c r="H523" s="33"/>
      <c r="I523" s="34"/>
      <c r="J523" s="33"/>
      <c r="K523" s="32"/>
      <c r="L523" s="35"/>
      <c r="M523" s="7"/>
      <c r="N523" s="8"/>
      <c r="O523" s="27"/>
      <c r="P523" s="27"/>
      <c r="Q523" s="8"/>
      <c r="R523" s="8"/>
      <c r="S523" s="8"/>
      <c r="T523" s="8"/>
      <c r="U523" s="8"/>
      <c r="V523" s="8"/>
      <c r="W523" s="9"/>
    </row>
    <row r="524" spans="1:23" ht="14.25" customHeight="1">
      <c r="A524" s="36">
        <v>5.0999999999999996</v>
      </c>
      <c r="B524" s="37" t="s">
        <v>54</v>
      </c>
      <c r="C524" s="38" t="s">
        <v>46</v>
      </c>
      <c r="D524" s="32">
        <v>53.5</v>
      </c>
      <c r="E524" s="39">
        <v>666008</v>
      </c>
      <c r="F524" s="39">
        <f>ROUND(D524*E524,0)</f>
        <v>35631428</v>
      </c>
      <c r="G524" s="40">
        <f>IF(K524&gt;D524,K524-D524,0)</f>
        <v>0</v>
      </c>
      <c r="H524" s="41">
        <f>ROUND(E524*G524,0)</f>
        <v>0</v>
      </c>
      <c r="I524" s="66">
        <v>0</v>
      </c>
      <c r="J524" s="49">
        <f>ROUND(I524*E524,0)</f>
        <v>0</v>
      </c>
      <c r="K524" s="32"/>
      <c r="L524" s="35">
        <f>ROUND(E524*K524,0)</f>
        <v>0</v>
      </c>
      <c r="M524" s="7"/>
      <c r="N524" s="8"/>
      <c r="O524" s="27"/>
      <c r="P524" s="27"/>
      <c r="Q524" s="8"/>
      <c r="R524" s="8"/>
      <c r="S524" s="8"/>
      <c r="T524" s="8"/>
      <c r="U524" s="8"/>
      <c r="V524" s="8"/>
      <c r="W524" s="9"/>
    </row>
    <row r="525" spans="1:23" ht="14.25" customHeight="1">
      <c r="A525" s="36">
        <v>5.2</v>
      </c>
      <c r="B525" s="37" t="s">
        <v>55</v>
      </c>
      <c r="C525" s="38" t="s">
        <v>56</v>
      </c>
      <c r="D525" s="32">
        <v>0</v>
      </c>
      <c r="E525" s="39">
        <v>4005</v>
      </c>
      <c r="F525" s="39">
        <f>ROUND(D525*E525,0)</f>
        <v>0</v>
      </c>
      <c r="G525" s="40">
        <f>IF(K525&gt;D525,K525-D525,0)</f>
        <v>0</v>
      </c>
      <c r="H525" s="41">
        <f>ROUND(E525*G525,0)</f>
        <v>0</v>
      </c>
      <c r="I525" s="66">
        <v>0</v>
      </c>
      <c r="J525" s="49">
        <f>ROUND(I525*E525,0)</f>
        <v>0</v>
      </c>
      <c r="K525" s="32"/>
      <c r="L525" s="35">
        <f>ROUND(E525*K525,0)</f>
        <v>0</v>
      </c>
      <c r="M525" s="7"/>
      <c r="N525" s="8"/>
      <c r="O525" s="27"/>
      <c r="P525" s="27"/>
      <c r="Q525" s="8"/>
      <c r="R525" s="8"/>
      <c r="S525" s="8"/>
      <c r="T525" s="8"/>
      <c r="U525" s="8"/>
      <c r="V525" s="8"/>
      <c r="W525" s="9"/>
    </row>
    <row r="526" spans="1:23" ht="14.25" customHeight="1">
      <c r="A526" s="36">
        <v>5.3</v>
      </c>
      <c r="B526" s="37" t="s">
        <v>57</v>
      </c>
      <c r="C526" s="38" t="s">
        <v>40</v>
      </c>
      <c r="D526" s="32">
        <v>106.56</v>
      </c>
      <c r="E526" s="39">
        <v>56280</v>
      </c>
      <c r="F526" s="39">
        <f>ROUND(D526*E526,0)</f>
        <v>5997197</v>
      </c>
      <c r="G526" s="40">
        <f>IF(K526&gt;D526,K526-D526,0)</f>
        <v>0</v>
      </c>
      <c r="H526" s="41">
        <f>ROUND(E526*G526,0)</f>
        <v>0</v>
      </c>
      <c r="I526" s="66">
        <v>0</v>
      </c>
      <c r="J526" s="49">
        <f>ROUND(I526*E526,0)</f>
        <v>0</v>
      </c>
      <c r="K526" s="32"/>
      <c r="L526" s="35">
        <f>ROUND(E526*K526,0)</f>
        <v>0</v>
      </c>
      <c r="M526" s="7"/>
      <c r="N526" s="8"/>
      <c r="O526" s="27"/>
      <c r="P526" s="27"/>
      <c r="Q526" s="8"/>
      <c r="R526" s="8"/>
      <c r="S526" s="8"/>
      <c r="T526" s="8"/>
      <c r="U526" s="8"/>
      <c r="V526" s="8"/>
      <c r="W526" s="9"/>
    </row>
    <row r="527" spans="1:23" ht="14.25" customHeight="1">
      <c r="A527" s="36"/>
      <c r="B527" s="43"/>
      <c r="C527" s="53"/>
      <c r="D527" s="32"/>
      <c r="E527" s="39"/>
      <c r="F527" s="45">
        <f>SUM(F524:F526)</f>
        <v>41628625</v>
      </c>
      <c r="G527" s="32"/>
      <c r="H527" s="45">
        <f>SUM(H524:H526)</f>
        <v>0</v>
      </c>
      <c r="I527" s="34"/>
      <c r="J527" s="45">
        <f>SUM(J524:J526)</f>
        <v>0</v>
      </c>
      <c r="K527" s="32"/>
      <c r="L527" s="45">
        <f>SUM(L524:L526)</f>
        <v>0</v>
      </c>
      <c r="M527" s="72"/>
      <c r="N527" s="8"/>
      <c r="O527" s="27"/>
      <c r="P527" s="27"/>
      <c r="Q527" s="8"/>
      <c r="R527" s="8"/>
      <c r="S527" s="8"/>
      <c r="T527" s="8"/>
      <c r="U527" s="8"/>
      <c r="V527" s="8"/>
      <c r="W527" s="9"/>
    </row>
    <row r="528" spans="1:23" ht="14.25" customHeight="1">
      <c r="A528" s="28">
        <v>6</v>
      </c>
      <c r="B528" s="29" t="s">
        <v>58</v>
      </c>
      <c r="C528" s="30"/>
      <c r="D528" s="202"/>
      <c r="E528" s="30"/>
      <c r="F528" s="39"/>
      <c r="G528" s="32"/>
      <c r="H528" s="33"/>
      <c r="I528" s="34"/>
      <c r="J528" s="33"/>
      <c r="K528" s="32"/>
      <c r="L528" s="35"/>
      <c r="M528" s="7"/>
      <c r="N528" s="8"/>
      <c r="O528" s="27"/>
      <c r="P528" s="27"/>
      <c r="Q528" s="8"/>
      <c r="R528" s="8"/>
      <c r="S528" s="8"/>
      <c r="T528" s="8"/>
      <c r="U528" s="8"/>
      <c r="V528" s="8"/>
      <c r="W528" s="9"/>
    </row>
    <row r="529" spans="1:23" ht="14.25" customHeight="1">
      <c r="A529" s="36">
        <v>6.1</v>
      </c>
      <c r="B529" s="37" t="s">
        <v>59</v>
      </c>
      <c r="C529" s="38" t="s">
        <v>40</v>
      </c>
      <c r="D529" s="42">
        <v>160.76</v>
      </c>
      <c r="E529" s="39">
        <v>2973</v>
      </c>
      <c r="F529" s="39">
        <f>ROUND(D529*E529,0)</f>
        <v>477939</v>
      </c>
      <c r="G529" s="40">
        <f>IF(K529&gt;D529,K529-D529,0)</f>
        <v>0</v>
      </c>
      <c r="H529" s="41">
        <f>ROUND(E529*G529,0)</f>
        <v>0</v>
      </c>
      <c r="I529" s="66">
        <v>0</v>
      </c>
      <c r="J529" s="49">
        <f>ROUND(I529*E529,0)</f>
        <v>0</v>
      </c>
      <c r="K529" s="32"/>
      <c r="L529" s="35">
        <f>ROUND(E529*K529,0)</f>
        <v>0</v>
      </c>
      <c r="M529" s="7"/>
      <c r="N529" s="8"/>
      <c r="O529" s="27"/>
      <c r="P529" s="27"/>
      <c r="Q529" s="8"/>
      <c r="R529" s="8"/>
      <c r="S529" s="8"/>
      <c r="T529" s="8"/>
      <c r="U529" s="8"/>
      <c r="V529" s="8"/>
      <c r="W529" s="9"/>
    </row>
    <row r="530" spans="1:23" ht="14.25" customHeight="1">
      <c r="A530" s="36">
        <v>6.2</v>
      </c>
      <c r="B530" s="37" t="s">
        <v>60</v>
      </c>
      <c r="C530" s="38" t="s">
        <v>40</v>
      </c>
      <c r="D530" s="203">
        <v>14.4</v>
      </c>
      <c r="E530" s="39">
        <v>8919</v>
      </c>
      <c r="F530" s="39">
        <f>ROUND(D530*E530,0)</f>
        <v>128434</v>
      </c>
      <c r="G530" s="40">
        <f>IF(K530&gt;D530,K530-D530,0)</f>
        <v>0</v>
      </c>
      <c r="H530" s="41">
        <f>ROUND(E530*G530,0)</f>
        <v>0</v>
      </c>
      <c r="I530" s="66">
        <v>0</v>
      </c>
      <c r="J530" s="49">
        <f>ROUND(I530*E530,0)</f>
        <v>0</v>
      </c>
      <c r="K530" s="32"/>
      <c r="L530" s="35">
        <f>ROUND(E530*K530,0)</f>
        <v>0</v>
      </c>
      <c r="M530" s="7"/>
      <c r="N530" s="8"/>
      <c r="O530" s="27"/>
      <c r="P530" s="27"/>
      <c r="Q530" s="8"/>
      <c r="R530" s="8"/>
      <c r="S530" s="8"/>
      <c r="T530" s="8"/>
      <c r="U530" s="8"/>
      <c r="V530" s="8"/>
      <c r="W530" s="9"/>
    </row>
    <row r="531" spans="1:23" ht="14.25" customHeight="1">
      <c r="A531" s="36">
        <v>6.3</v>
      </c>
      <c r="B531" s="37" t="s">
        <v>61</v>
      </c>
      <c r="C531" s="38" t="s">
        <v>30</v>
      </c>
      <c r="D531" s="42">
        <v>1</v>
      </c>
      <c r="E531" s="39">
        <v>209715</v>
      </c>
      <c r="F531" s="39">
        <f>ROUND(D531*E531,0)</f>
        <v>209715</v>
      </c>
      <c r="G531" s="40">
        <f>IF(K531&gt;D531,K531-D531,0)</f>
        <v>0</v>
      </c>
      <c r="H531" s="41">
        <f>ROUND(E531*G531,0)</f>
        <v>0</v>
      </c>
      <c r="I531" s="66">
        <v>0</v>
      </c>
      <c r="J531" s="49">
        <f>ROUND(I531*E531,0)</f>
        <v>0</v>
      </c>
      <c r="K531" s="32"/>
      <c r="L531" s="35">
        <f>ROUND(E531*K531,0)</f>
        <v>0</v>
      </c>
      <c r="M531" s="7"/>
      <c r="N531" s="8"/>
      <c r="O531" s="27"/>
      <c r="P531" s="27"/>
      <c r="Q531" s="8"/>
      <c r="R531" s="8"/>
      <c r="S531" s="8"/>
      <c r="T531" s="8"/>
      <c r="U531" s="8"/>
      <c r="V531" s="8"/>
      <c r="W531" s="9"/>
    </row>
    <row r="532" spans="1:23" ht="14.25" customHeight="1">
      <c r="A532" s="36"/>
      <c r="B532" s="43"/>
      <c r="C532" s="53"/>
      <c r="D532" s="56"/>
      <c r="E532" s="39"/>
      <c r="F532" s="45">
        <f>SUM(F529:F531)</f>
        <v>816088</v>
      </c>
      <c r="G532" s="32"/>
      <c r="H532" s="45">
        <f>SUM(H529:H531)</f>
        <v>0</v>
      </c>
      <c r="I532" s="34"/>
      <c r="J532" s="45">
        <f>SUM(J529:J531)</f>
        <v>0</v>
      </c>
      <c r="K532" s="32"/>
      <c r="L532" s="45">
        <f>SUM(L529:L531)</f>
        <v>0</v>
      </c>
      <c r="M532" s="72"/>
      <c r="N532" s="8"/>
      <c r="O532" s="27"/>
      <c r="P532" s="27"/>
      <c r="Q532" s="8"/>
      <c r="R532" s="8"/>
      <c r="S532" s="8"/>
      <c r="T532" s="8"/>
      <c r="U532" s="8"/>
      <c r="V532" s="8"/>
      <c r="W532" s="9"/>
    </row>
    <row r="533" spans="1:23" ht="14.25" customHeight="1">
      <c r="A533" s="28">
        <v>7</v>
      </c>
      <c r="B533" s="50" t="s">
        <v>62</v>
      </c>
      <c r="C533" s="53"/>
      <c r="D533" s="56"/>
      <c r="E533" s="39"/>
      <c r="F533" s="39"/>
      <c r="G533" s="32"/>
      <c r="H533" s="41"/>
      <c r="I533" s="34"/>
      <c r="J533" s="33"/>
      <c r="K533" s="32"/>
      <c r="L533" s="35"/>
      <c r="M533" s="7"/>
      <c r="N533" s="8"/>
      <c r="O533" s="27"/>
      <c r="P533" s="27"/>
      <c r="Q533" s="8"/>
      <c r="R533" s="8"/>
      <c r="S533" s="8"/>
      <c r="T533" s="8"/>
      <c r="U533" s="8"/>
      <c r="V533" s="8"/>
      <c r="W533" s="9"/>
    </row>
    <row r="534" spans="1:23" ht="14.25" customHeight="1">
      <c r="A534" s="36">
        <v>7.1</v>
      </c>
      <c r="B534" s="37" t="s">
        <v>63</v>
      </c>
      <c r="C534" s="38" t="s">
        <v>64</v>
      </c>
      <c r="D534" s="42">
        <v>106.6</v>
      </c>
      <c r="E534" s="39">
        <v>45125</v>
      </c>
      <c r="F534" s="39">
        <f>ROUND(D534*E534,0)</f>
        <v>4810325</v>
      </c>
      <c r="G534" s="40">
        <f>IF(K534&gt;D534,K534-D534,0)</f>
        <v>0</v>
      </c>
      <c r="H534" s="41">
        <f>ROUND(E534*G534,0)</f>
        <v>0</v>
      </c>
      <c r="I534" s="66">
        <v>0</v>
      </c>
      <c r="J534" s="49">
        <f>ROUND(I534*E534,0)</f>
        <v>0</v>
      </c>
      <c r="K534" s="32"/>
      <c r="L534" s="35">
        <f>ROUND(E534*K534,0)</f>
        <v>0</v>
      </c>
      <c r="M534" s="7"/>
      <c r="N534" s="8"/>
      <c r="O534" s="27"/>
      <c r="P534" s="27"/>
      <c r="Q534" s="8"/>
      <c r="R534" s="8"/>
      <c r="S534" s="8"/>
      <c r="T534" s="8"/>
      <c r="U534" s="8"/>
      <c r="V534" s="8"/>
      <c r="W534" s="9"/>
    </row>
    <row r="535" spans="1:23" ht="14.25" customHeight="1">
      <c r="A535" s="36">
        <v>7.2</v>
      </c>
      <c r="B535" s="37" t="s">
        <v>65</v>
      </c>
      <c r="C535" s="38" t="s">
        <v>66</v>
      </c>
      <c r="D535" s="42">
        <v>1070</v>
      </c>
      <c r="E535" s="39">
        <v>1133</v>
      </c>
      <c r="F535" s="39">
        <f>ROUND(D535*E535,0)</f>
        <v>1212310</v>
      </c>
      <c r="G535" s="40">
        <f>IF(K535&gt;D535,K535-D535,0)</f>
        <v>0</v>
      </c>
      <c r="H535" s="41">
        <f>ROUND(E535*G535,0)</f>
        <v>0</v>
      </c>
      <c r="I535" s="66">
        <v>0</v>
      </c>
      <c r="J535" s="49">
        <f>ROUND(I535*E535,0)</f>
        <v>0</v>
      </c>
      <c r="K535" s="32"/>
      <c r="L535" s="35">
        <f>ROUND(E535*K535,0)</f>
        <v>0</v>
      </c>
      <c r="M535" s="7"/>
      <c r="N535" s="8"/>
      <c r="O535" s="27"/>
      <c r="P535" s="27"/>
      <c r="Q535" s="8"/>
      <c r="R535" s="8"/>
      <c r="S535" s="8"/>
      <c r="T535" s="8"/>
      <c r="U535" s="8"/>
      <c r="V535" s="8"/>
      <c r="W535" s="9"/>
    </row>
    <row r="536" spans="1:23" ht="14.25" customHeight="1">
      <c r="A536" s="36">
        <v>7.3</v>
      </c>
      <c r="B536" s="37" t="s">
        <v>67</v>
      </c>
      <c r="C536" s="38" t="s">
        <v>30</v>
      </c>
      <c r="D536" s="42">
        <v>7</v>
      </c>
      <c r="E536" s="39">
        <v>131673</v>
      </c>
      <c r="F536" s="39">
        <f>ROUND(D536*E536,0)</f>
        <v>921711</v>
      </c>
      <c r="G536" s="40">
        <f>IF(K536&gt;D536,K536-D536,0)</f>
        <v>0</v>
      </c>
      <c r="H536" s="41">
        <f>ROUND(E536*G536,0)</f>
        <v>0</v>
      </c>
      <c r="I536" s="66">
        <v>0</v>
      </c>
      <c r="J536" s="49">
        <f>ROUND(I536*E536,0)</f>
        <v>0</v>
      </c>
      <c r="K536" s="32"/>
      <c r="L536" s="35">
        <f>ROUND(E536*K536,0)</f>
        <v>0</v>
      </c>
      <c r="M536" s="7"/>
      <c r="N536" s="8"/>
      <c r="O536" s="27"/>
      <c r="P536" s="27"/>
      <c r="Q536" s="8"/>
      <c r="R536" s="8"/>
      <c r="S536" s="8"/>
      <c r="T536" s="8"/>
      <c r="U536" s="8"/>
      <c r="V536" s="8"/>
      <c r="W536" s="9"/>
    </row>
    <row r="537" spans="1:23" ht="14.25" customHeight="1">
      <c r="A537" s="36">
        <v>7.4</v>
      </c>
      <c r="B537" s="37" t="s">
        <v>68</v>
      </c>
      <c r="C537" s="38" t="s">
        <v>40</v>
      </c>
      <c r="D537" s="42">
        <v>0</v>
      </c>
      <c r="E537" s="39">
        <v>1245000</v>
      </c>
      <c r="F537" s="39">
        <f>ROUND(D537*E537,0)</f>
        <v>0</v>
      </c>
      <c r="G537" s="40">
        <f>IF(K537&gt;D537,K537-D537,0)</f>
        <v>0</v>
      </c>
      <c r="H537" s="41">
        <f>ROUND(E537*G537,0)</f>
        <v>0</v>
      </c>
      <c r="I537" s="66">
        <v>0</v>
      </c>
      <c r="J537" s="49">
        <f>ROUND(I537*E537,0)</f>
        <v>0</v>
      </c>
      <c r="K537" s="32"/>
      <c r="L537" s="35">
        <f>ROUND(E537*K537,0)</f>
        <v>0</v>
      </c>
      <c r="M537" s="7"/>
      <c r="N537" s="8"/>
      <c r="O537" s="27"/>
      <c r="P537" s="27"/>
      <c r="Q537" s="8"/>
      <c r="R537" s="8"/>
      <c r="S537" s="8"/>
      <c r="T537" s="8"/>
      <c r="U537" s="8"/>
      <c r="V537" s="8"/>
      <c r="W537" s="9"/>
    </row>
    <row r="538" spans="1:23" ht="14.25" customHeight="1">
      <c r="A538" s="36">
        <v>7.5</v>
      </c>
      <c r="B538" s="37" t="s">
        <v>69</v>
      </c>
      <c r="C538" s="38" t="s">
        <v>40</v>
      </c>
      <c r="D538" s="42">
        <v>0</v>
      </c>
      <c r="E538" s="39">
        <v>60171</v>
      </c>
      <c r="F538" s="39">
        <f>ROUND(D538*E538,0)</f>
        <v>0</v>
      </c>
      <c r="G538" s="40">
        <f>IF(K538&gt;D538,K538-D538,0)</f>
        <v>0</v>
      </c>
      <c r="H538" s="41">
        <f>ROUND(E538*G538,0)</f>
        <v>0</v>
      </c>
      <c r="I538" s="66">
        <v>0</v>
      </c>
      <c r="J538" s="49">
        <f>ROUND(I538*E538,0)</f>
        <v>0</v>
      </c>
      <c r="K538" s="32"/>
      <c r="L538" s="35">
        <f>ROUND(E538*K538,0)</f>
        <v>0</v>
      </c>
      <c r="M538" s="7"/>
      <c r="N538" s="8"/>
      <c r="O538" s="27"/>
      <c r="P538" s="27"/>
      <c r="Q538" s="8"/>
      <c r="R538" s="8"/>
      <c r="S538" s="8"/>
      <c r="T538" s="8"/>
      <c r="U538" s="8"/>
      <c r="V538" s="8"/>
      <c r="W538" s="9"/>
    </row>
    <row r="539" spans="1:23" ht="14.25" customHeight="1">
      <c r="A539" s="60"/>
      <c r="B539" s="60"/>
      <c r="C539" s="60"/>
      <c r="D539" s="60"/>
      <c r="E539" s="60"/>
      <c r="F539" s="45">
        <f>SUM(F534:F538)</f>
        <v>6944346</v>
      </c>
      <c r="G539" s="32"/>
      <c r="H539" s="45">
        <f>SUM(H534:H538)</f>
        <v>0</v>
      </c>
      <c r="I539" s="34"/>
      <c r="J539" s="45">
        <f>SUM(J534:J538)</f>
        <v>0</v>
      </c>
      <c r="K539" s="32"/>
      <c r="L539" s="199">
        <f>SUM(L534:L538)</f>
        <v>0</v>
      </c>
      <c r="M539" s="8"/>
      <c r="N539" s="8"/>
      <c r="O539" s="27"/>
      <c r="P539" s="27"/>
      <c r="Q539" s="8"/>
      <c r="R539" s="8"/>
      <c r="S539" s="8"/>
      <c r="T539" s="8"/>
      <c r="U539" s="8"/>
      <c r="V539" s="8"/>
      <c r="W539" s="9"/>
    </row>
    <row r="540" spans="1:23" ht="14.25" customHeight="1">
      <c r="A540" s="36"/>
      <c r="B540" s="61" t="s">
        <v>70</v>
      </c>
      <c r="C540" s="44"/>
      <c r="D540" s="32"/>
      <c r="E540" s="39"/>
      <c r="F540" s="39"/>
      <c r="G540" s="32"/>
      <c r="H540" s="33"/>
      <c r="I540" s="34"/>
      <c r="J540" s="33"/>
      <c r="K540" s="32"/>
      <c r="L540" s="35"/>
      <c r="M540" s="7"/>
      <c r="N540" s="8"/>
      <c r="O540" s="27"/>
      <c r="P540" s="27"/>
      <c r="Q540" s="8"/>
      <c r="R540" s="8"/>
      <c r="S540" s="8"/>
      <c r="T540" s="8"/>
      <c r="U540" s="8"/>
      <c r="V540" s="8"/>
      <c r="W540" s="9"/>
    </row>
    <row r="541" spans="1:23" ht="14.25" customHeight="1">
      <c r="A541" s="63">
        <v>8</v>
      </c>
      <c r="B541" s="50" t="s">
        <v>190</v>
      </c>
      <c r="C541" s="44"/>
      <c r="D541" s="32"/>
      <c r="E541" s="39"/>
      <c r="F541" s="39"/>
      <c r="G541" s="32"/>
      <c r="H541" s="33"/>
      <c r="I541" s="34"/>
      <c r="J541" s="33"/>
      <c r="K541" s="32"/>
      <c r="L541" s="35"/>
      <c r="M541" s="7"/>
      <c r="N541" s="8"/>
      <c r="O541" s="27"/>
      <c r="P541" s="27"/>
      <c r="Q541" s="8"/>
      <c r="R541" s="8"/>
      <c r="S541" s="8"/>
      <c r="T541" s="8"/>
      <c r="U541" s="8"/>
      <c r="V541" s="8"/>
      <c r="W541" s="9"/>
    </row>
    <row r="542" spans="1:23" ht="14.25" customHeight="1">
      <c r="A542" s="65" t="s">
        <v>191</v>
      </c>
      <c r="B542" s="37" t="s">
        <v>192</v>
      </c>
      <c r="C542" s="38" t="s">
        <v>30</v>
      </c>
      <c r="D542" s="32"/>
      <c r="E542" s="39"/>
      <c r="F542" s="39">
        <f>ROUND(D542*E542,0)</f>
        <v>0</v>
      </c>
      <c r="G542" s="40">
        <f>IF(K542&gt;D542,K542-D542,0)</f>
        <v>0</v>
      </c>
      <c r="H542" s="41">
        <f>ROUND(E542*G542,0)</f>
        <v>0</v>
      </c>
      <c r="I542" s="66">
        <v>0</v>
      </c>
      <c r="J542" s="49">
        <f>ROUND(I542*E542,0)</f>
        <v>0</v>
      </c>
      <c r="K542" s="32"/>
      <c r="L542" s="35">
        <f>ROUND(E542*K542,0)</f>
        <v>0</v>
      </c>
      <c r="M542" s="7"/>
      <c r="N542" s="8"/>
      <c r="O542" s="27"/>
      <c r="P542" s="27"/>
      <c r="Q542" s="8"/>
      <c r="R542" s="8"/>
      <c r="S542" s="8"/>
      <c r="T542" s="8"/>
      <c r="U542" s="8"/>
      <c r="V542" s="8"/>
      <c r="W542" s="9"/>
    </row>
    <row r="543" spans="1:23" ht="14.25" customHeight="1">
      <c r="A543" s="65" t="s">
        <v>191</v>
      </c>
      <c r="B543" s="37" t="s">
        <v>193</v>
      </c>
      <c r="C543" s="38" t="s">
        <v>40</v>
      </c>
      <c r="D543" s="32"/>
      <c r="E543" s="39"/>
      <c r="F543" s="39">
        <f>ROUND(D543*E543,0)</f>
        <v>0</v>
      </c>
      <c r="G543" s="40">
        <f>IF(K543&gt;D543,K543-D543,0)</f>
        <v>0</v>
      </c>
      <c r="H543" s="41">
        <f>ROUND(E543*G543,0)</f>
        <v>0</v>
      </c>
      <c r="I543" s="66">
        <v>0</v>
      </c>
      <c r="J543" s="49">
        <f>ROUND(I543*E543,0)</f>
        <v>0</v>
      </c>
      <c r="K543" s="32"/>
      <c r="L543" s="35">
        <f>ROUND(E543*K543,0)</f>
        <v>0</v>
      </c>
      <c r="M543" s="7"/>
      <c r="N543" s="8"/>
      <c r="O543" s="27"/>
      <c r="P543" s="27"/>
      <c r="Q543" s="8"/>
      <c r="R543" s="8"/>
      <c r="S543" s="8"/>
      <c r="T543" s="8"/>
      <c r="U543" s="8"/>
      <c r="V543" s="8"/>
      <c r="W543" s="9"/>
    </row>
    <row r="544" spans="1:23" ht="14.25" customHeight="1">
      <c r="A544" s="36"/>
      <c r="B544" s="43"/>
      <c r="C544" s="44"/>
      <c r="D544" s="32"/>
      <c r="E544" s="39"/>
      <c r="F544" s="45">
        <f>SUM(F542:F543)</f>
        <v>0</v>
      </c>
      <c r="G544" s="32"/>
      <c r="H544" s="45">
        <f>SUM(H542:H543)</f>
        <v>0</v>
      </c>
      <c r="I544" s="34"/>
      <c r="J544" s="45">
        <f>SUM(J542:J543)</f>
        <v>0</v>
      </c>
      <c r="K544" s="32"/>
      <c r="L544" s="199">
        <f>SUM(L542:L543)</f>
        <v>0</v>
      </c>
      <c r="M544" s="8"/>
      <c r="N544" s="8"/>
      <c r="O544" s="27"/>
      <c r="P544" s="27"/>
      <c r="Q544" s="8"/>
      <c r="R544" s="8"/>
      <c r="S544" s="8"/>
      <c r="T544" s="8"/>
      <c r="U544" s="8"/>
      <c r="V544" s="8"/>
      <c r="W544" s="9"/>
    </row>
    <row r="545" spans="1:23" ht="14.25" customHeight="1">
      <c r="A545" s="422" t="s">
        <v>219</v>
      </c>
      <c r="B545" s="423"/>
      <c r="C545" s="423"/>
      <c r="D545" s="423"/>
      <c r="E545" s="424"/>
      <c r="F545" s="74">
        <f>F539+F532+F527+F522+F517+F513+F509+F544</f>
        <v>56911679</v>
      </c>
      <c r="G545" s="32"/>
      <c r="H545" s="74">
        <f>H539+H532+H527+H522+H517+H513+H509+H544</f>
        <v>0</v>
      </c>
      <c r="I545" s="34"/>
      <c r="J545" s="74">
        <f>J539+J532+J527+J522+J517+J513+J509+J544</f>
        <v>0</v>
      </c>
      <c r="K545" s="32"/>
      <c r="L545" s="74">
        <f>L539+L532+L527+L522+L517+L513+L509+L544</f>
        <v>0</v>
      </c>
      <c r="M545" s="72"/>
      <c r="N545" s="8"/>
      <c r="O545" s="27"/>
      <c r="P545" s="27"/>
      <c r="Q545" s="8"/>
      <c r="R545" s="8"/>
      <c r="S545" s="8"/>
      <c r="T545" s="8"/>
      <c r="U545" s="8"/>
      <c r="V545" s="8"/>
      <c r="W545" s="9"/>
    </row>
    <row r="546" spans="1:23" ht="7.9" customHeight="1">
      <c r="A546" s="36"/>
      <c r="B546" s="43"/>
      <c r="C546" s="44"/>
      <c r="D546" s="32"/>
      <c r="E546" s="39"/>
      <c r="F546" s="39"/>
      <c r="G546" s="32"/>
      <c r="H546" s="33"/>
      <c r="I546" s="34"/>
      <c r="J546" s="33"/>
      <c r="K546" s="32"/>
      <c r="L546" s="35"/>
      <c r="M546" s="7"/>
      <c r="N546" s="8"/>
      <c r="O546" s="27"/>
      <c r="P546" s="27"/>
      <c r="Q546" s="8"/>
      <c r="R546" s="8"/>
      <c r="S546" s="8"/>
      <c r="T546" s="8"/>
      <c r="U546" s="8"/>
      <c r="V546" s="8"/>
      <c r="W546" s="9"/>
    </row>
    <row r="547" spans="1:23" ht="14.25" customHeight="1">
      <c r="A547" s="539" t="s">
        <v>220</v>
      </c>
      <c r="B547" s="540"/>
      <c r="C547" s="540"/>
      <c r="D547" s="540"/>
      <c r="E547" s="540"/>
      <c r="F547" s="540"/>
      <c r="G547" s="540"/>
      <c r="H547" s="540"/>
      <c r="I547" s="540"/>
      <c r="J547" s="540"/>
      <c r="K547" s="540"/>
      <c r="L547" s="541"/>
      <c r="M547" s="7"/>
      <c r="N547" s="8"/>
      <c r="O547" s="27"/>
      <c r="P547" s="27"/>
      <c r="Q547" s="8"/>
      <c r="R547" s="8"/>
      <c r="S547" s="8"/>
      <c r="T547" s="8"/>
      <c r="U547" s="8"/>
      <c r="V547" s="8"/>
      <c r="W547" s="9"/>
    </row>
    <row r="548" spans="1:23" ht="14.25" customHeight="1">
      <c r="A548" s="28">
        <v>1</v>
      </c>
      <c r="B548" s="29" t="s">
        <v>38</v>
      </c>
      <c r="C548" s="30"/>
      <c r="D548" s="31"/>
      <c r="E548" s="30"/>
      <c r="F548" s="30"/>
      <c r="G548" s="32"/>
      <c r="H548" s="33"/>
      <c r="I548" s="34"/>
      <c r="J548" s="33"/>
      <c r="K548" s="32"/>
      <c r="L548" s="35"/>
      <c r="M548" s="7"/>
      <c r="N548" s="8"/>
      <c r="O548" s="27"/>
      <c r="P548" s="27"/>
      <c r="Q548" s="8"/>
      <c r="R548" s="8"/>
      <c r="S548" s="8"/>
      <c r="T548" s="8"/>
      <c r="U548" s="8"/>
      <c r="V548" s="8"/>
      <c r="W548" s="9"/>
    </row>
    <row r="549" spans="1:23" ht="14.25" customHeight="1">
      <c r="A549" s="36">
        <v>1.1000000000000001</v>
      </c>
      <c r="B549" s="37" t="s">
        <v>39</v>
      </c>
      <c r="C549" s="38" t="s">
        <v>40</v>
      </c>
      <c r="D549" s="32">
        <v>125.57</v>
      </c>
      <c r="E549" s="39">
        <v>2970</v>
      </c>
      <c r="F549" s="39">
        <f>ROUND(D549*E549,0)</f>
        <v>372943</v>
      </c>
      <c r="G549" s="40">
        <f>IF(K549&gt;D549,K549-D549,0)</f>
        <v>0</v>
      </c>
      <c r="H549" s="41">
        <f>ROUND(E549*G549,0)</f>
        <v>0</v>
      </c>
      <c r="I549" s="66">
        <v>0</v>
      </c>
      <c r="J549" s="49">
        <f>ROUND(I549*E549,0)</f>
        <v>0</v>
      </c>
      <c r="K549" s="32"/>
      <c r="L549" s="35">
        <f>ROUND(E549*K549,0)</f>
        <v>0</v>
      </c>
      <c r="M549" s="7"/>
      <c r="N549" s="8"/>
      <c r="O549" s="27"/>
      <c r="P549" s="27"/>
      <c r="Q549" s="8"/>
      <c r="R549" s="8"/>
      <c r="S549" s="8"/>
      <c r="T549" s="8"/>
      <c r="U549" s="8"/>
      <c r="V549" s="8"/>
      <c r="W549" s="9"/>
    </row>
    <row r="550" spans="1:23" ht="14.25" customHeight="1">
      <c r="A550" s="36">
        <v>1.2</v>
      </c>
      <c r="B550" s="37" t="s">
        <v>41</v>
      </c>
      <c r="C550" s="38" t="s">
        <v>40</v>
      </c>
      <c r="D550" s="32">
        <v>237.14</v>
      </c>
      <c r="E550" s="39">
        <v>3057</v>
      </c>
      <c r="F550" s="39">
        <f>ROUND(D550*E550,0)</f>
        <v>724937</v>
      </c>
      <c r="G550" s="40">
        <f>IF(K550&gt;D550,K550-D550,0)</f>
        <v>0</v>
      </c>
      <c r="H550" s="41">
        <f>ROUND(E550*G550,0)</f>
        <v>0</v>
      </c>
      <c r="I550" s="66">
        <v>0</v>
      </c>
      <c r="J550" s="49">
        <f>ROUND(I550*E550,0)</f>
        <v>0</v>
      </c>
      <c r="K550" s="32"/>
      <c r="L550" s="35">
        <f>ROUND(E550*K550,0)</f>
        <v>0</v>
      </c>
      <c r="M550" s="7"/>
      <c r="N550" s="8"/>
      <c r="O550" s="27"/>
      <c r="P550" s="27"/>
      <c r="Q550" s="8"/>
      <c r="R550" s="8"/>
      <c r="S550" s="8"/>
      <c r="T550" s="8"/>
      <c r="U550" s="8"/>
      <c r="V550" s="8"/>
      <c r="W550" s="9"/>
    </row>
    <row r="551" spans="1:23" ht="14.25" customHeight="1">
      <c r="A551" s="36">
        <v>1.3</v>
      </c>
      <c r="B551" s="37" t="s">
        <v>42</v>
      </c>
      <c r="C551" s="38" t="s">
        <v>43</v>
      </c>
      <c r="D551" s="32">
        <f>D549/1000</f>
        <v>0.12556999999999999</v>
      </c>
      <c r="E551" s="39">
        <v>1478476</v>
      </c>
      <c r="F551" s="39">
        <f>ROUND(D551*E551,0)</f>
        <v>185652</v>
      </c>
      <c r="G551" s="40">
        <f>IF(K551&gt;D551,K551-D551,0)</f>
        <v>0</v>
      </c>
      <c r="H551" s="41">
        <f>ROUND(E551*G551,0)</f>
        <v>0</v>
      </c>
      <c r="I551" s="66">
        <v>0</v>
      </c>
      <c r="J551" s="49">
        <f>ROUND(I551*E551,0)</f>
        <v>0</v>
      </c>
      <c r="K551" s="32"/>
      <c r="L551" s="35">
        <f>ROUND(E551*K551,0)</f>
        <v>0</v>
      </c>
      <c r="M551" s="7"/>
      <c r="N551" s="8"/>
      <c r="O551" s="27"/>
      <c r="P551" s="27"/>
      <c r="Q551" s="8"/>
      <c r="R551" s="8"/>
      <c r="S551" s="8"/>
      <c r="T551" s="8"/>
      <c r="U551" s="8"/>
      <c r="V551" s="8"/>
      <c r="W551" s="9"/>
    </row>
    <row r="552" spans="1:23" ht="14.25" customHeight="1">
      <c r="A552" s="36"/>
      <c r="B552" s="43"/>
      <c r="C552" s="44"/>
      <c r="D552" s="32"/>
      <c r="E552" s="39"/>
      <c r="F552" s="45">
        <f>SUM(F549:F551)</f>
        <v>1283532</v>
      </c>
      <c r="G552" s="32"/>
      <c r="H552" s="45">
        <f>SUM(H549:H551)</f>
        <v>0</v>
      </c>
      <c r="I552" s="34"/>
      <c r="J552" s="45">
        <f>SUM(J549:J551)</f>
        <v>0</v>
      </c>
      <c r="K552" s="32"/>
      <c r="L552" s="45">
        <f>SUM(L549:L551)</f>
        <v>0</v>
      </c>
      <c r="M552" s="72"/>
      <c r="N552" s="8"/>
      <c r="O552" s="27"/>
      <c r="P552" s="27"/>
      <c r="Q552" s="8"/>
      <c r="R552" s="8"/>
      <c r="S552" s="8"/>
      <c r="T552" s="8"/>
      <c r="U552" s="8"/>
      <c r="V552" s="8"/>
      <c r="W552" s="9"/>
    </row>
    <row r="553" spans="1:23" ht="14.25" customHeight="1">
      <c r="A553" s="28">
        <v>2</v>
      </c>
      <c r="B553" s="29" t="s">
        <v>44</v>
      </c>
      <c r="C553" s="47"/>
      <c r="D553" s="32"/>
      <c r="E553" s="48"/>
      <c r="F553" s="39"/>
      <c r="G553" s="32"/>
      <c r="H553" s="33"/>
      <c r="I553" s="34"/>
      <c r="J553" s="33"/>
      <c r="K553" s="32"/>
      <c r="L553" s="35"/>
      <c r="M553" s="7"/>
      <c r="N553" s="8"/>
      <c r="O553" s="27"/>
      <c r="P553" s="27"/>
      <c r="Q553" s="8"/>
      <c r="R553" s="8"/>
      <c r="S553" s="8"/>
      <c r="T553" s="8"/>
      <c r="U553" s="8"/>
      <c r="V553" s="8"/>
      <c r="W553" s="9"/>
    </row>
    <row r="554" spans="1:23" ht="14.25" customHeight="1">
      <c r="A554" s="36"/>
      <c r="B554" s="37" t="s">
        <v>45</v>
      </c>
      <c r="C554" s="38" t="s">
        <v>46</v>
      </c>
      <c r="D554" s="32">
        <v>2.13</v>
      </c>
      <c r="E554" s="39">
        <v>209569</v>
      </c>
      <c r="F554" s="39">
        <f>ROUND(D554*E554,0)</f>
        <v>446382</v>
      </c>
      <c r="G554" s="40">
        <f>IF(K554&gt;D554,K554-D554,0)</f>
        <v>0</v>
      </c>
      <c r="H554" s="41">
        <f>ROUND(E554*G554,0)</f>
        <v>0</v>
      </c>
      <c r="I554" s="66">
        <v>0</v>
      </c>
      <c r="J554" s="49">
        <f>ROUND(I554*E554,0)</f>
        <v>0</v>
      </c>
      <c r="K554" s="32"/>
      <c r="L554" s="35">
        <f>ROUND(E554*K554,0)</f>
        <v>0</v>
      </c>
      <c r="M554" s="7"/>
      <c r="N554" s="8"/>
      <c r="O554" s="27"/>
      <c r="P554" s="27"/>
      <c r="Q554" s="8"/>
      <c r="R554" s="8"/>
      <c r="S554" s="8"/>
      <c r="T554" s="8"/>
      <c r="U554" s="8"/>
      <c r="V554" s="8"/>
      <c r="W554" s="9"/>
    </row>
    <row r="555" spans="1:23" ht="14.25" customHeight="1">
      <c r="A555" s="36"/>
      <c r="B555" s="43"/>
      <c r="C555" s="44"/>
      <c r="D555" s="32"/>
      <c r="E555" s="39"/>
      <c r="F555" s="39">
        <f>ROUND(D555*E555,0)</f>
        <v>0</v>
      </c>
      <c r="G555" s="32"/>
      <c r="H555" s="33"/>
      <c r="I555" s="34"/>
      <c r="J555" s="33"/>
      <c r="K555" s="32"/>
      <c r="L555" s="35"/>
      <c r="M555" s="7"/>
      <c r="N555" s="8"/>
      <c r="O555" s="27"/>
      <c r="P555" s="27"/>
      <c r="Q555" s="8"/>
      <c r="R555" s="8"/>
      <c r="S555" s="8"/>
      <c r="T555" s="8"/>
      <c r="U555" s="8"/>
      <c r="V555" s="8"/>
      <c r="W555" s="9"/>
    </row>
    <row r="556" spans="1:23" ht="14.25" customHeight="1">
      <c r="A556" s="36"/>
      <c r="B556" s="43"/>
      <c r="C556" s="44"/>
      <c r="D556" s="32"/>
      <c r="E556" s="39"/>
      <c r="F556" s="45">
        <f>SUM(F554:F555)</f>
        <v>446382</v>
      </c>
      <c r="G556" s="32"/>
      <c r="H556" s="45">
        <f>SUM(H554:H555)</f>
        <v>0</v>
      </c>
      <c r="I556" s="34"/>
      <c r="J556" s="45">
        <f>SUM(J554:J555)</f>
        <v>0</v>
      </c>
      <c r="K556" s="32"/>
      <c r="L556" s="45">
        <f>SUM(L554:L555)</f>
        <v>0</v>
      </c>
      <c r="M556" s="72"/>
      <c r="N556" s="8"/>
      <c r="O556" s="27"/>
      <c r="P556" s="27"/>
      <c r="Q556" s="8"/>
      <c r="R556" s="8"/>
      <c r="S556" s="8"/>
      <c r="T556" s="8"/>
      <c r="U556" s="8"/>
      <c r="V556" s="8"/>
      <c r="W556" s="9"/>
    </row>
    <row r="557" spans="1:23" ht="14.25" customHeight="1">
      <c r="A557" s="28">
        <v>3</v>
      </c>
      <c r="B557" s="50" t="s">
        <v>47</v>
      </c>
      <c r="C557" s="44"/>
      <c r="D557" s="32"/>
      <c r="E557" s="39"/>
      <c r="F557" s="39"/>
      <c r="G557" s="32"/>
      <c r="H557" s="33"/>
      <c r="I557" s="34"/>
      <c r="J557" s="33"/>
      <c r="K557" s="32"/>
      <c r="L557" s="35"/>
      <c r="M557" s="7"/>
      <c r="N557" s="8"/>
      <c r="O557" s="27"/>
      <c r="P557" s="27"/>
      <c r="Q557" s="8"/>
      <c r="R557" s="8"/>
      <c r="S557" s="8"/>
      <c r="T557" s="8"/>
      <c r="U557" s="8"/>
      <c r="V557" s="8"/>
      <c r="W557" s="9"/>
    </row>
    <row r="558" spans="1:23" ht="14.25" customHeight="1">
      <c r="A558" s="36">
        <v>3.1</v>
      </c>
      <c r="B558" s="37" t="s">
        <v>48</v>
      </c>
      <c r="C558" s="38" t="s">
        <v>46</v>
      </c>
      <c r="D558" s="32">
        <v>338.23</v>
      </c>
      <c r="E558" s="39">
        <v>19763</v>
      </c>
      <c r="F558" s="39">
        <f>ROUND(D558*E558,0)</f>
        <v>6684439</v>
      </c>
      <c r="G558" s="40">
        <f>IF(K558&gt;D558,K558-D558,0)</f>
        <v>0</v>
      </c>
      <c r="H558" s="41">
        <f>ROUND(E558*G558,0)</f>
        <v>0</v>
      </c>
      <c r="I558" s="66">
        <v>0</v>
      </c>
      <c r="J558" s="49">
        <f>ROUND(I558*E558,0)</f>
        <v>0</v>
      </c>
      <c r="K558" s="32"/>
      <c r="L558" s="35">
        <f>ROUND(E558*K558,0)</f>
        <v>0</v>
      </c>
      <c r="M558" s="7"/>
      <c r="N558" s="8"/>
      <c r="O558" s="27"/>
      <c r="P558" s="27"/>
      <c r="Q558" s="8"/>
      <c r="R558" s="8"/>
      <c r="S558" s="8"/>
      <c r="T558" s="8"/>
      <c r="U558" s="8"/>
      <c r="V558" s="8"/>
      <c r="W558" s="9"/>
    </row>
    <row r="559" spans="1:23" ht="14.25" customHeight="1">
      <c r="A559" s="36">
        <v>3.2</v>
      </c>
      <c r="B559" s="37" t="s">
        <v>49</v>
      </c>
      <c r="C559" s="38" t="s">
        <v>46</v>
      </c>
      <c r="D559" s="32">
        <v>35.57</v>
      </c>
      <c r="E559" s="39">
        <v>52187</v>
      </c>
      <c r="F559" s="39">
        <f>ROUND(D559*E559,0)</f>
        <v>1856292</v>
      </c>
      <c r="G559" s="40">
        <f>IF(K559&gt;D559,K559-D559,0)</f>
        <v>0</v>
      </c>
      <c r="H559" s="41">
        <f>ROUND(E559*G559,0)</f>
        <v>0</v>
      </c>
      <c r="I559" s="66">
        <v>0</v>
      </c>
      <c r="J559" s="49">
        <f>ROUND(I559*E559,0)</f>
        <v>0</v>
      </c>
      <c r="K559" s="32"/>
      <c r="L559" s="35">
        <f>ROUND(E559*K559,0)</f>
        <v>0</v>
      </c>
      <c r="M559" s="7"/>
      <c r="N559" s="8"/>
      <c r="O559" s="27"/>
      <c r="P559" s="27"/>
      <c r="Q559" s="8"/>
      <c r="R559" s="8"/>
      <c r="S559" s="8"/>
      <c r="T559" s="8"/>
      <c r="U559" s="8"/>
      <c r="V559" s="8"/>
      <c r="W559" s="9"/>
    </row>
    <row r="560" spans="1:23" ht="14.25" customHeight="1">
      <c r="A560" s="36"/>
      <c r="B560" s="43"/>
      <c r="C560" s="44"/>
      <c r="D560" s="52"/>
      <c r="E560" s="39"/>
      <c r="F560" s="45">
        <f>SUM(F558:F559)</f>
        <v>8540731</v>
      </c>
      <c r="G560" s="32"/>
      <c r="H560" s="45">
        <f>SUM(H558:H559)</f>
        <v>0</v>
      </c>
      <c r="I560" s="34"/>
      <c r="J560" s="45">
        <f>SUM(J558:J559)</f>
        <v>0</v>
      </c>
      <c r="K560" s="32"/>
      <c r="L560" s="45">
        <f>SUM(L558:L559)</f>
        <v>0</v>
      </c>
      <c r="M560" s="72"/>
      <c r="N560" s="8"/>
      <c r="O560" s="27"/>
      <c r="P560" s="27"/>
      <c r="Q560" s="8"/>
      <c r="R560" s="8"/>
      <c r="S560" s="8"/>
      <c r="T560" s="8"/>
      <c r="U560" s="8"/>
      <c r="V560" s="8"/>
      <c r="W560" s="9"/>
    </row>
    <row r="561" spans="1:23" ht="14.25" customHeight="1">
      <c r="A561" s="36"/>
      <c r="B561" s="43"/>
      <c r="C561" s="44"/>
      <c r="D561" s="52"/>
      <c r="E561" s="39"/>
      <c r="F561" s="39"/>
      <c r="G561" s="32"/>
      <c r="H561" s="33"/>
      <c r="I561" s="34"/>
      <c r="J561" s="33"/>
      <c r="K561" s="32"/>
      <c r="L561" s="35"/>
      <c r="M561" s="7"/>
      <c r="N561" s="8"/>
      <c r="O561" s="27"/>
      <c r="P561" s="27"/>
      <c r="Q561" s="8"/>
      <c r="R561" s="8"/>
      <c r="S561" s="8"/>
      <c r="T561" s="8"/>
      <c r="U561" s="8"/>
      <c r="V561" s="8"/>
      <c r="W561" s="9"/>
    </row>
    <row r="562" spans="1:23" ht="14.25" customHeight="1">
      <c r="A562" s="28">
        <v>4</v>
      </c>
      <c r="B562" s="50" t="s">
        <v>50</v>
      </c>
      <c r="C562" s="53"/>
      <c r="D562" s="52"/>
      <c r="E562" s="39"/>
      <c r="F562" s="54"/>
      <c r="G562" s="32"/>
      <c r="H562" s="33"/>
      <c r="I562" s="34"/>
      <c r="J562" s="33"/>
      <c r="K562" s="32"/>
      <c r="L562" s="35"/>
      <c r="M562" s="7"/>
      <c r="N562" s="8"/>
      <c r="O562" s="27"/>
      <c r="P562" s="27"/>
      <c r="Q562" s="8"/>
      <c r="R562" s="8"/>
      <c r="S562" s="8"/>
      <c r="T562" s="8"/>
      <c r="U562" s="8"/>
      <c r="V562" s="8"/>
      <c r="W562" s="9"/>
    </row>
    <row r="563" spans="1:23" ht="14.25" customHeight="1">
      <c r="A563" s="36">
        <v>4.0999999999999996</v>
      </c>
      <c r="B563" s="37" t="s">
        <v>51</v>
      </c>
      <c r="C563" s="38" t="s">
        <v>46</v>
      </c>
      <c r="D563" s="32">
        <v>23.71</v>
      </c>
      <c r="E563" s="39">
        <v>31353</v>
      </c>
      <c r="F563" s="39">
        <f>ROUND(D563*E563,0)</f>
        <v>743380</v>
      </c>
      <c r="G563" s="40">
        <f>IF(K563&gt;D563,K563-D563,0)</f>
        <v>0</v>
      </c>
      <c r="H563" s="41">
        <f>ROUND(E563*G563,0)</f>
        <v>0</v>
      </c>
      <c r="I563" s="66">
        <v>0</v>
      </c>
      <c r="J563" s="49">
        <f>ROUND(I563*E563,0)</f>
        <v>0</v>
      </c>
      <c r="K563" s="32"/>
      <c r="L563" s="35">
        <f>ROUND(E563*K563,0)</f>
        <v>0</v>
      </c>
      <c r="M563" s="7"/>
      <c r="N563" s="8"/>
      <c r="O563" s="27"/>
      <c r="P563" s="27"/>
      <c r="Q563" s="8"/>
      <c r="R563" s="8"/>
      <c r="S563" s="8"/>
      <c r="T563" s="8"/>
      <c r="U563" s="8"/>
      <c r="V563" s="8"/>
      <c r="W563" s="9"/>
    </row>
    <row r="564" spans="1:23" ht="14.25" customHeight="1">
      <c r="A564" s="36">
        <v>4.2</v>
      </c>
      <c r="B564" s="37" t="s">
        <v>52</v>
      </c>
      <c r="C564" s="38" t="s">
        <v>46</v>
      </c>
      <c r="D564" s="32">
        <v>150.32</v>
      </c>
      <c r="E564" s="39">
        <v>59142</v>
      </c>
      <c r="F564" s="39">
        <f>ROUND(D564*E564,0)</f>
        <v>8890225</v>
      </c>
      <c r="G564" s="40">
        <f>IF(K564&gt;D564,K564-D564,0)</f>
        <v>0</v>
      </c>
      <c r="H564" s="41">
        <f>ROUND(E564*G564,0)</f>
        <v>0</v>
      </c>
      <c r="I564" s="66">
        <v>0</v>
      </c>
      <c r="J564" s="49">
        <f>ROUND(I564*E564,0)</f>
        <v>0</v>
      </c>
      <c r="K564" s="32"/>
      <c r="L564" s="35">
        <f>ROUND(E564*K564,0)</f>
        <v>0</v>
      </c>
      <c r="M564" s="7"/>
      <c r="N564" s="8"/>
      <c r="O564" s="27"/>
      <c r="P564" s="27"/>
      <c r="Q564" s="8"/>
      <c r="R564" s="8"/>
      <c r="S564" s="8"/>
      <c r="T564" s="8"/>
      <c r="U564" s="8"/>
      <c r="V564" s="8"/>
      <c r="W564" s="9"/>
    </row>
    <row r="565" spans="1:23" ht="14.25" customHeight="1">
      <c r="A565" s="28"/>
      <c r="B565" s="43"/>
      <c r="C565" s="53"/>
      <c r="D565" s="32"/>
      <c r="E565" s="39"/>
      <c r="F565" s="45">
        <f>SUM(F563:F564)</f>
        <v>9633605</v>
      </c>
      <c r="G565" s="32"/>
      <c r="H565" s="45">
        <f>SUM(H563:H564)</f>
        <v>0</v>
      </c>
      <c r="I565" s="34"/>
      <c r="J565" s="45">
        <f>SUM(J563:J564)</f>
        <v>0</v>
      </c>
      <c r="K565" s="32"/>
      <c r="L565" s="45">
        <f>SUM(L563:L564)</f>
        <v>0</v>
      </c>
      <c r="M565" s="72"/>
      <c r="N565" s="8"/>
      <c r="O565" s="27"/>
      <c r="P565" s="27"/>
      <c r="Q565" s="8"/>
      <c r="R565" s="8"/>
      <c r="S565" s="8"/>
      <c r="T565" s="8"/>
      <c r="U565" s="8"/>
      <c r="V565" s="8"/>
      <c r="W565" s="9"/>
    </row>
    <row r="566" spans="1:23" ht="14.25" customHeight="1">
      <c r="A566" s="28">
        <v>5</v>
      </c>
      <c r="B566" s="29" t="s">
        <v>53</v>
      </c>
      <c r="C566" s="53"/>
      <c r="D566" s="32"/>
      <c r="E566" s="39"/>
      <c r="F566" s="39"/>
      <c r="G566" s="32"/>
      <c r="H566" s="33"/>
      <c r="I566" s="34"/>
      <c r="J566" s="33"/>
      <c r="K566" s="32"/>
      <c r="L566" s="35"/>
      <c r="M566" s="7"/>
      <c r="N566" s="8"/>
      <c r="O566" s="27"/>
      <c r="P566" s="27"/>
      <c r="Q566" s="8"/>
      <c r="R566" s="8"/>
      <c r="S566" s="8"/>
      <c r="T566" s="8"/>
      <c r="U566" s="8"/>
      <c r="V566" s="8"/>
      <c r="W566" s="9"/>
    </row>
    <row r="567" spans="1:23" ht="14.25" customHeight="1">
      <c r="A567" s="36">
        <v>5.0999999999999996</v>
      </c>
      <c r="B567" s="37" t="s">
        <v>54</v>
      </c>
      <c r="C567" s="38" t="s">
        <v>46</v>
      </c>
      <c r="D567" s="32">
        <v>149.80000000000001</v>
      </c>
      <c r="E567" s="39">
        <v>666008</v>
      </c>
      <c r="F567" s="39">
        <f>ROUND(D567*E567,0)</f>
        <v>99767998</v>
      </c>
      <c r="G567" s="40">
        <f>IF(K567&gt;D567,K567-D567,0)</f>
        <v>0</v>
      </c>
      <c r="H567" s="41">
        <f>ROUND(E567*G567,0)</f>
        <v>0</v>
      </c>
      <c r="I567" s="66">
        <v>0</v>
      </c>
      <c r="J567" s="49">
        <f>ROUND(I567*E567,0)</f>
        <v>0</v>
      </c>
      <c r="K567" s="32"/>
      <c r="L567" s="35">
        <f>ROUND(E567*K567,0)</f>
        <v>0</v>
      </c>
      <c r="M567" s="7"/>
      <c r="N567" s="8"/>
      <c r="O567" s="27"/>
      <c r="P567" s="27"/>
      <c r="Q567" s="8"/>
      <c r="R567" s="8"/>
      <c r="S567" s="8"/>
      <c r="T567" s="8"/>
      <c r="U567" s="8"/>
      <c r="V567" s="8"/>
      <c r="W567" s="9"/>
    </row>
    <row r="568" spans="1:23" ht="14.25" customHeight="1">
      <c r="A568" s="36">
        <v>5.2</v>
      </c>
      <c r="B568" s="37" t="s">
        <v>55</v>
      </c>
      <c r="C568" s="38" t="s">
        <v>56</v>
      </c>
      <c r="D568" s="32">
        <v>0</v>
      </c>
      <c r="E568" s="39">
        <v>4005</v>
      </c>
      <c r="F568" s="39">
        <f>ROUND(D568*E568,0)</f>
        <v>0</v>
      </c>
      <c r="G568" s="40">
        <f>IF(K568&gt;D568,K568-D568,0)</f>
        <v>0</v>
      </c>
      <c r="H568" s="41">
        <f>ROUND(E568*G568,0)</f>
        <v>0</v>
      </c>
      <c r="I568" s="66">
        <v>0</v>
      </c>
      <c r="J568" s="49">
        <f>ROUND(I568*E568,0)</f>
        <v>0</v>
      </c>
      <c r="K568" s="32"/>
      <c r="L568" s="35">
        <f>ROUND(E568*K568,0)</f>
        <v>0</v>
      </c>
      <c r="M568" s="7"/>
      <c r="N568" s="8"/>
      <c r="O568" s="27"/>
      <c r="P568" s="27"/>
      <c r="Q568" s="8"/>
      <c r="R568" s="8"/>
      <c r="S568" s="8"/>
      <c r="T568" s="8"/>
      <c r="U568" s="8"/>
      <c r="V568" s="8"/>
      <c r="W568" s="9"/>
    </row>
    <row r="569" spans="1:23" ht="14.25" customHeight="1">
      <c r="A569" s="36">
        <v>5.3</v>
      </c>
      <c r="B569" s="37" t="s">
        <v>57</v>
      </c>
      <c r="C569" s="38" t="s">
        <v>40</v>
      </c>
      <c r="D569" s="32">
        <v>237.14</v>
      </c>
      <c r="E569" s="39">
        <v>56280</v>
      </c>
      <c r="F569" s="39">
        <f>ROUND(D569*E569,0)</f>
        <v>13346239</v>
      </c>
      <c r="G569" s="40">
        <f>IF(K569&gt;D569,K569-D569,0)</f>
        <v>0</v>
      </c>
      <c r="H569" s="41">
        <f>ROUND(E569*G569,0)</f>
        <v>0</v>
      </c>
      <c r="I569" s="66">
        <v>0</v>
      </c>
      <c r="J569" s="49">
        <f>ROUND(I569*E569,0)</f>
        <v>0</v>
      </c>
      <c r="K569" s="32"/>
      <c r="L569" s="35">
        <f>ROUND(E569*K569,0)</f>
        <v>0</v>
      </c>
      <c r="M569" s="7"/>
      <c r="N569" s="8"/>
      <c r="O569" s="27"/>
      <c r="P569" s="27"/>
      <c r="Q569" s="8"/>
      <c r="R569" s="8"/>
      <c r="S569" s="8"/>
      <c r="T569" s="8"/>
      <c r="U569" s="8"/>
      <c r="V569" s="8"/>
      <c r="W569" s="9"/>
    </row>
    <row r="570" spans="1:23" ht="14.25" customHeight="1">
      <c r="A570" s="36"/>
      <c r="B570" s="43"/>
      <c r="C570" s="53"/>
      <c r="D570" s="32"/>
      <c r="E570" s="39"/>
      <c r="F570" s="45">
        <f>SUM(F567:F569)</f>
        <v>113114237</v>
      </c>
      <c r="G570" s="32"/>
      <c r="H570" s="45">
        <f>SUM(H567:H569)</f>
        <v>0</v>
      </c>
      <c r="I570" s="34"/>
      <c r="J570" s="45">
        <f>SUM(J567:J569)</f>
        <v>0</v>
      </c>
      <c r="K570" s="32"/>
      <c r="L570" s="45">
        <f>SUM(L567:L569)</f>
        <v>0</v>
      </c>
      <c r="M570" s="72"/>
      <c r="N570" s="8"/>
      <c r="O570" s="27"/>
      <c r="P570" s="27"/>
      <c r="Q570" s="8"/>
      <c r="R570" s="8"/>
      <c r="S570" s="8"/>
      <c r="T570" s="8"/>
      <c r="U570" s="8"/>
      <c r="V570" s="8"/>
      <c r="W570" s="9"/>
    </row>
    <row r="571" spans="1:23" ht="14.25" customHeight="1">
      <c r="A571" s="28">
        <v>6</v>
      </c>
      <c r="B571" s="29" t="s">
        <v>58</v>
      </c>
      <c r="C571" s="30"/>
      <c r="D571" s="202"/>
      <c r="E571" s="30"/>
      <c r="F571" s="39"/>
      <c r="G571" s="32"/>
      <c r="H571" s="33"/>
      <c r="I571" s="34"/>
      <c r="J571" s="33"/>
      <c r="K571" s="32"/>
      <c r="L571" s="35"/>
      <c r="M571" s="7"/>
      <c r="N571" s="8"/>
      <c r="O571" s="27"/>
      <c r="P571" s="27"/>
      <c r="Q571" s="8"/>
      <c r="R571" s="8"/>
      <c r="S571" s="8"/>
      <c r="T571" s="8"/>
      <c r="U571" s="8"/>
      <c r="V571" s="8"/>
      <c r="W571" s="9"/>
    </row>
    <row r="572" spans="1:23" ht="14.25" customHeight="1">
      <c r="A572" s="36">
        <v>6.1</v>
      </c>
      <c r="B572" s="37" t="s">
        <v>59</v>
      </c>
      <c r="C572" s="38" t="s">
        <v>40</v>
      </c>
      <c r="D572" s="42">
        <v>353.71</v>
      </c>
      <c r="E572" s="39">
        <v>2973</v>
      </c>
      <c r="F572" s="39">
        <f>ROUND(D572*E572,0)</f>
        <v>1051580</v>
      </c>
      <c r="G572" s="40">
        <f>IF(K572&gt;D572,K572-D572,0)</f>
        <v>0</v>
      </c>
      <c r="H572" s="41">
        <f>ROUND(E572*G572,0)</f>
        <v>0</v>
      </c>
      <c r="I572" s="66">
        <v>0</v>
      </c>
      <c r="J572" s="49">
        <f>ROUND(I572*E572,0)</f>
        <v>0</v>
      </c>
      <c r="K572" s="32"/>
      <c r="L572" s="35">
        <f>ROUND(E572*K572,0)</f>
        <v>0</v>
      </c>
      <c r="M572" s="7"/>
      <c r="N572" s="8"/>
      <c r="O572" s="27"/>
      <c r="P572" s="27"/>
      <c r="Q572" s="8"/>
      <c r="R572" s="8"/>
      <c r="S572" s="8"/>
      <c r="T572" s="8"/>
      <c r="U572" s="8"/>
      <c r="V572" s="8"/>
      <c r="W572" s="9"/>
    </row>
    <row r="573" spans="1:23" ht="14.25" customHeight="1">
      <c r="A573" s="36">
        <v>6.2</v>
      </c>
      <c r="B573" s="37" t="s">
        <v>60</v>
      </c>
      <c r="C573" s="38" t="s">
        <v>40</v>
      </c>
      <c r="D573" s="203">
        <v>22.2</v>
      </c>
      <c r="E573" s="39">
        <v>8919</v>
      </c>
      <c r="F573" s="39">
        <f>ROUND(D573*E573,0)</f>
        <v>198002</v>
      </c>
      <c r="G573" s="40">
        <f>IF(K573&gt;D573,K573-D573,0)</f>
        <v>0</v>
      </c>
      <c r="H573" s="41">
        <f>ROUND(E573*G573,0)</f>
        <v>0</v>
      </c>
      <c r="I573" s="66">
        <v>0</v>
      </c>
      <c r="J573" s="49">
        <f>ROUND(I573*E573,0)</f>
        <v>0</v>
      </c>
      <c r="K573" s="32"/>
      <c r="L573" s="35">
        <f>ROUND(E573*K573,0)</f>
        <v>0</v>
      </c>
      <c r="M573" s="7"/>
      <c r="N573" s="8"/>
      <c r="O573" s="27"/>
      <c r="P573" s="27"/>
      <c r="Q573" s="8"/>
      <c r="R573" s="8"/>
      <c r="S573" s="8"/>
      <c r="T573" s="8"/>
      <c r="U573" s="8"/>
      <c r="V573" s="8"/>
      <c r="W573" s="9"/>
    </row>
    <row r="574" spans="1:23" ht="14.25" customHeight="1">
      <c r="A574" s="36">
        <v>6.3</v>
      </c>
      <c r="B574" s="37" t="s">
        <v>61</v>
      </c>
      <c r="C574" s="38" t="s">
        <v>30</v>
      </c>
      <c r="D574" s="42">
        <v>1</v>
      </c>
      <c r="E574" s="39">
        <v>209715</v>
      </c>
      <c r="F574" s="39">
        <f>ROUND(D574*E574,0)</f>
        <v>209715</v>
      </c>
      <c r="G574" s="40">
        <f>IF(K574&gt;D574,K574-D574,0)</f>
        <v>0</v>
      </c>
      <c r="H574" s="41">
        <f>ROUND(E574*G574,0)</f>
        <v>0</v>
      </c>
      <c r="I574" s="66">
        <v>0</v>
      </c>
      <c r="J574" s="49">
        <f>ROUND(I574*E574,0)</f>
        <v>0</v>
      </c>
      <c r="K574" s="32"/>
      <c r="L574" s="35">
        <f>ROUND(E574*K574,0)</f>
        <v>0</v>
      </c>
      <c r="M574" s="7"/>
      <c r="N574" s="8"/>
      <c r="O574" s="27"/>
      <c r="P574" s="27"/>
      <c r="Q574" s="8"/>
      <c r="R574" s="8"/>
      <c r="S574" s="8"/>
      <c r="T574" s="8"/>
      <c r="U574" s="8"/>
      <c r="V574" s="8"/>
      <c r="W574" s="9"/>
    </row>
    <row r="575" spans="1:23" ht="14.25" customHeight="1">
      <c r="A575" s="36"/>
      <c r="B575" s="43"/>
      <c r="C575" s="53"/>
      <c r="D575" s="42"/>
      <c r="E575" s="39"/>
      <c r="F575" s="45">
        <f>SUM(F572:F574)</f>
        <v>1459297</v>
      </c>
      <c r="G575" s="32"/>
      <c r="H575" s="45">
        <f>SUM(H572:H574)</f>
        <v>0</v>
      </c>
      <c r="I575" s="34"/>
      <c r="J575" s="45">
        <f>SUM(J572:J574)</f>
        <v>0</v>
      </c>
      <c r="K575" s="32"/>
      <c r="L575" s="45">
        <f>SUM(L572:L574)</f>
        <v>0</v>
      </c>
      <c r="M575" s="72"/>
      <c r="N575" s="8"/>
      <c r="O575" s="27"/>
      <c r="P575" s="27"/>
      <c r="Q575" s="8"/>
      <c r="R575" s="8"/>
      <c r="S575" s="8"/>
      <c r="T575" s="8"/>
      <c r="U575" s="8"/>
      <c r="V575" s="8"/>
      <c r="W575" s="9"/>
    </row>
    <row r="576" spans="1:23" ht="14.25" customHeight="1">
      <c r="A576" s="28">
        <v>7</v>
      </c>
      <c r="B576" s="50" t="s">
        <v>62</v>
      </c>
      <c r="C576" s="53"/>
      <c r="D576" s="42"/>
      <c r="E576" s="39"/>
      <c r="F576" s="39"/>
      <c r="G576" s="32"/>
      <c r="H576" s="41"/>
      <c r="I576" s="34"/>
      <c r="J576" s="33"/>
      <c r="K576" s="32"/>
      <c r="L576" s="35"/>
      <c r="M576" s="7"/>
      <c r="N576" s="8"/>
      <c r="O576" s="27"/>
      <c r="P576" s="27"/>
      <c r="Q576" s="8"/>
      <c r="R576" s="8"/>
      <c r="S576" s="8"/>
      <c r="T576" s="8"/>
      <c r="U576" s="8"/>
      <c r="V576" s="8"/>
      <c r="W576" s="9"/>
    </row>
    <row r="577" spans="1:23" ht="14.25" customHeight="1">
      <c r="A577" s="36">
        <v>7.1</v>
      </c>
      <c r="B577" s="37" t="s">
        <v>63</v>
      </c>
      <c r="C577" s="38" t="s">
        <v>64</v>
      </c>
      <c r="D577" s="42">
        <v>237.1</v>
      </c>
      <c r="E577" s="39">
        <v>45125</v>
      </c>
      <c r="F577" s="39">
        <f>ROUND(D577*E577,0)</f>
        <v>10699138</v>
      </c>
      <c r="G577" s="40">
        <f>IF(K577&gt;D577,K577-D577,0)</f>
        <v>0</v>
      </c>
      <c r="H577" s="41">
        <f>ROUND(E577*G577,0)</f>
        <v>0</v>
      </c>
      <c r="I577" s="66">
        <v>0</v>
      </c>
      <c r="J577" s="49">
        <f>ROUND(I577*E577,0)</f>
        <v>0</v>
      </c>
      <c r="K577" s="32"/>
      <c r="L577" s="35">
        <f>ROUND(E577*K577,0)</f>
        <v>0</v>
      </c>
      <c r="M577" s="7"/>
      <c r="N577" s="8"/>
      <c r="O577" s="27"/>
      <c r="P577" s="27"/>
      <c r="Q577" s="8"/>
      <c r="R577" s="8"/>
      <c r="S577" s="8"/>
      <c r="T577" s="8"/>
      <c r="U577" s="8"/>
      <c r="V577" s="8"/>
      <c r="W577" s="9"/>
    </row>
    <row r="578" spans="1:23" ht="14.25" customHeight="1">
      <c r="A578" s="36">
        <v>7.2</v>
      </c>
      <c r="B578" s="37" t="s">
        <v>65</v>
      </c>
      <c r="C578" s="38" t="s">
        <v>66</v>
      </c>
      <c r="D578" s="42">
        <v>3006.4</v>
      </c>
      <c r="E578" s="39">
        <v>1133</v>
      </c>
      <c r="F578" s="39">
        <f>ROUND(D578*E578,0)</f>
        <v>3406251</v>
      </c>
      <c r="G578" s="40">
        <f>IF(K578&gt;D578,K578-D578,0)</f>
        <v>0</v>
      </c>
      <c r="H578" s="41">
        <f>ROUND(E578*G578,0)</f>
        <v>0</v>
      </c>
      <c r="I578" s="66">
        <v>0</v>
      </c>
      <c r="J578" s="49">
        <f>ROUND(I578*E578,0)</f>
        <v>0</v>
      </c>
      <c r="K578" s="32"/>
      <c r="L578" s="35">
        <f>ROUND(E578*K578,0)</f>
        <v>0</v>
      </c>
      <c r="M578" s="7"/>
      <c r="N578" s="8"/>
      <c r="O578" s="27"/>
      <c r="P578" s="27"/>
      <c r="Q578" s="8"/>
      <c r="R578" s="8"/>
      <c r="S578" s="8"/>
      <c r="T578" s="8"/>
      <c r="U578" s="8"/>
      <c r="V578" s="8"/>
      <c r="W578" s="9"/>
    </row>
    <row r="579" spans="1:23" ht="14.25" customHeight="1">
      <c r="A579" s="36">
        <v>7.3</v>
      </c>
      <c r="B579" s="37" t="s">
        <v>67</v>
      </c>
      <c r="C579" s="38" t="s">
        <v>30</v>
      </c>
      <c r="D579" s="42">
        <v>13</v>
      </c>
      <c r="E579" s="39">
        <v>131673</v>
      </c>
      <c r="F579" s="39">
        <f>ROUND(D579*E579,0)</f>
        <v>1711749</v>
      </c>
      <c r="G579" s="40">
        <f>IF(K579&gt;D579,K579-D579,0)</f>
        <v>0</v>
      </c>
      <c r="H579" s="41">
        <f>ROUND(E579*G579,0)</f>
        <v>0</v>
      </c>
      <c r="I579" s="66">
        <v>0</v>
      </c>
      <c r="J579" s="49">
        <f>ROUND(I579*E579,0)</f>
        <v>0</v>
      </c>
      <c r="K579" s="32"/>
      <c r="L579" s="35">
        <f>ROUND(E579*K579,0)</f>
        <v>0</v>
      </c>
      <c r="M579" s="7"/>
      <c r="N579" s="8"/>
      <c r="O579" s="27"/>
      <c r="P579" s="27"/>
      <c r="Q579" s="8"/>
      <c r="R579" s="8"/>
      <c r="S579" s="8"/>
      <c r="T579" s="8"/>
      <c r="U579" s="8"/>
      <c r="V579" s="8"/>
      <c r="W579" s="9"/>
    </row>
    <row r="580" spans="1:23" ht="14.25" customHeight="1">
      <c r="A580" s="36">
        <v>7.4</v>
      </c>
      <c r="B580" s="37" t="s">
        <v>68</v>
      </c>
      <c r="C580" s="38" t="s">
        <v>40</v>
      </c>
      <c r="D580" s="42">
        <v>0</v>
      </c>
      <c r="E580" s="39">
        <v>1245000</v>
      </c>
      <c r="F580" s="39">
        <f>ROUND(D580*E580,0)</f>
        <v>0</v>
      </c>
      <c r="G580" s="40">
        <f>IF(K580&gt;D580,K580-D580,0)</f>
        <v>0</v>
      </c>
      <c r="H580" s="41">
        <f>ROUND(E580*G580,0)</f>
        <v>0</v>
      </c>
      <c r="I580" s="66">
        <v>0</v>
      </c>
      <c r="J580" s="49">
        <f>ROUND(I580*E580,0)</f>
        <v>0</v>
      </c>
      <c r="K580" s="32"/>
      <c r="L580" s="35">
        <f>ROUND(E580*K580,0)</f>
        <v>0</v>
      </c>
      <c r="M580" s="7"/>
      <c r="N580" s="8"/>
      <c r="O580" s="27"/>
      <c r="P580" s="27"/>
      <c r="Q580" s="8"/>
      <c r="R580" s="8"/>
      <c r="S580" s="8"/>
      <c r="T580" s="8"/>
      <c r="U580" s="8"/>
      <c r="V580" s="8"/>
      <c r="W580" s="9"/>
    </row>
    <row r="581" spans="1:23" ht="14.25" customHeight="1">
      <c r="A581" s="36">
        <v>7.5</v>
      </c>
      <c r="B581" s="37" t="s">
        <v>69</v>
      </c>
      <c r="C581" s="38" t="s">
        <v>40</v>
      </c>
      <c r="D581" s="42">
        <v>0</v>
      </c>
      <c r="E581" s="39">
        <v>60171</v>
      </c>
      <c r="F581" s="39">
        <f>ROUND(D581*E581,0)</f>
        <v>0</v>
      </c>
      <c r="G581" s="40">
        <f>IF(K581&gt;D581,K581-D581,0)</f>
        <v>0</v>
      </c>
      <c r="H581" s="41">
        <f>ROUND(E581*G581,0)</f>
        <v>0</v>
      </c>
      <c r="I581" s="66">
        <v>0</v>
      </c>
      <c r="J581" s="49">
        <f>ROUND(I581*E581,0)</f>
        <v>0</v>
      </c>
      <c r="K581" s="32"/>
      <c r="L581" s="35">
        <f>ROUND(E581*K581,0)</f>
        <v>0</v>
      </c>
      <c r="M581" s="7"/>
      <c r="N581" s="8"/>
      <c r="O581" s="27"/>
      <c r="P581" s="27"/>
      <c r="Q581" s="8"/>
      <c r="R581" s="8"/>
      <c r="S581" s="8"/>
      <c r="T581" s="8"/>
      <c r="U581" s="8"/>
      <c r="V581" s="8"/>
      <c r="W581" s="9"/>
    </row>
    <row r="582" spans="1:23" ht="14.25" customHeight="1">
      <c r="A582" s="60"/>
      <c r="B582" s="60"/>
      <c r="C582" s="60"/>
      <c r="D582" s="60"/>
      <c r="E582" s="60"/>
      <c r="F582" s="45">
        <f>SUM(F577:F581)</f>
        <v>15817138</v>
      </c>
      <c r="G582" s="32"/>
      <c r="H582" s="45">
        <f>SUM(H577:H581)</f>
        <v>0</v>
      </c>
      <c r="I582" s="34"/>
      <c r="J582" s="45">
        <f>SUM(J577:J581)</f>
        <v>0</v>
      </c>
      <c r="K582" s="32"/>
      <c r="L582" s="199">
        <f>SUM(L577:L581)</f>
        <v>0</v>
      </c>
      <c r="M582" s="8"/>
      <c r="N582" s="8"/>
      <c r="O582" s="27"/>
      <c r="P582" s="27"/>
      <c r="Q582" s="8"/>
      <c r="R582" s="8"/>
      <c r="S582" s="8"/>
      <c r="T582" s="8"/>
      <c r="U582" s="8"/>
      <c r="V582" s="8"/>
      <c r="W582" s="9"/>
    </row>
    <row r="583" spans="1:23" ht="14.25" customHeight="1">
      <c r="A583" s="36"/>
      <c r="B583" s="61" t="s">
        <v>70</v>
      </c>
      <c r="C583" s="44"/>
      <c r="D583" s="32"/>
      <c r="E583" s="39"/>
      <c r="F583" s="39"/>
      <c r="G583" s="32"/>
      <c r="H583" s="33"/>
      <c r="I583" s="34"/>
      <c r="J583" s="33"/>
      <c r="K583" s="32"/>
      <c r="L583" s="35"/>
      <c r="M583" s="7"/>
      <c r="N583" s="8"/>
      <c r="O583" s="27"/>
      <c r="P583" s="27"/>
      <c r="Q583" s="8"/>
      <c r="R583" s="8"/>
      <c r="S583" s="8"/>
      <c r="T583" s="8"/>
      <c r="U583" s="8"/>
      <c r="V583" s="8"/>
      <c r="W583" s="9"/>
    </row>
    <row r="584" spans="1:23" ht="14.25" customHeight="1">
      <c r="A584" s="63">
        <v>8</v>
      </c>
      <c r="B584" s="50" t="s">
        <v>190</v>
      </c>
      <c r="C584" s="44"/>
      <c r="D584" s="32"/>
      <c r="E584" s="39"/>
      <c r="F584" s="39"/>
      <c r="G584" s="32"/>
      <c r="H584" s="33"/>
      <c r="I584" s="34"/>
      <c r="J584" s="33"/>
      <c r="K584" s="32"/>
      <c r="L584" s="35"/>
      <c r="M584" s="7"/>
      <c r="N584" s="8"/>
      <c r="O584" s="27"/>
      <c r="P584" s="27"/>
      <c r="Q584" s="8"/>
      <c r="R584" s="8"/>
      <c r="S584" s="8"/>
      <c r="T584" s="8"/>
      <c r="U584" s="8"/>
      <c r="V584" s="8"/>
      <c r="W584" s="9"/>
    </row>
    <row r="585" spans="1:23" ht="14.25" customHeight="1">
      <c r="A585" s="65" t="s">
        <v>191</v>
      </c>
      <c r="B585" s="37" t="s">
        <v>192</v>
      </c>
      <c r="C585" s="38" t="s">
        <v>30</v>
      </c>
      <c r="D585" s="32"/>
      <c r="E585" s="39"/>
      <c r="F585" s="39">
        <f>ROUND(D585*E585,0)</f>
        <v>0</v>
      </c>
      <c r="G585" s="40">
        <f>IF(K585&gt;D585,K585-D585,0)</f>
        <v>0</v>
      </c>
      <c r="H585" s="41">
        <f>ROUND(E585*G585,0)</f>
        <v>0</v>
      </c>
      <c r="I585" s="66">
        <v>0</v>
      </c>
      <c r="J585" s="49">
        <f>ROUND(I585*E585,0)</f>
        <v>0</v>
      </c>
      <c r="K585" s="32"/>
      <c r="L585" s="35">
        <f>ROUND(E585*K585,0)</f>
        <v>0</v>
      </c>
      <c r="M585" s="7"/>
      <c r="N585" s="8"/>
      <c r="O585" s="27"/>
      <c r="P585" s="27"/>
      <c r="Q585" s="8"/>
      <c r="R585" s="8"/>
      <c r="S585" s="8"/>
      <c r="T585" s="8"/>
      <c r="U585" s="8"/>
      <c r="V585" s="8"/>
      <c r="W585" s="9"/>
    </row>
    <row r="586" spans="1:23" ht="14.25" customHeight="1">
      <c r="A586" s="65" t="s">
        <v>191</v>
      </c>
      <c r="B586" s="37" t="s">
        <v>193</v>
      </c>
      <c r="C586" s="38" t="s">
        <v>40</v>
      </c>
      <c r="D586" s="32"/>
      <c r="E586" s="39"/>
      <c r="F586" s="39">
        <f>ROUND(D586*E586,0)</f>
        <v>0</v>
      </c>
      <c r="G586" s="40">
        <f>IF(K586&gt;D586,K586-D586,0)</f>
        <v>0</v>
      </c>
      <c r="H586" s="41">
        <f>ROUND(E586*G586,0)</f>
        <v>0</v>
      </c>
      <c r="I586" s="66">
        <v>0</v>
      </c>
      <c r="J586" s="49">
        <f>ROUND(I586*E586,0)</f>
        <v>0</v>
      </c>
      <c r="K586" s="32"/>
      <c r="L586" s="35">
        <f>ROUND(E586*K586,0)</f>
        <v>0</v>
      </c>
      <c r="M586" s="7"/>
      <c r="N586" s="8"/>
      <c r="O586" s="27"/>
      <c r="P586" s="27"/>
      <c r="Q586" s="8"/>
      <c r="R586" s="8"/>
      <c r="S586" s="8"/>
      <c r="T586" s="8"/>
      <c r="U586" s="8"/>
      <c r="V586" s="8"/>
      <c r="W586" s="9"/>
    </row>
    <row r="587" spans="1:23" ht="14.25" customHeight="1">
      <c r="A587" s="36"/>
      <c r="B587" s="43"/>
      <c r="C587" s="44"/>
      <c r="D587" s="32"/>
      <c r="E587" s="39"/>
      <c r="F587" s="45">
        <f>SUM(F585:F586)</f>
        <v>0</v>
      </c>
      <c r="G587" s="32"/>
      <c r="H587" s="45">
        <f>SUM(H585:H586)</f>
        <v>0</v>
      </c>
      <c r="I587" s="34"/>
      <c r="J587" s="45">
        <f>SUM(J585:J586)</f>
        <v>0</v>
      </c>
      <c r="K587" s="32"/>
      <c r="L587" s="199">
        <f>SUM(L585:L586)</f>
        <v>0</v>
      </c>
      <c r="M587" s="8"/>
      <c r="N587" s="8"/>
      <c r="O587" s="27"/>
      <c r="P587" s="27"/>
      <c r="Q587" s="8"/>
      <c r="R587" s="8"/>
      <c r="S587" s="8"/>
      <c r="T587" s="8"/>
      <c r="U587" s="8"/>
      <c r="V587" s="8"/>
      <c r="W587" s="9"/>
    </row>
    <row r="588" spans="1:23" ht="14.25" customHeight="1">
      <c r="A588" s="63">
        <v>9</v>
      </c>
      <c r="B588" s="50" t="s">
        <v>71</v>
      </c>
      <c r="C588" s="44"/>
      <c r="D588" s="32"/>
      <c r="E588" s="39"/>
      <c r="F588" s="39"/>
      <c r="G588" s="32"/>
      <c r="H588" s="39"/>
      <c r="I588" s="34"/>
      <c r="J588" s="39"/>
      <c r="K588" s="32"/>
      <c r="L588" s="39"/>
      <c r="M588" s="72"/>
      <c r="N588" s="8"/>
      <c r="O588" s="27"/>
      <c r="P588" s="27"/>
      <c r="Q588" s="8"/>
      <c r="R588" s="8"/>
      <c r="S588" s="8"/>
      <c r="T588" s="8"/>
      <c r="U588" s="8"/>
      <c r="V588" s="8"/>
      <c r="W588" s="9"/>
    </row>
    <row r="589" spans="1:23" ht="16.899999999999999" customHeight="1">
      <c r="A589" s="65" t="s">
        <v>191</v>
      </c>
      <c r="B589" s="37" t="s">
        <v>73</v>
      </c>
      <c r="C589" s="38" t="s">
        <v>46</v>
      </c>
      <c r="D589" s="32"/>
      <c r="E589" s="39">
        <v>12899</v>
      </c>
      <c r="F589" s="39">
        <f t="shared" ref="F589:F598" si="5">ROUND(D589*E589,0)</f>
        <v>0</v>
      </c>
      <c r="G589" s="40">
        <f t="shared" ref="G589:G598" si="6">IF(K589&gt;D589,K589-D589,0)</f>
        <v>0</v>
      </c>
      <c r="H589" s="41">
        <f t="shared" ref="H589:H598" si="7">ROUND(E589*G589,0)</f>
        <v>0</v>
      </c>
      <c r="I589" s="66">
        <v>0</v>
      </c>
      <c r="J589" s="49">
        <f t="shared" ref="J589:J598" si="8">ROUND(I589*E589,0)</f>
        <v>0</v>
      </c>
      <c r="K589" s="32"/>
      <c r="L589" s="35">
        <f t="shared" ref="L589:L598" si="9">ROUND(E589*K589,0)</f>
        <v>0</v>
      </c>
      <c r="M589" s="7"/>
      <c r="N589" s="8"/>
      <c r="O589" s="27"/>
      <c r="P589" s="27"/>
      <c r="Q589" s="8"/>
      <c r="R589" s="8"/>
      <c r="S589" s="8"/>
      <c r="T589" s="8"/>
      <c r="U589" s="8"/>
      <c r="V589" s="8"/>
      <c r="W589" s="9"/>
    </row>
    <row r="590" spans="1:23" ht="51" customHeight="1">
      <c r="A590" s="65" t="s">
        <v>191</v>
      </c>
      <c r="B590" s="37" t="s">
        <v>202</v>
      </c>
      <c r="C590" s="38" t="s">
        <v>40</v>
      </c>
      <c r="D590" s="32"/>
      <c r="E590" s="39">
        <v>60171</v>
      </c>
      <c r="F590" s="39">
        <f t="shared" si="5"/>
        <v>0</v>
      </c>
      <c r="G590" s="40">
        <f t="shared" si="6"/>
        <v>0</v>
      </c>
      <c r="H590" s="41">
        <f t="shared" si="7"/>
        <v>0</v>
      </c>
      <c r="I590" s="66">
        <v>0</v>
      </c>
      <c r="J590" s="49">
        <f t="shared" si="8"/>
        <v>0</v>
      </c>
      <c r="K590" s="32"/>
      <c r="L590" s="35">
        <f t="shared" si="9"/>
        <v>0</v>
      </c>
      <c r="M590" s="7"/>
      <c r="N590" s="8"/>
      <c r="O590" s="27"/>
      <c r="P590" s="27"/>
      <c r="Q590" s="8"/>
      <c r="R590" s="8"/>
      <c r="S590" s="8"/>
      <c r="T590" s="8"/>
      <c r="U590" s="8"/>
      <c r="V590" s="8"/>
      <c r="W590" s="9"/>
    </row>
    <row r="591" spans="1:23" ht="51" customHeight="1">
      <c r="A591" s="65" t="s">
        <v>203</v>
      </c>
      <c r="B591" s="37" t="s">
        <v>81</v>
      </c>
      <c r="C591" s="38" t="s">
        <v>40</v>
      </c>
      <c r="D591" s="32"/>
      <c r="E591" s="39">
        <v>474275</v>
      </c>
      <c r="F591" s="39">
        <f t="shared" si="5"/>
        <v>0</v>
      </c>
      <c r="G591" s="40">
        <f t="shared" si="6"/>
        <v>0</v>
      </c>
      <c r="H591" s="41">
        <f t="shared" si="7"/>
        <v>0</v>
      </c>
      <c r="I591" s="66">
        <v>0</v>
      </c>
      <c r="J591" s="49">
        <f t="shared" si="8"/>
        <v>0</v>
      </c>
      <c r="K591" s="32"/>
      <c r="L591" s="35">
        <f t="shared" si="9"/>
        <v>0</v>
      </c>
      <c r="M591" s="7"/>
      <c r="N591" s="8"/>
      <c r="O591" s="27"/>
      <c r="P591" s="27"/>
      <c r="Q591" s="8"/>
      <c r="R591" s="8"/>
      <c r="S591" s="8"/>
      <c r="T591" s="8"/>
      <c r="U591" s="8"/>
      <c r="V591" s="8"/>
      <c r="W591" s="9"/>
    </row>
    <row r="592" spans="1:23" ht="34.15" customHeight="1">
      <c r="A592" s="65" t="s">
        <v>191</v>
      </c>
      <c r="B592" s="37" t="s">
        <v>83</v>
      </c>
      <c r="C592" s="38" t="s">
        <v>30</v>
      </c>
      <c r="D592" s="32"/>
      <c r="E592" s="39">
        <v>492517</v>
      </c>
      <c r="F592" s="39">
        <f t="shared" si="5"/>
        <v>0</v>
      </c>
      <c r="G592" s="40">
        <f t="shared" si="6"/>
        <v>0</v>
      </c>
      <c r="H592" s="41">
        <f t="shared" si="7"/>
        <v>0</v>
      </c>
      <c r="I592" s="66">
        <v>0</v>
      </c>
      <c r="J592" s="49">
        <f t="shared" si="8"/>
        <v>0</v>
      </c>
      <c r="K592" s="32"/>
      <c r="L592" s="35">
        <f t="shared" si="9"/>
        <v>0</v>
      </c>
      <c r="M592" s="7"/>
      <c r="N592" s="8"/>
      <c r="O592" s="27"/>
      <c r="P592" s="27"/>
      <c r="Q592" s="8"/>
      <c r="R592" s="8"/>
      <c r="S592" s="8"/>
      <c r="T592" s="8"/>
      <c r="U592" s="8"/>
      <c r="V592" s="8"/>
      <c r="W592" s="9"/>
    </row>
    <row r="593" spans="1:23" ht="34.15" customHeight="1">
      <c r="A593" s="65" t="s">
        <v>191</v>
      </c>
      <c r="B593" s="37" t="s">
        <v>85</v>
      </c>
      <c r="C593" s="38" t="s">
        <v>30</v>
      </c>
      <c r="D593" s="32"/>
      <c r="E593" s="39">
        <v>424400</v>
      </c>
      <c r="F593" s="39">
        <f t="shared" si="5"/>
        <v>0</v>
      </c>
      <c r="G593" s="40">
        <f t="shared" si="6"/>
        <v>0</v>
      </c>
      <c r="H593" s="41">
        <f t="shared" si="7"/>
        <v>0</v>
      </c>
      <c r="I593" s="66">
        <v>0</v>
      </c>
      <c r="J593" s="49">
        <f t="shared" si="8"/>
        <v>0</v>
      </c>
      <c r="K593" s="32"/>
      <c r="L593" s="35">
        <f t="shared" si="9"/>
        <v>0</v>
      </c>
      <c r="M593" s="7"/>
      <c r="N593" s="8"/>
      <c r="O593" s="27"/>
      <c r="P593" s="27"/>
      <c r="Q593" s="8"/>
      <c r="R593" s="8"/>
      <c r="S593" s="8"/>
      <c r="T593" s="8"/>
      <c r="U593" s="8"/>
      <c r="V593" s="8"/>
      <c r="W593" s="9"/>
    </row>
    <row r="594" spans="1:23" ht="34.15" customHeight="1">
      <c r="A594" s="65" t="s">
        <v>191</v>
      </c>
      <c r="B594" s="37" t="s">
        <v>204</v>
      </c>
      <c r="C594" s="38" t="s">
        <v>30</v>
      </c>
      <c r="D594" s="32"/>
      <c r="E594" s="39">
        <v>153822</v>
      </c>
      <c r="F594" s="39">
        <f t="shared" si="5"/>
        <v>0</v>
      </c>
      <c r="G594" s="40">
        <f t="shared" si="6"/>
        <v>0</v>
      </c>
      <c r="H594" s="41">
        <f t="shared" si="7"/>
        <v>0</v>
      </c>
      <c r="I594" s="66">
        <v>0</v>
      </c>
      <c r="J594" s="49">
        <f t="shared" si="8"/>
        <v>0</v>
      </c>
      <c r="K594" s="32"/>
      <c r="L594" s="35">
        <f t="shared" si="9"/>
        <v>0</v>
      </c>
      <c r="M594" s="7"/>
      <c r="N594" s="8"/>
      <c r="O594" s="27"/>
      <c r="P594" s="27"/>
      <c r="Q594" s="8"/>
      <c r="R594" s="8"/>
      <c r="S594" s="8"/>
      <c r="T594" s="8"/>
      <c r="U594" s="8"/>
      <c r="V594" s="8"/>
      <c r="W594" s="9"/>
    </row>
    <row r="595" spans="1:23" ht="34.15" customHeight="1">
      <c r="A595" s="65" t="s">
        <v>191</v>
      </c>
      <c r="B595" s="37" t="s">
        <v>89</v>
      </c>
      <c r="C595" s="38" t="s">
        <v>46</v>
      </c>
      <c r="D595" s="32"/>
      <c r="E595" s="39">
        <v>37830</v>
      </c>
      <c r="F595" s="39">
        <f t="shared" si="5"/>
        <v>0</v>
      </c>
      <c r="G595" s="40">
        <f t="shared" si="6"/>
        <v>0</v>
      </c>
      <c r="H595" s="41">
        <f t="shared" si="7"/>
        <v>0</v>
      </c>
      <c r="I595" s="34">
        <v>0</v>
      </c>
      <c r="J595" s="49">
        <f t="shared" si="8"/>
        <v>0</v>
      </c>
      <c r="K595" s="32"/>
      <c r="L595" s="35">
        <f t="shared" si="9"/>
        <v>0</v>
      </c>
      <c r="M595" s="7"/>
      <c r="N595" s="8"/>
      <c r="O595" s="27"/>
      <c r="P595" s="27"/>
      <c r="Q595" s="8"/>
      <c r="R595" s="8"/>
      <c r="S595" s="8"/>
      <c r="T595" s="8"/>
      <c r="U595" s="8"/>
      <c r="V595" s="8"/>
      <c r="W595" s="9"/>
    </row>
    <row r="596" spans="1:23" ht="16.899999999999999" customHeight="1">
      <c r="A596" s="65" t="s">
        <v>191</v>
      </c>
      <c r="B596" s="37" t="s">
        <v>91</v>
      </c>
      <c r="C596" s="38" t="s">
        <v>46</v>
      </c>
      <c r="D596" s="32"/>
      <c r="E596" s="39">
        <v>13834</v>
      </c>
      <c r="F596" s="39">
        <f t="shared" si="5"/>
        <v>0</v>
      </c>
      <c r="G596" s="40">
        <f t="shared" si="6"/>
        <v>0</v>
      </c>
      <c r="H596" s="41">
        <f t="shared" si="7"/>
        <v>0</v>
      </c>
      <c r="I596" s="66">
        <v>0</v>
      </c>
      <c r="J596" s="49">
        <f t="shared" si="8"/>
        <v>0</v>
      </c>
      <c r="K596" s="32"/>
      <c r="L596" s="35">
        <f t="shared" si="9"/>
        <v>0</v>
      </c>
      <c r="M596" s="7"/>
      <c r="N596" s="8"/>
      <c r="O596" s="27"/>
      <c r="P596" s="27"/>
      <c r="Q596" s="8"/>
      <c r="R596" s="8"/>
      <c r="S596" s="8"/>
      <c r="T596" s="8"/>
      <c r="U596" s="8"/>
      <c r="V596" s="8"/>
      <c r="W596" s="9"/>
    </row>
    <row r="597" spans="1:23" ht="16.899999999999999" customHeight="1">
      <c r="A597" s="65" t="s">
        <v>191</v>
      </c>
      <c r="B597" s="37" t="s">
        <v>93</v>
      </c>
      <c r="C597" s="38" t="s">
        <v>46</v>
      </c>
      <c r="D597" s="32"/>
      <c r="E597" s="39">
        <v>29218</v>
      </c>
      <c r="F597" s="39">
        <f t="shared" si="5"/>
        <v>0</v>
      </c>
      <c r="G597" s="40">
        <f t="shared" si="6"/>
        <v>0</v>
      </c>
      <c r="H597" s="41">
        <f t="shared" si="7"/>
        <v>0</v>
      </c>
      <c r="I597" s="66">
        <v>0</v>
      </c>
      <c r="J597" s="49">
        <f t="shared" si="8"/>
        <v>0</v>
      </c>
      <c r="K597" s="32"/>
      <c r="L597" s="35">
        <f t="shared" si="9"/>
        <v>0</v>
      </c>
      <c r="M597" s="7"/>
      <c r="N597" s="8"/>
      <c r="O597" s="27"/>
      <c r="P597" s="27"/>
      <c r="Q597" s="8"/>
      <c r="R597" s="8"/>
      <c r="S597" s="8"/>
      <c r="T597" s="8"/>
      <c r="U597" s="8"/>
      <c r="V597" s="8"/>
      <c r="W597" s="9"/>
    </row>
    <row r="598" spans="1:23" ht="34.15" customHeight="1">
      <c r="A598" s="65" t="s">
        <v>191</v>
      </c>
      <c r="B598" s="37" t="s">
        <v>95</v>
      </c>
      <c r="C598" s="38" t="s">
        <v>96</v>
      </c>
      <c r="D598" s="32"/>
      <c r="E598" s="39">
        <v>8436787</v>
      </c>
      <c r="F598" s="39">
        <f t="shared" si="5"/>
        <v>0</v>
      </c>
      <c r="G598" s="40">
        <f t="shared" si="6"/>
        <v>0</v>
      </c>
      <c r="H598" s="41">
        <f t="shared" si="7"/>
        <v>0</v>
      </c>
      <c r="I598" s="66">
        <v>0</v>
      </c>
      <c r="J598" s="49">
        <f t="shared" si="8"/>
        <v>0</v>
      </c>
      <c r="K598" s="32"/>
      <c r="L598" s="35">
        <f t="shared" si="9"/>
        <v>0</v>
      </c>
      <c r="M598" s="7"/>
      <c r="N598" s="8"/>
      <c r="O598" s="27"/>
      <c r="P598" s="27"/>
      <c r="Q598" s="8"/>
      <c r="R598" s="8"/>
      <c r="S598" s="8"/>
      <c r="T598" s="8"/>
      <c r="U598" s="8"/>
      <c r="V598" s="8"/>
      <c r="W598" s="9"/>
    </row>
    <row r="599" spans="1:23" ht="14.25" customHeight="1">
      <c r="A599" s="36"/>
      <c r="B599" s="43"/>
      <c r="C599" s="44"/>
      <c r="D599" s="32"/>
      <c r="E599" s="39"/>
      <c r="F599" s="67">
        <f>SUM(F589:F598)</f>
        <v>0</v>
      </c>
      <c r="G599" s="32"/>
      <c r="H599" s="67">
        <f>SUM(H589:H598)</f>
        <v>0</v>
      </c>
      <c r="I599" s="34"/>
      <c r="J599" s="67">
        <f>SUM(J589:J598)</f>
        <v>0</v>
      </c>
      <c r="K599" s="32"/>
      <c r="L599" s="67">
        <f>SUM(L589:L598)</f>
        <v>0</v>
      </c>
      <c r="M599" s="72"/>
      <c r="N599" s="8"/>
      <c r="O599" s="27"/>
      <c r="P599" s="27"/>
      <c r="Q599" s="8"/>
      <c r="R599" s="8"/>
      <c r="S599" s="8"/>
      <c r="T599" s="8"/>
      <c r="U599" s="8"/>
      <c r="V599" s="8"/>
      <c r="W599" s="9"/>
    </row>
    <row r="600" spans="1:23" ht="14.25" customHeight="1">
      <c r="A600" s="422" t="s">
        <v>221</v>
      </c>
      <c r="B600" s="423"/>
      <c r="C600" s="423"/>
      <c r="D600" s="423"/>
      <c r="E600" s="424"/>
      <c r="F600" s="74">
        <f>F582+F575+F570+F565+F560+F556+F552+F587+F599</f>
        <v>150294922</v>
      </c>
      <c r="G600" s="32"/>
      <c r="H600" s="74">
        <f>H582+H575+H570+H565+H560+H556+H552+H587+H599</f>
        <v>0</v>
      </c>
      <c r="I600" s="34"/>
      <c r="J600" s="74">
        <f>J582+J575+J570+J565+J560+J556+J552+J587+J599</f>
        <v>0</v>
      </c>
      <c r="K600" s="32"/>
      <c r="L600" s="74">
        <f>L582+L575+L570+L565+L560+L556+L552+L587+L599</f>
        <v>0</v>
      </c>
      <c r="M600" s="72"/>
      <c r="N600" s="8"/>
      <c r="O600" s="27"/>
      <c r="P600" s="27"/>
      <c r="Q600" s="8"/>
      <c r="R600" s="8"/>
      <c r="S600" s="8"/>
      <c r="T600" s="8"/>
      <c r="U600" s="8"/>
      <c r="V600" s="8"/>
      <c r="W600" s="9"/>
    </row>
    <row r="601" spans="1:23" ht="7.9" customHeight="1">
      <c r="A601" s="36"/>
      <c r="B601" s="43"/>
      <c r="C601" s="44"/>
      <c r="D601" s="32"/>
      <c r="E601" s="39"/>
      <c r="F601" s="39"/>
      <c r="G601" s="32"/>
      <c r="H601" s="33"/>
      <c r="I601" s="34"/>
      <c r="J601" s="33"/>
      <c r="K601" s="32"/>
      <c r="L601" s="35"/>
      <c r="M601" s="7"/>
      <c r="N601" s="8"/>
      <c r="O601" s="27"/>
      <c r="P601" s="27"/>
      <c r="Q601" s="8"/>
      <c r="R601" s="8"/>
      <c r="S601" s="8"/>
      <c r="T601" s="8"/>
      <c r="U601" s="8"/>
      <c r="V601" s="8"/>
      <c r="W601" s="9"/>
    </row>
    <row r="602" spans="1:23" ht="14.25" customHeight="1">
      <c r="A602" s="539" t="s">
        <v>222</v>
      </c>
      <c r="B602" s="540"/>
      <c r="C602" s="540"/>
      <c r="D602" s="540"/>
      <c r="E602" s="540"/>
      <c r="F602" s="540"/>
      <c r="G602" s="540"/>
      <c r="H602" s="540"/>
      <c r="I602" s="540"/>
      <c r="J602" s="540"/>
      <c r="K602" s="540"/>
      <c r="L602" s="541"/>
      <c r="M602" s="7"/>
      <c r="N602" s="8"/>
      <c r="O602" s="27"/>
      <c r="P602" s="27"/>
      <c r="Q602" s="8"/>
      <c r="R602" s="8"/>
      <c r="S602" s="8"/>
      <c r="T602" s="8"/>
      <c r="U602" s="8"/>
      <c r="V602" s="8"/>
      <c r="W602" s="9"/>
    </row>
    <row r="603" spans="1:23" ht="14.25" customHeight="1">
      <c r="A603" s="28">
        <v>1</v>
      </c>
      <c r="B603" s="29" t="s">
        <v>38</v>
      </c>
      <c r="C603" s="30"/>
      <c r="D603" s="31"/>
      <c r="E603" s="30"/>
      <c r="F603" s="30"/>
      <c r="G603" s="32"/>
      <c r="H603" s="33"/>
      <c r="I603" s="34"/>
      <c r="J603" s="33"/>
      <c r="K603" s="32"/>
      <c r="L603" s="35"/>
      <c r="M603" s="7"/>
      <c r="N603" s="8"/>
      <c r="O603" s="27"/>
      <c r="P603" s="27"/>
      <c r="Q603" s="8"/>
      <c r="R603" s="8"/>
      <c r="S603" s="8"/>
      <c r="T603" s="8"/>
      <c r="U603" s="8"/>
      <c r="V603" s="8"/>
      <c r="W603" s="9"/>
    </row>
    <row r="604" spans="1:23" ht="14.25" customHeight="1">
      <c r="A604" s="36">
        <v>1.1000000000000001</v>
      </c>
      <c r="B604" s="37" t="s">
        <v>39</v>
      </c>
      <c r="C604" s="38" t="s">
        <v>40</v>
      </c>
      <c r="D604" s="32">
        <v>42.46</v>
      </c>
      <c r="E604" s="39">
        <v>2970</v>
      </c>
      <c r="F604" s="39">
        <f>ROUND(D604*E604,0)</f>
        <v>126106</v>
      </c>
      <c r="G604" s="40">
        <f>IF(K604&gt;D604,K604-D604,0)</f>
        <v>0</v>
      </c>
      <c r="H604" s="41">
        <f>ROUND(E604*G604,0)</f>
        <v>0</v>
      </c>
      <c r="I604" s="66">
        <v>0</v>
      </c>
      <c r="J604" s="49">
        <f>ROUND(I604*E604,0)</f>
        <v>0</v>
      </c>
      <c r="K604" s="32"/>
      <c r="L604" s="35">
        <f>ROUND(E604*K604,0)</f>
        <v>0</v>
      </c>
      <c r="M604" s="7"/>
      <c r="N604" s="8"/>
      <c r="O604" s="27"/>
      <c r="P604" s="27"/>
      <c r="Q604" s="8"/>
      <c r="R604" s="8"/>
      <c r="S604" s="8"/>
      <c r="T604" s="8"/>
      <c r="U604" s="8"/>
      <c r="V604" s="8"/>
      <c r="W604" s="9"/>
    </row>
    <row r="605" spans="1:23" ht="14.25" customHeight="1">
      <c r="A605" s="36">
        <v>1.2</v>
      </c>
      <c r="B605" s="37" t="s">
        <v>41</v>
      </c>
      <c r="C605" s="38" t="s">
        <v>40</v>
      </c>
      <c r="D605" s="32">
        <v>84.92</v>
      </c>
      <c r="E605" s="39">
        <v>3057</v>
      </c>
      <c r="F605" s="39">
        <f>ROUND(D605*E605,0)</f>
        <v>259600</v>
      </c>
      <c r="G605" s="40">
        <f>IF(K605&gt;D605,K605-D605,0)</f>
        <v>0</v>
      </c>
      <c r="H605" s="41">
        <f>ROUND(E605*G605,0)</f>
        <v>0</v>
      </c>
      <c r="I605" s="66">
        <v>0</v>
      </c>
      <c r="J605" s="49">
        <f>ROUND(I605*E605,0)</f>
        <v>0</v>
      </c>
      <c r="K605" s="32"/>
      <c r="L605" s="35">
        <f>ROUND(E605*K605,0)</f>
        <v>0</v>
      </c>
      <c r="M605" s="7"/>
      <c r="N605" s="8"/>
      <c r="O605" s="27"/>
      <c r="P605" s="27"/>
      <c r="Q605" s="8"/>
      <c r="R605" s="8"/>
      <c r="S605" s="8"/>
      <c r="T605" s="8"/>
      <c r="U605" s="8"/>
      <c r="V605" s="8"/>
      <c r="W605" s="9"/>
    </row>
    <row r="606" spans="1:23" ht="14.25" customHeight="1">
      <c r="A606" s="36">
        <v>1.3</v>
      </c>
      <c r="B606" s="37" t="s">
        <v>42</v>
      </c>
      <c r="C606" s="38" t="s">
        <v>43</v>
      </c>
      <c r="D606" s="32">
        <f>D604/1000</f>
        <v>4.2459999999999998E-2</v>
      </c>
      <c r="E606" s="39">
        <v>1478476</v>
      </c>
      <c r="F606" s="39">
        <f>ROUND(D606*E606,0)</f>
        <v>62776</v>
      </c>
      <c r="G606" s="40">
        <f>IF(K606&gt;D606,K606-D606,0)</f>
        <v>0</v>
      </c>
      <c r="H606" s="41">
        <f>ROUND(E606*G606,0)</f>
        <v>0</v>
      </c>
      <c r="I606" s="66">
        <v>0</v>
      </c>
      <c r="J606" s="49">
        <f>ROUND(I606*E606,0)</f>
        <v>0</v>
      </c>
      <c r="K606" s="32"/>
      <c r="L606" s="35">
        <f>ROUND(E606*K606,0)</f>
        <v>0</v>
      </c>
      <c r="M606" s="7"/>
      <c r="N606" s="8"/>
      <c r="O606" s="27"/>
      <c r="P606" s="27"/>
      <c r="Q606" s="8"/>
      <c r="R606" s="8"/>
      <c r="S606" s="8"/>
      <c r="T606" s="8"/>
      <c r="U606" s="8"/>
      <c r="V606" s="8"/>
      <c r="W606" s="9"/>
    </row>
    <row r="607" spans="1:23" ht="14.25" customHeight="1">
      <c r="A607" s="36"/>
      <c r="B607" s="43"/>
      <c r="C607" s="44"/>
      <c r="D607" s="32"/>
      <c r="E607" s="39"/>
      <c r="F607" s="45">
        <f>SUM(F604:F606)</f>
        <v>448482</v>
      </c>
      <c r="G607" s="32"/>
      <c r="H607" s="45">
        <f>SUM(H604:H606)</f>
        <v>0</v>
      </c>
      <c r="I607" s="34"/>
      <c r="J607" s="45">
        <f>SUM(J604:J606)</f>
        <v>0</v>
      </c>
      <c r="K607" s="32"/>
      <c r="L607" s="45">
        <f>SUM(L604:L606)</f>
        <v>0</v>
      </c>
      <c r="M607" s="72"/>
      <c r="N607" s="8"/>
      <c r="O607" s="27"/>
      <c r="P607" s="27"/>
      <c r="Q607" s="8"/>
      <c r="R607" s="8"/>
      <c r="S607" s="8"/>
      <c r="T607" s="8"/>
      <c r="U607" s="8"/>
      <c r="V607" s="8"/>
      <c r="W607" s="9"/>
    </row>
    <row r="608" spans="1:23" ht="14.25" customHeight="1">
      <c r="A608" s="28">
        <v>2</v>
      </c>
      <c r="B608" s="29" t="s">
        <v>44</v>
      </c>
      <c r="C608" s="47"/>
      <c r="D608" s="32"/>
      <c r="E608" s="48"/>
      <c r="F608" s="39"/>
      <c r="G608" s="32"/>
      <c r="H608" s="33"/>
      <c r="I608" s="34"/>
      <c r="J608" s="33"/>
      <c r="K608" s="32"/>
      <c r="L608" s="35"/>
      <c r="M608" s="7"/>
      <c r="N608" s="8"/>
      <c r="O608" s="27"/>
      <c r="P608" s="27"/>
      <c r="Q608" s="8"/>
      <c r="R608" s="8"/>
      <c r="S608" s="8"/>
      <c r="T608" s="8"/>
      <c r="U608" s="8"/>
      <c r="V608" s="8"/>
      <c r="W608" s="9"/>
    </row>
    <row r="609" spans="1:23" ht="14.25" customHeight="1">
      <c r="A609" s="36"/>
      <c r="B609" s="37" t="s">
        <v>45</v>
      </c>
      <c r="C609" s="38" t="s">
        <v>46</v>
      </c>
      <c r="D609" s="32">
        <v>3.69</v>
      </c>
      <c r="E609" s="39">
        <v>209569</v>
      </c>
      <c r="F609" s="39">
        <f>ROUND(D609*E609,0)</f>
        <v>773310</v>
      </c>
      <c r="G609" s="40">
        <f>IF(K609&gt;D609,K609-D609,0)</f>
        <v>0</v>
      </c>
      <c r="H609" s="41">
        <f>ROUND(E609*G609,0)</f>
        <v>0</v>
      </c>
      <c r="I609" s="66">
        <v>0</v>
      </c>
      <c r="J609" s="49">
        <f>ROUND(I609*E609,0)</f>
        <v>0</v>
      </c>
      <c r="K609" s="32"/>
      <c r="L609" s="35">
        <f>ROUND(E609*K609,0)</f>
        <v>0</v>
      </c>
      <c r="M609" s="7"/>
      <c r="N609" s="8"/>
      <c r="O609" s="27"/>
      <c r="P609" s="27"/>
      <c r="Q609" s="8"/>
      <c r="R609" s="8"/>
      <c r="S609" s="8"/>
      <c r="T609" s="8"/>
      <c r="U609" s="8"/>
      <c r="V609" s="8"/>
      <c r="W609" s="9"/>
    </row>
    <row r="610" spans="1:23" ht="14.25" customHeight="1">
      <c r="A610" s="36"/>
      <c r="B610" s="43"/>
      <c r="C610" s="44"/>
      <c r="D610" s="32"/>
      <c r="E610" s="39"/>
      <c r="F610" s="39">
        <f>ROUND(D610*E610,0)</f>
        <v>0</v>
      </c>
      <c r="G610" s="32"/>
      <c r="H610" s="33"/>
      <c r="I610" s="34"/>
      <c r="J610" s="33"/>
      <c r="K610" s="32"/>
      <c r="L610" s="35"/>
      <c r="M610" s="7"/>
      <c r="N610" s="8"/>
      <c r="O610" s="27"/>
      <c r="P610" s="27"/>
      <c r="Q610" s="8"/>
      <c r="R610" s="8"/>
      <c r="S610" s="8"/>
      <c r="T610" s="8"/>
      <c r="U610" s="8"/>
      <c r="V610" s="8"/>
      <c r="W610" s="9"/>
    </row>
    <row r="611" spans="1:23" ht="14.25" customHeight="1">
      <c r="A611" s="36"/>
      <c r="B611" s="43"/>
      <c r="C611" s="44"/>
      <c r="D611" s="32"/>
      <c r="E611" s="39"/>
      <c r="F611" s="45">
        <f>SUM(F609:F610)</f>
        <v>773310</v>
      </c>
      <c r="G611" s="32"/>
      <c r="H611" s="45">
        <f>SUM(H609:H610)</f>
        <v>0</v>
      </c>
      <c r="I611" s="34"/>
      <c r="J611" s="45">
        <f>SUM(J609:J610)</f>
        <v>0</v>
      </c>
      <c r="K611" s="32"/>
      <c r="L611" s="45">
        <f>SUM(L609:L610)</f>
        <v>0</v>
      </c>
      <c r="M611" s="72"/>
      <c r="N611" s="8"/>
      <c r="O611" s="27"/>
      <c r="P611" s="27"/>
      <c r="Q611" s="8"/>
      <c r="R611" s="8"/>
      <c r="S611" s="8"/>
      <c r="T611" s="8"/>
      <c r="U611" s="8"/>
      <c r="V611" s="8"/>
      <c r="W611" s="9"/>
    </row>
    <row r="612" spans="1:23" ht="14.25" customHeight="1">
      <c r="A612" s="28">
        <v>3</v>
      </c>
      <c r="B612" s="50" t="s">
        <v>47</v>
      </c>
      <c r="C612" s="44"/>
      <c r="D612" s="32"/>
      <c r="E612" s="39"/>
      <c r="F612" s="39"/>
      <c r="G612" s="32"/>
      <c r="H612" s="33"/>
      <c r="I612" s="34"/>
      <c r="J612" s="33"/>
      <c r="K612" s="32"/>
      <c r="L612" s="35"/>
      <c r="M612" s="7"/>
      <c r="N612" s="8"/>
      <c r="O612" s="27"/>
      <c r="P612" s="27"/>
      <c r="Q612" s="8"/>
      <c r="R612" s="8"/>
      <c r="S612" s="8"/>
      <c r="T612" s="8"/>
      <c r="U612" s="8"/>
      <c r="V612" s="8"/>
      <c r="W612" s="9"/>
    </row>
    <row r="613" spans="1:23" ht="14.25" customHeight="1">
      <c r="A613" s="36">
        <v>3.1</v>
      </c>
      <c r="B613" s="37" t="s">
        <v>48</v>
      </c>
      <c r="C613" s="38" t="s">
        <v>46</v>
      </c>
      <c r="D613" s="32">
        <v>114.64</v>
      </c>
      <c r="E613" s="39">
        <v>19763</v>
      </c>
      <c r="F613" s="39">
        <f>ROUND(D613*E613,0)</f>
        <v>2265630</v>
      </c>
      <c r="G613" s="40">
        <f>IF(K613&gt;D613,K613-D613,0)</f>
        <v>0</v>
      </c>
      <c r="H613" s="41">
        <f>ROUND(E613*G613,0)</f>
        <v>0</v>
      </c>
      <c r="I613" s="66">
        <v>0</v>
      </c>
      <c r="J613" s="49">
        <f>ROUND(I613*E613,0)</f>
        <v>0</v>
      </c>
      <c r="K613" s="32"/>
      <c r="L613" s="35">
        <f>ROUND(E613*K613,0)</f>
        <v>0</v>
      </c>
      <c r="M613" s="7"/>
      <c r="N613" s="8"/>
      <c r="O613" s="27"/>
      <c r="P613" s="27"/>
      <c r="Q613" s="8"/>
      <c r="R613" s="8"/>
      <c r="S613" s="8"/>
      <c r="T613" s="8"/>
      <c r="U613" s="8"/>
      <c r="V613" s="8"/>
      <c r="W613" s="9"/>
    </row>
    <row r="614" spans="1:23" ht="14.25" customHeight="1">
      <c r="A614" s="36">
        <v>3.2</v>
      </c>
      <c r="B614" s="37" t="s">
        <v>49</v>
      </c>
      <c r="C614" s="38" t="s">
        <v>46</v>
      </c>
      <c r="D614" s="32">
        <v>12.74</v>
      </c>
      <c r="E614" s="39">
        <v>52187</v>
      </c>
      <c r="F614" s="39">
        <f>ROUND(D614*E614,0)</f>
        <v>664862</v>
      </c>
      <c r="G614" s="40">
        <f>IF(K614&gt;D614,K614-D614,0)</f>
        <v>0</v>
      </c>
      <c r="H614" s="41">
        <f>ROUND(E614*G614,0)</f>
        <v>0</v>
      </c>
      <c r="I614" s="66">
        <v>0</v>
      </c>
      <c r="J614" s="49">
        <f>ROUND(I614*E614,0)</f>
        <v>0</v>
      </c>
      <c r="K614" s="32"/>
      <c r="L614" s="35">
        <f>ROUND(E614*K614,0)</f>
        <v>0</v>
      </c>
      <c r="M614" s="7"/>
      <c r="N614" s="8"/>
      <c r="O614" s="27"/>
      <c r="P614" s="27"/>
      <c r="Q614" s="8"/>
      <c r="R614" s="8"/>
      <c r="S614" s="8"/>
      <c r="T614" s="8"/>
      <c r="U614" s="8"/>
      <c r="V614" s="8"/>
      <c r="W614" s="9"/>
    </row>
    <row r="615" spans="1:23" ht="14.25" customHeight="1">
      <c r="A615" s="36"/>
      <c r="B615" s="43"/>
      <c r="C615" s="44"/>
      <c r="D615" s="52"/>
      <c r="E615" s="39"/>
      <c r="F615" s="45">
        <f>SUM(F613:F614)</f>
        <v>2930492</v>
      </c>
      <c r="G615" s="32"/>
      <c r="H615" s="45">
        <f>SUM(H613:H614)</f>
        <v>0</v>
      </c>
      <c r="I615" s="34"/>
      <c r="J615" s="45">
        <f>SUM(J613:J614)</f>
        <v>0</v>
      </c>
      <c r="K615" s="32"/>
      <c r="L615" s="45">
        <f>SUM(L613:L614)</f>
        <v>0</v>
      </c>
      <c r="M615" s="72"/>
      <c r="N615" s="8"/>
      <c r="O615" s="27"/>
      <c r="P615" s="27"/>
      <c r="Q615" s="8"/>
      <c r="R615" s="8"/>
      <c r="S615" s="8"/>
      <c r="T615" s="8"/>
      <c r="U615" s="8"/>
      <c r="V615" s="8"/>
      <c r="W615" s="9"/>
    </row>
    <row r="616" spans="1:23" ht="14.25" customHeight="1">
      <c r="A616" s="36"/>
      <c r="B616" s="43"/>
      <c r="C616" s="44"/>
      <c r="D616" s="52"/>
      <c r="E616" s="39"/>
      <c r="F616" s="39"/>
      <c r="G616" s="32"/>
      <c r="H616" s="33"/>
      <c r="I616" s="34"/>
      <c r="J616" s="33"/>
      <c r="K616" s="32"/>
      <c r="L616" s="35"/>
      <c r="M616" s="7"/>
      <c r="N616" s="8"/>
      <c r="O616" s="27"/>
      <c r="P616" s="27"/>
      <c r="Q616" s="8"/>
      <c r="R616" s="8"/>
      <c r="S616" s="8"/>
      <c r="T616" s="8"/>
      <c r="U616" s="8"/>
      <c r="V616" s="8"/>
      <c r="W616" s="9"/>
    </row>
    <row r="617" spans="1:23" ht="14.25" customHeight="1">
      <c r="A617" s="28">
        <v>4</v>
      </c>
      <c r="B617" s="50" t="s">
        <v>50</v>
      </c>
      <c r="C617" s="53"/>
      <c r="D617" s="52"/>
      <c r="E617" s="39"/>
      <c r="F617" s="54"/>
      <c r="G617" s="32"/>
      <c r="H617" s="33"/>
      <c r="I617" s="34"/>
      <c r="J617" s="33"/>
      <c r="K617" s="32"/>
      <c r="L617" s="35"/>
      <c r="M617" s="7"/>
      <c r="N617" s="8"/>
      <c r="O617" s="27"/>
      <c r="P617" s="27"/>
      <c r="Q617" s="8"/>
      <c r="R617" s="8"/>
      <c r="S617" s="8"/>
      <c r="T617" s="8"/>
      <c r="U617" s="8"/>
      <c r="V617" s="8"/>
      <c r="W617" s="9"/>
    </row>
    <row r="618" spans="1:23" ht="14.25" customHeight="1">
      <c r="A618" s="36">
        <v>4.0999999999999996</v>
      </c>
      <c r="B618" s="37" t="s">
        <v>51</v>
      </c>
      <c r="C618" s="38" t="s">
        <v>46</v>
      </c>
      <c r="D618" s="32">
        <v>8.49</v>
      </c>
      <c r="E618" s="39">
        <v>31353</v>
      </c>
      <c r="F618" s="39">
        <f>ROUND(D618*E618,0)</f>
        <v>266187</v>
      </c>
      <c r="G618" s="40">
        <f>IF(K618&gt;D618,K618-D618,0)</f>
        <v>0</v>
      </c>
      <c r="H618" s="41">
        <f>ROUND(E618*G618,0)</f>
        <v>0</v>
      </c>
      <c r="I618" s="66">
        <v>0</v>
      </c>
      <c r="J618" s="49">
        <f>ROUND(I618*E618,0)</f>
        <v>0</v>
      </c>
      <c r="K618" s="32"/>
      <c r="L618" s="35">
        <f>ROUND(E618*K618,0)</f>
        <v>0</v>
      </c>
      <c r="M618" s="7"/>
      <c r="N618" s="8"/>
      <c r="O618" s="27"/>
      <c r="P618" s="27"/>
      <c r="Q618" s="8"/>
      <c r="R618" s="8"/>
      <c r="S618" s="8"/>
      <c r="T618" s="8"/>
      <c r="U618" s="8"/>
      <c r="V618" s="8"/>
      <c r="W618" s="9"/>
    </row>
    <row r="619" spans="1:23" ht="14.25" customHeight="1">
      <c r="A619" s="36">
        <v>4.2</v>
      </c>
      <c r="B619" s="37" t="s">
        <v>52</v>
      </c>
      <c r="C619" s="38" t="s">
        <v>46</v>
      </c>
      <c r="D619" s="32">
        <v>33.97</v>
      </c>
      <c r="E619" s="39">
        <v>59142</v>
      </c>
      <c r="F619" s="39">
        <f>ROUND(D619*E619,0)</f>
        <v>2009054</v>
      </c>
      <c r="G619" s="40">
        <f>IF(K619&gt;D619,K619-D619,0)</f>
        <v>0</v>
      </c>
      <c r="H619" s="41">
        <f>ROUND(E619*G619,0)</f>
        <v>0</v>
      </c>
      <c r="I619" s="66">
        <v>0</v>
      </c>
      <c r="J619" s="49">
        <f>ROUND(I619*E619,0)</f>
        <v>0</v>
      </c>
      <c r="K619" s="32"/>
      <c r="L619" s="35">
        <f>ROUND(E619*K619,0)</f>
        <v>0</v>
      </c>
      <c r="M619" s="7"/>
      <c r="N619" s="8"/>
      <c r="O619" s="27"/>
      <c r="P619" s="27"/>
      <c r="Q619" s="8"/>
      <c r="R619" s="8"/>
      <c r="S619" s="8"/>
      <c r="T619" s="8"/>
      <c r="U619" s="8"/>
      <c r="V619" s="8"/>
      <c r="W619" s="9"/>
    </row>
    <row r="620" spans="1:23" ht="14.25" customHeight="1">
      <c r="A620" s="28"/>
      <c r="B620" s="43"/>
      <c r="C620" s="53"/>
      <c r="D620" s="32"/>
      <c r="E620" s="39"/>
      <c r="F620" s="45">
        <f>SUM(F618:F619)</f>
        <v>2275241</v>
      </c>
      <c r="G620" s="32"/>
      <c r="H620" s="45">
        <f>SUM(H618:H619)</f>
        <v>0</v>
      </c>
      <c r="I620" s="34"/>
      <c r="J620" s="45">
        <f>SUM(J618:J619)</f>
        <v>0</v>
      </c>
      <c r="K620" s="32"/>
      <c r="L620" s="45">
        <f>SUM(L618:L619)</f>
        <v>0</v>
      </c>
      <c r="M620" s="72"/>
      <c r="N620" s="8"/>
      <c r="O620" s="27"/>
      <c r="P620" s="27"/>
      <c r="Q620" s="8"/>
      <c r="R620" s="8"/>
      <c r="S620" s="8"/>
      <c r="T620" s="8"/>
      <c r="U620" s="8"/>
      <c r="V620" s="8"/>
      <c r="W620" s="9"/>
    </row>
    <row r="621" spans="1:23" ht="14.25" customHeight="1">
      <c r="A621" s="28">
        <v>5</v>
      </c>
      <c r="B621" s="29" t="s">
        <v>53</v>
      </c>
      <c r="C621" s="53"/>
      <c r="D621" s="32"/>
      <c r="E621" s="39"/>
      <c r="F621" s="39"/>
      <c r="G621" s="32"/>
      <c r="H621" s="33"/>
      <c r="I621" s="34"/>
      <c r="J621" s="33"/>
      <c r="K621" s="32"/>
      <c r="L621" s="35"/>
      <c r="M621" s="7"/>
      <c r="N621" s="8"/>
      <c r="O621" s="27"/>
      <c r="P621" s="27"/>
      <c r="Q621" s="8"/>
      <c r="R621" s="8"/>
      <c r="S621" s="8"/>
      <c r="T621" s="8"/>
      <c r="U621" s="8"/>
      <c r="V621" s="8"/>
      <c r="W621" s="9"/>
    </row>
    <row r="622" spans="1:23" ht="14.25" customHeight="1">
      <c r="A622" s="36">
        <v>5.0999999999999996</v>
      </c>
      <c r="B622" s="37" t="s">
        <v>54</v>
      </c>
      <c r="C622" s="38" t="s">
        <v>46</v>
      </c>
      <c r="D622" s="32">
        <v>33.97</v>
      </c>
      <c r="E622" s="39">
        <v>666008</v>
      </c>
      <c r="F622" s="39">
        <f>ROUND(D622*E622,0)</f>
        <v>22624292</v>
      </c>
      <c r="G622" s="40">
        <f>IF(K622&gt;D622,K622-D622,0)</f>
        <v>0</v>
      </c>
      <c r="H622" s="41">
        <f>ROUND(E622*G622,0)</f>
        <v>0</v>
      </c>
      <c r="I622" s="66">
        <v>0</v>
      </c>
      <c r="J622" s="49">
        <f>ROUND(I622*E622,0)</f>
        <v>0</v>
      </c>
      <c r="K622" s="32"/>
      <c r="L622" s="35">
        <f>ROUND(E622*K622,0)</f>
        <v>0</v>
      </c>
      <c r="M622" s="7"/>
      <c r="N622" s="8"/>
      <c r="O622" s="27"/>
      <c r="P622" s="27"/>
      <c r="Q622" s="8"/>
      <c r="R622" s="8"/>
      <c r="S622" s="8"/>
      <c r="T622" s="8"/>
      <c r="U622" s="8"/>
      <c r="V622" s="8"/>
      <c r="W622" s="9"/>
    </row>
    <row r="623" spans="1:23" ht="14.25" customHeight="1">
      <c r="A623" s="36">
        <v>5.2</v>
      </c>
      <c r="B623" s="37" t="s">
        <v>55</v>
      </c>
      <c r="C623" s="38" t="s">
        <v>56</v>
      </c>
      <c r="D623" s="32">
        <v>0</v>
      </c>
      <c r="E623" s="39">
        <v>4005</v>
      </c>
      <c r="F623" s="39">
        <f>ROUND(D623*E623,0)</f>
        <v>0</v>
      </c>
      <c r="G623" s="40">
        <f>IF(K623&gt;D623,K623-D623,0)</f>
        <v>0</v>
      </c>
      <c r="H623" s="41">
        <f>ROUND(E623*G623,0)</f>
        <v>0</v>
      </c>
      <c r="I623" s="66">
        <v>0</v>
      </c>
      <c r="J623" s="49">
        <f>ROUND(I623*E623,0)</f>
        <v>0</v>
      </c>
      <c r="K623" s="32"/>
      <c r="L623" s="35">
        <f>ROUND(E623*K623,0)</f>
        <v>0</v>
      </c>
      <c r="M623" s="7"/>
      <c r="N623" s="8"/>
      <c r="O623" s="27"/>
      <c r="P623" s="27"/>
      <c r="Q623" s="8"/>
      <c r="R623" s="8"/>
      <c r="S623" s="8"/>
      <c r="T623" s="8"/>
      <c r="U623" s="8"/>
      <c r="V623" s="8"/>
      <c r="W623" s="9"/>
    </row>
    <row r="624" spans="1:23" ht="14.25" customHeight="1">
      <c r="A624" s="36">
        <v>5.3</v>
      </c>
      <c r="B624" s="37" t="s">
        <v>57</v>
      </c>
      <c r="C624" s="38" t="s">
        <v>40</v>
      </c>
      <c r="D624" s="32">
        <v>84.92</v>
      </c>
      <c r="E624" s="39">
        <v>56280</v>
      </c>
      <c r="F624" s="39">
        <f>ROUND(D624*E624,0)</f>
        <v>4779298</v>
      </c>
      <c r="G624" s="40">
        <f>IF(K624&gt;D624,K624-D624,0)</f>
        <v>0</v>
      </c>
      <c r="H624" s="41">
        <f>ROUND(E624*G624,0)</f>
        <v>0</v>
      </c>
      <c r="I624" s="66">
        <v>0</v>
      </c>
      <c r="J624" s="49">
        <f>ROUND(I624*E624,0)</f>
        <v>0</v>
      </c>
      <c r="K624" s="32"/>
      <c r="L624" s="35">
        <f>ROUND(E624*K624,0)</f>
        <v>0</v>
      </c>
      <c r="M624" s="7"/>
      <c r="N624" s="8"/>
      <c r="O624" s="27"/>
      <c r="P624" s="27"/>
      <c r="Q624" s="8"/>
      <c r="R624" s="8"/>
      <c r="S624" s="8"/>
      <c r="T624" s="8"/>
      <c r="U624" s="8"/>
      <c r="V624" s="8"/>
      <c r="W624" s="9"/>
    </row>
    <row r="625" spans="1:23" ht="14.25" customHeight="1">
      <c r="A625" s="36"/>
      <c r="B625" s="43"/>
      <c r="C625" s="53"/>
      <c r="D625" s="32"/>
      <c r="E625" s="39"/>
      <c r="F625" s="45">
        <f>SUM(F622:F624)</f>
        <v>27403590</v>
      </c>
      <c r="G625" s="32"/>
      <c r="H625" s="45">
        <f>SUM(H622:H624)</f>
        <v>0</v>
      </c>
      <c r="I625" s="34"/>
      <c r="J625" s="45">
        <f>SUM(J622:J624)</f>
        <v>0</v>
      </c>
      <c r="K625" s="32"/>
      <c r="L625" s="45">
        <f>SUM(L622:L624)</f>
        <v>0</v>
      </c>
      <c r="M625" s="72"/>
      <c r="N625" s="8"/>
      <c r="O625" s="27"/>
      <c r="P625" s="27"/>
      <c r="Q625" s="8"/>
      <c r="R625" s="8"/>
      <c r="S625" s="8"/>
      <c r="T625" s="8"/>
      <c r="U625" s="8"/>
      <c r="V625" s="8"/>
      <c r="W625" s="9"/>
    </row>
    <row r="626" spans="1:23" ht="14.25" customHeight="1">
      <c r="A626" s="28">
        <v>6</v>
      </c>
      <c r="B626" s="29" t="s">
        <v>58</v>
      </c>
      <c r="C626" s="30"/>
      <c r="D626" s="202"/>
      <c r="E626" s="30"/>
      <c r="F626" s="39"/>
      <c r="G626" s="32"/>
      <c r="H626" s="33"/>
      <c r="I626" s="34"/>
      <c r="J626" s="33"/>
      <c r="K626" s="32"/>
      <c r="L626" s="35"/>
      <c r="M626" s="7"/>
      <c r="N626" s="8"/>
      <c r="O626" s="27"/>
      <c r="P626" s="27"/>
      <c r="Q626" s="8"/>
      <c r="R626" s="8"/>
      <c r="S626" s="8"/>
      <c r="T626" s="8"/>
      <c r="U626" s="8"/>
      <c r="V626" s="8"/>
      <c r="W626" s="9"/>
    </row>
    <row r="627" spans="1:23" ht="14.25" customHeight="1">
      <c r="A627" s="36">
        <v>6.1</v>
      </c>
      <c r="B627" s="37" t="s">
        <v>59</v>
      </c>
      <c r="C627" s="38" t="s">
        <v>40</v>
      </c>
      <c r="D627" s="42">
        <v>127.38</v>
      </c>
      <c r="E627" s="39">
        <v>2973</v>
      </c>
      <c r="F627" s="39">
        <f>ROUND(D627*E627,0)</f>
        <v>378701</v>
      </c>
      <c r="G627" s="40">
        <f>IF(K627&gt;D627,K627-D627,0)</f>
        <v>0</v>
      </c>
      <c r="H627" s="41">
        <f>ROUND(E627*G627,0)</f>
        <v>0</v>
      </c>
      <c r="I627" s="66">
        <v>0</v>
      </c>
      <c r="J627" s="49">
        <f>ROUND(I627*E627,0)</f>
        <v>0</v>
      </c>
      <c r="K627" s="32"/>
      <c r="L627" s="35">
        <f>ROUND(E627*K627,0)</f>
        <v>0</v>
      </c>
      <c r="M627" s="7"/>
      <c r="N627" s="8"/>
      <c r="O627" s="27"/>
      <c r="P627" s="27"/>
      <c r="Q627" s="8"/>
      <c r="R627" s="8"/>
      <c r="S627" s="8"/>
      <c r="T627" s="8"/>
      <c r="U627" s="8"/>
      <c r="V627" s="8"/>
      <c r="W627" s="9"/>
    </row>
    <row r="628" spans="1:23" ht="14.25" customHeight="1">
      <c r="A628" s="36">
        <v>6.2</v>
      </c>
      <c r="B628" s="37" t="s">
        <v>60</v>
      </c>
      <c r="C628" s="38" t="s">
        <v>40</v>
      </c>
      <c r="D628" s="203">
        <v>1</v>
      </c>
      <c r="E628" s="39">
        <v>8919</v>
      </c>
      <c r="F628" s="39">
        <f>ROUND(D628*E628,0)</f>
        <v>8919</v>
      </c>
      <c r="G628" s="40">
        <f>IF(K628&gt;D628,K628-D628,0)</f>
        <v>0</v>
      </c>
      <c r="H628" s="41">
        <f>ROUND(E628*G628,0)</f>
        <v>0</v>
      </c>
      <c r="I628" s="66">
        <v>0</v>
      </c>
      <c r="J628" s="49">
        <f>ROUND(I628*E628,0)</f>
        <v>0</v>
      </c>
      <c r="K628" s="32"/>
      <c r="L628" s="35">
        <f>ROUND(E628*K628,0)</f>
        <v>0</v>
      </c>
      <c r="M628" s="7"/>
      <c r="N628" s="8"/>
      <c r="O628" s="27"/>
      <c r="P628" s="27"/>
      <c r="Q628" s="8"/>
      <c r="R628" s="8"/>
      <c r="S628" s="8"/>
      <c r="T628" s="8"/>
      <c r="U628" s="8"/>
      <c r="V628" s="8"/>
      <c r="W628" s="9"/>
    </row>
    <row r="629" spans="1:23" ht="14.25" customHeight="1">
      <c r="A629" s="36">
        <v>6.3</v>
      </c>
      <c r="B629" s="37" t="s">
        <v>61</v>
      </c>
      <c r="C629" s="38" t="s">
        <v>30</v>
      </c>
      <c r="D629" s="42">
        <v>0</v>
      </c>
      <c r="E629" s="39">
        <v>209715</v>
      </c>
      <c r="F629" s="39">
        <f>ROUND(D629*E629,0)</f>
        <v>0</v>
      </c>
      <c r="G629" s="40">
        <f>IF(K629&gt;D629,K629-D629,0)</f>
        <v>0</v>
      </c>
      <c r="H629" s="41">
        <f>ROUND(E629*G629,0)</f>
        <v>0</v>
      </c>
      <c r="I629" s="66">
        <v>0</v>
      </c>
      <c r="J629" s="49">
        <f>ROUND(I629*E629,0)</f>
        <v>0</v>
      </c>
      <c r="K629" s="32"/>
      <c r="L629" s="35">
        <f>ROUND(E629*K629,0)</f>
        <v>0</v>
      </c>
      <c r="M629" s="7"/>
      <c r="N629" s="8"/>
      <c r="O629" s="27"/>
      <c r="P629" s="27"/>
      <c r="Q629" s="8"/>
      <c r="R629" s="8"/>
      <c r="S629" s="8"/>
      <c r="T629" s="8"/>
      <c r="U629" s="8"/>
      <c r="V629" s="8"/>
      <c r="W629" s="9"/>
    </row>
    <row r="630" spans="1:23" ht="14.25" customHeight="1">
      <c r="A630" s="36"/>
      <c r="B630" s="43"/>
      <c r="C630" s="53"/>
      <c r="D630" s="42"/>
      <c r="E630" s="39"/>
      <c r="F630" s="45">
        <f>SUM(F627:F629)</f>
        <v>387620</v>
      </c>
      <c r="G630" s="32"/>
      <c r="H630" s="45">
        <f>SUM(H627:H629)</f>
        <v>0</v>
      </c>
      <c r="I630" s="34"/>
      <c r="J630" s="45">
        <f>SUM(J627:J629)</f>
        <v>0</v>
      </c>
      <c r="K630" s="32"/>
      <c r="L630" s="45">
        <f>SUM(L627:L629)</f>
        <v>0</v>
      </c>
      <c r="M630" s="72"/>
      <c r="N630" s="8"/>
      <c r="O630" s="27"/>
      <c r="P630" s="27"/>
      <c r="Q630" s="8"/>
      <c r="R630" s="8"/>
      <c r="S630" s="8"/>
      <c r="T630" s="8"/>
      <c r="U630" s="8"/>
      <c r="V630" s="8"/>
      <c r="W630" s="9"/>
    </row>
    <row r="631" spans="1:23" ht="14.25" customHeight="1">
      <c r="A631" s="28">
        <v>7</v>
      </c>
      <c r="B631" s="50" t="s">
        <v>62</v>
      </c>
      <c r="C631" s="53"/>
      <c r="D631" s="42"/>
      <c r="E631" s="39"/>
      <c r="F631" s="39"/>
      <c r="G631" s="32"/>
      <c r="H631" s="41"/>
      <c r="I631" s="34"/>
      <c r="J631" s="33"/>
      <c r="K631" s="32"/>
      <c r="L631" s="35"/>
      <c r="M631" s="7"/>
      <c r="N631" s="8"/>
      <c r="O631" s="27"/>
      <c r="P631" s="27"/>
      <c r="Q631" s="8"/>
      <c r="R631" s="8"/>
      <c r="S631" s="8"/>
      <c r="T631" s="8"/>
      <c r="U631" s="8"/>
      <c r="V631" s="8"/>
      <c r="W631" s="9"/>
    </row>
    <row r="632" spans="1:23" ht="14.25" customHeight="1">
      <c r="A632" s="36">
        <v>7.1</v>
      </c>
      <c r="B632" s="37" t="s">
        <v>63</v>
      </c>
      <c r="C632" s="38" t="s">
        <v>64</v>
      </c>
      <c r="D632" s="42">
        <v>84.9</v>
      </c>
      <c r="E632" s="39">
        <v>45125</v>
      </c>
      <c r="F632" s="39">
        <f>ROUND(D632*E632,0)</f>
        <v>3831113</v>
      </c>
      <c r="G632" s="40">
        <f>IF(K632&gt;D632,K632-D632,0)</f>
        <v>0</v>
      </c>
      <c r="H632" s="41">
        <f>ROUND(E632*G632,0)</f>
        <v>0</v>
      </c>
      <c r="I632" s="66">
        <v>0</v>
      </c>
      <c r="J632" s="49">
        <f>ROUND(I632*E632,0)</f>
        <v>0</v>
      </c>
      <c r="K632" s="32"/>
      <c r="L632" s="35">
        <f>ROUND(E632*K632,0)</f>
        <v>0</v>
      </c>
      <c r="M632" s="7"/>
      <c r="N632" s="8"/>
      <c r="O632" s="27"/>
      <c r="P632" s="27"/>
      <c r="Q632" s="8"/>
      <c r="R632" s="8"/>
      <c r="S632" s="8"/>
      <c r="T632" s="8"/>
      <c r="U632" s="8"/>
      <c r="V632" s="8"/>
      <c r="W632" s="9"/>
    </row>
    <row r="633" spans="1:23" ht="14.25" customHeight="1">
      <c r="A633" s="36">
        <v>7.2</v>
      </c>
      <c r="B633" s="37" t="s">
        <v>65</v>
      </c>
      <c r="C633" s="38" t="s">
        <v>66</v>
      </c>
      <c r="D633" s="42">
        <v>679.4</v>
      </c>
      <c r="E633" s="39">
        <v>1133</v>
      </c>
      <c r="F633" s="39">
        <f>ROUND(D633*E633,0)</f>
        <v>769760</v>
      </c>
      <c r="G633" s="40">
        <f>IF(K633&gt;D633,K633-D633,0)</f>
        <v>0</v>
      </c>
      <c r="H633" s="41">
        <f>ROUND(E633*G633,0)</f>
        <v>0</v>
      </c>
      <c r="I633" s="66">
        <v>0</v>
      </c>
      <c r="J633" s="49">
        <f>ROUND(I633*E633,0)</f>
        <v>0</v>
      </c>
      <c r="K633" s="32"/>
      <c r="L633" s="35">
        <f>ROUND(E633*K633,0)</f>
        <v>0</v>
      </c>
      <c r="M633" s="7"/>
      <c r="N633" s="8"/>
      <c r="O633" s="27"/>
      <c r="P633" s="27"/>
      <c r="Q633" s="8"/>
      <c r="R633" s="8"/>
      <c r="S633" s="8"/>
      <c r="T633" s="8"/>
      <c r="U633" s="8"/>
      <c r="V633" s="8"/>
      <c r="W633" s="9"/>
    </row>
    <row r="634" spans="1:23" ht="14.25" customHeight="1">
      <c r="A634" s="36">
        <v>7.3</v>
      </c>
      <c r="B634" s="37" t="s">
        <v>67</v>
      </c>
      <c r="C634" s="38" t="s">
        <v>30</v>
      </c>
      <c r="D634" s="42">
        <v>5</v>
      </c>
      <c r="E634" s="39">
        <v>131673</v>
      </c>
      <c r="F634" s="39">
        <f>ROUND(D634*E634,0)</f>
        <v>658365</v>
      </c>
      <c r="G634" s="40">
        <f>IF(K634&gt;D634,K634-D634,0)</f>
        <v>0</v>
      </c>
      <c r="H634" s="41">
        <f>ROUND(E634*G634,0)</f>
        <v>0</v>
      </c>
      <c r="I634" s="66">
        <v>0</v>
      </c>
      <c r="J634" s="49">
        <f>ROUND(I634*E634,0)</f>
        <v>0</v>
      </c>
      <c r="K634" s="32"/>
      <c r="L634" s="35">
        <f>ROUND(E634*K634,0)</f>
        <v>0</v>
      </c>
      <c r="M634" s="7"/>
      <c r="N634" s="8"/>
      <c r="O634" s="27"/>
      <c r="P634" s="27"/>
      <c r="Q634" s="8"/>
      <c r="R634" s="8"/>
      <c r="S634" s="8"/>
      <c r="T634" s="8"/>
      <c r="U634" s="8"/>
      <c r="V634" s="8"/>
      <c r="W634" s="9"/>
    </row>
    <row r="635" spans="1:23" ht="14.25" customHeight="1">
      <c r="A635" s="36">
        <v>7.4</v>
      </c>
      <c r="B635" s="37" t="s">
        <v>68</v>
      </c>
      <c r="C635" s="38" t="s">
        <v>40</v>
      </c>
      <c r="D635" s="42">
        <v>0</v>
      </c>
      <c r="E635" s="39">
        <v>1245000</v>
      </c>
      <c r="F635" s="39">
        <f>ROUND(D635*E635,0)</f>
        <v>0</v>
      </c>
      <c r="G635" s="40">
        <f>IF(K635&gt;D635,K635-D635,0)</f>
        <v>0</v>
      </c>
      <c r="H635" s="41">
        <f>ROUND(E635*G635,0)</f>
        <v>0</v>
      </c>
      <c r="I635" s="66">
        <v>0</v>
      </c>
      <c r="J635" s="49">
        <f>ROUND(I635*E635,0)</f>
        <v>0</v>
      </c>
      <c r="K635" s="32"/>
      <c r="L635" s="35">
        <f>ROUND(E635*K635,0)</f>
        <v>0</v>
      </c>
      <c r="M635" s="7"/>
      <c r="N635" s="8"/>
      <c r="O635" s="27"/>
      <c r="P635" s="27"/>
      <c r="Q635" s="8"/>
      <c r="R635" s="8"/>
      <c r="S635" s="8"/>
      <c r="T635" s="8"/>
      <c r="U635" s="8"/>
      <c r="V635" s="8"/>
      <c r="W635" s="9"/>
    </row>
    <row r="636" spans="1:23" ht="14.25" customHeight="1">
      <c r="A636" s="36">
        <v>7.5</v>
      </c>
      <c r="B636" s="37" t="s">
        <v>69</v>
      </c>
      <c r="C636" s="38" t="s">
        <v>40</v>
      </c>
      <c r="D636" s="42">
        <v>0</v>
      </c>
      <c r="E636" s="39">
        <v>60171</v>
      </c>
      <c r="F636" s="39">
        <f>ROUND(D636*E636,0)</f>
        <v>0</v>
      </c>
      <c r="G636" s="40">
        <f>IF(K636&gt;D636,K636-D636,0)</f>
        <v>0</v>
      </c>
      <c r="H636" s="41">
        <f>ROUND(E636*G636,0)</f>
        <v>0</v>
      </c>
      <c r="I636" s="66">
        <v>0</v>
      </c>
      <c r="J636" s="49">
        <f>ROUND(I636*E636,0)</f>
        <v>0</v>
      </c>
      <c r="K636" s="32"/>
      <c r="L636" s="35">
        <f>ROUND(E636*K636,0)</f>
        <v>0</v>
      </c>
      <c r="M636" s="7"/>
      <c r="N636" s="8"/>
      <c r="O636" s="27"/>
      <c r="P636" s="27"/>
      <c r="Q636" s="8"/>
      <c r="R636" s="8"/>
      <c r="S636" s="8"/>
      <c r="T636" s="8"/>
      <c r="U636" s="8"/>
      <c r="V636" s="8"/>
      <c r="W636" s="9"/>
    </row>
    <row r="637" spans="1:23" ht="14.25" customHeight="1">
      <c r="A637" s="60"/>
      <c r="B637" s="60"/>
      <c r="C637" s="60"/>
      <c r="D637" s="60"/>
      <c r="E637" s="60"/>
      <c r="F637" s="45">
        <f>SUM(F632:F636)</f>
        <v>5259238</v>
      </c>
      <c r="G637" s="32"/>
      <c r="H637" s="45">
        <f>SUM(H632:H636)</f>
        <v>0</v>
      </c>
      <c r="I637" s="34"/>
      <c r="J637" s="45">
        <f>SUM(J632:J636)</f>
        <v>0</v>
      </c>
      <c r="K637" s="32"/>
      <c r="L637" s="199">
        <f>SUM(L632:L636)</f>
        <v>0</v>
      </c>
      <c r="M637" s="8"/>
      <c r="N637" s="8"/>
      <c r="O637" s="27"/>
      <c r="P637" s="27"/>
      <c r="Q637" s="8"/>
      <c r="R637" s="8"/>
      <c r="S637" s="8"/>
      <c r="T637" s="8"/>
      <c r="U637" s="8"/>
      <c r="V637" s="8"/>
      <c r="W637" s="9"/>
    </row>
    <row r="638" spans="1:23" ht="14.25" customHeight="1">
      <c r="A638" s="36"/>
      <c r="B638" s="61" t="s">
        <v>70</v>
      </c>
      <c r="C638" s="44"/>
      <c r="D638" s="32"/>
      <c r="E638" s="39"/>
      <c r="F638" s="39"/>
      <c r="G638" s="32"/>
      <c r="H638" s="33"/>
      <c r="I638" s="34"/>
      <c r="J638" s="33"/>
      <c r="K638" s="32"/>
      <c r="L638" s="35"/>
      <c r="M638" s="7"/>
      <c r="N638" s="8"/>
      <c r="O638" s="27"/>
      <c r="P638" s="27"/>
      <c r="Q638" s="8"/>
      <c r="R638" s="8"/>
      <c r="S638" s="8"/>
      <c r="T638" s="8"/>
      <c r="U638" s="8"/>
      <c r="V638" s="8"/>
      <c r="W638" s="9"/>
    </row>
    <row r="639" spans="1:23" ht="14.25" customHeight="1">
      <c r="A639" s="63">
        <v>9</v>
      </c>
      <c r="B639" s="50" t="s">
        <v>190</v>
      </c>
      <c r="C639" s="44"/>
      <c r="D639" s="32"/>
      <c r="E639" s="39"/>
      <c r="F639" s="39"/>
      <c r="G639" s="32"/>
      <c r="H639" s="33"/>
      <c r="I639" s="34"/>
      <c r="J639" s="33"/>
      <c r="K639" s="32"/>
      <c r="L639" s="35"/>
      <c r="M639" s="7"/>
      <c r="N639" s="8"/>
      <c r="O639" s="27"/>
      <c r="P639" s="27"/>
      <c r="Q639" s="8"/>
      <c r="R639" s="8"/>
      <c r="S639" s="8"/>
      <c r="T639" s="8"/>
      <c r="U639" s="8"/>
      <c r="V639" s="8"/>
      <c r="W639" s="9"/>
    </row>
    <row r="640" spans="1:23" ht="14.25" customHeight="1">
      <c r="A640" s="65" t="s">
        <v>191</v>
      </c>
      <c r="B640" s="37" t="s">
        <v>192</v>
      </c>
      <c r="C640" s="38" t="s">
        <v>30</v>
      </c>
      <c r="D640" s="32"/>
      <c r="E640" s="39"/>
      <c r="F640" s="39">
        <f>ROUND(D640*E640,0)</f>
        <v>0</v>
      </c>
      <c r="G640" s="40">
        <f>IF(K640&gt;D640,K640-D640,0)</f>
        <v>0</v>
      </c>
      <c r="H640" s="41">
        <f>ROUND(E640*G640,0)</f>
        <v>0</v>
      </c>
      <c r="I640" s="66">
        <v>0</v>
      </c>
      <c r="J640" s="49">
        <f>ROUND(I640*E640,0)</f>
        <v>0</v>
      </c>
      <c r="K640" s="32"/>
      <c r="L640" s="35">
        <f>ROUND(E640*K640,0)</f>
        <v>0</v>
      </c>
      <c r="M640" s="7"/>
      <c r="N640" s="8"/>
      <c r="O640" s="27"/>
      <c r="P640" s="27"/>
      <c r="Q640" s="8"/>
      <c r="R640" s="8"/>
      <c r="S640" s="8"/>
      <c r="T640" s="8"/>
      <c r="U640" s="8"/>
      <c r="V640" s="8"/>
      <c r="W640" s="9"/>
    </row>
    <row r="641" spans="1:23" ht="14.25" customHeight="1">
      <c r="A641" s="65" t="s">
        <v>191</v>
      </c>
      <c r="B641" s="37" t="s">
        <v>193</v>
      </c>
      <c r="C641" s="38" t="s">
        <v>40</v>
      </c>
      <c r="D641" s="32"/>
      <c r="E641" s="39"/>
      <c r="F641" s="39">
        <f>ROUND(D641*E641,0)</f>
        <v>0</v>
      </c>
      <c r="G641" s="40">
        <f>IF(K641&gt;D641,K641-D641,0)</f>
        <v>0</v>
      </c>
      <c r="H641" s="41">
        <f>ROUND(E641*G641,0)</f>
        <v>0</v>
      </c>
      <c r="I641" s="66">
        <v>0</v>
      </c>
      <c r="J641" s="49">
        <f>ROUND(I641*E641,0)</f>
        <v>0</v>
      </c>
      <c r="K641" s="32"/>
      <c r="L641" s="35">
        <f>ROUND(E641*K641,0)</f>
        <v>0</v>
      </c>
      <c r="M641" s="7"/>
      <c r="N641" s="8"/>
      <c r="O641" s="27"/>
      <c r="P641" s="27"/>
      <c r="Q641" s="8"/>
      <c r="R641" s="8"/>
      <c r="S641" s="8"/>
      <c r="T641" s="8"/>
      <c r="U641" s="8"/>
      <c r="V641" s="8"/>
      <c r="W641" s="9"/>
    </row>
    <row r="642" spans="1:23" ht="14.25" customHeight="1">
      <c r="A642" s="36"/>
      <c r="B642" s="43"/>
      <c r="C642" s="44"/>
      <c r="D642" s="32"/>
      <c r="E642" s="39"/>
      <c r="F642" s="45">
        <f>SUM(F640:F641)</f>
        <v>0</v>
      </c>
      <c r="G642" s="32"/>
      <c r="H642" s="45">
        <f>SUM(H640:H641)</f>
        <v>0</v>
      </c>
      <c r="I642" s="34"/>
      <c r="J642" s="45">
        <f>SUM(J640:J641)</f>
        <v>0</v>
      </c>
      <c r="K642" s="32"/>
      <c r="L642" s="199">
        <f>SUM(L640:L641)</f>
        <v>0</v>
      </c>
      <c r="M642" s="8"/>
      <c r="N642" s="8"/>
      <c r="O642" s="27"/>
      <c r="P642" s="27"/>
      <c r="Q642" s="8"/>
      <c r="R642" s="8"/>
      <c r="S642" s="8"/>
      <c r="T642" s="8"/>
      <c r="U642" s="8"/>
      <c r="V642" s="8"/>
      <c r="W642" s="9"/>
    </row>
    <row r="643" spans="1:23" ht="14.25" customHeight="1">
      <c r="A643" s="63">
        <v>10</v>
      </c>
      <c r="B643" s="50" t="s">
        <v>71</v>
      </c>
      <c r="C643" s="44"/>
      <c r="D643" s="32"/>
      <c r="E643" s="39"/>
      <c r="F643" s="39"/>
      <c r="G643" s="32"/>
      <c r="H643" s="39"/>
      <c r="I643" s="34"/>
      <c r="J643" s="39"/>
      <c r="K643" s="32"/>
      <c r="L643" s="39"/>
      <c r="M643" s="72"/>
      <c r="N643" s="8"/>
      <c r="O643" s="27"/>
      <c r="P643" s="27"/>
      <c r="Q643" s="8"/>
      <c r="R643" s="8"/>
      <c r="S643" s="8"/>
      <c r="T643" s="8"/>
      <c r="U643" s="8"/>
      <c r="V643" s="8"/>
      <c r="W643" s="9"/>
    </row>
    <row r="644" spans="1:23" ht="16.899999999999999" customHeight="1">
      <c r="A644" s="65" t="s">
        <v>191</v>
      </c>
      <c r="B644" s="37" t="s">
        <v>73</v>
      </c>
      <c r="C644" s="38" t="s">
        <v>46</v>
      </c>
      <c r="D644" s="32"/>
      <c r="E644" s="39">
        <v>12899</v>
      </c>
      <c r="F644" s="39">
        <f t="shared" ref="F644:F653" si="10">ROUND(D644*E644,0)</f>
        <v>0</v>
      </c>
      <c r="G644" s="40">
        <f t="shared" ref="G644:G653" si="11">IF(K644&gt;D644,K644-D644,0)</f>
        <v>0</v>
      </c>
      <c r="H644" s="41">
        <f t="shared" ref="H644:H653" si="12">ROUND(E644*G644,0)</f>
        <v>0</v>
      </c>
      <c r="I644" s="66">
        <v>0</v>
      </c>
      <c r="J644" s="49">
        <f t="shared" ref="J644:J653" si="13">ROUND(I644*E644,0)</f>
        <v>0</v>
      </c>
      <c r="K644" s="32"/>
      <c r="L644" s="35">
        <f t="shared" ref="L644:L653" si="14">ROUND(E644*K644,0)</f>
        <v>0</v>
      </c>
      <c r="M644" s="7"/>
      <c r="N644" s="8"/>
      <c r="O644" s="27"/>
      <c r="P644" s="27"/>
      <c r="Q644" s="8"/>
      <c r="R644" s="8"/>
      <c r="S644" s="8"/>
      <c r="T644" s="8"/>
      <c r="U644" s="8"/>
      <c r="V644" s="8"/>
      <c r="W644" s="9"/>
    </row>
    <row r="645" spans="1:23" ht="51" customHeight="1">
      <c r="A645" s="65" t="s">
        <v>191</v>
      </c>
      <c r="B645" s="37" t="s">
        <v>202</v>
      </c>
      <c r="C645" s="38" t="s">
        <v>40</v>
      </c>
      <c r="D645" s="32"/>
      <c r="E645" s="39">
        <v>60171</v>
      </c>
      <c r="F645" s="39">
        <f t="shared" si="10"/>
        <v>0</v>
      </c>
      <c r="G645" s="40">
        <f t="shared" si="11"/>
        <v>0</v>
      </c>
      <c r="H645" s="41">
        <f t="shared" si="12"/>
        <v>0</v>
      </c>
      <c r="I645" s="66">
        <v>0</v>
      </c>
      <c r="J645" s="49">
        <f t="shared" si="13"/>
        <v>0</v>
      </c>
      <c r="K645" s="32"/>
      <c r="L645" s="35">
        <f t="shared" si="14"/>
        <v>0</v>
      </c>
      <c r="M645" s="7"/>
      <c r="N645" s="8"/>
      <c r="O645" s="27"/>
      <c r="P645" s="27"/>
      <c r="Q645" s="8"/>
      <c r="R645" s="8"/>
      <c r="S645" s="8"/>
      <c r="T645" s="8"/>
      <c r="U645" s="8"/>
      <c r="V645" s="8"/>
      <c r="W645" s="9"/>
    </row>
    <row r="646" spans="1:23" ht="51" customHeight="1">
      <c r="A646" s="65" t="s">
        <v>203</v>
      </c>
      <c r="B646" s="37" t="s">
        <v>81</v>
      </c>
      <c r="C646" s="38" t="s">
        <v>40</v>
      </c>
      <c r="D646" s="32"/>
      <c r="E646" s="39">
        <v>474275</v>
      </c>
      <c r="F646" s="39">
        <f t="shared" si="10"/>
        <v>0</v>
      </c>
      <c r="G646" s="40">
        <f t="shared" si="11"/>
        <v>0</v>
      </c>
      <c r="H646" s="41">
        <f t="shared" si="12"/>
        <v>0</v>
      </c>
      <c r="I646" s="66">
        <v>0</v>
      </c>
      <c r="J646" s="49">
        <f t="shared" si="13"/>
        <v>0</v>
      </c>
      <c r="K646" s="32"/>
      <c r="L646" s="35">
        <f t="shared" si="14"/>
        <v>0</v>
      </c>
      <c r="M646" s="7"/>
      <c r="N646" s="8"/>
      <c r="O646" s="27"/>
      <c r="P646" s="27"/>
      <c r="Q646" s="8"/>
      <c r="R646" s="8"/>
      <c r="S646" s="8"/>
      <c r="T646" s="8"/>
      <c r="U646" s="8"/>
      <c r="V646" s="8"/>
      <c r="W646" s="9"/>
    </row>
    <row r="647" spans="1:23" ht="34.15" customHeight="1">
      <c r="A647" s="65" t="s">
        <v>191</v>
      </c>
      <c r="B647" s="37" t="s">
        <v>83</v>
      </c>
      <c r="C647" s="38" t="s">
        <v>30</v>
      </c>
      <c r="D647" s="32"/>
      <c r="E647" s="39">
        <v>492517</v>
      </c>
      <c r="F647" s="39">
        <f t="shared" si="10"/>
        <v>0</v>
      </c>
      <c r="G647" s="40">
        <f t="shared" si="11"/>
        <v>0</v>
      </c>
      <c r="H647" s="41">
        <f t="shared" si="12"/>
        <v>0</v>
      </c>
      <c r="I647" s="66">
        <v>0</v>
      </c>
      <c r="J647" s="49">
        <f t="shared" si="13"/>
        <v>0</v>
      </c>
      <c r="K647" s="32"/>
      <c r="L647" s="35">
        <f t="shared" si="14"/>
        <v>0</v>
      </c>
      <c r="M647" s="7"/>
      <c r="N647" s="8"/>
      <c r="O647" s="27"/>
      <c r="P647" s="27"/>
      <c r="Q647" s="8"/>
      <c r="R647" s="8"/>
      <c r="S647" s="8"/>
      <c r="T647" s="8"/>
      <c r="U647" s="8"/>
      <c r="V647" s="8"/>
      <c r="W647" s="9"/>
    </row>
    <row r="648" spans="1:23" ht="34.15" customHeight="1">
      <c r="A648" s="65" t="s">
        <v>191</v>
      </c>
      <c r="B648" s="37" t="s">
        <v>85</v>
      </c>
      <c r="C648" s="38" t="s">
        <v>30</v>
      </c>
      <c r="D648" s="32"/>
      <c r="E648" s="39">
        <v>424400</v>
      </c>
      <c r="F648" s="39">
        <f t="shared" si="10"/>
        <v>0</v>
      </c>
      <c r="G648" s="40">
        <f t="shared" si="11"/>
        <v>0</v>
      </c>
      <c r="H648" s="41">
        <f t="shared" si="12"/>
        <v>0</v>
      </c>
      <c r="I648" s="66">
        <v>0</v>
      </c>
      <c r="J648" s="49">
        <f t="shared" si="13"/>
        <v>0</v>
      </c>
      <c r="K648" s="32"/>
      <c r="L648" s="35">
        <f t="shared" si="14"/>
        <v>0</v>
      </c>
      <c r="M648" s="7"/>
      <c r="N648" s="8"/>
      <c r="O648" s="27"/>
      <c r="P648" s="27"/>
      <c r="Q648" s="8"/>
      <c r="R648" s="8"/>
      <c r="S648" s="8"/>
      <c r="T648" s="8"/>
      <c r="U648" s="8"/>
      <c r="V648" s="8"/>
      <c r="W648" s="9"/>
    </row>
    <row r="649" spans="1:23" ht="34.15" customHeight="1">
      <c r="A649" s="65" t="s">
        <v>191</v>
      </c>
      <c r="B649" s="37" t="s">
        <v>204</v>
      </c>
      <c r="C649" s="38" t="s">
        <v>30</v>
      </c>
      <c r="D649" s="32"/>
      <c r="E649" s="39">
        <v>153822</v>
      </c>
      <c r="F649" s="39">
        <f t="shared" si="10"/>
        <v>0</v>
      </c>
      <c r="G649" s="40">
        <f t="shared" si="11"/>
        <v>0</v>
      </c>
      <c r="H649" s="41">
        <f t="shared" si="12"/>
        <v>0</v>
      </c>
      <c r="I649" s="66">
        <v>0</v>
      </c>
      <c r="J649" s="49">
        <f t="shared" si="13"/>
        <v>0</v>
      </c>
      <c r="K649" s="32"/>
      <c r="L649" s="35">
        <f t="shared" si="14"/>
        <v>0</v>
      </c>
      <c r="M649" s="7"/>
      <c r="N649" s="8"/>
      <c r="O649" s="27"/>
      <c r="P649" s="27"/>
      <c r="Q649" s="8"/>
      <c r="R649" s="8"/>
      <c r="S649" s="8"/>
      <c r="T649" s="8"/>
      <c r="U649" s="8"/>
      <c r="V649" s="8"/>
      <c r="W649" s="9"/>
    </row>
    <row r="650" spans="1:23" ht="34.15" customHeight="1">
      <c r="A650" s="65" t="s">
        <v>191</v>
      </c>
      <c r="B650" s="37" t="s">
        <v>89</v>
      </c>
      <c r="C650" s="38" t="s">
        <v>46</v>
      </c>
      <c r="D650" s="32"/>
      <c r="E650" s="39">
        <v>37830</v>
      </c>
      <c r="F650" s="39">
        <f t="shared" si="10"/>
        <v>0</v>
      </c>
      <c r="G650" s="40">
        <f t="shared" si="11"/>
        <v>0</v>
      </c>
      <c r="H650" s="41">
        <f t="shared" si="12"/>
        <v>0</v>
      </c>
      <c r="I650" s="34">
        <v>0</v>
      </c>
      <c r="J650" s="49">
        <f t="shared" si="13"/>
        <v>0</v>
      </c>
      <c r="K650" s="32"/>
      <c r="L650" s="35">
        <f t="shared" si="14"/>
        <v>0</v>
      </c>
      <c r="M650" s="7"/>
      <c r="N650" s="8"/>
      <c r="O650" s="27"/>
      <c r="P650" s="27"/>
      <c r="Q650" s="8"/>
      <c r="R650" s="8"/>
      <c r="S650" s="8"/>
      <c r="T650" s="8"/>
      <c r="U650" s="8"/>
      <c r="V650" s="8"/>
      <c r="W650" s="9"/>
    </row>
    <row r="651" spans="1:23" ht="16.899999999999999" customHeight="1">
      <c r="A651" s="65" t="s">
        <v>191</v>
      </c>
      <c r="B651" s="37" t="s">
        <v>91</v>
      </c>
      <c r="C651" s="38" t="s">
        <v>46</v>
      </c>
      <c r="D651" s="32"/>
      <c r="E651" s="39">
        <v>13834</v>
      </c>
      <c r="F651" s="39">
        <f t="shared" si="10"/>
        <v>0</v>
      </c>
      <c r="G651" s="40">
        <f t="shared" si="11"/>
        <v>0</v>
      </c>
      <c r="H651" s="41">
        <f t="shared" si="12"/>
        <v>0</v>
      </c>
      <c r="I651" s="66">
        <v>0</v>
      </c>
      <c r="J651" s="49">
        <f t="shared" si="13"/>
        <v>0</v>
      </c>
      <c r="K651" s="32"/>
      <c r="L651" s="35">
        <f t="shared" si="14"/>
        <v>0</v>
      </c>
      <c r="M651" s="7"/>
      <c r="N651" s="8"/>
      <c r="O651" s="27"/>
      <c r="P651" s="27"/>
      <c r="Q651" s="8"/>
      <c r="R651" s="8"/>
      <c r="S651" s="8"/>
      <c r="T651" s="8"/>
      <c r="U651" s="8"/>
      <c r="V651" s="8"/>
      <c r="W651" s="9"/>
    </row>
    <row r="652" spans="1:23" ht="16.899999999999999" customHeight="1">
      <c r="A652" s="65" t="s">
        <v>191</v>
      </c>
      <c r="B652" s="37" t="s">
        <v>93</v>
      </c>
      <c r="C652" s="38" t="s">
        <v>46</v>
      </c>
      <c r="D652" s="32"/>
      <c r="E652" s="39">
        <v>29218</v>
      </c>
      <c r="F652" s="39">
        <f t="shared" si="10"/>
        <v>0</v>
      </c>
      <c r="G652" s="40">
        <f t="shared" si="11"/>
        <v>0</v>
      </c>
      <c r="H652" s="41">
        <f t="shared" si="12"/>
        <v>0</v>
      </c>
      <c r="I652" s="66">
        <v>0</v>
      </c>
      <c r="J652" s="49">
        <f t="shared" si="13"/>
        <v>0</v>
      </c>
      <c r="K652" s="32"/>
      <c r="L652" s="35">
        <f t="shared" si="14"/>
        <v>0</v>
      </c>
      <c r="M652" s="7"/>
      <c r="N652" s="8"/>
      <c r="O652" s="27"/>
      <c r="P652" s="27"/>
      <c r="Q652" s="8"/>
      <c r="R652" s="8"/>
      <c r="S652" s="8"/>
      <c r="T652" s="8"/>
      <c r="U652" s="8"/>
      <c r="V652" s="8"/>
      <c r="W652" s="9"/>
    </row>
    <row r="653" spans="1:23" ht="34.15" customHeight="1">
      <c r="A653" s="65" t="s">
        <v>191</v>
      </c>
      <c r="B653" s="37" t="s">
        <v>95</v>
      </c>
      <c r="C653" s="38" t="s">
        <v>96</v>
      </c>
      <c r="D653" s="32"/>
      <c r="E653" s="39">
        <v>8436787</v>
      </c>
      <c r="F653" s="39">
        <f t="shared" si="10"/>
        <v>0</v>
      </c>
      <c r="G653" s="40">
        <f t="shared" si="11"/>
        <v>0</v>
      </c>
      <c r="H653" s="41">
        <f t="shared" si="12"/>
        <v>0</v>
      </c>
      <c r="I653" s="66">
        <v>0</v>
      </c>
      <c r="J653" s="49">
        <f t="shared" si="13"/>
        <v>0</v>
      </c>
      <c r="K653" s="32"/>
      <c r="L653" s="35">
        <f t="shared" si="14"/>
        <v>0</v>
      </c>
      <c r="M653" s="7"/>
      <c r="N653" s="8"/>
      <c r="O653" s="27"/>
      <c r="P653" s="27"/>
      <c r="Q653" s="8"/>
      <c r="R653" s="8"/>
      <c r="S653" s="8"/>
      <c r="T653" s="8"/>
      <c r="U653" s="8"/>
      <c r="V653" s="8"/>
      <c r="W653" s="9"/>
    </row>
    <row r="654" spans="1:23" ht="14.25" customHeight="1">
      <c r="A654" s="36"/>
      <c r="B654" s="43"/>
      <c r="C654" s="44"/>
      <c r="D654" s="32"/>
      <c r="E654" s="39"/>
      <c r="F654" s="67">
        <f>SUM(F644:F653)</f>
        <v>0</v>
      </c>
      <c r="G654" s="32"/>
      <c r="H654" s="67">
        <f>SUM(H644:H653)</f>
        <v>0</v>
      </c>
      <c r="I654" s="34"/>
      <c r="J654" s="67">
        <f>SUM(J644:J653)</f>
        <v>0</v>
      </c>
      <c r="K654" s="32"/>
      <c r="L654" s="67">
        <f>SUM(L644:L653)</f>
        <v>0</v>
      </c>
      <c r="M654" s="72"/>
      <c r="N654" s="8"/>
      <c r="O654" s="27"/>
      <c r="P654" s="27"/>
      <c r="Q654" s="8"/>
      <c r="R654" s="8"/>
      <c r="S654" s="8"/>
      <c r="T654" s="8"/>
      <c r="U654" s="8"/>
      <c r="V654" s="8"/>
      <c r="W654" s="9"/>
    </row>
    <row r="655" spans="1:23" ht="14.25" customHeight="1">
      <c r="A655" s="422" t="s">
        <v>223</v>
      </c>
      <c r="B655" s="423"/>
      <c r="C655" s="423"/>
      <c r="D655" s="423"/>
      <c r="E655" s="424"/>
      <c r="F655" s="74">
        <f>F637+F630+F625+F620+F615+F611+F607+F642+F654</f>
        <v>39477973</v>
      </c>
      <c r="G655" s="32"/>
      <c r="H655" s="74">
        <f>H637+H630+H625+H620+H615+H611+H607+H642+H654</f>
        <v>0</v>
      </c>
      <c r="I655" s="34"/>
      <c r="J655" s="74">
        <f>J637+J630+J625+J620+J615+J611+J607+J642+J654</f>
        <v>0</v>
      </c>
      <c r="K655" s="32"/>
      <c r="L655" s="74">
        <f>L637+L630+L625+L620+L615+L611+L607+L642+L654</f>
        <v>0</v>
      </c>
      <c r="M655" s="72"/>
      <c r="N655" s="8"/>
      <c r="O655" s="27"/>
      <c r="P655" s="27"/>
      <c r="Q655" s="8"/>
      <c r="R655" s="8"/>
      <c r="S655" s="8"/>
      <c r="T655" s="8"/>
      <c r="U655" s="8"/>
      <c r="V655" s="8"/>
      <c r="W655" s="9"/>
    </row>
    <row r="656" spans="1:23" ht="7.9" customHeight="1">
      <c r="A656" s="36"/>
      <c r="B656" s="43"/>
      <c r="C656" s="44"/>
      <c r="D656" s="32"/>
      <c r="E656" s="39"/>
      <c r="F656" s="39"/>
      <c r="G656" s="32"/>
      <c r="H656" s="33"/>
      <c r="I656" s="34"/>
      <c r="J656" s="33"/>
      <c r="K656" s="32"/>
      <c r="L656" s="35"/>
      <c r="M656" s="7"/>
      <c r="N656" s="8"/>
      <c r="O656" s="27"/>
      <c r="P656" s="27"/>
      <c r="Q656" s="8"/>
      <c r="R656" s="8"/>
      <c r="S656" s="8"/>
      <c r="T656" s="8"/>
      <c r="U656" s="8"/>
      <c r="V656" s="8"/>
      <c r="W656" s="9"/>
    </row>
    <row r="657" spans="1:23" ht="14.25" customHeight="1">
      <c r="A657" s="539" t="s">
        <v>224</v>
      </c>
      <c r="B657" s="540"/>
      <c r="C657" s="540"/>
      <c r="D657" s="540"/>
      <c r="E657" s="540"/>
      <c r="F657" s="540"/>
      <c r="G657" s="540"/>
      <c r="H657" s="540"/>
      <c r="I657" s="540"/>
      <c r="J657" s="540"/>
      <c r="K657" s="540"/>
      <c r="L657" s="541"/>
      <c r="M657" s="7"/>
      <c r="N657" s="8"/>
      <c r="O657" s="27"/>
      <c r="P657" s="27"/>
      <c r="Q657" s="8"/>
      <c r="R657" s="8"/>
      <c r="S657" s="8"/>
      <c r="T657" s="8"/>
      <c r="U657" s="8"/>
      <c r="V657" s="8"/>
      <c r="W657" s="9"/>
    </row>
    <row r="658" spans="1:23" ht="14.25" customHeight="1">
      <c r="A658" s="28">
        <v>1</v>
      </c>
      <c r="B658" s="29" t="s">
        <v>38</v>
      </c>
      <c r="C658" s="30"/>
      <c r="D658" s="31"/>
      <c r="E658" s="30"/>
      <c r="F658" s="30"/>
      <c r="G658" s="32"/>
      <c r="H658" s="33"/>
      <c r="I658" s="34"/>
      <c r="J658" s="33"/>
      <c r="K658" s="32"/>
      <c r="L658" s="35"/>
      <c r="M658" s="7"/>
      <c r="N658" s="8"/>
      <c r="O658" s="27"/>
      <c r="P658" s="27"/>
      <c r="Q658" s="8"/>
      <c r="R658" s="8"/>
      <c r="S658" s="8"/>
      <c r="T658" s="8"/>
      <c r="U658" s="8"/>
      <c r="V658" s="8"/>
      <c r="W658" s="9"/>
    </row>
    <row r="659" spans="1:23" ht="14.25" customHeight="1">
      <c r="A659" s="36">
        <v>1.1000000000000001</v>
      </c>
      <c r="B659" s="37" t="s">
        <v>39</v>
      </c>
      <c r="C659" s="38" t="s">
        <v>40</v>
      </c>
      <c r="D659" s="32">
        <v>42.23</v>
      </c>
      <c r="E659" s="39">
        <v>2970</v>
      </c>
      <c r="F659" s="39">
        <f>ROUND(D659*E659,0)</f>
        <v>125423</v>
      </c>
      <c r="G659" s="40">
        <f>IF(K659&gt;D659,K659-D659,0)</f>
        <v>0</v>
      </c>
      <c r="H659" s="41">
        <f>ROUND(E659*G659,0)</f>
        <v>0</v>
      </c>
      <c r="I659" s="66">
        <v>0</v>
      </c>
      <c r="J659" s="49">
        <f>ROUND(I659*E659,0)</f>
        <v>0</v>
      </c>
      <c r="K659" s="32"/>
      <c r="L659" s="35">
        <f>ROUND(E659*K659,0)</f>
        <v>0</v>
      </c>
      <c r="M659" s="7"/>
      <c r="N659" s="8"/>
      <c r="O659" s="27"/>
      <c r="P659" s="27"/>
      <c r="Q659" s="8"/>
      <c r="R659" s="8"/>
      <c r="S659" s="8"/>
      <c r="T659" s="8"/>
      <c r="U659" s="8"/>
      <c r="V659" s="8"/>
      <c r="W659" s="9"/>
    </row>
    <row r="660" spans="1:23" ht="14.25" customHeight="1">
      <c r="A660" s="36">
        <v>1.2</v>
      </c>
      <c r="B660" s="37" t="s">
        <v>41</v>
      </c>
      <c r="C660" s="38" t="s">
        <v>40</v>
      </c>
      <c r="D660" s="32">
        <v>84.46</v>
      </c>
      <c r="E660" s="39">
        <v>3057</v>
      </c>
      <c r="F660" s="39">
        <f>ROUND(D660*E660,0)</f>
        <v>258194</v>
      </c>
      <c r="G660" s="40">
        <f>IF(K660&gt;D660,K660-D660,0)</f>
        <v>0</v>
      </c>
      <c r="H660" s="41">
        <f>ROUND(E660*G660,0)</f>
        <v>0</v>
      </c>
      <c r="I660" s="66">
        <v>0</v>
      </c>
      <c r="J660" s="49">
        <f>ROUND(I660*E660,0)</f>
        <v>0</v>
      </c>
      <c r="K660" s="32"/>
      <c r="L660" s="35">
        <f>ROUND(E660*K660,0)</f>
        <v>0</v>
      </c>
      <c r="M660" s="7"/>
      <c r="N660" s="8"/>
      <c r="O660" s="27"/>
      <c r="P660" s="27"/>
      <c r="Q660" s="8"/>
      <c r="R660" s="8"/>
      <c r="S660" s="8"/>
      <c r="T660" s="8"/>
      <c r="U660" s="8"/>
      <c r="V660" s="8"/>
      <c r="W660" s="9"/>
    </row>
    <row r="661" spans="1:23" ht="14.25" customHeight="1">
      <c r="A661" s="36">
        <v>1.3</v>
      </c>
      <c r="B661" s="37" t="s">
        <v>42</v>
      </c>
      <c r="C661" s="38" t="s">
        <v>43</v>
      </c>
      <c r="D661" s="32">
        <f>D659/1000</f>
        <v>4.2229999999999997E-2</v>
      </c>
      <c r="E661" s="39">
        <v>1478476</v>
      </c>
      <c r="F661" s="39">
        <f>ROUND(D661*E661,0)</f>
        <v>62436</v>
      </c>
      <c r="G661" s="40">
        <f>IF(K661&gt;D661,K661-D661,0)</f>
        <v>0</v>
      </c>
      <c r="H661" s="41">
        <f>ROUND(E661*G661,0)</f>
        <v>0</v>
      </c>
      <c r="I661" s="66">
        <v>0</v>
      </c>
      <c r="J661" s="49">
        <f>ROUND(I661*E661,0)</f>
        <v>0</v>
      </c>
      <c r="K661" s="32"/>
      <c r="L661" s="35">
        <f>ROUND(E661*K661,0)</f>
        <v>0</v>
      </c>
      <c r="M661" s="7"/>
      <c r="N661" s="8"/>
      <c r="O661" s="27"/>
      <c r="P661" s="27"/>
      <c r="Q661" s="8"/>
      <c r="R661" s="8"/>
      <c r="S661" s="8"/>
      <c r="T661" s="8"/>
      <c r="U661" s="8"/>
      <c r="V661" s="8"/>
      <c r="W661" s="9"/>
    </row>
    <row r="662" spans="1:23" ht="14.25" customHeight="1">
      <c r="A662" s="36"/>
      <c r="B662" s="43"/>
      <c r="C662" s="44"/>
      <c r="D662" s="32"/>
      <c r="E662" s="39"/>
      <c r="F662" s="45">
        <f>SUM(F659:F661)</f>
        <v>446053</v>
      </c>
      <c r="G662" s="32"/>
      <c r="H662" s="45">
        <f>SUM(H659:H661)</f>
        <v>0</v>
      </c>
      <c r="I662" s="34"/>
      <c r="J662" s="45">
        <f>SUM(J659:J661)</f>
        <v>0</v>
      </c>
      <c r="K662" s="32"/>
      <c r="L662" s="45">
        <f>SUM(L659:L661)</f>
        <v>0</v>
      </c>
      <c r="M662" s="72"/>
      <c r="N662" s="8"/>
      <c r="O662" s="27"/>
      <c r="P662" s="27"/>
      <c r="Q662" s="8"/>
      <c r="R662" s="8"/>
      <c r="S662" s="8"/>
      <c r="T662" s="8"/>
      <c r="U662" s="8"/>
      <c r="V662" s="8"/>
      <c r="W662" s="9"/>
    </row>
    <row r="663" spans="1:23" ht="14.25" customHeight="1">
      <c r="A663" s="28">
        <v>2</v>
      </c>
      <c r="B663" s="29" t="s">
        <v>44</v>
      </c>
      <c r="C663" s="47"/>
      <c r="D663" s="32"/>
      <c r="E663" s="48"/>
      <c r="F663" s="39"/>
      <c r="G663" s="32"/>
      <c r="H663" s="33"/>
      <c r="I663" s="34"/>
      <c r="J663" s="33"/>
      <c r="K663" s="32"/>
      <c r="L663" s="35"/>
      <c r="M663" s="7"/>
      <c r="N663" s="8"/>
      <c r="O663" s="27"/>
      <c r="P663" s="27"/>
      <c r="Q663" s="8"/>
      <c r="R663" s="8"/>
      <c r="S663" s="8"/>
      <c r="T663" s="8"/>
      <c r="U663" s="8"/>
      <c r="V663" s="8"/>
      <c r="W663" s="9"/>
    </row>
    <row r="664" spans="1:23" ht="14.25" customHeight="1">
      <c r="A664" s="36"/>
      <c r="B664" s="37" t="s">
        <v>45</v>
      </c>
      <c r="C664" s="38" t="s">
        <v>46</v>
      </c>
      <c r="D664" s="32">
        <v>1.8</v>
      </c>
      <c r="E664" s="39">
        <v>209569</v>
      </c>
      <c r="F664" s="39">
        <f>ROUND(D664*E664,0)</f>
        <v>377224</v>
      </c>
      <c r="G664" s="40">
        <f>IF(K664&gt;D664,K664-D664,0)</f>
        <v>0</v>
      </c>
      <c r="H664" s="41">
        <f>ROUND(E664*G664,0)</f>
        <v>0</v>
      </c>
      <c r="I664" s="66">
        <v>0</v>
      </c>
      <c r="J664" s="49">
        <f>ROUND(I664*E664,0)</f>
        <v>0</v>
      </c>
      <c r="K664" s="32"/>
      <c r="L664" s="35">
        <f>ROUND(E664*K664,0)</f>
        <v>0</v>
      </c>
      <c r="M664" s="7"/>
      <c r="N664" s="8"/>
      <c r="O664" s="27"/>
      <c r="P664" s="27"/>
      <c r="Q664" s="8"/>
      <c r="R664" s="8"/>
      <c r="S664" s="8"/>
      <c r="T664" s="8"/>
      <c r="U664" s="8"/>
      <c r="V664" s="8"/>
      <c r="W664" s="9"/>
    </row>
    <row r="665" spans="1:23" ht="14.25" customHeight="1">
      <c r="A665" s="36"/>
      <c r="B665" s="43"/>
      <c r="C665" s="44"/>
      <c r="D665" s="32"/>
      <c r="E665" s="39"/>
      <c r="F665" s="39">
        <f>ROUND(D665*E665,0)</f>
        <v>0</v>
      </c>
      <c r="G665" s="32"/>
      <c r="H665" s="33"/>
      <c r="I665" s="34"/>
      <c r="J665" s="33"/>
      <c r="K665" s="32"/>
      <c r="L665" s="35"/>
      <c r="M665" s="7"/>
      <c r="N665" s="8"/>
      <c r="O665" s="27"/>
      <c r="P665" s="27"/>
      <c r="Q665" s="8"/>
      <c r="R665" s="8"/>
      <c r="S665" s="8"/>
      <c r="T665" s="8"/>
      <c r="U665" s="8"/>
      <c r="V665" s="8"/>
      <c r="W665" s="9"/>
    </row>
    <row r="666" spans="1:23" ht="14.25" customHeight="1">
      <c r="A666" s="36"/>
      <c r="B666" s="43"/>
      <c r="C666" s="44"/>
      <c r="D666" s="32"/>
      <c r="E666" s="39"/>
      <c r="F666" s="45">
        <f>SUM(F664:F665)</f>
        <v>377224</v>
      </c>
      <c r="G666" s="32"/>
      <c r="H666" s="45">
        <f>SUM(H664:H665)</f>
        <v>0</v>
      </c>
      <c r="I666" s="34"/>
      <c r="J666" s="45">
        <f>SUM(J664:J665)</f>
        <v>0</v>
      </c>
      <c r="K666" s="32"/>
      <c r="L666" s="45">
        <f>SUM(L664:L665)</f>
        <v>0</v>
      </c>
      <c r="M666" s="72"/>
      <c r="N666" s="8"/>
      <c r="O666" s="27"/>
      <c r="P666" s="27"/>
      <c r="Q666" s="8"/>
      <c r="R666" s="8"/>
      <c r="S666" s="8"/>
      <c r="T666" s="8"/>
      <c r="U666" s="8"/>
      <c r="V666" s="8"/>
      <c r="W666" s="9"/>
    </row>
    <row r="667" spans="1:23" ht="14.25" customHeight="1">
      <c r="A667" s="28">
        <v>3</v>
      </c>
      <c r="B667" s="50" t="s">
        <v>47</v>
      </c>
      <c r="C667" s="44"/>
      <c r="D667" s="32"/>
      <c r="E667" s="39"/>
      <c r="F667" s="39"/>
      <c r="G667" s="32"/>
      <c r="H667" s="33"/>
      <c r="I667" s="34"/>
      <c r="J667" s="33"/>
      <c r="K667" s="32"/>
      <c r="L667" s="35"/>
      <c r="M667" s="7"/>
      <c r="N667" s="8"/>
      <c r="O667" s="27"/>
      <c r="P667" s="27"/>
      <c r="Q667" s="8"/>
      <c r="R667" s="8"/>
      <c r="S667" s="8"/>
      <c r="T667" s="8"/>
      <c r="U667" s="8"/>
      <c r="V667" s="8"/>
      <c r="W667" s="9"/>
    </row>
    <row r="668" spans="1:23" ht="14.25" customHeight="1">
      <c r="A668" s="36">
        <v>3.1</v>
      </c>
      <c r="B668" s="37" t="s">
        <v>48</v>
      </c>
      <c r="C668" s="38" t="s">
        <v>46</v>
      </c>
      <c r="D668" s="32">
        <v>114.02</v>
      </c>
      <c r="E668" s="39">
        <v>19763</v>
      </c>
      <c r="F668" s="39">
        <f>ROUND(D668*E668,0)</f>
        <v>2253377</v>
      </c>
      <c r="G668" s="40">
        <f>IF(K668&gt;D668,K668-D668,0)</f>
        <v>0</v>
      </c>
      <c r="H668" s="41">
        <f>ROUND(E668*G668,0)</f>
        <v>0</v>
      </c>
      <c r="I668" s="66">
        <v>0</v>
      </c>
      <c r="J668" s="49">
        <f>ROUND(I668*E668,0)</f>
        <v>0</v>
      </c>
      <c r="K668" s="32"/>
      <c r="L668" s="35">
        <f>ROUND(E668*K668,0)</f>
        <v>0</v>
      </c>
      <c r="M668" s="7"/>
      <c r="N668" s="8"/>
      <c r="O668" s="27"/>
      <c r="P668" s="27"/>
      <c r="Q668" s="8"/>
      <c r="R668" s="8"/>
      <c r="S668" s="8"/>
      <c r="T668" s="8"/>
      <c r="U668" s="8"/>
      <c r="V668" s="8"/>
      <c r="W668" s="9"/>
    </row>
    <row r="669" spans="1:23" ht="14.25" customHeight="1">
      <c r="A669" s="36">
        <v>3.2</v>
      </c>
      <c r="B669" s="37" t="s">
        <v>49</v>
      </c>
      <c r="C669" s="38" t="s">
        <v>46</v>
      </c>
      <c r="D669" s="32">
        <v>12.67</v>
      </c>
      <c r="E669" s="39">
        <v>52187</v>
      </c>
      <c r="F669" s="39">
        <f>ROUND(D669*E669,0)</f>
        <v>661209</v>
      </c>
      <c r="G669" s="40">
        <f>IF(K669&gt;D669,K669-D669,0)</f>
        <v>0</v>
      </c>
      <c r="H669" s="41">
        <f>ROUND(E669*G669,0)</f>
        <v>0</v>
      </c>
      <c r="I669" s="66">
        <v>0</v>
      </c>
      <c r="J669" s="49">
        <f>ROUND(I669*E669,0)</f>
        <v>0</v>
      </c>
      <c r="K669" s="32"/>
      <c r="L669" s="35">
        <f>ROUND(E669*K669,0)</f>
        <v>0</v>
      </c>
      <c r="M669" s="7"/>
      <c r="N669" s="8"/>
      <c r="O669" s="27"/>
      <c r="P669" s="27"/>
      <c r="Q669" s="8"/>
      <c r="R669" s="8"/>
      <c r="S669" s="8"/>
      <c r="T669" s="8"/>
      <c r="U669" s="8"/>
      <c r="V669" s="8"/>
      <c r="W669" s="9"/>
    </row>
    <row r="670" spans="1:23" ht="14.25" customHeight="1">
      <c r="A670" s="36"/>
      <c r="B670" s="43"/>
      <c r="C670" s="44"/>
      <c r="D670" s="32"/>
      <c r="E670" s="39"/>
      <c r="F670" s="45">
        <f>SUM(F668:F669)</f>
        <v>2914586</v>
      </c>
      <c r="G670" s="32"/>
      <c r="H670" s="45">
        <f>SUM(H668:H669)</f>
        <v>0</v>
      </c>
      <c r="I670" s="34"/>
      <c r="J670" s="45">
        <f>SUM(J668:J669)</f>
        <v>0</v>
      </c>
      <c r="K670" s="32"/>
      <c r="L670" s="45">
        <f>SUM(L668:L669)</f>
        <v>0</v>
      </c>
      <c r="M670" s="72"/>
      <c r="N670" s="8"/>
      <c r="O670" s="27"/>
      <c r="P670" s="27"/>
      <c r="Q670" s="8"/>
      <c r="R670" s="8"/>
      <c r="S670" s="8"/>
      <c r="T670" s="8"/>
      <c r="U670" s="8"/>
      <c r="V670" s="8"/>
      <c r="W670" s="9"/>
    </row>
    <row r="671" spans="1:23" ht="14.25" customHeight="1">
      <c r="A671" s="36"/>
      <c r="B671" s="43"/>
      <c r="C671" s="44"/>
      <c r="D671" s="32"/>
      <c r="E671" s="39"/>
      <c r="F671" s="39"/>
      <c r="G671" s="32"/>
      <c r="H671" s="33"/>
      <c r="I671" s="34"/>
      <c r="J671" s="33"/>
      <c r="K671" s="32"/>
      <c r="L671" s="35"/>
      <c r="M671" s="7"/>
      <c r="N671" s="8"/>
      <c r="O671" s="27"/>
      <c r="P671" s="27"/>
      <c r="Q671" s="8"/>
      <c r="R671" s="8"/>
      <c r="S671" s="8"/>
      <c r="T671" s="8"/>
      <c r="U671" s="8"/>
      <c r="V671" s="8"/>
      <c r="W671" s="9"/>
    </row>
    <row r="672" spans="1:23" ht="14.25" customHeight="1">
      <c r="A672" s="28">
        <v>4</v>
      </c>
      <c r="B672" s="50" t="s">
        <v>50</v>
      </c>
      <c r="C672" s="53"/>
      <c r="D672" s="32"/>
      <c r="E672" s="39"/>
      <c r="F672" s="54"/>
      <c r="G672" s="32"/>
      <c r="H672" s="33"/>
      <c r="I672" s="34"/>
      <c r="J672" s="33"/>
      <c r="K672" s="32"/>
      <c r="L672" s="35"/>
      <c r="M672" s="7"/>
      <c r="N672" s="8"/>
      <c r="O672" s="27"/>
      <c r="P672" s="27"/>
      <c r="Q672" s="8"/>
      <c r="R672" s="8"/>
      <c r="S672" s="8"/>
      <c r="T672" s="8"/>
      <c r="U672" s="8"/>
      <c r="V672" s="8"/>
      <c r="W672" s="9"/>
    </row>
    <row r="673" spans="1:23" ht="14.25" customHeight="1">
      <c r="A673" s="36">
        <v>4.0999999999999996</v>
      </c>
      <c r="B673" s="37" t="s">
        <v>51</v>
      </c>
      <c r="C673" s="38" t="s">
        <v>46</v>
      </c>
      <c r="D673" s="32">
        <v>8.4499999999999993</v>
      </c>
      <c r="E673" s="39">
        <v>31353</v>
      </c>
      <c r="F673" s="39">
        <f>ROUND(D673*E673,0)</f>
        <v>264933</v>
      </c>
      <c r="G673" s="40">
        <f>IF(K673&gt;D673,K673-D673,0)</f>
        <v>0</v>
      </c>
      <c r="H673" s="41">
        <f>ROUND(E673*G673,0)</f>
        <v>0</v>
      </c>
      <c r="I673" s="66">
        <v>0</v>
      </c>
      <c r="J673" s="49">
        <f>ROUND(I673*E673,0)</f>
        <v>0</v>
      </c>
      <c r="K673" s="32"/>
      <c r="L673" s="35">
        <f>ROUND(E673*K673,0)</f>
        <v>0</v>
      </c>
      <c r="M673" s="7"/>
      <c r="N673" s="8"/>
      <c r="O673" s="27"/>
      <c r="P673" s="27"/>
      <c r="Q673" s="8"/>
      <c r="R673" s="8"/>
      <c r="S673" s="8"/>
      <c r="T673" s="8"/>
      <c r="U673" s="8"/>
      <c r="V673" s="8"/>
      <c r="W673" s="9"/>
    </row>
    <row r="674" spans="1:23" ht="14.25" customHeight="1">
      <c r="A674" s="36">
        <v>4.2</v>
      </c>
      <c r="B674" s="37" t="s">
        <v>52</v>
      </c>
      <c r="C674" s="38" t="s">
        <v>46</v>
      </c>
      <c r="D674" s="32">
        <v>42.2</v>
      </c>
      <c r="E674" s="39">
        <v>59142</v>
      </c>
      <c r="F674" s="39">
        <f>ROUND(D674*E674,0)</f>
        <v>2495792</v>
      </c>
      <c r="G674" s="40">
        <f>IF(K674&gt;D674,K674-D674,0)</f>
        <v>0</v>
      </c>
      <c r="H674" s="41">
        <f>ROUND(E674*G674,0)</f>
        <v>0</v>
      </c>
      <c r="I674" s="66">
        <v>0</v>
      </c>
      <c r="J674" s="49">
        <f>ROUND(I674*E674,0)</f>
        <v>0</v>
      </c>
      <c r="K674" s="32"/>
      <c r="L674" s="35">
        <f>ROUND(E674*K674,0)</f>
        <v>0</v>
      </c>
      <c r="M674" s="7"/>
      <c r="N674" s="8"/>
      <c r="O674" s="27"/>
      <c r="P674" s="27"/>
      <c r="Q674" s="8"/>
      <c r="R674" s="8"/>
      <c r="S674" s="8"/>
      <c r="T674" s="8"/>
      <c r="U674" s="8"/>
      <c r="V674" s="8"/>
      <c r="W674" s="9"/>
    </row>
    <row r="675" spans="1:23" ht="14.25" customHeight="1">
      <c r="A675" s="28"/>
      <c r="B675" s="43"/>
      <c r="C675" s="53"/>
      <c r="D675" s="32"/>
      <c r="E675" s="39"/>
      <c r="F675" s="45">
        <f>SUM(F673:F674)</f>
        <v>2760725</v>
      </c>
      <c r="G675" s="32"/>
      <c r="H675" s="45">
        <f>SUM(H673:H674)</f>
        <v>0</v>
      </c>
      <c r="I675" s="34"/>
      <c r="J675" s="45">
        <f>SUM(J673:J674)</f>
        <v>0</v>
      </c>
      <c r="K675" s="32"/>
      <c r="L675" s="45">
        <f>SUM(L673:L674)</f>
        <v>0</v>
      </c>
      <c r="M675" s="72"/>
      <c r="N675" s="8"/>
      <c r="O675" s="27"/>
      <c r="P675" s="27"/>
      <c r="Q675" s="8"/>
      <c r="R675" s="8"/>
      <c r="S675" s="8"/>
      <c r="T675" s="8"/>
      <c r="U675" s="8"/>
      <c r="V675" s="8"/>
      <c r="W675" s="9"/>
    </row>
    <row r="676" spans="1:23" ht="14.25" customHeight="1">
      <c r="A676" s="28">
        <v>5</v>
      </c>
      <c r="B676" s="29" t="s">
        <v>53</v>
      </c>
      <c r="C676" s="53"/>
      <c r="D676" s="32"/>
      <c r="E676" s="39"/>
      <c r="F676" s="39"/>
      <c r="G676" s="32"/>
      <c r="H676" s="33"/>
      <c r="I676" s="34"/>
      <c r="J676" s="33"/>
      <c r="K676" s="32"/>
      <c r="L676" s="35"/>
      <c r="M676" s="7"/>
      <c r="N676" s="8"/>
      <c r="O676" s="27"/>
      <c r="P676" s="27"/>
      <c r="Q676" s="8"/>
      <c r="R676" s="8"/>
      <c r="S676" s="8"/>
      <c r="T676" s="8"/>
      <c r="U676" s="8"/>
      <c r="V676" s="8"/>
      <c r="W676" s="9"/>
    </row>
    <row r="677" spans="1:23" ht="14.25" customHeight="1">
      <c r="A677" s="36">
        <v>5.0999999999999996</v>
      </c>
      <c r="B677" s="37" t="s">
        <v>54</v>
      </c>
      <c r="C677" s="38" t="s">
        <v>46</v>
      </c>
      <c r="D677" s="32">
        <v>42.2</v>
      </c>
      <c r="E677" s="39">
        <v>666008</v>
      </c>
      <c r="F677" s="39">
        <f>ROUND(D677*E677,0)</f>
        <v>28105538</v>
      </c>
      <c r="G677" s="40">
        <f>IF(K677&gt;D677,K677-D677,0)</f>
        <v>0</v>
      </c>
      <c r="H677" s="41">
        <f>ROUND(E677*G677,0)</f>
        <v>0</v>
      </c>
      <c r="I677" s="66">
        <v>0</v>
      </c>
      <c r="J677" s="49">
        <f>ROUND(I677*E677,0)</f>
        <v>0</v>
      </c>
      <c r="K677" s="32"/>
      <c r="L677" s="35">
        <f>ROUND(E677*K677,0)</f>
        <v>0</v>
      </c>
      <c r="M677" s="7"/>
      <c r="N677" s="8"/>
      <c r="O677" s="27"/>
      <c r="P677" s="27"/>
      <c r="Q677" s="8"/>
      <c r="R677" s="8"/>
      <c r="S677" s="8"/>
      <c r="T677" s="8"/>
      <c r="U677" s="8"/>
      <c r="V677" s="8"/>
      <c r="W677" s="9"/>
    </row>
    <row r="678" spans="1:23" ht="14.25" customHeight="1">
      <c r="A678" s="36">
        <v>5.2</v>
      </c>
      <c r="B678" s="37" t="s">
        <v>55</v>
      </c>
      <c r="C678" s="38" t="s">
        <v>56</v>
      </c>
      <c r="D678" s="32">
        <v>0</v>
      </c>
      <c r="E678" s="39">
        <v>4005</v>
      </c>
      <c r="F678" s="39">
        <f>ROUND(D678*E678,0)</f>
        <v>0</v>
      </c>
      <c r="G678" s="40">
        <f>IF(K678&gt;D678,K678-D678,0)</f>
        <v>0</v>
      </c>
      <c r="H678" s="41">
        <f>ROUND(E678*G678,0)</f>
        <v>0</v>
      </c>
      <c r="I678" s="66">
        <v>0</v>
      </c>
      <c r="J678" s="49">
        <f>ROUND(I678*E678,0)</f>
        <v>0</v>
      </c>
      <c r="K678" s="32"/>
      <c r="L678" s="35">
        <f>ROUND(E678*K678,0)</f>
        <v>0</v>
      </c>
      <c r="M678" s="7"/>
      <c r="N678" s="8"/>
      <c r="O678" s="27"/>
      <c r="P678" s="27"/>
      <c r="Q678" s="8"/>
      <c r="R678" s="8"/>
      <c r="S678" s="8"/>
      <c r="T678" s="8"/>
      <c r="U678" s="8"/>
      <c r="V678" s="8"/>
      <c r="W678" s="9"/>
    </row>
    <row r="679" spans="1:23" ht="14.25" customHeight="1">
      <c r="A679" s="36">
        <v>5.3</v>
      </c>
      <c r="B679" s="37" t="s">
        <v>57</v>
      </c>
      <c r="C679" s="38" t="s">
        <v>40</v>
      </c>
      <c r="D679" s="32">
        <v>84.46</v>
      </c>
      <c r="E679" s="39">
        <v>56280</v>
      </c>
      <c r="F679" s="39">
        <f>ROUND(D679*E679,0)</f>
        <v>4753409</v>
      </c>
      <c r="G679" s="40">
        <f>IF(K679&gt;D679,K679-D679,0)</f>
        <v>0</v>
      </c>
      <c r="H679" s="41">
        <f>ROUND(E679*G679,0)</f>
        <v>0</v>
      </c>
      <c r="I679" s="66">
        <v>0</v>
      </c>
      <c r="J679" s="49">
        <f>ROUND(I679*E679,0)</f>
        <v>0</v>
      </c>
      <c r="K679" s="32"/>
      <c r="L679" s="35">
        <f>ROUND(E679*K679,0)</f>
        <v>0</v>
      </c>
      <c r="M679" s="7"/>
      <c r="N679" s="8"/>
      <c r="O679" s="27"/>
      <c r="P679" s="27"/>
      <c r="Q679" s="8"/>
      <c r="R679" s="8"/>
      <c r="S679" s="8"/>
      <c r="T679" s="8"/>
      <c r="U679" s="8"/>
      <c r="V679" s="8"/>
      <c r="W679" s="9"/>
    </row>
    <row r="680" spans="1:23" ht="14.25" customHeight="1">
      <c r="A680" s="36"/>
      <c r="B680" s="43"/>
      <c r="C680" s="53"/>
      <c r="D680" s="32"/>
      <c r="E680" s="39"/>
      <c r="F680" s="45">
        <f>SUM(F677:F679)</f>
        <v>32858947</v>
      </c>
      <c r="G680" s="32"/>
      <c r="H680" s="45">
        <f>SUM(H677:H679)</f>
        <v>0</v>
      </c>
      <c r="I680" s="34"/>
      <c r="J680" s="45">
        <f>SUM(J677:J679)</f>
        <v>0</v>
      </c>
      <c r="K680" s="32"/>
      <c r="L680" s="45">
        <f>SUM(L677:L679)</f>
        <v>0</v>
      </c>
      <c r="M680" s="72"/>
      <c r="N680" s="8"/>
      <c r="O680" s="27"/>
      <c r="P680" s="27"/>
      <c r="Q680" s="8"/>
      <c r="R680" s="8"/>
      <c r="S680" s="8"/>
      <c r="T680" s="8"/>
      <c r="U680" s="8"/>
      <c r="V680" s="8"/>
      <c r="W680" s="9"/>
    </row>
    <row r="681" spans="1:23" ht="14.25" customHeight="1">
      <c r="A681" s="28">
        <v>6</v>
      </c>
      <c r="B681" s="29" t="s">
        <v>58</v>
      </c>
      <c r="C681" s="30"/>
      <c r="D681" s="202"/>
      <c r="E681" s="30"/>
      <c r="F681" s="39"/>
      <c r="G681" s="32"/>
      <c r="H681" s="33"/>
      <c r="I681" s="34"/>
      <c r="J681" s="33"/>
      <c r="K681" s="32"/>
      <c r="L681" s="35"/>
      <c r="M681" s="7"/>
      <c r="N681" s="8"/>
      <c r="O681" s="27"/>
      <c r="P681" s="27"/>
      <c r="Q681" s="8"/>
      <c r="R681" s="8"/>
      <c r="S681" s="8"/>
      <c r="T681" s="8"/>
      <c r="U681" s="8"/>
      <c r="V681" s="8"/>
      <c r="W681" s="9"/>
    </row>
    <row r="682" spans="1:23" ht="14.25" customHeight="1">
      <c r="A682" s="36">
        <v>6.1</v>
      </c>
      <c r="B682" s="37" t="s">
        <v>59</v>
      </c>
      <c r="C682" s="38" t="s">
        <v>40</v>
      </c>
      <c r="D682" s="42">
        <v>129.69</v>
      </c>
      <c r="E682" s="39">
        <v>2973</v>
      </c>
      <c r="F682" s="39">
        <f>ROUND(D682*E682,0)</f>
        <v>385568</v>
      </c>
      <c r="G682" s="40">
        <f>IF(K682&gt;D682,K682-D682,0)</f>
        <v>0</v>
      </c>
      <c r="H682" s="41">
        <f>ROUND(E682*G682,0)</f>
        <v>0</v>
      </c>
      <c r="I682" s="66">
        <v>0</v>
      </c>
      <c r="J682" s="49">
        <f>ROUND(I682*E682,0)</f>
        <v>0</v>
      </c>
      <c r="K682" s="32"/>
      <c r="L682" s="35">
        <f>ROUND(E682*K682,0)</f>
        <v>0</v>
      </c>
      <c r="M682" s="7"/>
      <c r="N682" s="8"/>
      <c r="O682" s="27"/>
      <c r="P682" s="27"/>
      <c r="Q682" s="8"/>
      <c r="R682" s="8"/>
      <c r="S682" s="8"/>
      <c r="T682" s="8"/>
      <c r="U682" s="8"/>
      <c r="V682" s="8"/>
      <c r="W682" s="9"/>
    </row>
    <row r="683" spans="1:23" ht="14.25" customHeight="1">
      <c r="A683" s="36">
        <v>6.2</v>
      </c>
      <c r="B683" s="37" t="s">
        <v>60</v>
      </c>
      <c r="C683" s="38" t="s">
        <v>40</v>
      </c>
      <c r="D683" s="203">
        <v>1</v>
      </c>
      <c r="E683" s="39">
        <v>8919</v>
      </c>
      <c r="F683" s="39">
        <f>ROUND(D683*E683,0)</f>
        <v>8919</v>
      </c>
      <c r="G683" s="40">
        <f>IF(K683&gt;D683,K683-D683,0)</f>
        <v>0</v>
      </c>
      <c r="H683" s="41">
        <f>ROUND(E683*G683,0)</f>
        <v>0</v>
      </c>
      <c r="I683" s="66">
        <v>0</v>
      </c>
      <c r="J683" s="49">
        <f>ROUND(I683*E683,0)</f>
        <v>0</v>
      </c>
      <c r="K683" s="32"/>
      <c r="L683" s="35">
        <f>ROUND(E683*K683,0)</f>
        <v>0</v>
      </c>
      <c r="M683" s="7"/>
      <c r="N683" s="8"/>
      <c r="O683" s="27"/>
      <c r="P683" s="27"/>
      <c r="Q683" s="8"/>
      <c r="R683" s="8"/>
      <c r="S683" s="8"/>
      <c r="T683" s="8"/>
      <c r="U683" s="8"/>
      <c r="V683" s="8"/>
      <c r="W683" s="9"/>
    </row>
    <row r="684" spans="1:23" ht="14.25" customHeight="1">
      <c r="A684" s="36">
        <v>6.3</v>
      </c>
      <c r="B684" s="37" t="s">
        <v>61</v>
      </c>
      <c r="C684" s="38" t="s">
        <v>30</v>
      </c>
      <c r="D684" s="42">
        <v>0</v>
      </c>
      <c r="E684" s="39">
        <v>209715</v>
      </c>
      <c r="F684" s="39">
        <f>ROUND(D684*E684,0)</f>
        <v>0</v>
      </c>
      <c r="G684" s="40">
        <f>IF(K684&gt;D684,K684-D684,0)</f>
        <v>0</v>
      </c>
      <c r="H684" s="41">
        <f>ROUND(E684*G684,0)</f>
        <v>0</v>
      </c>
      <c r="I684" s="66">
        <v>0</v>
      </c>
      <c r="J684" s="49">
        <f>ROUND(I684*E684,0)</f>
        <v>0</v>
      </c>
      <c r="K684" s="32"/>
      <c r="L684" s="35">
        <f>ROUND(E684*K684,0)</f>
        <v>0</v>
      </c>
      <c r="M684" s="7"/>
      <c r="N684" s="8"/>
      <c r="O684" s="27"/>
      <c r="P684" s="27"/>
      <c r="Q684" s="8"/>
      <c r="R684" s="8"/>
      <c r="S684" s="8"/>
      <c r="T684" s="8"/>
      <c r="U684" s="8"/>
      <c r="V684" s="8"/>
      <c r="W684" s="9"/>
    </row>
    <row r="685" spans="1:23" ht="14.25" customHeight="1">
      <c r="A685" s="36"/>
      <c r="B685" s="43"/>
      <c r="C685" s="53"/>
      <c r="D685" s="56"/>
      <c r="E685" s="39"/>
      <c r="F685" s="45">
        <f>SUM(F682:F684)</f>
        <v>394487</v>
      </c>
      <c r="G685" s="32"/>
      <c r="H685" s="45">
        <f>SUM(H682:H684)</f>
        <v>0</v>
      </c>
      <c r="I685" s="34"/>
      <c r="J685" s="45">
        <f>SUM(J682:J684)</f>
        <v>0</v>
      </c>
      <c r="K685" s="32"/>
      <c r="L685" s="45">
        <f>SUM(L682:L684)</f>
        <v>0</v>
      </c>
      <c r="M685" s="72"/>
      <c r="N685" s="8"/>
      <c r="O685" s="27"/>
      <c r="P685" s="27"/>
      <c r="Q685" s="8"/>
      <c r="R685" s="8"/>
      <c r="S685" s="8"/>
      <c r="T685" s="8"/>
      <c r="U685" s="8"/>
      <c r="V685" s="8"/>
      <c r="W685" s="9"/>
    </row>
    <row r="686" spans="1:23" ht="14.25" customHeight="1">
      <c r="A686" s="28">
        <v>7</v>
      </c>
      <c r="B686" s="50" t="s">
        <v>62</v>
      </c>
      <c r="C686" s="53"/>
      <c r="D686" s="56"/>
      <c r="E686" s="39"/>
      <c r="F686" s="39"/>
      <c r="G686" s="32"/>
      <c r="H686" s="41"/>
      <c r="I686" s="34"/>
      <c r="J686" s="33"/>
      <c r="K686" s="32"/>
      <c r="L686" s="35"/>
      <c r="M686" s="7"/>
      <c r="N686" s="8"/>
      <c r="O686" s="27"/>
      <c r="P686" s="27"/>
      <c r="Q686" s="8"/>
      <c r="R686" s="8"/>
      <c r="S686" s="8"/>
      <c r="T686" s="8"/>
      <c r="U686" s="8"/>
      <c r="V686" s="8"/>
      <c r="W686" s="9"/>
    </row>
    <row r="687" spans="1:23" ht="14.25" customHeight="1">
      <c r="A687" s="36">
        <v>7.1</v>
      </c>
      <c r="B687" s="37" t="s">
        <v>63</v>
      </c>
      <c r="C687" s="38" t="s">
        <v>64</v>
      </c>
      <c r="D687" s="56">
        <v>84.5</v>
      </c>
      <c r="E687" s="39">
        <v>45125</v>
      </c>
      <c r="F687" s="39">
        <f>ROUND(D687*E687,0)</f>
        <v>3813063</v>
      </c>
      <c r="G687" s="40">
        <f>IF(K687&gt;D687,K687-D687,0)</f>
        <v>0</v>
      </c>
      <c r="H687" s="41">
        <f>ROUND(E687*G687,0)</f>
        <v>0</v>
      </c>
      <c r="I687" s="66">
        <v>0</v>
      </c>
      <c r="J687" s="49">
        <f>ROUND(I687*E687,0)</f>
        <v>0</v>
      </c>
      <c r="K687" s="32"/>
      <c r="L687" s="35">
        <f>ROUND(E687*K687,0)</f>
        <v>0</v>
      </c>
      <c r="M687" s="7"/>
      <c r="N687" s="8"/>
      <c r="O687" s="27"/>
      <c r="P687" s="27"/>
      <c r="Q687" s="8"/>
      <c r="R687" s="8"/>
      <c r="S687" s="8"/>
      <c r="T687" s="8"/>
      <c r="U687" s="8"/>
      <c r="V687" s="8"/>
      <c r="W687" s="9"/>
    </row>
    <row r="688" spans="1:23" ht="14.25" customHeight="1">
      <c r="A688" s="36">
        <v>7.2</v>
      </c>
      <c r="B688" s="37" t="s">
        <v>65</v>
      </c>
      <c r="C688" s="38" t="s">
        <v>66</v>
      </c>
      <c r="D688" s="56">
        <v>844</v>
      </c>
      <c r="E688" s="39">
        <v>1133</v>
      </c>
      <c r="F688" s="39">
        <f>ROUND(D688*E688,0)</f>
        <v>956252</v>
      </c>
      <c r="G688" s="40">
        <f>IF(K688&gt;D688,K688-D688,0)</f>
        <v>0</v>
      </c>
      <c r="H688" s="41">
        <f>ROUND(E688*G688,0)</f>
        <v>0</v>
      </c>
      <c r="I688" s="66">
        <v>0</v>
      </c>
      <c r="J688" s="49">
        <f>ROUND(I688*E688,0)</f>
        <v>0</v>
      </c>
      <c r="K688" s="32"/>
      <c r="L688" s="35">
        <f>ROUND(E688*K688,0)</f>
        <v>0</v>
      </c>
      <c r="M688" s="7"/>
      <c r="N688" s="8"/>
      <c r="O688" s="27"/>
      <c r="P688" s="27"/>
      <c r="Q688" s="8"/>
      <c r="R688" s="8"/>
      <c r="S688" s="8"/>
      <c r="T688" s="8"/>
      <c r="U688" s="8"/>
      <c r="V688" s="8"/>
      <c r="W688" s="9"/>
    </row>
    <row r="689" spans="1:23" ht="14.25" customHeight="1">
      <c r="A689" s="36">
        <v>7.3</v>
      </c>
      <c r="B689" s="37" t="s">
        <v>67</v>
      </c>
      <c r="C689" s="38" t="s">
        <v>30</v>
      </c>
      <c r="D689" s="56">
        <v>6</v>
      </c>
      <c r="E689" s="39">
        <v>131673</v>
      </c>
      <c r="F689" s="39">
        <f>ROUND(D689*E689,0)</f>
        <v>790038</v>
      </c>
      <c r="G689" s="40">
        <f>IF(K689&gt;D689,K689-D689,0)</f>
        <v>0</v>
      </c>
      <c r="H689" s="41">
        <f>ROUND(E689*G689,0)</f>
        <v>0</v>
      </c>
      <c r="I689" s="66">
        <v>0</v>
      </c>
      <c r="J689" s="49">
        <f>ROUND(I689*E689,0)</f>
        <v>0</v>
      </c>
      <c r="K689" s="32"/>
      <c r="L689" s="35">
        <f>ROUND(E689*K689,0)</f>
        <v>0</v>
      </c>
      <c r="M689" s="7"/>
      <c r="N689" s="8"/>
      <c r="O689" s="27"/>
      <c r="P689" s="27"/>
      <c r="Q689" s="8"/>
      <c r="R689" s="8"/>
      <c r="S689" s="8"/>
      <c r="T689" s="8"/>
      <c r="U689" s="8"/>
      <c r="V689" s="8"/>
      <c r="W689" s="9"/>
    </row>
    <row r="690" spans="1:23" ht="14.25" customHeight="1">
      <c r="A690" s="36">
        <v>7.4</v>
      </c>
      <c r="B690" s="37" t="s">
        <v>68</v>
      </c>
      <c r="C690" s="38" t="s">
        <v>40</v>
      </c>
      <c r="D690" s="56">
        <v>0</v>
      </c>
      <c r="E690" s="39">
        <v>1245000</v>
      </c>
      <c r="F690" s="39">
        <f>ROUND(D690*E690,0)</f>
        <v>0</v>
      </c>
      <c r="G690" s="40">
        <f>IF(K690&gt;D690,K690-D690,0)</f>
        <v>0</v>
      </c>
      <c r="H690" s="41">
        <f>ROUND(E690*G690,0)</f>
        <v>0</v>
      </c>
      <c r="I690" s="66">
        <v>0</v>
      </c>
      <c r="J690" s="49">
        <f>ROUND(I690*E690,0)</f>
        <v>0</v>
      </c>
      <c r="K690" s="32"/>
      <c r="L690" s="35">
        <f>ROUND(E690*K690,0)</f>
        <v>0</v>
      </c>
      <c r="M690" s="7"/>
      <c r="N690" s="8"/>
      <c r="O690" s="27"/>
      <c r="P690" s="27"/>
      <c r="Q690" s="8"/>
      <c r="R690" s="8"/>
      <c r="S690" s="8"/>
      <c r="T690" s="8"/>
      <c r="U690" s="8"/>
      <c r="V690" s="8"/>
      <c r="W690" s="9"/>
    </row>
    <row r="691" spans="1:23" ht="14.25" customHeight="1">
      <c r="A691" s="36">
        <v>7.5</v>
      </c>
      <c r="B691" s="37" t="s">
        <v>69</v>
      </c>
      <c r="C691" s="38" t="s">
        <v>40</v>
      </c>
      <c r="D691" s="56">
        <v>0</v>
      </c>
      <c r="E691" s="39">
        <v>60171</v>
      </c>
      <c r="F691" s="39">
        <f>ROUND(D691*E691,0)</f>
        <v>0</v>
      </c>
      <c r="G691" s="40">
        <f>IF(K691&gt;D691,K691-D691,0)</f>
        <v>0</v>
      </c>
      <c r="H691" s="41">
        <f>ROUND(E691*G691,0)</f>
        <v>0</v>
      </c>
      <c r="I691" s="66">
        <v>0</v>
      </c>
      <c r="J691" s="49">
        <f>ROUND(I691*E691,0)</f>
        <v>0</v>
      </c>
      <c r="K691" s="32"/>
      <c r="L691" s="35">
        <f>ROUND(E691*K691,0)</f>
        <v>0</v>
      </c>
      <c r="M691" s="7"/>
      <c r="N691" s="8"/>
      <c r="O691" s="27"/>
      <c r="P691" s="27"/>
      <c r="Q691" s="8"/>
      <c r="R691" s="8"/>
      <c r="S691" s="8"/>
      <c r="T691" s="8"/>
      <c r="U691" s="8"/>
      <c r="V691" s="8"/>
      <c r="W691" s="9"/>
    </row>
    <row r="692" spans="1:23" ht="14.25" customHeight="1">
      <c r="A692" s="60"/>
      <c r="B692" s="60"/>
      <c r="C692" s="60"/>
      <c r="D692" s="60"/>
      <c r="E692" s="60"/>
      <c r="F692" s="45">
        <f>SUM(F687:F691)</f>
        <v>5559353</v>
      </c>
      <c r="G692" s="32"/>
      <c r="H692" s="45">
        <f>SUM(H687:H691)</f>
        <v>0</v>
      </c>
      <c r="I692" s="34"/>
      <c r="J692" s="45">
        <f>SUM(J687:J691)</f>
        <v>0</v>
      </c>
      <c r="K692" s="32"/>
      <c r="L692" s="199">
        <f>SUM(L687:L691)</f>
        <v>0</v>
      </c>
      <c r="M692" s="8"/>
      <c r="N692" s="8"/>
      <c r="O692" s="27"/>
      <c r="P692" s="27"/>
      <c r="Q692" s="8"/>
      <c r="R692" s="8"/>
      <c r="S692" s="8"/>
      <c r="T692" s="8"/>
      <c r="U692" s="8"/>
      <c r="V692" s="8"/>
      <c r="W692" s="9"/>
    </row>
    <row r="693" spans="1:23" ht="14.25" customHeight="1">
      <c r="A693" s="36"/>
      <c r="B693" s="61" t="s">
        <v>70</v>
      </c>
      <c r="C693" s="44"/>
      <c r="D693" s="32"/>
      <c r="E693" s="39"/>
      <c r="F693" s="39"/>
      <c r="G693" s="32"/>
      <c r="H693" s="33"/>
      <c r="I693" s="34"/>
      <c r="J693" s="33"/>
      <c r="K693" s="32"/>
      <c r="L693" s="35"/>
      <c r="M693" s="7"/>
      <c r="N693" s="8"/>
      <c r="O693" s="27"/>
      <c r="P693" s="27"/>
      <c r="Q693" s="8"/>
      <c r="R693" s="8"/>
      <c r="S693" s="8"/>
      <c r="T693" s="8"/>
      <c r="U693" s="8"/>
      <c r="V693" s="8"/>
      <c r="W693" s="9"/>
    </row>
    <row r="694" spans="1:23" ht="14.25" customHeight="1">
      <c r="A694" s="63">
        <v>9</v>
      </c>
      <c r="B694" s="50" t="s">
        <v>190</v>
      </c>
      <c r="C694" s="44"/>
      <c r="D694" s="32"/>
      <c r="E694" s="39"/>
      <c r="F694" s="39"/>
      <c r="G694" s="32"/>
      <c r="H694" s="33"/>
      <c r="I694" s="34"/>
      <c r="J694" s="33"/>
      <c r="K694" s="32"/>
      <c r="L694" s="35"/>
      <c r="M694" s="7"/>
      <c r="N694" s="8"/>
      <c r="O694" s="27"/>
      <c r="P694" s="27"/>
      <c r="Q694" s="8"/>
      <c r="R694" s="8"/>
      <c r="S694" s="8"/>
      <c r="T694" s="8"/>
      <c r="U694" s="8"/>
      <c r="V694" s="8"/>
      <c r="W694" s="9"/>
    </row>
    <row r="695" spans="1:23" ht="14.25" customHeight="1">
      <c r="A695" s="65" t="s">
        <v>191</v>
      </c>
      <c r="B695" s="37" t="s">
        <v>192</v>
      </c>
      <c r="C695" s="38" t="s">
        <v>30</v>
      </c>
      <c r="D695" s="32"/>
      <c r="E695" s="39"/>
      <c r="F695" s="39">
        <f>ROUND(D695*E695,0)</f>
        <v>0</v>
      </c>
      <c r="G695" s="40">
        <f>IF(K695&gt;D695,K695-D695,0)</f>
        <v>0</v>
      </c>
      <c r="H695" s="41">
        <f>ROUND(E695*G695,0)</f>
        <v>0</v>
      </c>
      <c r="I695" s="66">
        <v>0</v>
      </c>
      <c r="J695" s="49">
        <f>ROUND(I695*E695,0)</f>
        <v>0</v>
      </c>
      <c r="K695" s="32"/>
      <c r="L695" s="35">
        <f>ROUND(E695*K695,0)</f>
        <v>0</v>
      </c>
      <c r="M695" s="7"/>
      <c r="N695" s="8"/>
      <c r="O695" s="27"/>
      <c r="P695" s="27"/>
      <c r="Q695" s="8"/>
      <c r="R695" s="8"/>
      <c r="S695" s="8"/>
      <c r="T695" s="8"/>
      <c r="U695" s="8"/>
      <c r="V695" s="8"/>
      <c r="W695" s="9"/>
    </row>
    <row r="696" spans="1:23" ht="14.25" customHeight="1">
      <c r="A696" s="65" t="s">
        <v>191</v>
      </c>
      <c r="B696" s="37" t="s">
        <v>193</v>
      </c>
      <c r="C696" s="38" t="s">
        <v>40</v>
      </c>
      <c r="D696" s="32"/>
      <c r="E696" s="39"/>
      <c r="F696" s="39">
        <f>ROUND(D696*E696,0)</f>
        <v>0</v>
      </c>
      <c r="G696" s="40">
        <f>IF(K696&gt;D696,K696-D696,0)</f>
        <v>0</v>
      </c>
      <c r="H696" s="41">
        <f>ROUND(E696*G696,0)</f>
        <v>0</v>
      </c>
      <c r="I696" s="66">
        <v>0</v>
      </c>
      <c r="J696" s="49">
        <f>ROUND(I696*E696,0)</f>
        <v>0</v>
      </c>
      <c r="K696" s="32"/>
      <c r="L696" s="35">
        <f>ROUND(E696*K696,0)</f>
        <v>0</v>
      </c>
      <c r="M696" s="7"/>
      <c r="N696" s="8"/>
      <c r="O696" s="27"/>
      <c r="P696" s="27"/>
      <c r="Q696" s="8"/>
      <c r="R696" s="8"/>
      <c r="S696" s="8"/>
      <c r="T696" s="8"/>
      <c r="U696" s="8"/>
      <c r="V696" s="8"/>
      <c r="W696" s="9"/>
    </row>
    <row r="697" spans="1:23" ht="14.25" customHeight="1">
      <c r="A697" s="36"/>
      <c r="B697" s="43"/>
      <c r="C697" s="44"/>
      <c r="D697" s="32"/>
      <c r="E697" s="39"/>
      <c r="F697" s="45">
        <f>SUM(F695:F696)</f>
        <v>0</v>
      </c>
      <c r="G697" s="32"/>
      <c r="H697" s="45">
        <f>SUM(H695:H696)</f>
        <v>0</v>
      </c>
      <c r="I697" s="34"/>
      <c r="J697" s="45">
        <f>SUM(J695:J696)</f>
        <v>0</v>
      </c>
      <c r="K697" s="32"/>
      <c r="L697" s="199">
        <f>SUM(L695:L696)</f>
        <v>0</v>
      </c>
      <c r="M697" s="8"/>
      <c r="N697" s="8"/>
      <c r="O697" s="27"/>
      <c r="P697" s="27"/>
      <c r="Q697" s="8"/>
      <c r="R697" s="8"/>
      <c r="S697" s="8"/>
      <c r="T697" s="8"/>
      <c r="U697" s="8"/>
      <c r="V697" s="8"/>
      <c r="W697" s="9"/>
    </row>
    <row r="698" spans="1:23" ht="14.25" customHeight="1">
      <c r="A698" s="422" t="s">
        <v>225</v>
      </c>
      <c r="B698" s="423"/>
      <c r="C698" s="423"/>
      <c r="D698" s="423"/>
      <c r="E698" s="424"/>
      <c r="F698" s="74">
        <f>F692+F685+F680+F675+F670+F666+F662+F697</f>
        <v>45311375</v>
      </c>
      <c r="G698" s="32"/>
      <c r="H698" s="74">
        <f>H692+H685+H680+H675+H670+H666+H662+H697</f>
        <v>0</v>
      </c>
      <c r="I698" s="34"/>
      <c r="J698" s="74">
        <f>J692+J685+J680+J675+J670+J666+J662+J697</f>
        <v>0</v>
      </c>
      <c r="K698" s="32"/>
      <c r="L698" s="74">
        <f>L692+L685+L680+L675+L670+L666+L662+L697</f>
        <v>0</v>
      </c>
      <c r="M698" s="72"/>
      <c r="N698" s="8"/>
      <c r="O698" s="27"/>
      <c r="P698" s="27"/>
      <c r="Q698" s="8"/>
      <c r="R698" s="8"/>
      <c r="S698" s="8"/>
      <c r="T698" s="8"/>
      <c r="U698" s="8"/>
      <c r="V698" s="8"/>
      <c r="W698" s="9"/>
    </row>
    <row r="699" spans="1:23" ht="7.9" customHeight="1">
      <c r="A699" s="36"/>
      <c r="B699" s="43"/>
      <c r="C699" s="44"/>
      <c r="D699" s="32"/>
      <c r="E699" s="39"/>
      <c r="F699" s="39"/>
      <c r="G699" s="32"/>
      <c r="H699" s="33"/>
      <c r="I699" s="34"/>
      <c r="J699" s="33"/>
      <c r="K699" s="32"/>
      <c r="L699" s="35"/>
      <c r="M699" s="7"/>
      <c r="N699" s="8"/>
      <c r="O699" s="27"/>
      <c r="P699" s="27"/>
      <c r="Q699" s="8"/>
      <c r="R699" s="8"/>
      <c r="S699" s="8"/>
      <c r="T699" s="8"/>
      <c r="U699" s="8"/>
      <c r="V699" s="8"/>
      <c r="W699" s="9"/>
    </row>
    <row r="700" spans="1:23" ht="14.25" customHeight="1">
      <c r="A700" s="539" t="s">
        <v>226</v>
      </c>
      <c r="B700" s="540"/>
      <c r="C700" s="540"/>
      <c r="D700" s="540"/>
      <c r="E700" s="540"/>
      <c r="F700" s="540"/>
      <c r="G700" s="540"/>
      <c r="H700" s="540"/>
      <c r="I700" s="540"/>
      <c r="J700" s="540"/>
      <c r="K700" s="540"/>
      <c r="L700" s="541"/>
      <c r="M700" s="7"/>
      <c r="N700" s="8"/>
      <c r="O700" s="27"/>
      <c r="P700" s="27"/>
      <c r="Q700" s="8"/>
      <c r="R700" s="8"/>
      <c r="S700" s="8"/>
      <c r="T700" s="8"/>
      <c r="U700" s="8"/>
      <c r="V700" s="8"/>
      <c r="W700" s="9"/>
    </row>
    <row r="701" spans="1:23" ht="14.25" customHeight="1">
      <c r="A701" s="28">
        <v>1</v>
      </c>
      <c r="B701" s="29" t="s">
        <v>38</v>
      </c>
      <c r="C701" s="30"/>
      <c r="D701" s="31"/>
      <c r="E701" s="30"/>
      <c r="F701" s="30"/>
      <c r="G701" s="32"/>
      <c r="H701" s="33"/>
      <c r="I701" s="34"/>
      <c r="J701" s="33"/>
      <c r="K701" s="32"/>
      <c r="L701" s="35"/>
      <c r="M701" s="7"/>
      <c r="N701" s="8"/>
      <c r="O701" s="27"/>
      <c r="P701" s="27"/>
      <c r="Q701" s="8"/>
      <c r="R701" s="8"/>
      <c r="S701" s="8"/>
      <c r="T701" s="8"/>
      <c r="U701" s="8"/>
      <c r="V701" s="8"/>
      <c r="W701" s="9"/>
    </row>
    <row r="702" spans="1:23" ht="14.25" customHeight="1">
      <c r="A702" s="36">
        <v>1.1000000000000001</v>
      </c>
      <c r="B702" s="37" t="s">
        <v>39</v>
      </c>
      <c r="C702" s="38" t="s">
        <v>40</v>
      </c>
      <c r="D702" s="32">
        <v>35.85</v>
      </c>
      <c r="E702" s="39">
        <v>2970</v>
      </c>
      <c r="F702" s="39">
        <f>ROUND(D702*E702,0)</f>
        <v>106475</v>
      </c>
      <c r="G702" s="40">
        <f>IF(K702&gt;D702,K702-D702,0)</f>
        <v>0</v>
      </c>
      <c r="H702" s="41">
        <f>ROUND(E702*G702,0)</f>
        <v>0</v>
      </c>
      <c r="I702" s="66">
        <v>0</v>
      </c>
      <c r="J702" s="49">
        <f>ROUND(I702*E702,0)</f>
        <v>0</v>
      </c>
      <c r="K702" s="32"/>
      <c r="L702" s="35">
        <f>ROUND(E702*K702,0)</f>
        <v>0</v>
      </c>
      <c r="M702" s="7"/>
      <c r="N702" s="8"/>
      <c r="O702" s="27"/>
      <c r="P702" s="27"/>
      <c r="Q702" s="8"/>
      <c r="R702" s="8"/>
      <c r="S702" s="8"/>
      <c r="T702" s="8"/>
      <c r="U702" s="8"/>
      <c r="V702" s="8"/>
      <c r="W702" s="9"/>
    </row>
    <row r="703" spans="1:23" ht="14.25" customHeight="1">
      <c r="A703" s="36">
        <v>1.2</v>
      </c>
      <c r="B703" s="37" t="s">
        <v>41</v>
      </c>
      <c r="C703" s="38" t="s">
        <v>40</v>
      </c>
      <c r="D703" s="32">
        <v>71.7</v>
      </c>
      <c r="E703" s="39">
        <v>3057</v>
      </c>
      <c r="F703" s="39">
        <f>ROUND(D703*E703,0)</f>
        <v>219187</v>
      </c>
      <c r="G703" s="40">
        <f>IF(K703&gt;D703,K703-D703,0)</f>
        <v>0</v>
      </c>
      <c r="H703" s="41">
        <f>ROUND(E703*G703,0)</f>
        <v>0</v>
      </c>
      <c r="I703" s="66">
        <v>0</v>
      </c>
      <c r="J703" s="49">
        <f>ROUND(I703*E703,0)</f>
        <v>0</v>
      </c>
      <c r="K703" s="32"/>
      <c r="L703" s="35">
        <f>ROUND(E703*K703,0)</f>
        <v>0</v>
      </c>
      <c r="M703" s="7"/>
      <c r="N703" s="8"/>
      <c r="O703" s="27"/>
      <c r="P703" s="27"/>
      <c r="Q703" s="8"/>
      <c r="R703" s="8"/>
      <c r="S703" s="8"/>
      <c r="T703" s="8"/>
      <c r="U703" s="8"/>
      <c r="V703" s="8"/>
      <c r="W703" s="9"/>
    </row>
    <row r="704" spans="1:23" ht="14.25" customHeight="1">
      <c r="A704" s="36">
        <v>1.3</v>
      </c>
      <c r="B704" s="37" t="s">
        <v>42</v>
      </c>
      <c r="C704" s="38" t="s">
        <v>43</v>
      </c>
      <c r="D704" s="32">
        <f>D702/1000</f>
        <v>3.585E-2</v>
      </c>
      <c r="E704" s="39">
        <v>1478476</v>
      </c>
      <c r="F704" s="39">
        <f>ROUND(D704*E704,0)</f>
        <v>53003</v>
      </c>
      <c r="G704" s="40">
        <f>IF(K704&gt;D704,K704-D704,0)</f>
        <v>0</v>
      </c>
      <c r="H704" s="41">
        <f>ROUND(E704*G704,0)</f>
        <v>0</v>
      </c>
      <c r="I704" s="66">
        <v>0</v>
      </c>
      <c r="J704" s="49">
        <f>ROUND(I704*E704,0)</f>
        <v>0</v>
      </c>
      <c r="K704" s="32"/>
      <c r="L704" s="35">
        <f>ROUND(E704*K704,0)</f>
        <v>0</v>
      </c>
      <c r="M704" s="7"/>
      <c r="N704" s="8"/>
      <c r="O704" s="27"/>
      <c r="P704" s="27"/>
      <c r="Q704" s="8"/>
      <c r="R704" s="8"/>
      <c r="S704" s="8"/>
      <c r="T704" s="8"/>
      <c r="U704" s="8"/>
      <c r="V704" s="8"/>
      <c r="W704" s="9"/>
    </row>
    <row r="705" spans="1:23" ht="14.25" customHeight="1">
      <c r="A705" s="36"/>
      <c r="B705" s="43"/>
      <c r="C705" s="44"/>
      <c r="D705" s="32"/>
      <c r="E705" s="39"/>
      <c r="F705" s="45">
        <f>SUM(F702:F704)</f>
        <v>378665</v>
      </c>
      <c r="G705" s="32"/>
      <c r="H705" s="45">
        <f>SUM(H702:H704)</f>
        <v>0</v>
      </c>
      <c r="I705" s="34"/>
      <c r="J705" s="45">
        <f>SUM(J702:J704)</f>
        <v>0</v>
      </c>
      <c r="K705" s="32"/>
      <c r="L705" s="45">
        <f>SUM(L702:L704)</f>
        <v>0</v>
      </c>
      <c r="M705" s="72"/>
      <c r="N705" s="8"/>
      <c r="O705" s="27"/>
      <c r="P705" s="27"/>
      <c r="Q705" s="8"/>
      <c r="R705" s="8"/>
      <c r="S705" s="8"/>
      <c r="T705" s="8"/>
      <c r="U705" s="8"/>
      <c r="V705" s="8"/>
      <c r="W705" s="9"/>
    </row>
    <row r="706" spans="1:23" ht="14.25" customHeight="1">
      <c r="A706" s="28">
        <v>2</v>
      </c>
      <c r="B706" s="29" t="s">
        <v>44</v>
      </c>
      <c r="C706" s="47"/>
      <c r="D706" s="32"/>
      <c r="E706" s="48"/>
      <c r="F706" s="39"/>
      <c r="G706" s="32"/>
      <c r="H706" s="33"/>
      <c r="I706" s="34"/>
      <c r="J706" s="33"/>
      <c r="K706" s="32"/>
      <c r="L706" s="35"/>
      <c r="M706" s="7"/>
      <c r="N706" s="8"/>
      <c r="O706" s="27"/>
      <c r="P706" s="27"/>
      <c r="Q706" s="8"/>
      <c r="R706" s="8"/>
      <c r="S706" s="8"/>
      <c r="T706" s="8"/>
      <c r="U706" s="8"/>
      <c r="V706" s="8"/>
      <c r="W706" s="9"/>
    </row>
    <row r="707" spans="1:23" ht="14.25" customHeight="1">
      <c r="A707" s="36"/>
      <c r="B707" s="37" t="s">
        <v>45</v>
      </c>
      <c r="C707" s="38" t="s">
        <v>46</v>
      </c>
      <c r="D707" s="32">
        <v>0</v>
      </c>
      <c r="E707" s="39">
        <v>209569</v>
      </c>
      <c r="F707" s="39">
        <f>ROUND(D707*E707,0)</f>
        <v>0</v>
      </c>
      <c r="G707" s="40">
        <f>IF(K707&gt;D707,K707-D707,0)</f>
        <v>0</v>
      </c>
      <c r="H707" s="41">
        <f>ROUND(E707*G707,0)</f>
        <v>0</v>
      </c>
      <c r="I707" s="66">
        <v>0</v>
      </c>
      <c r="J707" s="49">
        <f>ROUND(I707*E707,0)</f>
        <v>0</v>
      </c>
      <c r="K707" s="32"/>
      <c r="L707" s="35">
        <f>ROUND(E707*K707,0)</f>
        <v>0</v>
      </c>
      <c r="M707" s="7"/>
      <c r="N707" s="8"/>
      <c r="O707" s="27"/>
      <c r="P707" s="27"/>
      <c r="Q707" s="8"/>
      <c r="R707" s="8"/>
      <c r="S707" s="8"/>
      <c r="T707" s="8"/>
      <c r="U707" s="8"/>
      <c r="V707" s="8"/>
      <c r="W707" s="9"/>
    </row>
    <row r="708" spans="1:23" ht="14.25" customHeight="1">
      <c r="A708" s="36"/>
      <c r="B708" s="43"/>
      <c r="C708" s="44"/>
      <c r="D708" s="32"/>
      <c r="E708" s="39"/>
      <c r="F708" s="39">
        <f>ROUND(D708*E708,0)</f>
        <v>0</v>
      </c>
      <c r="G708" s="32"/>
      <c r="H708" s="33"/>
      <c r="I708" s="34"/>
      <c r="J708" s="33"/>
      <c r="K708" s="32"/>
      <c r="L708" s="35"/>
      <c r="M708" s="7"/>
      <c r="N708" s="8"/>
      <c r="O708" s="27"/>
      <c r="P708" s="27"/>
      <c r="Q708" s="8"/>
      <c r="R708" s="8"/>
      <c r="S708" s="8"/>
      <c r="T708" s="8"/>
      <c r="U708" s="8"/>
      <c r="V708" s="8"/>
      <c r="W708" s="9"/>
    </row>
    <row r="709" spans="1:23" ht="14.25" customHeight="1">
      <c r="A709" s="36"/>
      <c r="B709" s="43"/>
      <c r="C709" s="44"/>
      <c r="D709" s="32"/>
      <c r="E709" s="39"/>
      <c r="F709" s="45">
        <f>SUM(F707:F708)</f>
        <v>0</v>
      </c>
      <c r="G709" s="32"/>
      <c r="H709" s="45">
        <f>SUM(H707:H708)</f>
        <v>0</v>
      </c>
      <c r="I709" s="34"/>
      <c r="J709" s="45">
        <f>SUM(J707:J708)</f>
        <v>0</v>
      </c>
      <c r="K709" s="32"/>
      <c r="L709" s="45">
        <f>SUM(L707:L708)</f>
        <v>0</v>
      </c>
      <c r="M709" s="72"/>
      <c r="N709" s="8"/>
      <c r="O709" s="27"/>
      <c r="P709" s="27"/>
      <c r="Q709" s="8"/>
      <c r="R709" s="8"/>
      <c r="S709" s="8"/>
      <c r="T709" s="8"/>
      <c r="U709" s="8"/>
      <c r="V709" s="8"/>
      <c r="W709" s="9"/>
    </row>
    <row r="710" spans="1:23" ht="14.25" customHeight="1">
      <c r="A710" s="28">
        <v>3</v>
      </c>
      <c r="B710" s="50" t="s">
        <v>47</v>
      </c>
      <c r="C710" s="44"/>
      <c r="D710" s="32"/>
      <c r="E710" s="39"/>
      <c r="F710" s="39"/>
      <c r="G710" s="32"/>
      <c r="H710" s="33"/>
      <c r="I710" s="34"/>
      <c r="J710" s="33"/>
      <c r="K710" s="32"/>
      <c r="L710" s="35"/>
      <c r="M710" s="7"/>
      <c r="N710" s="8"/>
      <c r="O710" s="27"/>
      <c r="P710" s="27"/>
      <c r="Q710" s="8"/>
      <c r="R710" s="8"/>
      <c r="S710" s="8"/>
      <c r="T710" s="8"/>
      <c r="U710" s="8"/>
      <c r="V710" s="8"/>
      <c r="W710" s="9"/>
    </row>
    <row r="711" spans="1:23" ht="14.25" customHeight="1">
      <c r="A711" s="36">
        <v>3.1</v>
      </c>
      <c r="B711" s="37" t="s">
        <v>48</v>
      </c>
      <c r="C711" s="38" t="s">
        <v>46</v>
      </c>
      <c r="D711" s="32">
        <v>96.8</v>
      </c>
      <c r="E711" s="39">
        <v>19763</v>
      </c>
      <c r="F711" s="39">
        <f>ROUND(D711*E711,0)</f>
        <v>1913058</v>
      </c>
      <c r="G711" s="40">
        <f>IF(K711&gt;D711,K711-D711,0)</f>
        <v>0</v>
      </c>
      <c r="H711" s="41">
        <f>ROUND(E711*G711,0)</f>
        <v>0</v>
      </c>
      <c r="I711" s="66">
        <v>0</v>
      </c>
      <c r="J711" s="49">
        <f>ROUND(I711*E711,0)</f>
        <v>0</v>
      </c>
      <c r="K711" s="32"/>
      <c r="L711" s="35">
        <f>ROUND(E711*K711,0)</f>
        <v>0</v>
      </c>
      <c r="M711" s="7"/>
      <c r="N711" s="8"/>
      <c r="O711" s="27"/>
      <c r="P711" s="27"/>
      <c r="Q711" s="8"/>
      <c r="R711" s="8"/>
      <c r="S711" s="8"/>
      <c r="T711" s="8"/>
      <c r="U711" s="8"/>
      <c r="V711" s="8"/>
      <c r="W711" s="9"/>
    </row>
    <row r="712" spans="1:23" ht="14.25" customHeight="1">
      <c r="A712" s="36">
        <v>3.2</v>
      </c>
      <c r="B712" s="37" t="s">
        <v>49</v>
      </c>
      <c r="C712" s="38" t="s">
        <v>46</v>
      </c>
      <c r="D712" s="32">
        <v>10.76</v>
      </c>
      <c r="E712" s="39">
        <v>52187</v>
      </c>
      <c r="F712" s="39">
        <f>ROUND(D712*E712,0)</f>
        <v>561532</v>
      </c>
      <c r="G712" s="40">
        <f>IF(K712&gt;D712,K712-D712,0)</f>
        <v>0</v>
      </c>
      <c r="H712" s="41">
        <f>ROUND(E712*G712,0)</f>
        <v>0</v>
      </c>
      <c r="I712" s="66">
        <v>0</v>
      </c>
      <c r="J712" s="49">
        <f>ROUND(I712*E712,0)</f>
        <v>0</v>
      </c>
      <c r="K712" s="32"/>
      <c r="L712" s="35">
        <f>ROUND(E712*K712,0)</f>
        <v>0</v>
      </c>
      <c r="M712" s="7"/>
      <c r="N712" s="8"/>
      <c r="O712" s="27"/>
      <c r="P712" s="27"/>
      <c r="Q712" s="8"/>
      <c r="R712" s="8"/>
      <c r="S712" s="8"/>
      <c r="T712" s="8"/>
      <c r="U712" s="8"/>
      <c r="V712" s="8"/>
      <c r="W712" s="9"/>
    </row>
    <row r="713" spans="1:23" ht="14.25" customHeight="1">
      <c r="A713" s="36"/>
      <c r="B713" s="43"/>
      <c r="C713" s="44"/>
      <c r="D713" s="32"/>
      <c r="E713" s="39"/>
      <c r="F713" s="45">
        <f>SUM(F711:F712)</f>
        <v>2474590</v>
      </c>
      <c r="G713" s="32"/>
      <c r="H713" s="45">
        <f>SUM(H711:H712)</f>
        <v>0</v>
      </c>
      <c r="I713" s="34"/>
      <c r="J713" s="45">
        <f>SUM(J711:J712)</f>
        <v>0</v>
      </c>
      <c r="K713" s="32"/>
      <c r="L713" s="45">
        <f>SUM(L711:L712)</f>
        <v>0</v>
      </c>
      <c r="M713" s="72"/>
      <c r="N713" s="8"/>
      <c r="O713" s="27"/>
      <c r="P713" s="27"/>
      <c r="Q713" s="8"/>
      <c r="R713" s="8"/>
      <c r="S713" s="8"/>
      <c r="T713" s="8"/>
      <c r="U713" s="8"/>
      <c r="V713" s="8"/>
      <c r="W713" s="9"/>
    </row>
    <row r="714" spans="1:23" ht="14.25" customHeight="1">
      <c r="A714" s="36"/>
      <c r="B714" s="43"/>
      <c r="C714" s="44"/>
      <c r="D714" s="32"/>
      <c r="E714" s="39"/>
      <c r="F714" s="39"/>
      <c r="G714" s="32"/>
      <c r="H714" s="33"/>
      <c r="I714" s="34"/>
      <c r="J714" s="33"/>
      <c r="K714" s="32"/>
      <c r="L714" s="35"/>
      <c r="M714" s="7"/>
      <c r="N714" s="8"/>
      <c r="O714" s="27"/>
      <c r="P714" s="27"/>
      <c r="Q714" s="8"/>
      <c r="R714" s="8"/>
      <c r="S714" s="8"/>
      <c r="T714" s="8"/>
      <c r="U714" s="8"/>
      <c r="V714" s="8"/>
      <c r="W714" s="9"/>
    </row>
    <row r="715" spans="1:23" ht="14.25" customHeight="1">
      <c r="A715" s="28">
        <v>4</v>
      </c>
      <c r="B715" s="50" t="s">
        <v>50</v>
      </c>
      <c r="C715" s="53"/>
      <c r="D715" s="32"/>
      <c r="E715" s="39"/>
      <c r="F715" s="54"/>
      <c r="G715" s="32"/>
      <c r="H715" s="33"/>
      <c r="I715" s="34"/>
      <c r="J715" s="33"/>
      <c r="K715" s="32"/>
      <c r="L715" s="35"/>
      <c r="M715" s="7"/>
      <c r="N715" s="8"/>
      <c r="O715" s="27"/>
      <c r="P715" s="27"/>
      <c r="Q715" s="8"/>
      <c r="R715" s="8"/>
      <c r="S715" s="8"/>
      <c r="T715" s="8"/>
      <c r="U715" s="8"/>
      <c r="V715" s="8"/>
      <c r="W715" s="9"/>
    </row>
    <row r="716" spans="1:23" ht="14.25" customHeight="1">
      <c r="A716" s="36">
        <v>4.0999999999999996</v>
      </c>
      <c r="B716" s="37" t="s">
        <v>51</v>
      </c>
      <c r="C716" s="38" t="s">
        <v>46</v>
      </c>
      <c r="D716" s="32">
        <v>7.17</v>
      </c>
      <c r="E716" s="39">
        <v>31353</v>
      </c>
      <c r="F716" s="39">
        <f>ROUND(D716*E716,0)</f>
        <v>224801</v>
      </c>
      <c r="G716" s="40">
        <f>IF(K716&gt;D716,K716-D716,0)</f>
        <v>0</v>
      </c>
      <c r="H716" s="41">
        <f>ROUND(E716*G716,0)</f>
        <v>0</v>
      </c>
      <c r="I716" s="66">
        <v>0</v>
      </c>
      <c r="J716" s="49">
        <f>ROUND(I716*E716,0)</f>
        <v>0</v>
      </c>
      <c r="K716" s="32"/>
      <c r="L716" s="35">
        <f>ROUND(E716*K716,0)</f>
        <v>0</v>
      </c>
      <c r="M716" s="7"/>
      <c r="N716" s="8"/>
      <c r="O716" s="27"/>
      <c r="P716" s="27"/>
      <c r="Q716" s="8"/>
      <c r="R716" s="8"/>
      <c r="S716" s="8"/>
      <c r="T716" s="8"/>
      <c r="U716" s="8"/>
      <c r="V716" s="8"/>
      <c r="W716" s="9"/>
    </row>
    <row r="717" spans="1:23" ht="14.25" customHeight="1">
      <c r="A717" s="36">
        <v>4.2</v>
      </c>
      <c r="B717" s="37" t="s">
        <v>52</v>
      </c>
      <c r="C717" s="38" t="s">
        <v>46</v>
      </c>
      <c r="D717" s="32">
        <v>35.85</v>
      </c>
      <c r="E717" s="39">
        <v>59142</v>
      </c>
      <c r="F717" s="39">
        <f>ROUND(D717*E717,0)</f>
        <v>2120241</v>
      </c>
      <c r="G717" s="40">
        <f>IF(K717&gt;D717,K717-D717,0)</f>
        <v>0</v>
      </c>
      <c r="H717" s="41">
        <f>ROUND(E717*G717,0)</f>
        <v>0</v>
      </c>
      <c r="I717" s="66">
        <v>0</v>
      </c>
      <c r="J717" s="49">
        <f>ROUND(I717*E717,0)</f>
        <v>0</v>
      </c>
      <c r="K717" s="32"/>
      <c r="L717" s="35">
        <f>ROUND(E717*K717,0)</f>
        <v>0</v>
      </c>
      <c r="M717" s="7"/>
      <c r="N717" s="8"/>
      <c r="O717" s="27"/>
      <c r="P717" s="27"/>
      <c r="Q717" s="8"/>
      <c r="R717" s="8"/>
      <c r="S717" s="8"/>
      <c r="T717" s="8"/>
      <c r="U717" s="8"/>
      <c r="V717" s="8"/>
      <c r="W717" s="9"/>
    </row>
    <row r="718" spans="1:23" ht="14.25" customHeight="1">
      <c r="A718" s="28"/>
      <c r="B718" s="43"/>
      <c r="C718" s="53"/>
      <c r="D718" s="32"/>
      <c r="E718" s="39"/>
      <c r="F718" s="45">
        <f>SUM(F716:F717)</f>
        <v>2345042</v>
      </c>
      <c r="G718" s="32"/>
      <c r="H718" s="45">
        <f>SUM(H716:H717)</f>
        <v>0</v>
      </c>
      <c r="I718" s="34"/>
      <c r="J718" s="45">
        <f>SUM(J716:J717)</f>
        <v>0</v>
      </c>
      <c r="K718" s="32"/>
      <c r="L718" s="45">
        <f>SUM(L716:L717)</f>
        <v>0</v>
      </c>
      <c r="M718" s="72"/>
      <c r="N718" s="8"/>
      <c r="O718" s="27"/>
      <c r="P718" s="27"/>
      <c r="Q718" s="8"/>
      <c r="R718" s="8"/>
      <c r="S718" s="8"/>
      <c r="T718" s="8"/>
      <c r="U718" s="8"/>
      <c r="V718" s="8"/>
      <c r="W718" s="9"/>
    </row>
    <row r="719" spans="1:23" ht="14.25" customHeight="1">
      <c r="A719" s="28">
        <v>5</v>
      </c>
      <c r="B719" s="29" t="s">
        <v>53</v>
      </c>
      <c r="C719" s="53"/>
      <c r="D719" s="52"/>
      <c r="E719" s="39"/>
      <c r="F719" s="39"/>
      <c r="G719" s="32"/>
      <c r="H719" s="33"/>
      <c r="I719" s="34"/>
      <c r="J719" s="33"/>
      <c r="K719" s="32"/>
      <c r="L719" s="35"/>
      <c r="M719" s="7"/>
      <c r="N719" s="8"/>
      <c r="O719" s="27"/>
      <c r="P719" s="27"/>
      <c r="Q719" s="8"/>
      <c r="R719" s="8"/>
      <c r="S719" s="8"/>
      <c r="T719" s="8"/>
      <c r="U719" s="8"/>
      <c r="V719" s="8"/>
      <c r="W719" s="9"/>
    </row>
    <row r="720" spans="1:23" ht="14.25" customHeight="1">
      <c r="A720" s="36">
        <v>5.0999999999999996</v>
      </c>
      <c r="B720" s="37" t="s">
        <v>54</v>
      </c>
      <c r="C720" s="38" t="s">
        <v>46</v>
      </c>
      <c r="D720" s="32">
        <v>35.85</v>
      </c>
      <c r="E720" s="39">
        <v>666008</v>
      </c>
      <c r="F720" s="39">
        <f>ROUND(D720*E720,0)</f>
        <v>23876387</v>
      </c>
      <c r="G720" s="40">
        <f>IF(K720&gt;D720,K720-D720,0)</f>
        <v>0</v>
      </c>
      <c r="H720" s="41">
        <f>ROUND(E720*G720,0)</f>
        <v>0</v>
      </c>
      <c r="I720" s="66">
        <v>0</v>
      </c>
      <c r="J720" s="49">
        <f>ROUND(I720*E720,0)</f>
        <v>0</v>
      </c>
      <c r="K720" s="32"/>
      <c r="L720" s="35">
        <f>ROUND(E720*K720,0)</f>
        <v>0</v>
      </c>
      <c r="M720" s="7"/>
      <c r="N720" s="8"/>
      <c r="O720" s="27"/>
      <c r="P720" s="27"/>
      <c r="Q720" s="8"/>
      <c r="R720" s="8"/>
      <c r="S720" s="8"/>
      <c r="T720" s="8"/>
      <c r="U720" s="8"/>
      <c r="V720" s="8"/>
      <c r="W720" s="9"/>
    </row>
    <row r="721" spans="1:23" ht="14.25" customHeight="1">
      <c r="A721" s="36">
        <v>5.2</v>
      </c>
      <c r="B721" s="37" t="s">
        <v>55</v>
      </c>
      <c r="C721" s="38" t="s">
        <v>56</v>
      </c>
      <c r="D721" s="32">
        <v>0</v>
      </c>
      <c r="E721" s="39">
        <v>4005</v>
      </c>
      <c r="F721" s="39">
        <f>ROUND(D721*E721,0)</f>
        <v>0</v>
      </c>
      <c r="G721" s="40">
        <f>IF(K721&gt;D721,K721-D721,0)</f>
        <v>0</v>
      </c>
      <c r="H721" s="41">
        <f>ROUND(E721*G721,0)</f>
        <v>0</v>
      </c>
      <c r="I721" s="66">
        <v>0</v>
      </c>
      <c r="J721" s="49">
        <f>ROUND(I721*E721,0)</f>
        <v>0</v>
      </c>
      <c r="K721" s="32"/>
      <c r="L721" s="35">
        <f>ROUND(E721*K721,0)</f>
        <v>0</v>
      </c>
      <c r="M721" s="7"/>
      <c r="N721" s="8"/>
      <c r="O721" s="27"/>
      <c r="P721" s="27"/>
      <c r="Q721" s="8"/>
      <c r="R721" s="8"/>
      <c r="S721" s="8"/>
      <c r="T721" s="8"/>
      <c r="U721" s="8"/>
      <c r="V721" s="8"/>
      <c r="W721" s="9"/>
    </row>
    <row r="722" spans="1:23" ht="14.25" customHeight="1">
      <c r="A722" s="36">
        <v>5.3</v>
      </c>
      <c r="B722" s="37" t="s">
        <v>57</v>
      </c>
      <c r="C722" s="38" t="s">
        <v>40</v>
      </c>
      <c r="D722" s="32">
        <v>71.7</v>
      </c>
      <c r="E722" s="39">
        <v>56280</v>
      </c>
      <c r="F722" s="39">
        <f>ROUND(D722*E722,0)</f>
        <v>4035276</v>
      </c>
      <c r="G722" s="40">
        <f>IF(K722&gt;D722,K722-D722,0)</f>
        <v>0</v>
      </c>
      <c r="H722" s="41">
        <f>ROUND(E722*G722,0)</f>
        <v>0</v>
      </c>
      <c r="I722" s="66">
        <v>0</v>
      </c>
      <c r="J722" s="49">
        <f>ROUND(I722*E722,0)</f>
        <v>0</v>
      </c>
      <c r="K722" s="32"/>
      <c r="L722" s="35">
        <f>ROUND(E722*K722,0)</f>
        <v>0</v>
      </c>
      <c r="M722" s="7"/>
      <c r="N722" s="8"/>
      <c r="O722" s="27"/>
      <c r="P722" s="27"/>
      <c r="Q722" s="8"/>
      <c r="R722" s="8"/>
      <c r="S722" s="8"/>
      <c r="T722" s="8"/>
      <c r="U722" s="8"/>
      <c r="V722" s="8"/>
      <c r="W722" s="9"/>
    </row>
    <row r="723" spans="1:23" ht="14.25" customHeight="1">
      <c r="A723" s="36"/>
      <c r="B723" s="43"/>
      <c r="C723" s="53"/>
      <c r="D723" s="32"/>
      <c r="E723" s="39"/>
      <c r="F723" s="45">
        <f>SUM(F720:F722)</f>
        <v>27911663</v>
      </c>
      <c r="G723" s="32"/>
      <c r="H723" s="45">
        <f>SUM(H720:H722)</f>
        <v>0</v>
      </c>
      <c r="I723" s="34"/>
      <c r="J723" s="45">
        <f>SUM(J720:J722)</f>
        <v>0</v>
      </c>
      <c r="K723" s="32"/>
      <c r="L723" s="45">
        <f>SUM(L720:L722)</f>
        <v>0</v>
      </c>
      <c r="M723" s="72"/>
      <c r="N723" s="8"/>
      <c r="O723" s="27"/>
      <c r="P723" s="27"/>
      <c r="Q723" s="8"/>
      <c r="R723" s="8"/>
      <c r="S723" s="8"/>
      <c r="T723" s="8"/>
      <c r="U723" s="8"/>
      <c r="V723" s="8"/>
      <c r="W723" s="9"/>
    </row>
    <row r="724" spans="1:23" ht="14.25" customHeight="1">
      <c r="A724" s="28">
        <v>6</v>
      </c>
      <c r="B724" s="29" t="s">
        <v>58</v>
      </c>
      <c r="C724" s="30"/>
      <c r="D724" s="202"/>
      <c r="E724" s="30"/>
      <c r="F724" s="39"/>
      <c r="G724" s="32"/>
      <c r="H724" s="33"/>
      <c r="I724" s="34"/>
      <c r="J724" s="33"/>
      <c r="K724" s="32"/>
      <c r="L724" s="35"/>
      <c r="M724" s="7"/>
      <c r="N724" s="8"/>
      <c r="O724" s="27"/>
      <c r="P724" s="27"/>
      <c r="Q724" s="8"/>
      <c r="R724" s="8"/>
      <c r="S724" s="8"/>
      <c r="T724" s="8"/>
      <c r="U724" s="8"/>
      <c r="V724" s="8"/>
      <c r="W724" s="9"/>
    </row>
    <row r="725" spans="1:23" ht="14.25" customHeight="1">
      <c r="A725" s="36">
        <v>6.1</v>
      </c>
      <c r="B725" s="37" t="s">
        <v>59</v>
      </c>
      <c r="C725" s="38" t="s">
        <v>40</v>
      </c>
      <c r="D725" s="42">
        <v>107.55</v>
      </c>
      <c r="E725" s="39">
        <v>2973</v>
      </c>
      <c r="F725" s="39">
        <f>ROUND(D725*E725,0)</f>
        <v>319746</v>
      </c>
      <c r="G725" s="40">
        <f>IF(K725&gt;D725,K725-D725,0)</f>
        <v>0</v>
      </c>
      <c r="H725" s="41">
        <f>ROUND(E725*G725,0)</f>
        <v>0</v>
      </c>
      <c r="I725" s="66">
        <v>0</v>
      </c>
      <c r="J725" s="49">
        <f>ROUND(I725*E725,0)</f>
        <v>0</v>
      </c>
      <c r="K725" s="32"/>
      <c r="L725" s="35">
        <f>ROUND(E725*K725,0)</f>
        <v>0</v>
      </c>
      <c r="M725" s="7"/>
      <c r="N725" s="8"/>
      <c r="O725" s="27"/>
      <c r="P725" s="27"/>
      <c r="Q725" s="8"/>
      <c r="R725" s="8"/>
      <c r="S725" s="8"/>
      <c r="T725" s="8"/>
      <c r="U725" s="8"/>
      <c r="V725" s="8"/>
      <c r="W725" s="9"/>
    </row>
    <row r="726" spans="1:23" ht="14.25" customHeight="1">
      <c r="A726" s="36">
        <v>6.2</v>
      </c>
      <c r="B726" s="37" t="s">
        <v>60</v>
      </c>
      <c r="C726" s="38" t="s">
        <v>40</v>
      </c>
      <c r="D726" s="203">
        <v>1</v>
      </c>
      <c r="E726" s="39">
        <v>8919</v>
      </c>
      <c r="F726" s="39">
        <f>ROUND(D726*E726,0)</f>
        <v>8919</v>
      </c>
      <c r="G726" s="40">
        <f>IF(K726&gt;D726,K726-D726,0)</f>
        <v>0</v>
      </c>
      <c r="H726" s="41">
        <f>ROUND(E726*G726,0)</f>
        <v>0</v>
      </c>
      <c r="I726" s="66">
        <v>0</v>
      </c>
      <c r="J726" s="49">
        <f>ROUND(I726*E726,0)</f>
        <v>0</v>
      </c>
      <c r="K726" s="32"/>
      <c r="L726" s="35">
        <f>ROUND(E726*K726,0)</f>
        <v>0</v>
      </c>
      <c r="M726" s="7"/>
      <c r="N726" s="8"/>
      <c r="O726" s="27"/>
      <c r="P726" s="27"/>
      <c r="Q726" s="8"/>
      <c r="R726" s="8"/>
      <c r="S726" s="8"/>
      <c r="T726" s="8"/>
      <c r="U726" s="8"/>
      <c r="V726" s="8"/>
      <c r="W726" s="9"/>
    </row>
    <row r="727" spans="1:23" ht="14.25" customHeight="1">
      <c r="A727" s="36">
        <v>6.3</v>
      </c>
      <c r="B727" s="37" t="s">
        <v>61</v>
      </c>
      <c r="C727" s="38" t="s">
        <v>30</v>
      </c>
      <c r="D727" s="42">
        <v>0</v>
      </c>
      <c r="E727" s="39">
        <v>209715</v>
      </c>
      <c r="F727" s="39">
        <f>ROUND(D727*E727,0)</f>
        <v>0</v>
      </c>
      <c r="G727" s="40">
        <f>IF(K727&gt;D727,K727-D727,0)</f>
        <v>0</v>
      </c>
      <c r="H727" s="41">
        <f>ROUND(E727*G727,0)</f>
        <v>0</v>
      </c>
      <c r="I727" s="66">
        <v>0</v>
      </c>
      <c r="J727" s="49">
        <f>ROUND(I727*E727,0)</f>
        <v>0</v>
      </c>
      <c r="K727" s="32"/>
      <c r="L727" s="35">
        <f>ROUND(E727*K727,0)</f>
        <v>0</v>
      </c>
      <c r="M727" s="7"/>
      <c r="N727" s="8"/>
      <c r="O727" s="27"/>
      <c r="P727" s="27"/>
      <c r="Q727" s="8"/>
      <c r="R727" s="8"/>
      <c r="S727" s="8"/>
      <c r="T727" s="8"/>
      <c r="U727" s="8"/>
      <c r="V727" s="8"/>
      <c r="W727" s="9"/>
    </row>
    <row r="728" spans="1:23" ht="14.25" customHeight="1">
      <c r="A728" s="36"/>
      <c r="B728" s="43"/>
      <c r="C728" s="53"/>
      <c r="D728" s="42"/>
      <c r="E728" s="39"/>
      <c r="F728" s="45">
        <f>SUM(F725:F727)</f>
        <v>328665</v>
      </c>
      <c r="G728" s="32"/>
      <c r="H728" s="45">
        <f>SUM(H725:H727)</f>
        <v>0</v>
      </c>
      <c r="I728" s="34"/>
      <c r="J728" s="45">
        <f>SUM(J725:J727)</f>
        <v>0</v>
      </c>
      <c r="K728" s="32"/>
      <c r="L728" s="45">
        <f>SUM(L725:L727)</f>
        <v>0</v>
      </c>
      <c r="M728" s="72"/>
      <c r="N728" s="8"/>
      <c r="O728" s="27"/>
      <c r="P728" s="27"/>
      <c r="Q728" s="8"/>
      <c r="R728" s="8"/>
      <c r="S728" s="8"/>
      <c r="T728" s="8"/>
      <c r="U728" s="8"/>
      <c r="V728" s="8"/>
      <c r="W728" s="9"/>
    </row>
    <row r="729" spans="1:23" ht="14.25" customHeight="1">
      <c r="A729" s="28">
        <v>7</v>
      </c>
      <c r="B729" s="50" t="s">
        <v>62</v>
      </c>
      <c r="C729" s="53"/>
      <c r="D729" s="42"/>
      <c r="E729" s="39"/>
      <c r="F729" s="39"/>
      <c r="G729" s="32"/>
      <c r="H729" s="41"/>
      <c r="I729" s="34"/>
      <c r="J729" s="33"/>
      <c r="K729" s="32"/>
      <c r="L729" s="35"/>
      <c r="M729" s="7"/>
      <c r="N729" s="8"/>
      <c r="O729" s="27"/>
      <c r="P729" s="27"/>
      <c r="Q729" s="8"/>
      <c r="R729" s="8"/>
      <c r="S729" s="8"/>
      <c r="T729" s="8"/>
      <c r="U729" s="8"/>
      <c r="V729" s="8"/>
      <c r="W729" s="9"/>
    </row>
    <row r="730" spans="1:23" ht="14.25" customHeight="1">
      <c r="A730" s="36">
        <v>7.1</v>
      </c>
      <c r="B730" s="37" t="s">
        <v>63</v>
      </c>
      <c r="C730" s="38" t="s">
        <v>64</v>
      </c>
      <c r="D730" s="42">
        <v>71.7</v>
      </c>
      <c r="E730" s="39">
        <v>45125</v>
      </c>
      <c r="F730" s="39">
        <f>ROUND(D730*E730,0)</f>
        <v>3235463</v>
      </c>
      <c r="G730" s="40">
        <f>IF(K730&gt;D730,K730-D730,0)</f>
        <v>0</v>
      </c>
      <c r="H730" s="41">
        <f>ROUND(E730*G730,0)</f>
        <v>0</v>
      </c>
      <c r="I730" s="66">
        <v>0</v>
      </c>
      <c r="J730" s="49">
        <f>ROUND(I730*E730,0)</f>
        <v>0</v>
      </c>
      <c r="K730" s="32"/>
      <c r="L730" s="35">
        <f>ROUND(E730*K730,0)</f>
        <v>0</v>
      </c>
      <c r="M730" s="7"/>
      <c r="N730" s="8"/>
      <c r="O730" s="27"/>
      <c r="P730" s="27"/>
      <c r="Q730" s="8"/>
      <c r="R730" s="8"/>
      <c r="S730" s="8"/>
      <c r="T730" s="8"/>
      <c r="U730" s="8"/>
      <c r="V730" s="8"/>
      <c r="W730" s="9"/>
    </row>
    <row r="731" spans="1:23" ht="14.25" customHeight="1">
      <c r="A731" s="36">
        <v>7.2</v>
      </c>
      <c r="B731" s="37" t="s">
        <v>65</v>
      </c>
      <c r="C731" s="38" t="s">
        <v>66</v>
      </c>
      <c r="D731" s="42">
        <v>717</v>
      </c>
      <c r="E731" s="39">
        <v>1133</v>
      </c>
      <c r="F731" s="39">
        <f>ROUND(D731*E731,0)</f>
        <v>812361</v>
      </c>
      <c r="G731" s="40">
        <f>IF(K731&gt;D731,K731-D731,0)</f>
        <v>0</v>
      </c>
      <c r="H731" s="41">
        <f>ROUND(E731*G731,0)</f>
        <v>0</v>
      </c>
      <c r="I731" s="66">
        <v>0</v>
      </c>
      <c r="J731" s="49">
        <f>ROUND(I731*E731,0)</f>
        <v>0</v>
      </c>
      <c r="K731" s="32"/>
      <c r="L731" s="35">
        <f>ROUND(E731*K731,0)</f>
        <v>0</v>
      </c>
      <c r="M731" s="7"/>
      <c r="N731" s="8"/>
      <c r="O731" s="27"/>
      <c r="P731" s="27"/>
      <c r="Q731" s="8"/>
      <c r="R731" s="8"/>
      <c r="S731" s="8"/>
      <c r="T731" s="8"/>
      <c r="U731" s="8"/>
      <c r="V731" s="8"/>
      <c r="W731" s="9"/>
    </row>
    <row r="732" spans="1:23" ht="14.25" customHeight="1">
      <c r="A732" s="36">
        <v>7.3</v>
      </c>
      <c r="B732" s="37" t="s">
        <v>67</v>
      </c>
      <c r="C732" s="38" t="s">
        <v>30</v>
      </c>
      <c r="D732" s="42">
        <v>6</v>
      </c>
      <c r="E732" s="39">
        <v>131673</v>
      </c>
      <c r="F732" s="39">
        <f>ROUND(D732*E732,0)</f>
        <v>790038</v>
      </c>
      <c r="G732" s="40">
        <f>IF(K732&gt;D732,K732-D732,0)</f>
        <v>0</v>
      </c>
      <c r="H732" s="41">
        <f>ROUND(E732*G732,0)</f>
        <v>0</v>
      </c>
      <c r="I732" s="66">
        <v>0</v>
      </c>
      <c r="J732" s="49">
        <f>ROUND(I732*E732,0)</f>
        <v>0</v>
      </c>
      <c r="K732" s="32"/>
      <c r="L732" s="35">
        <f>ROUND(E732*K732,0)</f>
        <v>0</v>
      </c>
      <c r="M732" s="7"/>
      <c r="N732" s="8"/>
      <c r="O732" s="27"/>
      <c r="P732" s="27"/>
      <c r="Q732" s="8"/>
      <c r="R732" s="8"/>
      <c r="S732" s="8"/>
      <c r="T732" s="8"/>
      <c r="U732" s="8"/>
      <c r="V732" s="8"/>
      <c r="W732" s="9"/>
    </row>
    <row r="733" spans="1:23" ht="14.25" customHeight="1">
      <c r="A733" s="36">
        <v>7.4</v>
      </c>
      <c r="B733" s="37" t="s">
        <v>68</v>
      </c>
      <c r="C733" s="38" t="s">
        <v>40</v>
      </c>
      <c r="D733" s="42">
        <v>0</v>
      </c>
      <c r="E733" s="39">
        <v>1245000</v>
      </c>
      <c r="F733" s="39">
        <f>ROUND(D733*E733,0)</f>
        <v>0</v>
      </c>
      <c r="G733" s="40">
        <f>IF(K733&gt;D733,K733-D733,0)</f>
        <v>0</v>
      </c>
      <c r="H733" s="41">
        <f>ROUND(E733*G733,0)</f>
        <v>0</v>
      </c>
      <c r="I733" s="66">
        <v>0</v>
      </c>
      <c r="J733" s="49">
        <f>ROUND(I733*E733,0)</f>
        <v>0</v>
      </c>
      <c r="K733" s="32"/>
      <c r="L733" s="35">
        <f>ROUND(E733*K733,0)</f>
        <v>0</v>
      </c>
      <c r="M733" s="7"/>
      <c r="N733" s="8"/>
      <c r="O733" s="27"/>
      <c r="P733" s="27"/>
      <c r="Q733" s="8"/>
      <c r="R733" s="8"/>
      <c r="S733" s="8"/>
      <c r="T733" s="8"/>
      <c r="U733" s="8"/>
      <c r="V733" s="8"/>
      <c r="W733" s="9"/>
    </row>
    <row r="734" spans="1:23" ht="14.25" customHeight="1">
      <c r="A734" s="36">
        <v>7.5</v>
      </c>
      <c r="B734" s="37" t="s">
        <v>69</v>
      </c>
      <c r="C734" s="38" t="s">
        <v>40</v>
      </c>
      <c r="D734" s="42">
        <v>0</v>
      </c>
      <c r="E734" s="39">
        <v>60171</v>
      </c>
      <c r="F734" s="39">
        <f>ROUND(D734*E734,0)</f>
        <v>0</v>
      </c>
      <c r="G734" s="40">
        <f>IF(K734&gt;D734,K734-D734,0)</f>
        <v>0</v>
      </c>
      <c r="H734" s="41">
        <f>ROUND(E734*G734,0)</f>
        <v>0</v>
      </c>
      <c r="I734" s="66">
        <v>0</v>
      </c>
      <c r="J734" s="49">
        <f>ROUND(I734*E734,0)</f>
        <v>0</v>
      </c>
      <c r="K734" s="32"/>
      <c r="L734" s="35">
        <f>ROUND(E734*K734,0)</f>
        <v>0</v>
      </c>
      <c r="M734" s="7"/>
      <c r="N734" s="8"/>
      <c r="O734" s="27"/>
      <c r="P734" s="27"/>
      <c r="Q734" s="8"/>
      <c r="R734" s="8"/>
      <c r="S734" s="8"/>
      <c r="T734" s="8"/>
      <c r="U734" s="8"/>
      <c r="V734" s="8"/>
      <c r="W734" s="9"/>
    </row>
    <row r="735" spans="1:23" ht="14.25" customHeight="1">
      <c r="A735" s="60"/>
      <c r="B735" s="60"/>
      <c r="C735" s="60"/>
      <c r="D735" s="60"/>
      <c r="E735" s="60"/>
      <c r="F735" s="45">
        <f>SUM(F730:F734)</f>
        <v>4837862</v>
      </c>
      <c r="G735" s="32"/>
      <c r="H735" s="45">
        <f>SUM(H730:H734)</f>
        <v>0</v>
      </c>
      <c r="I735" s="34"/>
      <c r="J735" s="45">
        <f>SUM(J730:J734)</f>
        <v>0</v>
      </c>
      <c r="K735" s="32"/>
      <c r="L735" s="199">
        <f>SUM(L730:L734)</f>
        <v>0</v>
      </c>
      <c r="M735" s="8"/>
      <c r="N735" s="8"/>
      <c r="O735" s="27"/>
      <c r="P735" s="27"/>
      <c r="Q735" s="8"/>
      <c r="R735" s="8"/>
      <c r="S735" s="8"/>
      <c r="T735" s="8"/>
      <c r="U735" s="8"/>
      <c r="V735" s="8"/>
      <c r="W735" s="9"/>
    </row>
    <row r="736" spans="1:23" ht="14.25" customHeight="1">
      <c r="A736" s="36"/>
      <c r="B736" s="61" t="s">
        <v>70</v>
      </c>
      <c r="C736" s="44"/>
      <c r="D736" s="32"/>
      <c r="E736" s="39"/>
      <c r="F736" s="39"/>
      <c r="G736" s="32"/>
      <c r="H736" s="33"/>
      <c r="I736" s="34"/>
      <c r="J736" s="33"/>
      <c r="K736" s="32"/>
      <c r="L736" s="35"/>
      <c r="M736" s="7"/>
      <c r="N736" s="8"/>
      <c r="O736" s="27"/>
      <c r="P736" s="27"/>
      <c r="Q736" s="8"/>
      <c r="R736" s="8"/>
      <c r="S736" s="8"/>
      <c r="T736" s="8"/>
      <c r="U736" s="8"/>
      <c r="V736" s="8"/>
      <c r="W736" s="9"/>
    </row>
    <row r="737" spans="1:23" ht="14.25" customHeight="1">
      <c r="A737" s="63">
        <v>9</v>
      </c>
      <c r="B737" s="50" t="s">
        <v>190</v>
      </c>
      <c r="C737" s="44"/>
      <c r="D737" s="32"/>
      <c r="E737" s="39"/>
      <c r="F737" s="39"/>
      <c r="G737" s="32"/>
      <c r="H737" s="33"/>
      <c r="I737" s="34"/>
      <c r="J737" s="33"/>
      <c r="K737" s="32"/>
      <c r="L737" s="35"/>
      <c r="M737" s="7"/>
      <c r="N737" s="8"/>
      <c r="O737" s="27"/>
      <c r="P737" s="27"/>
      <c r="Q737" s="8"/>
      <c r="R737" s="8"/>
      <c r="S737" s="8"/>
      <c r="T737" s="8"/>
      <c r="U737" s="8"/>
      <c r="V737" s="8"/>
      <c r="W737" s="9"/>
    </row>
    <row r="738" spans="1:23" ht="14.25" customHeight="1">
      <c r="A738" s="65" t="s">
        <v>191</v>
      </c>
      <c r="B738" s="37" t="s">
        <v>192</v>
      </c>
      <c r="C738" s="38" t="s">
        <v>30</v>
      </c>
      <c r="D738" s="32"/>
      <c r="E738" s="39"/>
      <c r="F738" s="39">
        <f>ROUND(D738*E738,0)</f>
        <v>0</v>
      </c>
      <c r="G738" s="40">
        <f>IF(K738&gt;D738,K738-D738,0)</f>
        <v>0</v>
      </c>
      <c r="H738" s="41">
        <f>ROUND(E738*G738,0)</f>
        <v>0</v>
      </c>
      <c r="I738" s="66">
        <v>0</v>
      </c>
      <c r="J738" s="49">
        <f>ROUND(I738*E738,0)</f>
        <v>0</v>
      </c>
      <c r="K738" s="32"/>
      <c r="L738" s="35">
        <f>ROUND(E738*K738,0)</f>
        <v>0</v>
      </c>
      <c r="M738" s="7"/>
      <c r="N738" s="8"/>
      <c r="O738" s="27"/>
      <c r="P738" s="27"/>
      <c r="Q738" s="8"/>
      <c r="R738" s="8"/>
      <c r="S738" s="8"/>
      <c r="T738" s="8"/>
      <c r="U738" s="8"/>
      <c r="V738" s="8"/>
      <c r="W738" s="9"/>
    </row>
    <row r="739" spans="1:23" ht="14.25" customHeight="1">
      <c r="A739" s="65" t="s">
        <v>191</v>
      </c>
      <c r="B739" s="37" t="s">
        <v>193</v>
      </c>
      <c r="C739" s="38" t="s">
        <v>40</v>
      </c>
      <c r="D739" s="32"/>
      <c r="E739" s="39"/>
      <c r="F739" s="39">
        <f>ROUND(D739*E739,0)</f>
        <v>0</v>
      </c>
      <c r="G739" s="40">
        <f>IF(K739&gt;D739,K739-D739,0)</f>
        <v>0</v>
      </c>
      <c r="H739" s="41">
        <f>ROUND(E739*G739,0)</f>
        <v>0</v>
      </c>
      <c r="I739" s="66">
        <v>0</v>
      </c>
      <c r="J739" s="49">
        <f>ROUND(I739*E739,0)</f>
        <v>0</v>
      </c>
      <c r="K739" s="32"/>
      <c r="L739" s="35">
        <f>ROUND(E739*K739,0)</f>
        <v>0</v>
      </c>
      <c r="M739" s="7"/>
      <c r="N739" s="8"/>
      <c r="O739" s="27"/>
      <c r="P739" s="27"/>
      <c r="Q739" s="8"/>
      <c r="R739" s="8"/>
      <c r="S739" s="8"/>
      <c r="T739" s="8"/>
      <c r="U739" s="8"/>
      <c r="V739" s="8"/>
      <c r="W739" s="9"/>
    </row>
    <row r="740" spans="1:23" ht="14.25" customHeight="1">
      <c r="A740" s="36"/>
      <c r="B740" s="43"/>
      <c r="C740" s="44"/>
      <c r="D740" s="32"/>
      <c r="E740" s="39"/>
      <c r="F740" s="45">
        <f>SUM(F738:F739)</f>
        <v>0</v>
      </c>
      <c r="G740" s="32"/>
      <c r="H740" s="45">
        <f>SUM(H738:H739)</f>
        <v>0</v>
      </c>
      <c r="I740" s="34"/>
      <c r="J740" s="45">
        <f>SUM(J738:J739)</f>
        <v>0</v>
      </c>
      <c r="K740" s="32"/>
      <c r="L740" s="199">
        <f>SUM(L738:L739)</f>
        <v>0</v>
      </c>
      <c r="M740" s="8"/>
      <c r="N740" s="8"/>
      <c r="O740" s="27"/>
      <c r="P740" s="27"/>
      <c r="Q740" s="8"/>
      <c r="R740" s="8"/>
      <c r="S740" s="8"/>
      <c r="T740" s="8"/>
      <c r="U740" s="8"/>
      <c r="V740" s="8"/>
      <c r="W740" s="9"/>
    </row>
    <row r="741" spans="1:23" ht="14.25" customHeight="1">
      <c r="A741" s="422" t="s">
        <v>227</v>
      </c>
      <c r="B741" s="423"/>
      <c r="C741" s="423"/>
      <c r="D741" s="423"/>
      <c r="E741" s="424"/>
      <c r="F741" s="74">
        <f>F735+F728+F723+F718+F713+F709+F705+F740</f>
        <v>38276487</v>
      </c>
      <c r="G741" s="32"/>
      <c r="H741" s="74">
        <f>H735+H728+H723+H718+H713+H709+H705+H740</f>
        <v>0</v>
      </c>
      <c r="I741" s="34"/>
      <c r="J741" s="74">
        <f>J735+J728+J723+J718+J713+J709+J705+J740</f>
        <v>0</v>
      </c>
      <c r="K741" s="32"/>
      <c r="L741" s="74">
        <f>L735+L728+L723+L718+L713+L709+L705+L740</f>
        <v>0</v>
      </c>
      <c r="M741" s="72"/>
      <c r="N741" s="8"/>
      <c r="O741" s="27"/>
      <c r="P741" s="27"/>
      <c r="Q741" s="8"/>
      <c r="R741" s="8"/>
      <c r="S741" s="8"/>
      <c r="T741" s="8"/>
      <c r="U741" s="8"/>
      <c r="V741" s="8"/>
      <c r="W741" s="9"/>
    </row>
    <row r="742" spans="1:23" ht="14.25" customHeight="1">
      <c r="A742" s="36"/>
      <c r="B742" s="43"/>
      <c r="C742" s="44"/>
      <c r="D742" s="32"/>
      <c r="E742" s="39"/>
      <c r="F742" s="39"/>
      <c r="G742" s="32"/>
      <c r="H742" s="33"/>
      <c r="I742" s="34"/>
      <c r="J742" s="33"/>
      <c r="K742" s="32"/>
      <c r="L742" s="35"/>
      <c r="M742" s="7"/>
      <c r="N742" s="8"/>
      <c r="O742" s="27"/>
      <c r="P742" s="27"/>
      <c r="Q742" s="8"/>
      <c r="R742" s="8"/>
      <c r="S742" s="8"/>
      <c r="T742" s="8"/>
      <c r="U742" s="8"/>
      <c r="V742" s="8"/>
      <c r="W742" s="9"/>
    </row>
    <row r="743" spans="1:23" ht="14.25" customHeight="1">
      <c r="A743" s="538" t="s">
        <v>147</v>
      </c>
      <c r="B743" s="408"/>
      <c r="C743" s="408"/>
      <c r="D743" s="408"/>
      <c r="E743" s="408"/>
      <c r="F743" s="76">
        <f>F741+F698+F655+F600+F545+F502+F459+F416+F373+F330+F287+F244+F189+F146+F103+F60</f>
        <v>1529624957</v>
      </c>
      <c r="G743" s="32"/>
      <c r="H743" s="76">
        <f>H741+H698+H655+H600+H545+H502+H459+H416+H373+H330+H287+H244+H189+H146+H103+H60</f>
        <v>0</v>
      </c>
      <c r="I743" s="34"/>
      <c r="J743" s="76">
        <f>J741+J698+J655+J600+J545+J502+J459+J416+J373+J330+J287+J244+J189+J146+J103+J60</f>
        <v>0</v>
      </c>
      <c r="K743" s="32"/>
      <c r="L743" s="76">
        <f>L741+L698+L655+L600+L545+L502+L459+L416+L373+L330+L287+L244+L189+L146+L103+L60</f>
        <v>1329830</v>
      </c>
      <c r="M743" s="72"/>
      <c r="N743" s="8"/>
      <c r="O743" s="27"/>
      <c r="P743" s="27"/>
      <c r="Q743" s="8"/>
      <c r="R743" s="8"/>
      <c r="S743" s="8"/>
      <c r="T743" s="8"/>
      <c r="U743" s="8"/>
      <c r="V743" s="8"/>
      <c r="W743" s="9"/>
    </row>
    <row r="744" spans="1:23" ht="14.25" customHeight="1">
      <c r="A744" s="538" t="s">
        <v>148</v>
      </c>
      <c r="B744" s="408"/>
      <c r="C744" s="408"/>
      <c r="D744" s="408"/>
      <c r="E744" s="408"/>
      <c r="F744" s="76">
        <f>ROUND((F743*0.28),0)</f>
        <v>428294988</v>
      </c>
      <c r="G744" s="32"/>
      <c r="H744" s="76">
        <f>ROUND((H743*0.28),0)</f>
        <v>0</v>
      </c>
      <c r="I744" s="34"/>
      <c r="J744" s="76">
        <f>ROUND((J743*0.28),0)</f>
        <v>0</v>
      </c>
      <c r="K744" s="32"/>
      <c r="L744" s="76">
        <f>ROUND((L743*0.28),0)</f>
        <v>372352</v>
      </c>
      <c r="M744" s="72"/>
      <c r="N744" s="8"/>
      <c r="O744" s="27"/>
      <c r="P744" s="27"/>
      <c r="Q744" s="8"/>
      <c r="R744" s="8"/>
      <c r="S744" s="8"/>
      <c r="T744" s="8"/>
      <c r="U744" s="8"/>
      <c r="V744" s="8"/>
      <c r="W744" s="9"/>
    </row>
    <row r="745" spans="1:23" ht="14.25" customHeight="1">
      <c r="A745" s="538" t="s">
        <v>149</v>
      </c>
      <c r="B745" s="408"/>
      <c r="C745" s="408"/>
      <c r="D745" s="408"/>
      <c r="E745" s="408"/>
      <c r="F745" s="76">
        <f>ROUND((F743*0.02),0)</f>
        <v>30592499</v>
      </c>
      <c r="G745" s="32"/>
      <c r="H745" s="76">
        <f>ROUND((H743*0.02),0)</f>
        <v>0</v>
      </c>
      <c r="I745" s="34"/>
      <c r="J745" s="76">
        <f>ROUND((J743*0.02),0)</f>
        <v>0</v>
      </c>
      <c r="K745" s="32"/>
      <c r="L745" s="76">
        <f>ROUND((L743*0.02),0)</f>
        <v>26597</v>
      </c>
      <c r="M745" s="72"/>
      <c r="N745" s="8"/>
      <c r="O745" s="27"/>
      <c r="P745" s="27"/>
      <c r="Q745" s="8"/>
      <c r="R745" s="8"/>
      <c r="S745" s="8"/>
      <c r="T745" s="8"/>
      <c r="U745" s="8"/>
      <c r="V745" s="8"/>
      <c r="W745" s="9"/>
    </row>
    <row r="746" spans="1:23" ht="14.25" customHeight="1">
      <c r="A746" s="538" t="s">
        <v>150</v>
      </c>
      <c r="B746" s="408"/>
      <c r="C746" s="408"/>
      <c r="D746" s="408"/>
      <c r="E746" s="408"/>
      <c r="F746" s="76">
        <f>ROUND((F743*0.05),0)</f>
        <v>76481248</v>
      </c>
      <c r="G746" s="32"/>
      <c r="H746" s="76">
        <f>ROUND((H743*0.05),0)</f>
        <v>0</v>
      </c>
      <c r="I746" s="34"/>
      <c r="J746" s="76">
        <f>ROUND((J743*0.05),0)</f>
        <v>0</v>
      </c>
      <c r="K746" s="32"/>
      <c r="L746" s="76">
        <f>ROUND((L743*0.05),0)</f>
        <v>66492</v>
      </c>
      <c r="M746" s="72"/>
      <c r="N746" s="8"/>
      <c r="O746" s="27"/>
      <c r="P746" s="27"/>
      <c r="Q746" s="8"/>
      <c r="R746" s="8"/>
      <c r="S746" s="8"/>
      <c r="T746" s="8"/>
      <c r="U746" s="8"/>
      <c r="V746" s="8"/>
      <c r="W746" s="9"/>
    </row>
    <row r="747" spans="1:23" ht="14.25" customHeight="1">
      <c r="A747" s="538" t="s">
        <v>151</v>
      </c>
      <c r="B747" s="409"/>
      <c r="C747" s="409"/>
      <c r="D747" s="409"/>
      <c r="E747" s="409"/>
      <c r="F747" s="78">
        <f>SUM(F743:F746)</f>
        <v>2064993692</v>
      </c>
      <c r="G747" s="32"/>
      <c r="H747" s="78">
        <f>SUM(H743:H746)</f>
        <v>0</v>
      </c>
      <c r="I747" s="34"/>
      <c r="J747" s="78">
        <f>SUM(J743:J746)</f>
        <v>0</v>
      </c>
      <c r="K747" s="32"/>
      <c r="L747" s="78">
        <f>SUM(L743:L746)</f>
        <v>1795271</v>
      </c>
      <c r="M747" s="72"/>
      <c r="N747" s="8"/>
      <c r="O747" s="27"/>
      <c r="P747" s="27"/>
      <c r="Q747" s="8"/>
      <c r="R747" s="8"/>
      <c r="S747" s="8"/>
      <c r="T747" s="8"/>
      <c r="U747" s="8"/>
      <c r="V747" s="8"/>
      <c r="W747" s="9"/>
    </row>
    <row r="748" spans="1:23" ht="10.5" customHeight="1">
      <c r="A748" s="410"/>
      <c r="B748" s="411"/>
      <c r="C748" s="411"/>
      <c r="D748" s="411"/>
      <c r="E748" s="411"/>
      <c r="F748" s="411"/>
      <c r="G748" s="411"/>
      <c r="H748" s="411"/>
      <c r="I748" s="411"/>
      <c r="J748" s="411"/>
      <c r="K748" s="411"/>
      <c r="L748" s="412"/>
      <c r="M748" s="80"/>
      <c r="N748" s="81"/>
      <c r="O748" s="81"/>
      <c r="P748" s="81"/>
      <c r="Q748" s="81"/>
      <c r="R748" s="81"/>
      <c r="S748" s="81"/>
      <c r="T748" s="81"/>
      <c r="U748" s="81"/>
      <c r="V748" s="81"/>
      <c r="W748" s="82"/>
    </row>
    <row r="749" spans="1:23" ht="9" customHeight="1">
      <c r="A749" s="413"/>
      <c r="B749" s="414"/>
      <c r="C749" s="414"/>
      <c r="D749" s="414"/>
      <c r="E749" s="414"/>
      <c r="F749" s="414"/>
      <c r="G749" s="415"/>
      <c r="H749" s="415"/>
      <c r="I749" s="415"/>
      <c r="J749" s="415"/>
      <c r="K749" s="415"/>
      <c r="L749" s="416"/>
      <c r="M749" s="80"/>
      <c r="N749" s="81"/>
      <c r="O749" s="87"/>
      <c r="P749" s="81"/>
      <c r="Q749" s="81"/>
      <c r="R749" s="81"/>
      <c r="S749" s="81"/>
      <c r="T749" s="81"/>
      <c r="U749" s="81"/>
      <c r="V749" s="81"/>
      <c r="W749" s="82"/>
    </row>
    <row r="750" spans="1:23" ht="25.15" customHeight="1">
      <c r="A750" s="402" t="s">
        <v>152</v>
      </c>
      <c r="B750" s="403"/>
      <c r="C750" s="403"/>
      <c r="D750" s="404">
        <f>G10</f>
        <v>2128394192</v>
      </c>
      <c r="E750" s="404"/>
      <c r="F750" s="404"/>
      <c r="G750" s="88"/>
      <c r="H750" s="417"/>
      <c r="I750" s="417"/>
      <c r="J750" s="417"/>
      <c r="K750" s="417"/>
      <c r="L750" s="418"/>
      <c r="M750" s="89"/>
      <c r="N750" s="90"/>
      <c r="O750" s="91"/>
      <c r="P750" s="72"/>
      <c r="Q750" s="8"/>
      <c r="R750" s="8"/>
      <c r="S750" s="8"/>
      <c r="T750" s="8"/>
      <c r="U750" s="8"/>
      <c r="V750" s="8"/>
      <c r="W750" s="9"/>
    </row>
    <row r="751" spans="1:23" ht="25.15" customHeight="1">
      <c r="A751" s="402" t="s">
        <v>153</v>
      </c>
      <c r="B751" s="403"/>
      <c r="C751" s="403"/>
      <c r="D751" s="404">
        <f>H747</f>
        <v>0</v>
      </c>
      <c r="E751" s="404"/>
      <c r="F751" s="404"/>
      <c r="G751" s="88"/>
      <c r="H751" s="92"/>
      <c r="I751" s="93"/>
      <c r="J751" s="94"/>
      <c r="K751" s="95"/>
      <c r="L751" s="96"/>
      <c r="M751" s="97"/>
      <c r="N751" s="8"/>
      <c r="O751" s="3"/>
      <c r="P751" s="8"/>
      <c r="Q751" s="8"/>
      <c r="R751" s="8"/>
      <c r="S751" s="8"/>
      <c r="T751" s="8"/>
      <c r="U751" s="8"/>
      <c r="V751" s="8"/>
      <c r="W751" s="9"/>
    </row>
    <row r="752" spans="1:23" ht="25.15" customHeight="1">
      <c r="A752" s="402" t="s">
        <v>154</v>
      </c>
      <c r="B752" s="403"/>
      <c r="C752" s="403"/>
      <c r="D752" s="404">
        <f>J747</f>
        <v>0</v>
      </c>
      <c r="E752" s="404"/>
      <c r="F752" s="404"/>
      <c r="G752" s="88"/>
      <c r="H752" s="92"/>
      <c r="I752" s="93"/>
      <c r="J752" s="98"/>
      <c r="K752" s="98"/>
      <c r="L752" s="96"/>
      <c r="M752" s="97"/>
      <c r="N752" s="8"/>
      <c r="O752" s="8"/>
      <c r="P752" s="8"/>
      <c r="Q752" s="8"/>
      <c r="R752" s="8"/>
      <c r="S752" s="8"/>
      <c r="T752" s="8"/>
      <c r="U752" s="8"/>
      <c r="V752" s="8"/>
      <c r="W752" s="9"/>
    </row>
    <row r="753" spans="1:23" ht="25.15" customHeight="1">
      <c r="A753" s="402" t="s">
        <v>155</v>
      </c>
      <c r="B753" s="403"/>
      <c r="C753" s="403"/>
      <c r="D753" s="404">
        <f>L747</f>
        <v>1795271</v>
      </c>
      <c r="E753" s="404"/>
      <c r="F753" s="404"/>
      <c r="G753" s="99"/>
      <c r="H753" s="92"/>
      <c r="I753" s="93"/>
      <c r="J753" s="100"/>
      <c r="K753" s="95"/>
      <c r="L753" s="96"/>
      <c r="M753" s="97"/>
      <c r="N753" s="8"/>
      <c r="O753" s="8"/>
      <c r="P753" s="8"/>
      <c r="Q753" s="8"/>
      <c r="R753" s="8"/>
      <c r="S753" s="8"/>
      <c r="T753" s="8"/>
      <c r="U753" s="8"/>
      <c r="V753" s="8"/>
      <c r="W753" s="9"/>
    </row>
    <row r="754" spans="1:23" ht="24" customHeight="1">
      <c r="A754" s="402" t="s">
        <v>156</v>
      </c>
      <c r="B754" s="403"/>
      <c r="C754" s="403"/>
      <c r="D754" s="404">
        <f>D750-D753</f>
        <v>2126598921</v>
      </c>
      <c r="E754" s="404"/>
      <c r="F754" s="404"/>
      <c r="G754" s="88"/>
      <c r="H754" s="92"/>
      <c r="I754" s="93"/>
      <c r="J754" s="95"/>
      <c r="K754" s="98"/>
      <c r="L754" s="96"/>
      <c r="M754" s="97"/>
      <c r="N754" s="27"/>
      <c r="O754" s="8"/>
      <c r="P754" s="8"/>
      <c r="Q754" s="8"/>
      <c r="R754" s="8"/>
      <c r="S754" s="8"/>
      <c r="T754" s="8"/>
      <c r="U754" s="8"/>
      <c r="V754" s="8"/>
      <c r="W754" s="9"/>
    </row>
    <row r="755" spans="1:23" ht="9.75" customHeight="1">
      <c r="A755" s="204"/>
      <c r="B755" s="104"/>
      <c r="C755" s="104"/>
      <c r="D755" s="205"/>
      <c r="E755" s="205"/>
      <c r="F755" s="205"/>
      <c r="G755" s="206"/>
      <c r="H755" s="92"/>
      <c r="I755" s="93"/>
      <c r="J755" s="95"/>
      <c r="K755" s="98"/>
      <c r="L755" s="96"/>
      <c r="M755" s="97"/>
      <c r="N755" s="27"/>
      <c r="O755" s="8"/>
      <c r="P755" s="8"/>
      <c r="Q755" s="8"/>
      <c r="R755" s="8"/>
      <c r="S755" s="8"/>
      <c r="T755" s="8"/>
      <c r="U755" s="8"/>
      <c r="V755" s="8"/>
      <c r="W755" s="9"/>
    </row>
    <row r="756" spans="1:23" ht="16.149999999999999" customHeight="1">
      <c r="A756" s="207" t="s">
        <v>228</v>
      </c>
      <c r="B756" s="109"/>
      <c r="C756" s="8"/>
      <c r="D756" s="105"/>
      <c r="E756" s="105"/>
      <c r="F756" s="105"/>
      <c r="G756" s="105"/>
      <c r="H756" s="105"/>
      <c r="I756" s="105"/>
      <c r="J756" s="105"/>
      <c r="K756" s="105"/>
      <c r="L756" s="106"/>
      <c r="M756" s="107"/>
      <c r="N756" s="8"/>
      <c r="O756" s="8"/>
      <c r="P756" s="8"/>
      <c r="Q756" s="8"/>
      <c r="R756" s="8"/>
      <c r="S756" s="8"/>
      <c r="T756" s="8"/>
      <c r="U756" s="8"/>
      <c r="V756" s="8"/>
      <c r="W756" s="9"/>
    </row>
    <row r="757" spans="1:23" ht="8.25" customHeight="1">
      <c r="A757" s="108"/>
      <c r="B757" s="109"/>
      <c r="C757" s="110"/>
      <c r="D757" s="110"/>
      <c r="E757" s="110"/>
      <c r="F757" s="110"/>
      <c r="G757" s="110"/>
      <c r="H757" s="110"/>
      <c r="I757" s="110"/>
      <c r="J757" s="110"/>
      <c r="K757" s="110"/>
      <c r="L757" s="111"/>
      <c r="M757" s="112"/>
      <c r="N757" s="8"/>
      <c r="O757" s="8"/>
      <c r="P757" s="8"/>
      <c r="Q757" s="8"/>
      <c r="R757" s="8"/>
      <c r="S757" s="8"/>
      <c r="T757" s="8"/>
      <c r="U757" s="8"/>
      <c r="V757" s="8"/>
      <c r="W757" s="9"/>
    </row>
    <row r="758" spans="1:23" ht="16.149999999999999" customHeight="1">
      <c r="A758" s="108"/>
      <c r="B758" s="109"/>
      <c r="C758" s="110"/>
      <c r="D758" s="110"/>
      <c r="E758" s="110"/>
      <c r="F758" s="110"/>
      <c r="G758" s="110"/>
      <c r="H758" s="110"/>
      <c r="I758" s="110"/>
      <c r="J758" s="110"/>
      <c r="K758" s="110"/>
      <c r="L758" s="111"/>
      <c r="M758" s="112"/>
      <c r="N758" s="8"/>
      <c r="O758" s="8"/>
      <c r="P758" s="8"/>
      <c r="Q758" s="8"/>
      <c r="R758" s="8"/>
      <c r="S758" s="8"/>
      <c r="T758" s="8"/>
      <c r="U758" s="8"/>
      <c r="V758" s="8"/>
      <c r="W758" s="9"/>
    </row>
    <row r="759" spans="1:23" ht="16.899999999999999" customHeight="1">
      <c r="A759" s="108"/>
      <c r="B759" s="109"/>
      <c r="C759" s="95"/>
      <c r="D759" s="95"/>
      <c r="E759" s="109"/>
      <c r="F759" s="95"/>
      <c r="G759" s="113"/>
      <c r="H759" s="113"/>
      <c r="I759" s="114"/>
      <c r="J759" s="115" t="s">
        <v>158</v>
      </c>
      <c r="K759" s="95"/>
      <c r="L759" s="96"/>
      <c r="M759" s="97"/>
      <c r="N759" s="8"/>
      <c r="O759" s="8"/>
      <c r="P759" s="8"/>
      <c r="Q759" s="8"/>
      <c r="R759" s="8"/>
      <c r="S759" s="8"/>
      <c r="T759" s="8"/>
      <c r="U759" s="8"/>
      <c r="V759" s="8"/>
      <c r="W759" s="9"/>
    </row>
    <row r="760" spans="1:23" ht="16.149999999999999" customHeight="1">
      <c r="A760" s="116"/>
      <c r="B760" s="117"/>
      <c r="C760" s="118"/>
      <c r="D760" s="119"/>
      <c r="E760" s="118"/>
      <c r="F760" s="118"/>
      <c r="G760" s="118"/>
      <c r="H760" s="120"/>
      <c r="I760" s="121"/>
      <c r="J760" s="119"/>
      <c r="K760" s="117"/>
      <c r="L760" s="122"/>
      <c r="M760" s="123"/>
      <c r="N760" s="8"/>
      <c r="O760" s="8"/>
      <c r="P760" s="8"/>
      <c r="Q760" s="8"/>
      <c r="R760" s="8"/>
      <c r="S760" s="8"/>
      <c r="T760" s="8"/>
      <c r="U760" s="8"/>
      <c r="V760" s="8"/>
      <c r="W760" s="9"/>
    </row>
    <row r="761" spans="1:23" ht="16.149999999999999" customHeight="1">
      <c r="A761" s="124"/>
      <c r="B761" s="405" t="s">
        <v>159</v>
      </c>
      <c r="C761" s="406"/>
      <c r="D761" s="406"/>
      <c r="E761" s="8"/>
      <c r="F761" s="126" t="s">
        <v>160</v>
      </c>
      <c r="G761" s="127"/>
      <c r="H761" s="128"/>
      <c r="I761" s="8"/>
      <c r="J761" s="126" t="s">
        <v>160</v>
      </c>
      <c r="K761" s="127"/>
      <c r="L761" s="129"/>
      <c r="M761" s="130"/>
      <c r="N761" s="8"/>
      <c r="O761" s="8"/>
      <c r="P761" s="8"/>
      <c r="Q761" s="8"/>
      <c r="R761" s="8"/>
      <c r="S761" s="8"/>
      <c r="T761" s="8"/>
      <c r="U761" s="8"/>
      <c r="V761" s="8"/>
      <c r="W761" s="9"/>
    </row>
    <row r="762" spans="1:23" ht="16.149999999999999" customHeight="1">
      <c r="A762" s="5"/>
      <c r="B762" s="396"/>
      <c r="C762" s="396"/>
      <c r="D762" s="396"/>
      <c r="E762" s="132"/>
      <c r="F762" s="208"/>
      <c r="G762" s="133"/>
      <c r="H762" s="133"/>
      <c r="I762" s="8"/>
      <c r="J762" s="208"/>
      <c r="K762" s="133"/>
      <c r="L762" s="12"/>
      <c r="M762" s="5"/>
      <c r="N762" s="8"/>
      <c r="O762" s="8"/>
      <c r="P762" s="8"/>
      <c r="Q762" s="8"/>
      <c r="R762" s="8"/>
      <c r="S762" s="8"/>
      <c r="T762" s="8"/>
      <c r="U762" s="8"/>
      <c r="V762" s="8"/>
      <c r="W762" s="9"/>
    </row>
    <row r="763" spans="1:23" ht="16.149999999999999" customHeight="1">
      <c r="A763" s="130"/>
      <c r="B763" s="393" t="s">
        <v>164</v>
      </c>
      <c r="C763" s="394"/>
      <c r="D763" s="394"/>
      <c r="E763" s="135"/>
      <c r="F763" s="125" t="s">
        <v>165</v>
      </c>
      <c r="G763" s="135"/>
      <c r="H763" s="135"/>
      <c r="I763" s="8"/>
      <c r="J763" s="125" t="s">
        <v>229</v>
      </c>
      <c r="K763" s="135"/>
      <c r="L763" s="6"/>
      <c r="M763" s="138"/>
      <c r="N763" s="8"/>
      <c r="O763" s="8"/>
      <c r="P763" s="8"/>
      <c r="Q763" s="8"/>
      <c r="R763" s="8"/>
      <c r="S763" s="8"/>
      <c r="T763" s="8"/>
      <c r="U763" s="8"/>
      <c r="V763" s="8"/>
      <c r="W763" s="9"/>
    </row>
    <row r="764" spans="1:23" ht="16.149999999999999" customHeight="1">
      <c r="A764" s="130"/>
      <c r="B764" s="132"/>
      <c r="C764" s="134"/>
      <c r="D764" s="134"/>
      <c r="E764" s="135"/>
      <c r="F764" s="8"/>
      <c r="G764" s="134"/>
      <c r="H764" s="134"/>
      <c r="I764" s="139"/>
      <c r="J764" s="134"/>
      <c r="K764" s="134"/>
      <c r="L764" s="140"/>
      <c r="M764" s="138"/>
      <c r="N764" s="8"/>
      <c r="O764" s="8"/>
      <c r="P764" s="8"/>
      <c r="Q764" s="8"/>
      <c r="R764" s="8"/>
      <c r="S764" s="8"/>
      <c r="T764" s="8"/>
      <c r="U764" s="8"/>
      <c r="V764" s="8"/>
      <c r="W764" s="9"/>
    </row>
    <row r="765" spans="1:23" ht="16.149999999999999" customHeight="1">
      <c r="A765" s="130"/>
      <c r="B765" s="132"/>
      <c r="C765" s="134"/>
      <c r="D765" s="134"/>
      <c r="E765" s="135"/>
      <c r="F765" s="8"/>
      <c r="G765" s="134"/>
      <c r="H765" s="134"/>
      <c r="I765" s="139"/>
      <c r="J765" s="134"/>
      <c r="K765" s="134"/>
      <c r="L765" s="140"/>
      <c r="M765" s="138"/>
      <c r="N765" s="8"/>
      <c r="O765" s="8"/>
      <c r="P765" s="8"/>
      <c r="Q765" s="8"/>
      <c r="R765" s="8"/>
      <c r="S765" s="8"/>
      <c r="T765" s="8"/>
      <c r="U765" s="8"/>
      <c r="V765" s="8"/>
      <c r="W765" s="9"/>
    </row>
    <row r="766" spans="1:23" ht="16.149999999999999" customHeight="1">
      <c r="A766" s="130"/>
      <c r="B766" s="132"/>
      <c r="C766" s="134"/>
      <c r="D766" s="134"/>
      <c r="E766" s="135"/>
      <c r="F766" s="8"/>
      <c r="G766" s="134"/>
      <c r="H766" s="134"/>
      <c r="I766" s="139"/>
      <c r="J766" s="134"/>
      <c r="K766" s="134"/>
      <c r="L766" s="140"/>
      <c r="M766" s="138"/>
      <c r="N766" s="8"/>
      <c r="O766" s="8"/>
      <c r="P766" s="8"/>
      <c r="Q766" s="8"/>
      <c r="R766" s="8"/>
      <c r="S766" s="8"/>
      <c r="T766" s="8"/>
      <c r="U766" s="8"/>
      <c r="V766" s="8"/>
      <c r="W766" s="9"/>
    </row>
    <row r="767" spans="1:23" ht="16.149999999999999" customHeight="1">
      <c r="A767" s="130"/>
      <c r="B767" s="132"/>
      <c r="C767" s="134"/>
      <c r="D767" s="134"/>
      <c r="E767" s="135"/>
      <c r="F767" s="8"/>
      <c r="G767" s="8"/>
      <c r="H767" s="8"/>
      <c r="I767" s="139"/>
      <c r="J767" s="134"/>
      <c r="K767" s="134"/>
      <c r="L767" s="140"/>
      <c r="M767" s="138"/>
      <c r="N767" s="8"/>
      <c r="O767" s="8"/>
      <c r="P767" s="8"/>
      <c r="Q767" s="8"/>
      <c r="R767" s="8"/>
      <c r="S767" s="8"/>
      <c r="T767" s="8"/>
      <c r="U767" s="8"/>
      <c r="V767" s="8"/>
      <c r="W767" s="9"/>
    </row>
    <row r="768" spans="1:23" ht="16.149999999999999" customHeight="1">
      <c r="A768" s="124"/>
      <c r="B768" s="395"/>
      <c r="C768" s="395"/>
      <c r="D768" s="395"/>
      <c r="E768" s="155"/>
      <c r="F768" s="126" t="s">
        <v>160</v>
      </c>
      <c r="G768" s="127"/>
      <c r="H768" s="128"/>
      <c r="I768" s="8"/>
      <c r="J768" s="132"/>
      <c r="K768" s="156"/>
      <c r="L768" s="209"/>
      <c r="M768" s="130"/>
      <c r="N768" s="8"/>
      <c r="O768" s="8"/>
      <c r="P768" s="8"/>
      <c r="Q768" s="8"/>
      <c r="R768" s="8"/>
      <c r="S768" s="8"/>
      <c r="T768" s="8"/>
      <c r="U768" s="8"/>
      <c r="V768" s="8"/>
      <c r="W768" s="9"/>
    </row>
    <row r="769" spans="1:23" ht="16.149999999999999" customHeight="1">
      <c r="A769" s="7"/>
      <c r="B769" s="396"/>
      <c r="C769" s="396"/>
      <c r="D769" s="396"/>
      <c r="E769" s="158"/>
      <c r="F769" s="210"/>
      <c r="G769" s="210"/>
      <c r="H769" s="210"/>
      <c r="I769" s="8"/>
      <c r="J769" s="159"/>
      <c r="K769" s="131"/>
      <c r="L769" s="13"/>
      <c r="M769" s="211"/>
      <c r="N769" s="8"/>
      <c r="O769" s="8"/>
      <c r="P769" s="8"/>
      <c r="Q769" s="8"/>
      <c r="R769" s="8"/>
      <c r="S769" s="8"/>
      <c r="T769" s="8"/>
      <c r="U769" s="8"/>
      <c r="V769" s="8"/>
      <c r="W769" s="9"/>
    </row>
    <row r="770" spans="1:23" ht="15.75" customHeight="1">
      <c r="A770" s="7"/>
      <c r="B770" s="397"/>
      <c r="C770" s="397"/>
      <c r="D770" s="397"/>
      <c r="E770" s="160"/>
      <c r="F770" s="136" t="s">
        <v>166</v>
      </c>
      <c r="G770" s="132"/>
      <c r="H770" s="132"/>
      <c r="I770" s="8"/>
      <c r="J770" s="154"/>
      <c r="K770" s="135"/>
      <c r="L770" s="6"/>
      <c r="M770" s="212"/>
      <c r="N770" s="8"/>
      <c r="O770" s="8"/>
      <c r="P770" s="8"/>
      <c r="Q770" s="8"/>
      <c r="R770" s="8"/>
      <c r="S770" s="8"/>
      <c r="T770" s="8"/>
      <c r="U770" s="8"/>
      <c r="V770" s="8"/>
      <c r="W770" s="9"/>
    </row>
    <row r="771" spans="1:23" ht="16.149999999999999" customHeight="1">
      <c r="A771" s="7"/>
      <c r="B771" s="8"/>
      <c r="C771" s="8"/>
      <c r="D771" s="8"/>
      <c r="E771" s="132"/>
      <c r="F771" s="132"/>
      <c r="G771" s="132"/>
      <c r="H771" s="132"/>
      <c r="I771" s="8"/>
      <c r="J771" s="8"/>
      <c r="K771" s="8"/>
      <c r="L771" s="209"/>
      <c r="M771" s="7"/>
      <c r="N771" s="8"/>
      <c r="O771" s="8"/>
      <c r="P771" s="8"/>
      <c r="Q771" s="8"/>
      <c r="R771" s="8"/>
      <c r="S771" s="8"/>
      <c r="T771" s="8"/>
      <c r="U771" s="8"/>
      <c r="V771" s="8"/>
      <c r="W771" s="9"/>
    </row>
    <row r="772" spans="1:23" ht="16.149999999999999" customHeight="1">
      <c r="A772" s="7"/>
      <c r="B772" s="8"/>
      <c r="C772" s="8"/>
      <c r="D772" s="8"/>
      <c r="E772" s="132"/>
      <c r="F772" s="132"/>
      <c r="G772" s="132"/>
      <c r="H772" s="132"/>
      <c r="I772" s="8"/>
      <c r="J772" s="8"/>
      <c r="K772" s="8"/>
      <c r="L772" s="209"/>
      <c r="M772" s="7"/>
      <c r="N772" s="8"/>
      <c r="O772" s="8"/>
      <c r="P772" s="8"/>
      <c r="Q772" s="8"/>
      <c r="R772" s="8"/>
      <c r="S772" s="8"/>
      <c r="T772" s="8"/>
      <c r="U772" s="8"/>
      <c r="V772" s="8"/>
      <c r="W772" s="9"/>
    </row>
    <row r="773" spans="1:23" ht="16.899999999999999" customHeight="1">
      <c r="A773" s="213"/>
      <c r="B773" s="145"/>
      <c r="C773" s="145"/>
      <c r="D773" s="145"/>
      <c r="E773" s="142"/>
      <c r="F773" s="142"/>
      <c r="G773" s="142"/>
      <c r="H773" s="142"/>
      <c r="I773" s="145"/>
      <c r="J773" s="145"/>
      <c r="K773" s="145"/>
      <c r="L773" s="214"/>
      <c r="M773" s="215"/>
      <c r="N773" s="163"/>
      <c r="O773" s="163"/>
      <c r="P773" s="163"/>
      <c r="Q773" s="163"/>
      <c r="R773" s="163"/>
      <c r="S773" s="163"/>
      <c r="T773" s="163"/>
      <c r="U773" s="163"/>
      <c r="V773" s="163"/>
      <c r="W773" s="165"/>
    </row>
  </sheetData>
  <mergeCells count="96">
    <mergeCell ref="A10:B10"/>
    <mergeCell ref="J4:L4"/>
    <mergeCell ref="G2:I2"/>
    <mergeCell ref="G4:I4"/>
    <mergeCell ref="G9:I9"/>
    <mergeCell ref="J7:L7"/>
    <mergeCell ref="J8:L8"/>
    <mergeCell ref="J2:L2"/>
    <mergeCell ref="G3:I3"/>
    <mergeCell ref="G1:I1"/>
    <mergeCell ref="A60:E60"/>
    <mergeCell ref="A62:L62"/>
    <mergeCell ref="C12:F13"/>
    <mergeCell ref="G15:H15"/>
    <mergeCell ref="A17:F17"/>
    <mergeCell ref="G17:H17"/>
    <mergeCell ref="I17:J17"/>
    <mergeCell ref="K17:L17"/>
    <mergeCell ref="A13:B14"/>
    <mergeCell ref="A12:B12"/>
    <mergeCell ref="G6:I6"/>
    <mergeCell ref="G7:I7"/>
    <mergeCell ref="G5:I5"/>
    <mergeCell ref="G8:I8"/>
    <mergeCell ref="A19:L19"/>
    <mergeCell ref="A16:L16"/>
    <mergeCell ref="C3:F9"/>
    <mergeCell ref="A11:B11"/>
    <mergeCell ref="A1:B9"/>
    <mergeCell ref="C2:F2"/>
    <mergeCell ref="C10:F11"/>
    <mergeCell ref="J1:L1"/>
    <mergeCell ref="C1:F1"/>
    <mergeCell ref="J3:L3"/>
    <mergeCell ref="J5:L5"/>
    <mergeCell ref="J6:L6"/>
    <mergeCell ref="G11:I11"/>
    <mergeCell ref="J9:L9"/>
    <mergeCell ref="J10:L10"/>
    <mergeCell ref="J11:L14"/>
    <mergeCell ref="G12:I12"/>
    <mergeCell ref="G13:I13"/>
    <mergeCell ref="G14:I14"/>
    <mergeCell ref="G10:I10"/>
    <mergeCell ref="B770:D770"/>
    <mergeCell ref="A753:C753"/>
    <mergeCell ref="D753:F753"/>
    <mergeCell ref="B761:D761"/>
    <mergeCell ref="B762:D762"/>
    <mergeCell ref="B763:D763"/>
    <mergeCell ref="A754:C754"/>
    <mergeCell ref="D754:F754"/>
    <mergeCell ref="A191:L191"/>
    <mergeCell ref="A244:E244"/>
    <mergeCell ref="A246:L246"/>
    <mergeCell ref="B768:D768"/>
    <mergeCell ref="B769:D769"/>
    <mergeCell ref="H750:L750"/>
    <mergeCell ref="A751:C751"/>
    <mergeCell ref="D751:F751"/>
    <mergeCell ref="A752:C752"/>
    <mergeCell ref="D752:F752"/>
    <mergeCell ref="A750:C750"/>
    <mergeCell ref="D750:F750"/>
    <mergeCell ref="A287:E287"/>
    <mergeCell ref="A289:L289"/>
    <mergeCell ref="A330:E330"/>
    <mergeCell ref="A502:E502"/>
    <mergeCell ref="A504:L504"/>
    <mergeCell ref="A461:L461"/>
    <mergeCell ref="A459:E459"/>
    <mergeCell ref="A103:E103"/>
    <mergeCell ref="A105:L105"/>
    <mergeCell ref="A146:E146"/>
    <mergeCell ref="A148:L148"/>
    <mergeCell ref="A189:E189"/>
    <mergeCell ref="A741:E741"/>
    <mergeCell ref="A547:L547"/>
    <mergeCell ref="A600:E600"/>
    <mergeCell ref="A332:L332"/>
    <mergeCell ref="A373:E373"/>
    <mergeCell ref="A375:L375"/>
    <mergeCell ref="A416:E416"/>
    <mergeCell ref="A418:L418"/>
    <mergeCell ref="A545:E545"/>
    <mergeCell ref="A602:L602"/>
    <mergeCell ref="A655:E655"/>
    <mergeCell ref="A657:L657"/>
    <mergeCell ref="A698:E698"/>
    <mergeCell ref="A700:L700"/>
    <mergeCell ref="A748:L749"/>
    <mergeCell ref="A743:E743"/>
    <mergeCell ref="A744:E744"/>
    <mergeCell ref="A745:E745"/>
    <mergeCell ref="A746:E746"/>
    <mergeCell ref="A747:E747"/>
  </mergeCells>
  <pageMargins left="0.472441" right="0.43307099999999998" top="0.39370100000000002" bottom="0.43307099999999998" header="0" footer="0.19685"/>
  <pageSetup scale="49" orientation="landscape"/>
  <headerFooter>
    <oddFooter>&amp;C&amp;"Arial,Regular"&amp;10&amp;K000000Página &amp;P de &amp;N</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8"/>
  <sheetViews>
    <sheetView showGridLines="0" topLeftCell="A58" workbookViewId="0">
      <selection activeCell="B21" sqref="B21"/>
    </sheetView>
  </sheetViews>
  <sheetFormatPr baseColWidth="10" defaultColWidth="10.7109375" defaultRowHeight="16.149999999999999" customHeight="1"/>
  <cols>
    <col min="1" max="1" width="11.7109375" style="1" customWidth="1"/>
    <col min="2" max="2" width="64.42578125" style="1" customWidth="1"/>
    <col min="3" max="3" width="7.7109375" style="1" customWidth="1"/>
    <col min="4" max="4" width="14.42578125" style="1" customWidth="1"/>
    <col min="5" max="5" width="19.140625" style="1" customWidth="1"/>
    <col min="6" max="6" width="25.7109375" style="1" customWidth="1"/>
    <col min="7" max="7" width="15.42578125" style="1" customWidth="1"/>
    <col min="8" max="8" width="24.42578125" style="1" customWidth="1"/>
    <col min="9" max="9" width="13.42578125" style="1" customWidth="1"/>
    <col min="10" max="10" width="23.42578125" style="1" customWidth="1"/>
    <col min="11" max="11" width="22" style="1" customWidth="1"/>
    <col min="12" max="12" width="28" style="1" customWidth="1"/>
    <col min="13" max="13" width="16.7109375" style="1" customWidth="1"/>
    <col min="14" max="14" width="16" style="1" customWidth="1"/>
    <col min="15" max="15" width="18.7109375" style="1" customWidth="1"/>
    <col min="16" max="16" width="21.42578125" style="1" customWidth="1"/>
    <col min="17" max="17" width="10.7109375" style="1" customWidth="1"/>
    <col min="18" max="16384" width="10.7109375" style="1"/>
  </cols>
  <sheetData>
    <row r="1" spans="1:16" ht="22.5" customHeight="1">
      <c r="A1" s="567"/>
      <c r="B1" s="568"/>
      <c r="C1" s="572" t="s">
        <v>230</v>
      </c>
      <c r="D1" s="573"/>
      <c r="E1" s="573"/>
      <c r="F1" s="550"/>
      <c r="G1" s="439" t="s">
        <v>1</v>
      </c>
      <c r="H1" s="440"/>
      <c r="I1" s="489"/>
      <c r="J1" s="490" t="s">
        <v>2</v>
      </c>
      <c r="K1" s="444"/>
      <c r="L1" s="491"/>
      <c r="M1" s="216"/>
      <c r="N1" s="217"/>
      <c r="O1" s="217"/>
      <c r="P1" s="217"/>
    </row>
    <row r="2" spans="1:16" ht="18.75" customHeight="1">
      <c r="A2" s="569"/>
      <c r="B2" s="570"/>
      <c r="C2" s="574" t="s">
        <v>3</v>
      </c>
      <c r="D2" s="575"/>
      <c r="E2" s="575"/>
      <c r="F2" s="576"/>
      <c r="G2" s="560">
        <v>2128394192</v>
      </c>
      <c r="H2" s="561"/>
      <c r="I2" s="562"/>
      <c r="J2" s="577" t="s">
        <v>231</v>
      </c>
      <c r="K2" s="578"/>
      <c r="L2" s="579"/>
      <c r="M2" s="216"/>
      <c r="N2" s="217"/>
      <c r="O2" s="217"/>
      <c r="P2" s="217"/>
    </row>
    <row r="3" spans="1:16" ht="22.5" customHeight="1">
      <c r="A3" s="569"/>
      <c r="B3" s="570"/>
      <c r="C3" s="580" t="s">
        <v>4</v>
      </c>
      <c r="D3" s="581"/>
      <c r="E3" s="581"/>
      <c r="F3" s="582"/>
      <c r="G3" s="429" t="s">
        <v>5</v>
      </c>
      <c r="H3" s="430"/>
      <c r="I3" s="431"/>
      <c r="J3" s="447" t="s">
        <v>6</v>
      </c>
      <c r="K3" s="448"/>
      <c r="L3" s="449"/>
      <c r="M3" s="216"/>
      <c r="N3" s="217"/>
      <c r="O3" s="217"/>
      <c r="P3" s="217"/>
    </row>
    <row r="4" spans="1:16" ht="22.5" customHeight="1">
      <c r="A4" s="569"/>
      <c r="B4" s="570"/>
      <c r="C4" s="583"/>
      <c r="D4" s="584"/>
      <c r="E4" s="584"/>
      <c r="F4" s="585"/>
      <c r="G4" s="458">
        <f>G2/2</f>
        <v>1064197096</v>
      </c>
      <c r="H4" s="459"/>
      <c r="I4" s="460"/>
      <c r="J4" s="461">
        <f>D64</f>
        <v>8.3155331160866791E-2</v>
      </c>
      <c r="K4" s="462"/>
      <c r="L4" s="463"/>
      <c r="M4" s="216"/>
      <c r="N4" s="217"/>
      <c r="O4" s="217"/>
      <c r="P4" s="217"/>
    </row>
    <row r="5" spans="1:16" ht="22.5" customHeight="1">
      <c r="A5" s="569"/>
      <c r="B5" s="570"/>
      <c r="C5" s="583"/>
      <c r="D5" s="584"/>
      <c r="E5" s="584"/>
      <c r="F5" s="585"/>
      <c r="G5" s="429" t="s">
        <v>7</v>
      </c>
      <c r="H5" s="430"/>
      <c r="I5" s="431"/>
      <c r="J5" s="447" t="s">
        <v>8</v>
      </c>
      <c r="K5" s="448"/>
      <c r="L5" s="449"/>
      <c r="M5" s="216"/>
      <c r="N5" s="217"/>
      <c r="O5" s="217"/>
      <c r="P5" s="217"/>
    </row>
    <row r="6" spans="1:16" ht="12" customHeight="1">
      <c r="A6" s="569"/>
      <c r="B6" s="570"/>
      <c r="C6" s="583"/>
      <c r="D6" s="584"/>
      <c r="E6" s="584"/>
      <c r="F6" s="585"/>
      <c r="G6" s="508" t="s">
        <v>232</v>
      </c>
      <c r="H6" s="459"/>
      <c r="I6" s="460"/>
      <c r="J6" s="458">
        <f>D62</f>
        <v>170482625.74000001</v>
      </c>
      <c r="K6" s="459"/>
      <c r="L6" s="460"/>
      <c r="M6" s="216"/>
      <c r="N6" s="217"/>
      <c r="O6" s="217"/>
      <c r="P6" s="217"/>
    </row>
    <row r="7" spans="1:16" ht="22.5" customHeight="1">
      <c r="A7" s="569"/>
      <c r="B7" s="570"/>
      <c r="C7" s="583"/>
      <c r="D7" s="584"/>
      <c r="E7" s="584"/>
      <c r="F7" s="585"/>
      <c r="G7" s="447" t="s">
        <v>9</v>
      </c>
      <c r="H7" s="477"/>
      <c r="I7" s="478"/>
      <c r="J7" s="447" t="s">
        <v>10</v>
      </c>
      <c r="K7" s="477"/>
      <c r="L7" s="478"/>
      <c r="M7" s="216"/>
      <c r="N7" s="217"/>
      <c r="O7" s="217"/>
      <c r="P7" s="217"/>
    </row>
    <row r="8" spans="1:16" ht="14.25" customHeight="1">
      <c r="A8" s="569"/>
      <c r="B8" s="570"/>
      <c r="C8" s="583"/>
      <c r="D8" s="584"/>
      <c r="E8" s="584"/>
      <c r="F8" s="585"/>
      <c r="G8" s="508" t="s">
        <v>232</v>
      </c>
      <c r="H8" s="459"/>
      <c r="I8" s="460"/>
      <c r="J8" s="508" t="s">
        <v>232</v>
      </c>
      <c r="K8" s="459"/>
      <c r="L8" s="460"/>
      <c r="M8" s="216"/>
      <c r="N8" s="217"/>
      <c r="O8" s="217"/>
      <c r="P8" s="217"/>
    </row>
    <row r="9" spans="1:16" ht="18.75" customHeight="1">
      <c r="A9" s="571"/>
      <c r="B9" s="566"/>
      <c r="C9" s="586"/>
      <c r="D9" s="587"/>
      <c r="E9" s="587"/>
      <c r="F9" s="588"/>
      <c r="G9" s="429" t="s">
        <v>11</v>
      </c>
      <c r="H9" s="430"/>
      <c r="I9" s="431"/>
      <c r="J9" s="447" t="s">
        <v>12</v>
      </c>
      <c r="K9" s="448"/>
      <c r="L9" s="449"/>
      <c r="M9" s="216"/>
      <c r="N9" s="217"/>
      <c r="O9" s="217"/>
      <c r="P9" s="217"/>
    </row>
    <row r="10" spans="1:16" ht="22.5" customHeight="1">
      <c r="A10" s="552" t="s">
        <v>13</v>
      </c>
      <c r="B10" s="553"/>
      <c r="C10" s="554" t="s">
        <v>233</v>
      </c>
      <c r="D10" s="555"/>
      <c r="E10" s="555"/>
      <c r="F10" s="556"/>
      <c r="G10" s="560">
        <f>G2</f>
        <v>2128394192</v>
      </c>
      <c r="H10" s="561"/>
      <c r="I10" s="562"/>
      <c r="J10" s="461">
        <f>D64</f>
        <v>8.3155331160866791E-2</v>
      </c>
      <c r="K10" s="462"/>
      <c r="L10" s="463"/>
      <c r="M10" s="216"/>
      <c r="N10" s="217"/>
      <c r="O10" s="217"/>
      <c r="P10" s="217"/>
    </row>
    <row r="11" spans="1:16" ht="22.5" customHeight="1">
      <c r="A11" s="563" t="s">
        <v>15</v>
      </c>
      <c r="B11" s="564"/>
      <c r="C11" s="557"/>
      <c r="D11" s="558"/>
      <c r="E11" s="558"/>
      <c r="F11" s="559"/>
      <c r="G11" s="429" t="s">
        <v>16</v>
      </c>
      <c r="H11" s="430"/>
      <c r="I11" s="431"/>
      <c r="J11" s="466" t="s">
        <v>17</v>
      </c>
      <c r="K11" s="467"/>
      <c r="L11" s="468"/>
      <c r="M11" s="216"/>
      <c r="N11" s="217"/>
      <c r="O11" s="217"/>
      <c r="P11" s="217"/>
    </row>
    <row r="12" spans="1:16" ht="22.5" customHeight="1">
      <c r="A12" s="565" t="s">
        <v>18</v>
      </c>
      <c r="B12" s="566"/>
      <c r="C12" s="554" t="s">
        <v>234</v>
      </c>
      <c r="D12" s="555"/>
      <c r="E12" s="555"/>
      <c r="F12" s="556"/>
      <c r="G12" s="508" t="s">
        <v>232</v>
      </c>
      <c r="H12" s="459"/>
      <c r="I12" s="460"/>
      <c r="J12" s="469"/>
      <c r="K12" s="470"/>
      <c r="L12" s="471"/>
      <c r="M12" s="216"/>
      <c r="N12" s="217"/>
      <c r="O12" s="217"/>
      <c r="P12" s="217"/>
    </row>
    <row r="13" spans="1:16" ht="30.75" customHeight="1">
      <c r="A13" s="425" t="s">
        <v>235</v>
      </c>
      <c r="B13" s="426"/>
      <c r="C13" s="557"/>
      <c r="D13" s="558"/>
      <c r="E13" s="558"/>
      <c r="F13" s="559"/>
      <c r="G13" s="429" t="s">
        <v>21</v>
      </c>
      <c r="H13" s="430"/>
      <c r="I13" s="431"/>
      <c r="J13" s="469"/>
      <c r="K13" s="470"/>
      <c r="L13" s="471"/>
      <c r="M13" s="216"/>
      <c r="N13" s="217"/>
      <c r="O13" s="217"/>
      <c r="P13" s="217"/>
    </row>
    <row r="14" spans="1:16" ht="15.75" customHeight="1">
      <c r="A14" s="427"/>
      <c r="B14" s="428"/>
      <c r="C14" s="218" t="s">
        <v>187</v>
      </c>
      <c r="D14" s="219"/>
      <c r="E14" s="220"/>
      <c r="F14" s="221"/>
      <c r="G14" s="551" t="s">
        <v>232</v>
      </c>
      <c r="H14" s="433"/>
      <c r="I14" s="434"/>
      <c r="J14" s="472"/>
      <c r="K14" s="473"/>
      <c r="L14" s="474"/>
      <c r="M14" s="216"/>
      <c r="N14" s="217"/>
      <c r="O14" s="217"/>
      <c r="P14" s="217"/>
    </row>
    <row r="15" spans="1:16" ht="33.75" customHeight="1">
      <c r="A15" s="439" t="s">
        <v>236</v>
      </c>
      <c r="B15" s="440"/>
      <c r="C15" s="440"/>
      <c r="D15" s="440"/>
      <c r="E15" s="440"/>
      <c r="F15" s="440"/>
      <c r="G15" s="441" t="s">
        <v>237</v>
      </c>
      <c r="H15" s="442"/>
      <c r="I15" s="443" t="s">
        <v>238</v>
      </c>
      <c r="J15" s="444"/>
      <c r="K15" s="549" t="s">
        <v>239</v>
      </c>
      <c r="L15" s="550"/>
      <c r="M15" s="216"/>
      <c r="N15" s="217"/>
      <c r="O15" s="217"/>
      <c r="P15" s="217"/>
    </row>
    <row r="16" spans="1:16" ht="16.5" customHeight="1">
      <c r="A16" s="24" t="s">
        <v>28</v>
      </c>
      <c r="B16" s="25" t="s">
        <v>29</v>
      </c>
      <c r="C16" s="25" t="s">
        <v>30</v>
      </c>
      <c r="D16" s="25" t="s">
        <v>31</v>
      </c>
      <c r="E16" s="25" t="s">
        <v>32</v>
      </c>
      <c r="F16" s="25" t="s">
        <v>33</v>
      </c>
      <c r="G16" s="25" t="s">
        <v>31</v>
      </c>
      <c r="H16" s="25" t="s">
        <v>34</v>
      </c>
      <c r="I16" s="25" t="s">
        <v>35</v>
      </c>
      <c r="J16" s="25" t="s">
        <v>34</v>
      </c>
      <c r="K16" s="25" t="s">
        <v>240</v>
      </c>
      <c r="L16" s="26" t="s">
        <v>241</v>
      </c>
      <c r="M16" s="216"/>
      <c r="N16" s="217"/>
      <c r="O16" s="217"/>
      <c r="P16" s="217"/>
    </row>
    <row r="17" spans="1:16" ht="17.25" customHeight="1">
      <c r="A17" s="543" t="s">
        <v>189</v>
      </c>
      <c r="B17" s="544"/>
      <c r="C17" s="544"/>
      <c r="D17" s="544"/>
      <c r="E17" s="544"/>
      <c r="F17" s="544"/>
      <c r="G17" s="544"/>
      <c r="H17" s="544"/>
      <c r="I17" s="544"/>
      <c r="J17" s="544"/>
      <c r="K17" s="544"/>
      <c r="L17" s="545"/>
      <c r="M17" s="222"/>
      <c r="N17" s="223"/>
      <c r="O17" s="223"/>
      <c r="P17" s="223"/>
    </row>
    <row r="18" spans="1:16" ht="16.149999999999999" customHeight="1">
      <c r="A18" s="28">
        <v>1</v>
      </c>
      <c r="B18" s="29" t="s">
        <v>38</v>
      </c>
      <c r="C18" s="30"/>
      <c r="D18" s="31"/>
      <c r="E18" s="30"/>
      <c r="F18" s="30"/>
      <c r="G18" s="32"/>
      <c r="H18" s="183"/>
      <c r="I18" s="183"/>
      <c r="J18" s="183"/>
      <c r="K18" s="32"/>
      <c r="L18" s="183"/>
      <c r="M18" s="181" t="s">
        <v>242</v>
      </c>
      <c r="N18" s="181" t="s">
        <v>243</v>
      </c>
      <c r="O18" s="38" t="s">
        <v>244</v>
      </c>
      <c r="P18" s="38" t="s">
        <v>245</v>
      </c>
    </row>
    <row r="19" spans="1:16" ht="16.899999999999999" customHeight="1">
      <c r="A19" s="36">
        <v>1.1000000000000001</v>
      </c>
      <c r="B19" s="37" t="s">
        <v>39</v>
      </c>
      <c r="C19" s="38" t="s">
        <v>40</v>
      </c>
      <c r="D19" s="32">
        <v>1289.3499999999999</v>
      </c>
      <c r="E19" s="39">
        <v>2970</v>
      </c>
      <c r="F19" s="39">
        <f>ROUND(D19*E19,0)</f>
        <v>3829370</v>
      </c>
      <c r="G19" s="32">
        <v>434.84</v>
      </c>
      <c r="H19" s="33">
        <f>ROUND(E19*G19,0)</f>
        <v>1291475</v>
      </c>
      <c r="I19" s="34">
        <f>D19-G19</f>
        <v>854.51</v>
      </c>
      <c r="J19" s="33">
        <f>ROUND(I19*E19,0)</f>
        <v>2537895</v>
      </c>
      <c r="K19" s="224">
        <v>1</v>
      </c>
      <c r="L19" s="224">
        <v>0</v>
      </c>
      <c r="M19" s="225">
        <v>1294.5</v>
      </c>
      <c r="N19" s="226">
        <f t="shared" ref="N19:N51" si="0">M19-D19</f>
        <v>5.1500000000000909</v>
      </c>
      <c r="O19" s="54">
        <f t="shared" ref="O19:O51" si="1">E19</f>
        <v>2970</v>
      </c>
      <c r="P19" s="54">
        <f t="shared" ref="P19:P51" si="2">N19*O19</f>
        <v>15295.500000000269</v>
      </c>
    </row>
    <row r="20" spans="1:16" ht="19.5" customHeight="1">
      <c r="A20" s="36">
        <v>1.2</v>
      </c>
      <c r="B20" s="37" t="s">
        <v>41</v>
      </c>
      <c r="C20" s="38" t="s">
        <v>40</v>
      </c>
      <c r="D20" s="32">
        <v>2492.7800000000002</v>
      </c>
      <c r="E20" s="39">
        <v>3057</v>
      </c>
      <c r="F20" s="39">
        <f>ROUND(D20*E20,0)</f>
        <v>7620428</v>
      </c>
      <c r="G20" s="32">
        <v>869.68</v>
      </c>
      <c r="H20" s="33">
        <f>ROUND(E20*G20,0)</f>
        <v>2658612</v>
      </c>
      <c r="I20" s="34">
        <f>D20-G20</f>
        <v>1623.1000000000004</v>
      </c>
      <c r="J20" s="33">
        <f>ROUND(I20*E20,0)</f>
        <v>4961817</v>
      </c>
      <c r="K20" s="224">
        <v>1</v>
      </c>
      <c r="L20" s="224">
        <v>0</v>
      </c>
      <c r="M20" s="225">
        <v>2589</v>
      </c>
      <c r="N20" s="226">
        <f t="shared" si="0"/>
        <v>96.2199999999998</v>
      </c>
      <c r="O20" s="54">
        <f t="shared" si="1"/>
        <v>3057</v>
      </c>
      <c r="P20" s="54">
        <f t="shared" si="2"/>
        <v>294144.5399999994</v>
      </c>
    </row>
    <row r="21" spans="1:16" ht="31.5" customHeight="1">
      <c r="A21" s="36">
        <v>1.3</v>
      </c>
      <c r="B21" s="37" t="s">
        <v>42</v>
      </c>
      <c r="C21" s="38" t="s">
        <v>43</v>
      </c>
      <c r="D21" s="32">
        <v>1.2841100000000001</v>
      </c>
      <c r="E21" s="39">
        <v>1478476</v>
      </c>
      <c r="F21" s="39">
        <f>ROUND(D21*E21,0)</f>
        <v>1898526</v>
      </c>
      <c r="G21" s="32">
        <v>0.43484</v>
      </c>
      <c r="H21" s="33">
        <f>ROUND(E21*G21,0)</f>
        <v>642901</v>
      </c>
      <c r="I21" s="34">
        <f>D21-G21</f>
        <v>0.84927000000000008</v>
      </c>
      <c r="J21" s="33">
        <f>ROUND(E21*I21,0)</f>
        <v>1255625</v>
      </c>
      <c r="K21" s="224">
        <v>1</v>
      </c>
      <c r="L21" s="224">
        <v>0</v>
      </c>
      <c r="M21" s="225">
        <v>1.29</v>
      </c>
      <c r="N21" s="226">
        <f t="shared" si="0"/>
        <v>5.8899999999999508E-3</v>
      </c>
      <c r="O21" s="54">
        <f t="shared" si="1"/>
        <v>1478476</v>
      </c>
      <c r="P21" s="54">
        <f t="shared" si="2"/>
        <v>8708.2236399999274</v>
      </c>
    </row>
    <row r="22" spans="1:16" ht="16.149999999999999" customHeight="1">
      <c r="A22" s="36"/>
      <c r="B22" s="43"/>
      <c r="C22" s="44"/>
      <c r="D22" s="32"/>
      <c r="E22" s="39"/>
      <c r="F22" s="45">
        <f>SUM(F19:F21)</f>
        <v>13348324</v>
      </c>
      <c r="G22" s="32">
        <v>0</v>
      </c>
      <c r="H22" s="45">
        <f>SUM(H19:H21)</f>
        <v>4592988</v>
      </c>
      <c r="I22" s="34"/>
      <c r="J22" s="45">
        <f>SUM(J19:J21)</f>
        <v>8755337</v>
      </c>
      <c r="K22" s="227">
        <f>H22/F22</f>
        <v>0.34408724271301777</v>
      </c>
      <c r="L22" s="228">
        <f>100%-K22</f>
        <v>0.65591275728698228</v>
      </c>
      <c r="M22" s="225"/>
      <c r="N22" s="226">
        <f t="shared" si="0"/>
        <v>0</v>
      </c>
      <c r="O22" s="54">
        <f t="shared" si="1"/>
        <v>0</v>
      </c>
      <c r="P22" s="54">
        <f t="shared" si="2"/>
        <v>0</v>
      </c>
    </row>
    <row r="23" spans="1:16" ht="15" customHeight="1">
      <c r="A23" s="28">
        <v>2</v>
      </c>
      <c r="B23" s="29" t="s">
        <v>44</v>
      </c>
      <c r="C23" s="47"/>
      <c r="D23" s="32"/>
      <c r="E23" s="48"/>
      <c r="F23" s="39"/>
      <c r="G23" s="32">
        <v>0</v>
      </c>
      <c r="H23" s="33"/>
      <c r="I23" s="34"/>
      <c r="J23" s="33"/>
      <c r="K23" s="224"/>
      <c r="L23" s="224"/>
      <c r="M23" s="225"/>
      <c r="N23" s="226">
        <f t="shared" si="0"/>
        <v>0</v>
      </c>
      <c r="O23" s="54">
        <f t="shared" si="1"/>
        <v>0</v>
      </c>
      <c r="P23" s="54">
        <f t="shared" si="2"/>
        <v>0</v>
      </c>
    </row>
    <row r="24" spans="1:16" ht="25.5" customHeight="1">
      <c r="A24" s="36"/>
      <c r="B24" s="37" t="s">
        <v>45</v>
      </c>
      <c r="C24" s="38" t="s">
        <v>46</v>
      </c>
      <c r="D24" s="32">
        <v>50.95</v>
      </c>
      <c r="E24" s="39">
        <v>209569</v>
      </c>
      <c r="F24" s="39">
        <f>ROUND(D24*E24,0)</f>
        <v>10677541</v>
      </c>
      <c r="G24" s="32">
        <v>0</v>
      </c>
      <c r="H24" s="33">
        <f>ROUND(E24*G24,0)</f>
        <v>0</v>
      </c>
      <c r="I24" s="34">
        <f>D24-G24</f>
        <v>50.95</v>
      </c>
      <c r="J24" s="33">
        <f>ROUND(E24*I24,0)</f>
        <v>10677541</v>
      </c>
      <c r="K24" s="224">
        <f>G24/D24</f>
        <v>0</v>
      </c>
      <c r="L24" s="224">
        <f>100%-K24</f>
        <v>1</v>
      </c>
      <c r="M24" s="225">
        <v>12</v>
      </c>
      <c r="N24" s="226">
        <f t="shared" si="0"/>
        <v>-38.950000000000003</v>
      </c>
      <c r="O24" s="54">
        <f t="shared" si="1"/>
        <v>209569</v>
      </c>
      <c r="P24" s="54">
        <f t="shared" si="2"/>
        <v>-8162712.5500000007</v>
      </c>
    </row>
    <row r="25" spans="1:16" ht="14.25" customHeight="1">
      <c r="A25" s="36"/>
      <c r="B25" s="43"/>
      <c r="C25" s="44"/>
      <c r="D25" s="32"/>
      <c r="E25" s="39"/>
      <c r="F25" s="39">
        <f>ROUND(D25*E25,0)</f>
        <v>0</v>
      </c>
      <c r="G25" s="32">
        <v>0</v>
      </c>
      <c r="H25" s="33">
        <f>ROUND(E25*G25,0)</f>
        <v>0</v>
      </c>
      <c r="I25" s="34">
        <f>D25-G25</f>
        <v>0</v>
      </c>
      <c r="J25" s="33">
        <f>ROUND(E25*I25,0)</f>
        <v>0</v>
      </c>
      <c r="K25" s="224"/>
      <c r="L25" s="224">
        <f>100%-K25</f>
        <v>1</v>
      </c>
      <c r="M25" s="225"/>
      <c r="N25" s="226">
        <f t="shared" si="0"/>
        <v>0</v>
      </c>
      <c r="O25" s="54">
        <f t="shared" si="1"/>
        <v>0</v>
      </c>
      <c r="P25" s="54">
        <f t="shared" si="2"/>
        <v>0</v>
      </c>
    </row>
    <row r="26" spans="1:16" ht="15.75" customHeight="1">
      <c r="A26" s="36"/>
      <c r="B26" s="43"/>
      <c r="C26" s="44"/>
      <c r="D26" s="32"/>
      <c r="E26" s="39"/>
      <c r="F26" s="45">
        <f>SUM(F24:F25)</f>
        <v>10677541</v>
      </c>
      <c r="G26" s="32">
        <v>0</v>
      </c>
      <c r="H26" s="45">
        <f>SUM(H24:H25)</f>
        <v>0</v>
      </c>
      <c r="I26" s="34"/>
      <c r="J26" s="45">
        <f>SUM(J24:J25)</f>
        <v>10677541</v>
      </c>
      <c r="K26" s="227">
        <f>H26/F26</f>
        <v>0</v>
      </c>
      <c r="L26" s="228">
        <f>100%-K26</f>
        <v>1</v>
      </c>
      <c r="M26" s="225"/>
      <c r="N26" s="226">
        <f t="shared" si="0"/>
        <v>0</v>
      </c>
      <c r="O26" s="54">
        <f t="shared" si="1"/>
        <v>0</v>
      </c>
      <c r="P26" s="54">
        <f t="shared" si="2"/>
        <v>0</v>
      </c>
    </row>
    <row r="27" spans="1:16" ht="14.25" customHeight="1">
      <c r="A27" s="28">
        <v>3</v>
      </c>
      <c r="B27" s="50" t="s">
        <v>47</v>
      </c>
      <c r="C27" s="44"/>
      <c r="D27" s="32"/>
      <c r="E27" s="39"/>
      <c r="F27" s="39"/>
      <c r="G27" s="32">
        <v>0</v>
      </c>
      <c r="H27" s="33"/>
      <c r="I27" s="34"/>
      <c r="J27" s="33"/>
      <c r="K27" s="224"/>
      <c r="L27" s="224"/>
      <c r="M27" s="225"/>
      <c r="N27" s="226">
        <f t="shared" si="0"/>
        <v>0</v>
      </c>
      <c r="O27" s="54">
        <f t="shared" si="1"/>
        <v>0</v>
      </c>
      <c r="P27" s="54">
        <f t="shared" si="2"/>
        <v>0</v>
      </c>
    </row>
    <row r="28" spans="1:16" ht="15" customHeight="1">
      <c r="A28" s="36">
        <v>3.1</v>
      </c>
      <c r="B28" s="37" t="s">
        <v>48</v>
      </c>
      <c r="C28" s="38" t="s">
        <v>46</v>
      </c>
      <c r="D28" s="32">
        <v>3325.9</v>
      </c>
      <c r="E28" s="39">
        <v>19763</v>
      </c>
      <c r="F28" s="39">
        <f>ROUND(D28*E28,0)</f>
        <v>65729762</v>
      </c>
      <c r="G28" s="32">
        <v>1565.56</v>
      </c>
      <c r="H28" s="33">
        <f>ROUND(E28*G28,0)</f>
        <v>30940162</v>
      </c>
      <c r="I28" s="34">
        <f>D28-G28</f>
        <v>1760.3400000000001</v>
      </c>
      <c r="J28" s="33">
        <f>ROUND(E28*I28,0)</f>
        <v>34789599</v>
      </c>
      <c r="K28" s="224">
        <f>G28/D28</f>
        <v>0.47071770047205264</v>
      </c>
      <c r="L28" s="224">
        <f>100%-K28</f>
        <v>0.52928229952794736</v>
      </c>
      <c r="M28" s="225">
        <v>4185.45</v>
      </c>
      <c r="N28" s="226">
        <f t="shared" si="0"/>
        <v>859.54999999999973</v>
      </c>
      <c r="O28" s="54">
        <f t="shared" si="1"/>
        <v>19763</v>
      </c>
      <c r="P28" s="54">
        <f t="shared" si="2"/>
        <v>16987286.649999995</v>
      </c>
    </row>
    <row r="29" spans="1:16" ht="14.25" customHeight="1">
      <c r="A29" s="36">
        <v>3.2</v>
      </c>
      <c r="B29" s="37" t="s">
        <v>49</v>
      </c>
      <c r="C29" s="38" t="s">
        <v>46</v>
      </c>
      <c r="D29" s="32">
        <v>340.71</v>
      </c>
      <c r="E29" s="39">
        <v>52187</v>
      </c>
      <c r="F29" s="39">
        <f>ROUND(D29*E29,0)</f>
        <v>17780633</v>
      </c>
      <c r="G29" s="32">
        <v>0</v>
      </c>
      <c r="H29" s="33">
        <f>ROUND(E29*G29,0)</f>
        <v>0</v>
      </c>
      <c r="I29" s="34">
        <f>D29-G29</f>
        <v>340.71</v>
      </c>
      <c r="J29" s="33">
        <f>ROUND(E29*I29,0)</f>
        <v>17780633</v>
      </c>
      <c r="K29" s="224">
        <f>G29/D29</f>
        <v>0</v>
      </c>
      <c r="L29" s="224">
        <f>100%-K29</f>
        <v>1</v>
      </c>
      <c r="M29" s="225">
        <v>516.35</v>
      </c>
      <c r="N29" s="226">
        <f t="shared" si="0"/>
        <v>175.64000000000004</v>
      </c>
      <c r="O29" s="54">
        <f t="shared" si="1"/>
        <v>52187</v>
      </c>
      <c r="P29" s="54">
        <f t="shared" si="2"/>
        <v>9166124.6800000016</v>
      </c>
    </row>
    <row r="30" spans="1:16" ht="16.149999999999999" customHeight="1">
      <c r="A30" s="36"/>
      <c r="B30" s="43"/>
      <c r="C30" s="44"/>
      <c r="D30" s="32"/>
      <c r="E30" s="39"/>
      <c r="F30" s="45">
        <f>SUM(F28:F29)</f>
        <v>83510395</v>
      </c>
      <c r="G30" s="32">
        <v>0</v>
      </c>
      <c r="H30" s="45">
        <f>SUM(H28:H29)</f>
        <v>30940162</v>
      </c>
      <c r="I30" s="34"/>
      <c r="J30" s="45">
        <f>SUM(J28:J29)</f>
        <v>52570232</v>
      </c>
      <c r="K30" s="227">
        <f>H30/F30</f>
        <v>0.37049473900823965</v>
      </c>
      <c r="L30" s="228">
        <f>100%-K30</f>
        <v>0.62950526099176041</v>
      </c>
      <c r="M30" s="225"/>
      <c r="N30" s="226">
        <f t="shared" si="0"/>
        <v>0</v>
      </c>
      <c r="O30" s="54">
        <f t="shared" si="1"/>
        <v>0</v>
      </c>
      <c r="P30" s="54">
        <f t="shared" si="2"/>
        <v>0</v>
      </c>
    </row>
    <row r="31" spans="1:16" ht="16.149999999999999" customHeight="1">
      <c r="A31" s="36"/>
      <c r="B31" s="43"/>
      <c r="C31" s="44"/>
      <c r="D31" s="32"/>
      <c r="E31" s="39"/>
      <c r="F31" s="39"/>
      <c r="G31" s="32">
        <v>0</v>
      </c>
      <c r="H31" s="33"/>
      <c r="I31" s="34"/>
      <c r="J31" s="33"/>
      <c r="K31" s="224"/>
      <c r="L31" s="224"/>
      <c r="M31" s="225"/>
      <c r="N31" s="226">
        <f t="shared" si="0"/>
        <v>0</v>
      </c>
      <c r="O31" s="54">
        <f t="shared" si="1"/>
        <v>0</v>
      </c>
      <c r="P31" s="54">
        <f t="shared" si="2"/>
        <v>0</v>
      </c>
    </row>
    <row r="32" spans="1:16" ht="14.25" customHeight="1">
      <c r="A32" s="28">
        <v>4</v>
      </c>
      <c r="B32" s="50" t="s">
        <v>50</v>
      </c>
      <c r="C32" s="53"/>
      <c r="D32" s="32"/>
      <c r="E32" s="39"/>
      <c r="F32" s="183"/>
      <c r="G32" s="32">
        <v>0</v>
      </c>
      <c r="H32" s="183"/>
      <c r="I32" s="34"/>
      <c r="J32" s="229"/>
      <c r="K32" s="230"/>
      <c r="L32" s="231"/>
      <c r="M32" s="225"/>
      <c r="N32" s="226">
        <f t="shared" si="0"/>
        <v>0</v>
      </c>
      <c r="O32" s="54">
        <f t="shared" si="1"/>
        <v>0</v>
      </c>
      <c r="P32" s="54">
        <f t="shared" si="2"/>
        <v>0</v>
      </c>
    </row>
    <row r="33" spans="1:16" ht="14.25" customHeight="1">
      <c r="A33" s="36">
        <v>4.0999999999999996</v>
      </c>
      <c r="B33" s="37" t="s">
        <v>51</v>
      </c>
      <c r="C33" s="38" t="s">
        <v>46</v>
      </c>
      <c r="D33" s="32">
        <v>253.27</v>
      </c>
      <c r="E33" s="39">
        <v>31353</v>
      </c>
      <c r="F33" s="39">
        <f>ROUND(D33*E33,0)</f>
        <v>7940774</v>
      </c>
      <c r="G33" s="32">
        <v>0</v>
      </c>
      <c r="H33" s="33">
        <f>E33*G33</f>
        <v>0</v>
      </c>
      <c r="I33" s="34">
        <f>D33</f>
        <v>253.27</v>
      </c>
      <c r="J33" s="33">
        <f>E33*I33</f>
        <v>7940774.3100000005</v>
      </c>
      <c r="K33" s="224">
        <f>G33/D33</f>
        <v>0</v>
      </c>
      <c r="L33" s="224">
        <f>100%-K33</f>
        <v>1</v>
      </c>
      <c r="M33" s="225">
        <v>211.74</v>
      </c>
      <c r="N33" s="226">
        <f t="shared" si="0"/>
        <v>-41.53</v>
      </c>
      <c r="O33" s="54">
        <f t="shared" si="1"/>
        <v>31353</v>
      </c>
      <c r="P33" s="54">
        <f t="shared" si="2"/>
        <v>-1302090.0900000001</v>
      </c>
    </row>
    <row r="34" spans="1:16" ht="14.25" customHeight="1">
      <c r="A34" s="36">
        <v>4.2</v>
      </c>
      <c r="B34" s="37" t="s">
        <v>52</v>
      </c>
      <c r="C34" s="38" t="s">
        <v>46</v>
      </c>
      <c r="D34" s="32">
        <v>1478.72</v>
      </c>
      <c r="E34" s="39">
        <v>59142</v>
      </c>
      <c r="F34" s="39">
        <f>ROUND(D34*E34,0)</f>
        <v>87454458</v>
      </c>
      <c r="G34" s="32">
        <v>684.47</v>
      </c>
      <c r="H34" s="33">
        <f>E34*G34</f>
        <v>40480924.740000002</v>
      </c>
      <c r="I34" s="34">
        <f>D34</f>
        <v>1478.72</v>
      </c>
      <c r="J34" s="33">
        <f>E34*I34</f>
        <v>87454458.239999995</v>
      </c>
      <c r="K34" s="224">
        <f>G34/D34</f>
        <v>0.4628800584289115</v>
      </c>
      <c r="L34" s="224">
        <f>100%-K34</f>
        <v>0.53711994157108855</v>
      </c>
      <c r="M34" s="225">
        <v>1486.4</v>
      </c>
      <c r="N34" s="226">
        <f t="shared" si="0"/>
        <v>7.6800000000000637</v>
      </c>
      <c r="O34" s="54">
        <f t="shared" si="1"/>
        <v>59142</v>
      </c>
      <c r="P34" s="54">
        <f t="shared" si="2"/>
        <v>454210.56000000378</v>
      </c>
    </row>
    <row r="35" spans="1:16" ht="14.25" customHeight="1">
      <c r="A35" s="28"/>
      <c r="B35" s="43"/>
      <c r="C35" s="53"/>
      <c r="D35" s="32"/>
      <c r="E35" s="39"/>
      <c r="F35" s="45">
        <f>SUM(F33:F34)</f>
        <v>95395232</v>
      </c>
      <c r="G35" s="32">
        <v>0</v>
      </c>
      <c r="H35" s="45">
        <f>SUM(H33:H34)</f>
        <v>40480924.740000002</v>
      </c>
      <c r="I35" s="34"/>
      <c r="J35" s="45">
        <f>SUM(J33:J34)</f>
        <v>95395232.549999997</v>
      </c>
      <c r="K35" s="227">
        <f>H35/F35</f>
        <v>0.42434956015411757</v>
      </c>
      <c r="L35" s="228">
        <f>100%-K35</f>
        <v>0.57565043984588238</v>
      </c>
      <c r="M35" s="225"/>
      <c r="N35" s="226">
        <f t="shared" si="0"/>
        <v>0</v>
      </c>
      <c r="O35" s="54">
        <f t="shared" si="1"/>
        <v>0</v>
      </c>
      <c r="P35" s="54">
        <f t="shared" si="2"/>
        <v>0</v>
      </c>
    </row>
    <row r="36" spans="1:16" ht="14.25" customHeight="1">
      <c r="A36" s="28">
        <v>5</v>
      </c>
      <c r="B36" s="29" t="s">
        <v>53</v>
      </c>
      <c r="C36" s="53"/>
      <c r="D36" s="32"/>
      <c r="E36" s="39"/>
      <c r="F36" s="39"/>
      <c r="G36" s="32">
        <v>0</v>
      </c>
      <c r="H36" s="33"/>
      <c r="I36" s="34"/>
      <c r="J36" s="33"/>
      <c r="K36" s="224"/>
      <c r="L36" s="224"/>
      <c r="M36" s="225"/>
      <c r="N36" s="226">
        <f t="shared" si="0"/>
        <v>0</v>
      </c>
      <c r="O36" s="54">
        <f t="shared" si="1"/>
        <v>0</v>
      </c>
      <c r="P36" s="54">
        <f t="shared" si="2"/>
        <v>0</v>
      </c>
    </row>
    <row r="37" spans="1:16" ht="35.25" customHeight="1">
      <c r="A37" s="36">
        <v>5.0999999999999996</v>
      </c>
      <c r="B37" s="37" t="s">
        <v>54</v>
      </c>
      <c r="C37" s="38" t="s">
        <v>46</v>
      </c>
      <c r="D37" s="32">
        <v>1474.74</v>
      </c>
      <c r="E37" s="39">
        <v>666008</v>
      </c>
      <c r="F37" s="39">
        <f>ROUND(D37*E37,0)</f>
        <v>982188638</v>
      </c>
      <c r="G37" s="32">
        <v>0</v>
      </c>
      <c r="H37" s="33">
        <f>ROUND(E37*G37,0)</f>
        <v>0</v>
      </c>
      <c r="I37" s="34">
        <f>D37-G37</f>
        <v>1474.74</v>
      </c>
      <c r="J37" s="33">
        <f>ROUND(E37*I37,0)</f>
        <v>982188638</v>
      </c>
      <c r="K37" s="224">
        <f>G37/D37</f>
        <v>0</v>
      </c>
      <c r="L37" s="224">
        <f>100%-K37</f>
        <v>1</v>
      </c>
      <c r="M37" s="225">
        <v>1486.4</v>
      </c>
      <c r="N37" s="226">
        <f t="shared" si="0"/>
        <v>11.660000000000082</v>
      </c>
      <c r="O37" s="54">
        <f t="shared" si="1"/>
        <v>666008</v>
      </c>
      <c r="P37" s="54">
        <f t="shared" si="2"/>
        <v>7765653.2800000543</v>
      </c>
    </row>
    <row r="38" spans="1:16" ht="35.25" customHeight="1">
      <c r="A38" s="36">
        <v>5.2</v>
      </c>
      <c r="B38" s="37" t="s">
        <v>55</v>
      </c>
      <c r="C38" s="38" t="s">
        <v>56</v>
      </c>
      <c r="D38" s="32">
        <v>0</v>
      </c>
      <c r="E38" s="39">
        <v>4005</v>
      </c>
      <c r="F38" s="39">
        <f>ROUND(D38*E38,0)</f>
        <v>0</v>
      </c>
      <c r="G38" s="32">
        <v>0</v>
      </c>
      <c r="H38" s="33">
        <f>ROUND(E38*G38,0)</f>
        <v>0</v>
      </c>
      <c r="I38" s="34">
        <f>D38-G38</f>
        <v>0</v>
      </c>
      <c r="J38" s="33">
        <f>ROUND(E38*I38,0)</f>
        <v>0</v>
      </c>
      <c r="K38" s="224" t="e">
        <f>G38/D38</f>
        <v>#DIV/0!</v>
      </c>
      <c r="L38" s="224" t="e">
        <f>100%-K38</f>
        <v>#DIV/0!</v>
      </c>
      <c r="M38" s="225">
        <v>10000</v>
      </c>
      <c r="N38" s="226">
        <f t="shared" si="0"/>
        <v>10000</v>
      </c>
      <c r="O38" s="54">
        <f t="shared" si="1"/>
        <v>4005</v>
      </c>
      <c r="P38" s="54">
        <f t="shared" si="2"/>
        <v>40050000</v>
      </c>
    </row>
    <row r="39" spans="1:16" ht="33" customHeight="1">
      <c r="A39" s="36">
        <v>5.3</v>
      </c>
      <c r="B39" s="37" t="s">
        <v>57</v>
      </c>
      <c r="C39" s="38" t="s">
        <v>40</v>
      </c>
      <c r="D39" s="32">
        <v>2492.7800000000002</v>
      </c>
      <c r="E39" s="39">
        <v>56280</v>
      </c>
      <c r="F39" s="39">
        <f>ROUND(D39*E39,0)</f>
        <v>140293658</v>
      </c>
      <c r="G39" s="32">
        <v>869.68</v>
      </c>
      <c r="H39" s="33">
        <f>ROUND(E39*G39,0)</f>
        <v>48945590</v>
      </c>
      <c r="I39" s="34">
        <f>D39-G39</f>
        <v>1623.1000000000004</v>
      </c>
      <c r="J39" s="33">
        <f>ROUND(E39*I39,0)</f>
        <v>91348068</v>
      </c>
      <c r="K39" s="224">
        <f>G39/D39</f>
        <v>0.34887956418135568</v>
      </c>
      <c r="L39" s="224">
        <f>100%-K39</f>
        <v>0.65112043581864432</v>
      </c>
      <c r="M39" s="225">
        <v>2589</v>
      </c>
      <c r="N39" s="226">
        <f t="shared" si="0"/>
        <v>96.2199999999998</v>
      </c>
      <c r="O39" s="54">
        <f t="shared" si="1"/>
        <v>56280</v>
      </c>
      <c r="P39" s="54">
        <f t="shared" si="2"/>
        <v>5415261.5999999885</v>
      </c>
    </row>
    <row r="40" spans="1:16" ht="14.25" customHeight="1">
      <c r="A40" s="36"/>
      <c r="B40" s="43"/>
      <c r="C40" s="53"/>
      <c r="D40" s="32"/>
      <c r="E40" s="39"/>
      <c r="F40" s="45">
        <f>SUM(F37:F39)</f>
        <v>1122482296</v>
      </c>
      <c r="G40" s="32">
        <v>0</v>
      </c>
      <c r="H40" s="45">
        <f>SUM(H37:H39)</f>
        <v>48945590</v>
      </c>
      <c r="I40" s="34"/>
      <c r="J40" s="45">
        <f>SUM(J37:J39)</f>
        <v>1073536706</v>
      </c>
      <c r="K40" s="227">
        <f>H40/F40</f>
        <v>4.3604776818680441E-2</v>
      </c>
      <c r="L40" s="228">
        <f>100%-K40</f>
        <v>0.95639522318131953</v>
      </c>
      <c r="M40" s="225"/>
      <c r="N40" s="226">
        <f t="shared" si="0"/>
        <v>0</v>
      </c>
      <c r="O40" s="54">
        <f t="shared" si="1"/>
        <v>0</v>
      </c>
      <c r="P40" s="54">
        <f t="shared" si="2"/>
        <v>0</v>
      </c>
    </row>
    <row r="41" spans="1:16" ht="16.149999999999999" customHeight="1">
      <c r="A41" s="28">
        <v>6</v>
      </c>
      <c r="B41" s="29" t="s">
        <v>58</v>
      </c>
      <c r="C41" s="30"/>
      <c r="D41" s="202"/>
      <c r="E41" s="30"/>
      <c r="F41" s="39"/>
      <c r="G41" s="32">
        <v>0</v>
      </c>
      <c r="H41" s="183"/>
      <c r="I41" s="183"/>
      <c r="J41" s="183"/>
      <c r="K41" s="32"/>
      <c r="L41" s="183"/>
      <c r="M41" s="232"/>
      <c r="N41" s="226">
        <f t="shared" si="0"/>
        <v>0</v>
      </c>
      <c r="O41" s="54">
        <f t="shared" si="1"/>
        <v>0</v>
      </c>
      <c r="P41" s="54">
        <f t="shared" si="2"/>
        <v>0</v>
      </c>
    </row>
    <row r="42" spans="1:16" ht="16.899999999999999" customHeight="1">
      <c r="A42" s="36">
        <v>6.1</v>
      </c>
      <c r="B42" s="37" t="s">
        <v>59</v>
      </c>
      <c r="C42" s="38" t="s">
        <v>40</v>
      </c>
      <c r="D42" s="32">
        <v>3754</v>
      </c>
      <c r="E42" s="39">
        <v>2973</v>
      </c>
      <c r="F42" s="39">
        <f>ROUND(D42*E42,0)</f>
        <v>11160642</v>
      </c>
      <c r="G42" s="32">
        <v>0</v>
      </c>
      <c r="H42" s="33">
        <f>ROUND(E42*G42,0)</f>
        <v>0</v>
      </c>
      <c r="I42" s="34">
        <f>D42-G42</f>
        <v>3754</v>
      </c>
      <c r="J42" s="33">
        <f>ROUND(E42*I42,0)</f>
        <v>11160642</v>
      </c>
      <c r="K42" s="233">
        <v>0</v>
      </c>
      <c r="L42" s="224">
        <v>0</v>
      </c>
      <c r="M42" s="171">
        <v>3883.5</v>
      </c>
      <c r="N42" s="226">
        <f t="shared" si="0"/>
        <v>129.5</v>
      </c>
      <c r="O42" s="54">
        <f t="shared" si="1"/>
        <v>2973</v>
      </c>
      <c r="P42" s="54">
        <f t="shared" si="2"/>
        <v>385003.5</v>
      </c>
    </row>
    <row r="43" spans="1:16" ht="16.899999999999999" customHeight="1">
      <c r="A43" s="36">
        <v>6.2</v>
      </c>
      <c r="B43" s="37" t="s">
        <v>60</v>
      </c>
      <c r="C43" s="38" t="s">
        <v>40</v>
      </c>
      <c r="D43" s="32">
        <v>440.62</v>
      </c>
      <c r="E43" s="39">
        <v>8919</v>
      </c>
      <c r="F43" s="39">
        <f>ROUND(D43*E43,0)</f>
        <v>3929890</v>
      </c>
      <c r="G43" s="32">
        <v>0</v>
      </c>
      <c r="H43" s="33">
        <f>ROUND(E43*G43,0)</f>
        <v>0</v>
      </c>
      <c r="I43" s="34">
        <f>D43-G43</f>
        <v>440.62</v>
      </c>
      <c r="J43" s="33">
        <f>ROUND(E43*I43,0)</f>
        <v>3929890</v>
      </c>
      <c r="K43" s="233">
        <v>0</v>
      </c>
      <c r="L43" s="224">
        <v>0</v>
      </c>
      <c r="M43" s="171">
        <v>348</v>
      </c>
      <c r="N43" s="226">
        <f t="shared" si="0"/>
        <v>-92.62</v>
      </c>
      <c r="O43" s="54">
        <f t="shared" si="1"/>
        <v>8919</v>
      </c>
      <c r="P43" s="54">
        <f t="shared" si="2"/>
        <v>-826077.78</v>
      </c>
    </row>
    <row r="44" spans="1:16" ht="16.899999999999999" customHeight="1">
      <c r="A44" s="36">
        <v>6.3</v>
      </c>
      <c r="B44" s="37" t="s">
        <v>61</v>
      </c>
      <c r="C44" s="38" t="s">
        <v>30</v>
      </c>
      <c r="D44" s="32">
        <v>20</v>
      </c>
      <c r="E44" s="39">
        <v>209715</v>
      </c>
      <c r="F44" s="39">
        <f>ROUND(D44*E44,0)</f>
        <v>4194300</v>
      </c>
      <c r="G44" s="32">
        <v>0</v>
      </c>
      <c r="H44" s="33">
        <f>ROUND(E44*G44,0)</f>
        <v>0</v>
      </c>
      <c r="I44" s="34">
        <f>D44-G44</f>
        <v>20</v>
      </c>
      <c r="J44" s="33">
        <f>ROUND(E44*I44,0)</f>
        <v>4194300</v>
      </c>
      <c r="K44" s="233">
        <v>0</v>
      </c>
      <c r="L44" s="224">
        <v>0</v>
      </c>
      <c r="M44" s="171">
        <v>19</v>
      </c>
      <c r="N44" s="226">
        <f t="shared" si="0"/>
        <v>-1</v>
      </c>
      <c r="O44" s="54">
        <f t="shared" si="1"/>
        <v>209715</v>
      </c>
      <c r="P44" s="54">
        <f t="shared" si="2"/>
        <v>-209715</v>
      </c>
    </row>
    <row r="45" spans="1:16" ht="16.149999999999999" customHeight="1">
      <c r="A45" s="36"/>
      <c r="B45" s="43"/>
      <c r="C45" s="53"/>
      <c r="D45" s="42"/>
      <c r="E45" s="39"/>
      <c r="F45" s="45">
        <f>SUM(F42:F44)</f>
        <v>19284832</v>
      </c>
      <c r="G45" s="32">
        <v>0</v>
      </c>
      <c r="H45" s="45">
        <f>SUM(H42:H44)</f>
        <v>0</v>
      </c>
      <c r="I45" s="34"/>
      <c r="J45" s="45">
        <f>SUM(J42:J44)</f>
        <v>19284832</v>
      </c>
      <c r="K45" s="227">
        <f>H45</f>
        <v>0</v>
      </c>
      <c r="L45" s="228">
        <f>100%-K45</f>
        <v>1</v>
      </c>
      <c r="M45" s="171"/>
      <c r="N45" s="226">
        <f t="shared" si="0"/>
        <v>0</v>
      </c>
      <c r="O45" s="54">
        <f t="shared" si="1"/>
        <v>0</v>
      </c>
      <c r="P45" s="54">
        <f t="shared" si="2"/>
        <v>0</v>
      </c>
    </row>
    <row r="46" spans="1:16" ht="16.899999999999999" customHeight="1">
      <c r="A46" s="28">
        <v>7</v>
      </c>
      <c r="B46" s="50" t="s">
        <v>62</v>
      </c>
      <c r="C46" s="53"/>
      <c r="D46" s="42"/>
      <c r="E46" s="39"/>
      <c r="F46" s="39"/>
      <c r="G46" s="32">
        <v>0</v>
      </c>
      <c r="H46" s="33"/>
      <c r="I46" s="34"/>
      <c r="J46" s="33"/>
      <c r="K46" s="224"/>
      <c r="L46" s="224"/>
      <c r="M46" s="171"/>
      <c r="N46" s="226">
        <f t="shared" si="0"/>
        <v>0</v>
      </c>
      <c r="O46" s="54">
        <f t="shared" si="1"/>
        <v>0</v>
      </c>
      <c r="P46" s="54">
        <f t="shared" si="2"/>
        <v>0</v>
      </c>
    </row>
    <row r="47" spans="1:16" ht="16.899999999999999" customHeight="1">
      <c r="A47" s="36">
        <v>7.1</v>
      </c>
      <c r="B47" s="37" t="s">
        <v>63</v>
      </c>
      <c r="C47" s="38" t="s">
        <v>64</v>
      </c>
      <c r="D47" s="32">
        <v>2356.15</v>
      </c>
      <c r="E47" s="39">
        <v>45125</v>
      </c>
      <c r="F47" s="39">
        <f>ROUND(D47*E47,0)</f>
        <v>106321269</v>
      </c>
      <c r="G47" s="32">
        <v>0</v>
      </c>
      <c r="H47" s="33">
        <f>ROUND(E47*G47,0)</f>
        <v>0</v>
      </c>
      <c r="I47" s="34">
        <f>D47-G47</f>
        <v>2356.15</v>
      </c>
      <c r="J47" s="33">
        <f>ROUND(E47*I47,0)</f>
        <v>106321269</v>
      </c>
      <c r="K47" s="224">
        <f>G47/D47</f>
        <v>0</v>
      </c>
      <c r="L47" s="224">
        <f t="shared" ref="L47:L52" si="3">100%-K47</f>
        <v>1</v>
      </c>
      <c r="M47" s="171">
        <v>1553.4</v>
      </c>
      <c r="N47" s="226">
        <f t="shared" si="0"/>
        <v>-802.75</v>
      </c>
      <c r="O47" s="54">
        <f t="shared" si="1"/>
        <v>45125</v>
      </c>
      <c r="P47" s="54">
        <f t="shared" si="2"/>
        <v>-36224093.75</v>
      </c>
    </row>
    <row r="48" spans="1:16" ht="16.899999999999999" customHeight="1">
      <c r="A48" s="36">
        <v>7.2</v>
      </c>
      <c r="B48" s="37" t="s">
        <v>65</v>
      </c>
      <c r="C48" s="38" t="s">
        <v>66</v>
      </c>
      <c r="D48" s="32">
        <v>29274.400000000001</v>
      </c>
      <c r="E48" s="39">
        <v>1133</v>
      </c>
      <c r="F48" s="39">
        <f>ROUND(D48*E48,0)</f>
        <v>33167895</v>
      </c>
      <c r="G48" s="32">
        <v>0</v>
      </c>
      <c r="H48" s="33">
        <f>ROUND(E48*G48,0)</f>
        <v>0</v>
      </c>
      <c r="I48" s="34">
        <f>D48-G48</f>
        <v>29274.400000000001</v>
      </c>
      <c r="J48" s="33">
        <f>ROUND(E48*I48,0)</f>
        <v>33167895</v>
      </c>
      <c r="K48" s="224">
        <f>G48/D48</f>
        <v>0</v>
      </c>
      <c r="L48" s="224">
        <f t="shared" si="3"/>
        <v>1</v>
      </c>
      <c r="M48" s="171">
        <v>47768.1</v>
      </c>
      <c r="N48" s="226">
        <f t="shared" si="0"/>
        <v>18493.699999999997</v>
      </c>
      <c r="O48" s="54">
        <f t="shared" si="1"/>
        <v>1133</v>
      </c>
      <c r="P48" s="54">
        <f t="shared" si="2"/>
        <v>20953362.099999998</v>
      </c>
    </row>
    <row r="49" spans="1:16" ht="34.15" customHeight="1">
      <c r="A49" s="36">
        <v>7.3</v>
      </c>
      <c r="B49" s="37" t="s">
        <v>67</v>
      </c>
      <c r="C49" s="38" t="s">
        <v>30</v>
      </c>
      <c r="D49" s="32">
        <v>151</v>
      </c>
      <c r="E49" s="39">
        <v>131673</v>
      </c>
      <c r="F49" s="39">
        <f>ROUND(D49*E49,0)</f>
        <v>19882623</v>
      </c>
      <c r="G49" s="32">
        <v>0</v>
      </c>
      <c r="H49" s="33">
        <f>ROUND(E49*G49,0)</f>
        <v>0</v>
      </c>
      <c r="I49" s="34">
        <f>D49-G49</f>
        <v>151</v>
      </c>
      <c r="J49" s="33">
        <f>ROUND(E49*I49,0)</f>
        <v>19882623</v>
      </c>
      <c r="K49" s="224">
        <f>G49/D49</f>
        <v>0</v>
      </c>
      <c r="L49" s="224">
        <f t="shared" si="3"/>
        <v>1</v>
      </c>
      <c r="M49" s="171">
        <v>90</v>
      </c>
      <c r="N49" s="226">
        <f t="shared" si="0"/>
        <v>-61</v>
      </c>
      <c r="O49" s="54">
        <f t="shared" si="1"/>
        <v>131673</v>
      </c>
      <c r="P49" s="54">
        <f t="shared" si="2"/>
        <v>-8032053</v>
      </c>
    </row>
    <row r="50" spans="1:16" ht="34.15" customHeight="1">
      <c r="A50" s="36">
        <v>7.4</v>
      </c>
      <c r="B50" s="37" t="s">
        <v>68</v>
      </c>
      <c r="C50" s="38" t="s">
        <v>40</v>
      </c>
      <c r="D50" s="32">
        <v>9</v>
      </c>
      <c r="E50" s="39">
        <v>1245000</v>
      </c>
      <c r="F50" s="39">
        <f>ROUND(D50*E50,0)</f>
        <v>11205000</v>
      </c>
      <c r="G50" s="32">
        <v>0</v>
      </c>
      <c r="H50" s="33">
        <f>ROUND(E50*G50,0)</f>
        <v>0</v>
      </c>
      <c r="I50" s="34">
        <f>D50-G50</f>
        <v>9</v>
      </c>
      <c r="J50" s="33">
        <f>ROUND(E50*I50,0)</f>
        <v>11205000</v>
      </c>
      <c r="K50" s="224">
        <f>G50/D50</f>
        <v>0</v>
      </c>
      <c r="L50" s="224">
        <f t="shared" si="3"/>
        <v>1</v>
      </c>
      <c r="M50" s="171">
        <v>18</v>
      </c>
      <c r="N50" s="226">
        <f t="shared" si="0"/>
        <v>9</v>
      </c>
      <c r="O50" s="54">
        <f t="shared" si="1"/>
        <v>1245000</v>
      </c>
      <c r="P50" s="54">
        <f t="shared" si="2"/>
        <v>11205000</v>
      </c>
    </row>
    <row r="51" spans="1:16" ht="30.4" customHeight="1">
      <c r="A51" s="36">
        <v>7.5</v>
      </c>
      <c r="B51" s="37" t="s">
        <v>69</v>
      </c>
      <c r="C51" s="38" t="s">
        <v>40</v>
      </c>
      <c r="D51" s="32">
        <v>56</v>
      </c>
      <c r="E51" s="39">
        <v>60171</v>
      </c>
      <c r="F51" s="39">
        <f>ROUND(D51*E51,0)</f>
        <v>3369576</v>
      </c>
      <c r="G51" s="32">
        <v>22</v>
      </c>
      <c r="H51" s="33">
        <f>ROUND(E51*G51,0)</f>
        <v>1323762</v>
      </c>
      <c r="I51" s="34">
        <f>D51-G51</f>
        <v>34</v>
      </c>
      <c r="J51" s="33">
        <f>ROUND(E51*I51,0)</f>
        <v>2045814</v>
      </c>
      <c r="K51" s="224">
        <f>G51/D51</f>
        <v>0.39285714285714285</v>
      </c>
      <c r="L51" s="224">
        <f t="shared" si="3"/>
        <v>0.60714285714285721</v>
      </c>
      <c r="M51" s="171">
        <v>56</v>
      </c>
      <c r="N51" s="226">
        <f t="shared" si="0"/>
        <v>0</v>
      </c>
      <c r="O51" s="54">
        <f t="shared" si="1"/>
        <v>60171</v>
      </c>
      <c r="P51" s="54">
        <f t="shared" si="2"/>
        <v>0</v>
      </c>
    </row>
    <row r="52" spans="1:16" ht="16.149999999999999" customHeight="1">
      <c r="A52" s="60"/>
      <c r="B52" s="60"/>
      <c r="C52" s="60"/>
      <c r="D52" s="60"/>
      <c r="E52" s="60"/>
      <c r="F52" s="199">
        <f>SUM(F47:F51)</f>
        <v>173946363</v>
      </c>
      <c r="G52" s="234"/>
      <c r="H52" s="235">
        <f>SUM(H47:H51)</f>
        <v>1323762</v>
      </c>
      <c r="I52" s="236"/>
      <c r="J52" s="45">
        <f>SUM(J47:J51)</f>
        <v>172622601</v>
      </c>
      <c r="K52" s="227">
        <f>H52/F52</f>
        <v>7.6101734877894517E-3</v>
      </c>
      <c r="L52" s="237">
        <f t="shared" si="3"/>
        <v>0.99238982651221053</v>
      </c>
      <c r="M52" s="238"/>
      <c r="N52" s="239"/>
      <c r="O52" s="239"/>
      <c r="P52" s="230"/>
    </row>
    <row r="53" spans="1:16" ht="15" customHeight="1">
      <c r="A53" s="28"/>
      <c r="B53" s="43"/>
      <c r="C53" s="53"/>
      <c r="D53" s="56"/>
      <c r="E53" s="39"/>
      <c r="F53" s="76"/>
      <c r="G53" s="240"/>
      <c r="H53" s="76"/>
      <c r="I53" s="54"/>
      <c r="J53" s="76"/>
      <c r="K53" s="241"/>
      <c r="L53" s="242"/>
      <c r="M53" s="216"/>
      <c r="N53" s="217"/>
      <c r="O53" s="243"/>
      <c r="P53" s="244">
        <f>SUM(P19:P52)</f>
        <v>57943308.463640034</v>
      </c>
    </row>
    <row r="54" spans="1:16" ht="18" customHeight="1">
      <c r="A54" s="538" t="s">
        <v>147</v>
      </c>
      <c r="B54" s="408"/>
      <c r="C54" s="408"/>
      <c r="D54" s="408"/>
      <c r="E54" s="408"/>
      <c r="F54" s="76">
        <f>F52+F45+F40+F35+F30+F26+F22</f>
        <v>1518644983</v>
      </c>
      <c r="G54" s="245"/>
      <c r="H54" s="76">
        <f>H52+H45+H40+H35+H30+H26+H22</f>
        <v>126283426.74000001</v>
      </c>
      <c r="I54" s="245"/>
      <c r="J54" s="76">
        <f>J52+J45+J40+J35+J30+J26+J22</f>
        <v>1432842481.55</v>
      </c>
      <c r="K54" s="246">
        <f>H54/F54</f>
        <v>8.3155331333946148E-2</v>
      </c>
      <c r="L54" s="241">
        <f>100%-K54</f>
        <v>0.91684466866605385</v>
      </c>
      <c r="M54" s="247"/>
      <c r="N54" s="248"/>
      <c r="O54" s="181" t="s">
        <v>246</v>
      </c>
      <c r="P54" s="244">
        <f>P53*1.35</f>
        <v>78223466.425914049</v>
      </c>
    </row>
    <row r="55" spans="1:16" ht="18" customHeight="1">
      <c r="A55" s="538" t="s">
        <v>148</v>
      </c>
      <c r="B55" s="408"/>
      <c r="C55" s="408"/>
      <c r="D55" s="408"/>
      <c r="E55" s="408"/>
      <c r="F55" s="76">
        <f>ROUND((F54*0.28),0)</f>
        <v>425220595</v>
      </c>
      <c r="G55" s="245"/>
      <c r="H55" s="76">
        <f>ROUND((H54*0.28),0)</f>
        <v>35359359</v>
      </c>
      <c r="I55" s="245"/>
      <c r="J55" s="76">
        <f>ROUND((J54*0.28),0)</f>
        <v>401195895</v>
      </c>
      <c r="K55" s="246"/>
      <c r="L55" s="241"/>
      <c r="M55" s="247"/>
      <c r="N55" s="217"/>
      <c r="O55" s="239"/>
      <c r="P55" s="239"/>
    </row>
    <row r="56" spans="1:16" ht="18" customHeight="1">
      <c r="A56" s="538" t="s">
        <v>149</v>
      </c>
      <c r="B56" s="408"/>
      <c r="C56" s="408"/>
      <c r="D56" s="408"/>
      <c r="E56" s="408"/>
      <c r="F56" s="76">
        <f>ROUND((F54*0.02),0)</f>
        <v>30372900</v>
      </c>
      <c r="G56" s="245"/>
      <c r="H56" s="76">
        <f>ROUND((H54*0.02),0)</f>
        <v>2525669</v>
      </c>
      <c r="I56" s="245"/>
      <c r="J56" s="76">
        <f>ROUND((J54*0.02),0)</f>
        <v>28656850</v>
      </c>
      <c r="K56" s="246"/>
      <c r="L56" s="241"/>
      <c r="M56" s="247"/>
      <c r="N56" s="217"/>
      <c r="O56" s="217"/>
      <c r="P56" s="217"/>
    </row>
    <row r="57" spans="1:16" ht="16.149999999999999" customHeight="1">
      <c r="A57" s="538" t="s">
        <v>150</v>
      </c>
      <c r="B57" s="408"/>
      <c r="C57" s="408"/>
      <c r="D57" s="408"/>
      <c r="E57" s="408"/>
      <c r="F57" s="76">
        <f>ROUND((F54*0.05),0)</f>
        <v>75932249</v>
      </c>
      <c r="G57" s="240"/>
      <c r="H57" s="76">
        <f>ROUND((H54*0.05),0)</f>
        <v>6314171</v>
      </c>
      <c r="I57" s="249"/>
      <c r="J57" s="76">
        <f>ROUND((J54*0.05),0)</f>
        <v>71642124</v>
      </c>
      <c r="K57" s="245"/>
      <c r="L57" s="249"/>
      <c r="M57" s="247"/>
      <c r="N57" s="217"/>
      <c r="O57" s="217"/>
      <c r="P57" s="217"/>
    </row>
    <row r="58" spans="1:16" ht="15.75" customHeight="1">
      <c r="A58" s="538" t="s">
        <v>151</v>
      </c>
      <c r="B58" s="409"/>
      <c r="C58" s="409"/>
      <c r="D58" s="409"/>
      <c r="E58" s="409"/>
      <c r="F58" s="78">
        <f>SUM(F54:F57)</f>
        <v>2050170727</v>
      </c>
      <c r="G58" s="29" t="s">
        <v>247</v>
      </c>
      <c r="H58" s="78">
        <f>SUM(H54:H57)</f>
        <v>170482625.74000001</v>
      </c>
      <c r="I58" s="29" t="s">
        <v>247</v>
      </c>
      <c r="J58" s="78">
        <f>SUM(J54:J57)</f>
        <v>1934337350.55</v>
      </c>
      <c r="K58" s="250">
        <f>H58/F58</f>
        <v>8.3155331160866791E-2</v>
      </c>
      <c r="L58" s="251">
        <f>J58/F58</f>
        <v>0.94350061927793782</v>
      </c>
      <c r="M58" s="252"/>
      <c r="N58" s="253"/>
      <c r="O58" s="253"/>
      <c r="P58" s="253"/>
    </row>
    <row r="59" spans="1:16" ht="10.5" customHeight="1">
      <c r="A59" s="410"/>
      <c r="B59" s="411"/>
      <c r="C59" s="411"/>
      <c r="D59" s="411"/>
      <c r="E59" s="411"/>
      <c r="F59" s="411"/>
      <c r="G59" s="411"/>
      <c r="H59" s="411"/>
      <c r="I59" s="411"/>
      <c r="J59" s="411"/>
      <c r="K59" s="411"/>
      <c r="L59" s="412"/>
      <c r="M59" s="80"/>
      <c r="N59" s="81"/>
      <c r="O59" s="81"/>
      <c r="P59" s="82"/>
    </row>
    <row r="60" spans="1:16" ht="14.25" customHeight="1">
      <c r="A60" s="413"/>
      <c r="B60" s="414"/>
      <c r="C60" s="414"/>
      <c r="D60" s="414"/>
      <c r="E60" s="414"/>
      <c r="F60" s="414"/>
      <c r="G60" s="415"/>
      <c r="H60" s="415"/>
      <c r="I60" s="415"/>
      <c r="J60" s="415"/>
      <c r="K60" s="415"/>
      <c r="L60" s="416"/>
      <c r="M60" s="80"/>
      <c r="N60" s="81"/>
      <c r="O60" s="81"/>
      <c r="P60" s="82"/>
    </row>
    <row r="61" spans="1:16" ht="25.15" customHeight="1">
      <c r="A61" s="402" t="s">
        <v>248</v>
      </c>
      <c r="B61" s="403"/>
      <c r="C61" s="403"/>
      <c r="D61" s="404">
        <f>F58</f>
        <v>2050170727</v>
      </c>
      <c r="E61" s="404"/>
      <c r="F61" s="404"/>
      <c r="G61" s="254"/>
      <c r="H61" s="547"/>
      <c r="I61" s="547"/>
      <c r="J61" s="547"/>
      <c r="K61" s="547"/>
      <c r="L61" s="548"/>
      <c r="M61" s="255"/>
      <c r="N61" s="256"/>
      <c r="O61" s="256"/>
      <c r="P61" s="256"/>
    </row>
    <row r="62" spans="1:16" ht="25.15" customHeight="1">
      <c r="A62" s="402" t="s">
        <v>249</v>
      </c>
      <c r="B62" s="403"/>
      <c r="C62" s="403"/>
      <c r="D62" s="404">
        <f>H58</f>
        <v>170482625.74000001</v>
      </c>
      <c r="E62" s="404"/>
      <c r="F62" s="404"/>
      <c r="G62" s="257"/>
      <c r="H62" s="258"/>
      <c r="I62" s="259"/>
      <c r="J62" s="260"/>
      <c r="K62" s="261"/>
      <c r="L62" s="262"/>
      <c r="M62" s="216"/>
      <c r="N62" s="217"/>
      <c r="O62" s="217"/>
      <c r="P62" s="217"/>
    </row>
    <row r="63" spans="1:16" ht="25.15" customHeight="1">
      <c r="A63" s="402" t="s">
        <v>250</v>
      </c>
      <c r="B63" s="403"/>
      <c r="C63" s="403"/>
      <c r="D63" s="404">
        <f>J58</f>
        <v>1934337350.55</v>
      </c>
      <c r="E63" s="546"/>
      <c r="F63" s="546"/>
      <c r="G63" s="257"/>
      <c r="H63" s="258"/>
      <c r="I63" s="259"/>
      <c r="J63" s="263"/>
      <c r="K63" s="261"/>
      <c r="L63" s="262"/>
      <c r="M63" s="216"/>
      <c r="N63" s="217"/>
      <c r="O63" s="217"/>
      <c r="P63" s="217"/>
    </row>
    <row r="64" spans="1:16" ht="25.15" customHeight="1">
      <c r="A64" s="402" t="s">
        <v>251</v>
      </c>
      <c r="B64" s="403"/>
      <c r="C64" s="403"/>
      <c r="D64" s="546">
        <f>D62/D61</f>
        <v>8.3155331160866791E-2</v>
      </c>
      <c r="E64" s="546"/>
      <c r="F64" s="546"/>
      <c r="G64" s="264"/>
      <c r="H64" s="258"/>
      <c r="I64" s="259"/>
      <c r="J64" s="265"/>
      <c r="K64" s="261"/>
      <c r="L64" s="262"/>
      <c r="M64" s="216"/>
      <c r="N64" s="217"/>
      <c r="O64" s="217"/>
      <c r="P64" s="217"/>
    </row>
    <row r="65" spans="1:16" ht="16.149999999999999" customHeight="1">
      <c r="A65" s="266"/>
      <c r="B65" s="267"/>
      <c r="C65" s="267"/>
      <c r="D65" s="268"/>
      <c r="E65" s="267"/>
      <c r="F65" s="267"/>
      <c r="G65" s="269"/>
      <c r="H65" s="258"/>
      <c r="I65" s="259"/>
      <c r="J65" s="270"/>
      <c r="K65" s="261"/>
      <c r="L65" s="262"/>
      <c r="M65" s="216"/>
      <c r="N65" s="217"/>
      <c r="O65" s="217"/>
      <c r="P65" s="217"/>
    </row>
    <row r="66" spans="1:16" ht="16.149999999999999" customHeight="1">
      <c r="A66" s="271"/>
      <c r="B66" s="272"/>
      <c r="C66" s="273"/>
      <c r="D66" s="274"/>
      <c r="E66" s="275"/>
      <c r="F66" s="273"/>
      <c r="G66" s="273"/>
      <c r="H66" s="273"/>
      <c r="I66" s="273"/>
      <c r="J66" s="273"/>
      <c r="K66" s="276"/>
      <c r="L66" s="277"/>
      <c r="M66" s="216"/>
      <c r="N66" s="217"/>
      <c r="O66" s="217"/>
      <c r="P66" s="217"/>
    </row>
    <row r="67" spans="1:16" ht="16.149999999999999" customHeight="1">
      <c r="A67" s="271"/>
      <c r="B67" s="272"/>
      <c r="C67" s="273"/>
      <c r="D67" s="274"/>
      <c r="E67" s="273"/>
      <c r="F67" s="273"/>
      <c r="G67" s="273"/>
      <c r="H67" s="273"/>
      <c r="I67" s="273"/>
      <c r="J67" s="273"/>
      <c r="K67" s="276"/>
      <c r="L67" s="277"/>
      <c r="M67" s="216"/>
      <c r="N67" s="217"/>
      <c r="O67" s="217"/>
      <c r="P67" s="217"/>
    </row>
    <row r="68" spans="1:16" ht="18" customHeight="1">
      <c r="A68" s="278"/>
      <c r="B68" s="279"/>
      <c r="C68" s="280"/>
      <c r="D68" s="281"/>
      <c r="E68" s="279"/>
      <c r="F68" s="280"/>
      <c r="G68" s="282"/>
      <c r="H68" s="282"/>
      <c r="I68" s="283"/>
      <c r="J68" s="284" t="s">
        <v>158</v>
      </c>
      <c r="K68" s="285"/>
      <c r="L68" s="286"/>
      <c r="M68" s="216"/>
      <c r="N68" s="217"/>
      <c r="O68" s="217"/>
      <c r="P68" s="217"/>
    </row>
  </sheetData>
  <mergeCells count="55">
    <mergeCell ref="A1:B9"/>
    <mergeCell ref="C1:F1"/>
    <mergeCell ref="G1:I1"/>
    <mergeCell ref="J1:L1"/>
    <mergeCell ref="C2:F2"/>
    <mergeCell ref="G2:I2"/>
    <mergeCell ref="J2:L2"/>
    <mergeCell ref="C3:F9"/>
    <mergeCell ref="G3:I3"/>
    <mergeCell ref="J3:L3"/>
    <mergeCell ref="G4:I4"/>
    <mergeCell ref="J4:L4"/>
    <mergeCell ref="G5:I5"/>
    <mergeCell ref="J5:L5"/>
    <mergeCell ref="G6:I6"/>
    <mergeCell ref="J6:L6"/>
    <mergeCell ref="G7:I7"/>
    <mergeCell ref="J7:L7"/>
    <mergeCell ref="G8:I8"/>
    <mergeCell ref="J8:L8"/>
    <mergeCell ref="G9:I9"/>
    <mergeCell ref="J9:L9"/>
    <mergeCell ref="A10:B10"/>
    <mergeCell ref="C10:F11"/>
    <mergeCell ref="G10:I10"/>
    <mergeCell ref="J10:L10"/>
    <mergeCell ref="A11:B11"/>
    <mergeCell ref="G11:I11"/>
    <mergeCell ref="J11:L14"/>
    <mergeCell ref="A12:B12"/>
    <mergeCell ref="C12:F13"/>
    <mergeCell ref="G12:I12"/>
    <mergeCell ref="A57:E57"/>
    <mergeCell ref="A13:B14"/>
    <mergeCell ref="G13:I13"/>
    <mergeCell ref="G14:I14"/>
    <mergeCell ref="A15:F15"/>
    <mergeCell ref="G15:H15"/>
    <mergeCell ref="I15:J15"/>
    <mergeCell ref="K15:L15"/>
    <mergeCell ref="A17:L17"/>
    <mergeCell ref="A54:E54"/>
    <mergeCell ref="A55:E55"/>
    <mergeCell ref="A56:E56"/>
    <mergeCell ref="A63:C63"/>
    <mergeCell ref="D63:F63"/>
    <mergeCell ref="A64:C64"/>
    <mergeCell ref="D64:F64"/>
    <mergeCell ref="A58:E58"/>
    <mergeCell ref="A59:L60"/>
    <mergeCell ref="A61:C61"/>
    <mergeCell ref="D61:F61"/>
    <mergeCell ref="H61:L61"/>
    <mergeCell ref="A62:C62"/>
    <mergeCell ref="D62:F62"/>
  </mergeCells>
  <pageMargins left="0.7" right="0.7" top="0.75" bottom="0.75" header="0.3" footer="0.3"/>
  <pageSetup scale="46" orientation="landscape"/>
  <headerFooter>
    <oddFooter>&amp;C&amp;"Helvetica Neue,Regular"&amp;12&amp;K000000&amp;P</oddFooter>
  </headerFooter>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66"/>
  <sheetViews>
    <sheetView topLeftCell="A10" zoomScale="115" zoomScaleNormal="115" workbookViewId="0">
      <selection activeCell="C19" sqref="C19"/>
    </sheetView>
  </sheetViews>
  <sheetFormatPr baseColWidth="10" defaultColWidth="11.42578125" defaultRowHeight="12.75"/>
  <cols>
    <col min="1" max="1" width="2.7109375" style="293" bestFit="1" customWidth="1"/>
    <col min="2" max="2" width="8.7109375" style="312" customWidth="1"/>
    <col min="3" max="3" width="55.7109375" style="293" customWidth="1"/>
    <col min="4" max="4" width="6.5703125" style="293" bestFit="1" customWidth="1"/>
    <col min="5" max="5" width="5" style="293" customWidth="1"/>
    <col min="6" max="7" width="10.5703125" style="300" customWidth="1"/>
    <col min="8" max="13" width="10.5703125" style="293" customWidth="1"/>
    <col min="14" max="14" width="11.42578125" style="293"/>
    <col min="15" max="20" width="0" style="293" hidden="1" customWidth="1"/>
    <col min="21" max="16384" width="11.42578125" style="293"/>
  </cols>
  <sheetData>
    <row r="1" spans="1:20">
      <c r="A1" s="589" t="s">
        <v>262</v>
      </c>
      <c r="B1" s="590"/>
      <c r="C1" s="590"/>
      <c r="D1" s="590"/>
      <c r="E1" s="590"/>
      <c r="F1" s="590"/>
      <c r="G1" s="590"/>
      <c r="H1" s="590"/>
      <c r="I1" s="590"/>
      <c r="J1" s="590"/>
      <c r="K1" s="590"/>
      <c r="L1" s="590"/>
      <c r="M1" s="591"/>
    </row>
    <row r="2" spans="1:20" ht="16.149999999999999" customHeight="1">
      <c r="A2" s="592" t="s">
        <v>331</v>
      </c>
      <c r="B2" s="593"/>
      <c r="C2" s="593"/>
      <c r="D2" s="593"/>
      <c r="E2" s="593"/>
      <c r="F2" s="593"/>
      <c r="G2" s="593"/>
      <c r="H2" s="593"/>
      <c r="I2" s="593"/>
      <c r="J2" s="593"/>
      <c r="K2" s="593"/>
      <c r="L2" s="593"/>
      <c r="M2" s="594"/>
    </row>
    <row r="3" spans="1:20" ht="30" customHeight="1">
      <c r="A3" s="602" t="s">
        <v>271</v>
      </c>
      <c r="B3" s="603"/>
      <c r="C3" s="603"/>
      <c r="D3" s="603"/>
      <c r="E3" s="603"/>
      <c r="F3" s="603"/>
      <c r="G3" s="603"/>
      <c r="H3" s="603"/>
      <c r="I3" s="603"/>
      <c r="J3" s="603"/>
      <c r="K3" s="603"/>
      <c r="L3" s="603"/>
      <c r="M3" s="604"/>
    </row>
    <row r="4" spans="1:20" ht="18.600000000000001" customHeight="1">
      <c r="A4" s="605" t="s">
        <v>272</v>
      </c>
      <c r="B4" s="606"/>
      <c r="C4" s="606"/>
      <c r="D4" s="606"/>
      <c r="E4" s="606"/>
      <c r="F4" s="606"/>
      <c r="G4" s="606"/>
      <c r="H4" s="606"/>
      <c r="I4" s="606"/>
      <c r="J4" s="606"/>
      <c r="K4" s="606"/>
      <c r="L4" s="606"/>
      <c r="M4" s="607"/>
    </row>
    <row r="5" spans="1:20">
      <c r="A5" s="595" t="s">
        <v>252</v>
      </c>
      <c r="B5" s="596" t="s">
        <v>260</v>
      </c>
      <c r="C5" s="595" t="s">
        <v>29</v>
      </c>
      <c r="D5" s="595" t="s">
        <v>254</v>
      </c>
      <c r="E5" s="595" t="s">
        <v>31</v>
      </c>
      <c r="F5" s="597" t="s">
        <v>258</v>
      </c>
      <c r="G5" s="598"/>
      <c r="H5" s="597" t="s">
        <v>256</v>
      </c>
      <c r="I5" s="598"/>
      <c r="J5" s="597" t="s">
        <v>257</v>
      </c>
      <c r="K5" s="598"/>
      <c r="L5" s="609" t="s">
        <v>259</v>
      </c>
      <c r="M5" s="610"/>
    </row>
    <row r="6" spans="1:20" ht="25.15" customHeight="1">
      <c r="A6" s="596"/>
      <c r="B6" s="599"/>
      <c r="C6" s="596"/>
      <c r="D6" s="596"/>
      <c r="E6" s="596"/>
      <c r="F6" s="294" t="s">
        <v>329</v>
      </c>
      <c r="G6" s="294" t="s">
        <v>253</v>
      </c>
      <c r="H6" s="294" t="s">
        <v>329</v>
      </c>
      <c r="I6" s="294" t="s">
        <v>253</v>
      </c>
      <c r="J6" s="294" t="s">
        <v>329</v>
      </c>
      <c r="K6" s="294" t="s">
        <v>253</v>
      </c>
      <c r="L6" s="334" t="s">
        <v>329</v>
      </c>
      <c r="M6" s="334" t="s">
        <v>253</v>
      </c>
    </row>
    <row r="7" spans="1:20" ht="45.6" customHeight="1">
      <c r="A7" s="295">
        <v>1</v>
      </c>
      <c r="B7" s="296"/>
      <c r="C7" s="320" t="s">
        <v>276</v>
      </c>
      <c r="D7" s="298" t="s">
        <v>325</v>
      </c>
      <c r="E7" s="332">
        <v>9</v>
      </c>
      <c r="F7" s="340">
        <v>16260</v>
      </c>
      <c r="G7" s="340">
        <v>146340</v>
      </c>
      <c r="H7" s="340">
        <v>15854</v>
      </c>
      <c r="I7" s="341">
        <v>142682</v>
      </c>
      <c r="J7" s="340">
        <v>16960</v>
      </c>
      <c r="K7" s="341">
        <v>152640</v>
      </c>
      <c r="L7" s="342">
        <v>16358</v>
      </c>
      <c r="M7" s="342">
        <v>147221</v>
      </c>
      <c r="O7" s="318">
        <f>+M7*100%/289999667</f>
        <v>5.0765920362246485E-4</v>
      </c>
      <c r="R7" s="321">
        <v>1400000</v>
      </c>
      <c r="S7" s="297"/>
      <c r="T7" s="316">
        <f>+L7-R7</f>
        <v>-1383642</v>
      </c>
    </row>
    <row r="8" spans="1:20" ht="31.9" customHeight="1">
      <c r="A8" s="295">
        <v>2</v>
      </c>
      <c r="B8" s="296"/>
      <c r="C8" s="320" t="s">
        <v>277</v>
      </c>
      <c r="D8" s="298" t="s">
        <v>325</v>
      </c>
      <c r="E8" s="332">
        <v>80</v>
      </c>
      <c r="F8" s="340">
        <v>2780</v>
      </c>
      <c r="G8" s="340">
        <v>222400</v>
      </c>
      <c r="H8" s="340">
        <v>2711</v>
      </c>
      <c r="I8" s="341">
        <v>216840</v>
      </c>
      <c r="J8" s="340">
        <v>2900</v>
      </c>
      <c r="K8" s="341">
        <v>232008</v>
      </c>
      <c r="L8" s="342">
        <v>2797</v>
      </c>
      <c r="M8" s="342">
        <v>223749</v>
      </c>
      <c r="O8" s="318">
        <f t="shared" ref="O8:O17" si="0">+M8*100%/289999667</f>
        <v>7.7154916181334783E-4</v>
      </c>
      <c r="R8" s="322">
        <v>724000</v>
      </c>
      <c r="S8" s="297"/>
      <c r="T8" s="317">
        <f>+L8-R8</f>
        <v>-721203</v>
      </c>
    </row>
    <row r="9" spans="1:20" ht="31.9" customHeight="1">
      <c r="A9" s="295">
        <v>3</v>
      </c>
      <c r="B9" s="296"/>
      <c r="C9" s="320" t="s">
        <v>278</v>
      </c>
      <c r="D9" s="298" t="s">
        <v>325</v>
      </c>
      <c r="E9" s="332">
        <v>20</v>
      </c>
      <c r="F9" s="340">
        <v>3970</v>
      </c>
      <c r="G9" s="340">
        <v>79400</v>
      </c>
      <c r="H9" s="340">
        <v>3871</v>
      </c>
      <c r="I9" s="341">
        <v>77415</v>
      </c>
      <c r="J9" s="340">
        <v>4140</v>
      </c>
      <c r="K9" s="341">
        <v>82800</v>
      </c>
      <c r="L9" s="342">
        <v>3994</v>
      </c>
      <c r="M9" s="342">
        <v>79872</v>
      </c>
      <c r="O9" s="318">
        <f t="shared" si="0"/>
        <v>2.754210059144654E-4</v>
      </c>
      <c r="R9" s="323"/>
      <c r="S9" s="314"/>
      <c r="T9" s="315"/>
    </row>
    <row r="10" spans="1:20" ht="31.9" customHeight="1">
      <c r="A10" s="295">
        <v>4</v>
      </c>
      <c r="B10" s="296"/>
      <c r="C10" s="320" t="s">
        <v>279</v>
      </c>
      <c r="D10" s="298" t="s">
        <v>326</v>
      </c>
      <c r="E10" s="332">
        <v>13</v>
      </c>
      <c r="F10" s="340">
        <v>9760</v>
      </c>
      <c r="G10" s="340">
        <v>126880</v>
      </c>
      <c r="H10" s="340">
        <v>9516</v>
      </c>
      <c r="I10" s="341">
        <v>123708</v>
      </c>
      <c r="J10" s="340">
        <v>10180</v>
      </c>
      <c r="K10" s="341">
        <v>132340</v>
      </c>
      <c r="L10" s="342">
        <v>9819</v>
      </c>
      <c r="M10" s="342">
        <v>127643</v>
      </c>
      <c r="O10" s="318">
        <f t="shared" si="0"/>
        <v>4.4014878127429023E-4</v>
      </c>
      <c r="R10" s="322"/>
      <c r="S10" s="313"/>
      <c r="T10" s="313"/>
    </row>
    <row r="11" spans="1:20" ht="31.9" customHeight="1">
      <c r="A11" s="295">
        <v>5</v>
      </c>
      <c r="B11" s="296"/>
      <c r="C11" s="320" t="s">
        <v>280</v>
      </c>
      <c r="D11" s="298" t="s">
        <v>326</v>
      </c>
      <c r="E11" s="332">
        <v>20</v>
      </c>
      <c r="F11" s="340">
        <v>9760</v>
      </c>
      <c r="G11" s="340">
        <v>195200</v>
      </c>
      <c r="H11" s="340">
        <v>9516</v>
      </c>
      <c r="I11" s="341">
        <v>190320</v>
      </c>
      <c r="J11" s="340">
        <v>10180</v>
      </c>
      <c r="K11" s="341">
        <v>203600</v>
      </c>
      <c r="L11" s="342">
        <v>9819</v>
      </c>
      <c r="M11" s="342">
        <v>196373</v>
      </c>
      <c r="O11" s="318">
        <f t="shared" si="0"/>
        <v>6.7714905341598208E-4</v>
      </c>
      <c r="R11" s="322"/>
      <c r="T11" s="313"/>
    </row>
    <row r="12" spans="1:20" ht="31.9" customHeight="1">
      <c r="A12" s="295">
        <v>6</v>
      </c>
      <c r="B12" s="296"/>
      <c r="C12" s="320" t="s">
        <v>281</v>
      </c>
      <c r="D12" s="298" t="s">
        <v>326</v>
      </c>
      <c r="E12" s="332">
        <v>20</v>
      </c>
      <c r="F12" s="340">
        <v>79330</v>
      </c>
      <c r="G12" s="340">
        <v>1586600</v>
      </c>
      <c r="H12" s="340">
        <v>77347</v>
      </c>
      <c r="I12" s="341">
        <v>1546935</v>
      </c>
      <c r="J12" s="340">
        <v>82000</v>
      </c>
      <c r="K12" s="341">
        <v>1640000</v>
      </c>
      <c r="L12" s="342">
        <v>79559</v>
      </c>
      <c r="M12" s="342">
        <v>1591178</v>
      </c>
      <c r="O12" s="318">
        <f t="shared" si="0"/>
        <v>5.4868269900461642E-3</v>
      </c>
      <c r="R12" s="324"/>
      <c r="T12" s="313"/>
    </row>
    <row r="13" spans="1:20" ht="31.9" customHeight="1">
      <c r="A13" s="295">
        <v>7</v>
      </c>
      <c r="B13" s="296"/>
      <c r="C13" s="320" t="s">
        <v>282</v>
      </c>
      <c r="D13" s="298" t="s">
        <v>326</v>
      </c>
      <c r="E13" s="332">
        <v>8</v>
      </c>
      <c r="F13" s="340">
        <v>11500</v>
      </c>
      <c r="G13" s="340">
        <v>92000</v>
      </c>
      <c r="H13" s="340">
        <v>11213</v>
      </c>
      <c r="I13" s="341">
        <v>89700</v>
      </c>
      <c r="J13" s="340">
        <v>11990</v>
      </c>
      <c r="K13" s="341">
        <v>95920</v>
      </c>
      <c r="L13" s="342">
        <v>11568</v>
      </c>
      <c r="M13" s="342">
        <v>92540</v>
      </c>
      <c r="O13" s="318">
        <f t="shared" si="0"/>
        <v>3.1910381469506998E-4</v>
      </c>
      <c r="R13" s="322"/>
      <c r="T13" s="313"/>
    </row>
    <row r="14" spans="1:20" ht="31.9" customHeight="1">
      <c r="A14" s="295">
        <v>8</v>
      </c>
      <c r="B14" s="296"/>
      <c r="C14" s="320" t="s">
        <v>283</v>
      </c>
      <c r="D14" s="298" t="s">
        <v>325</v>
      </c>
      <c r="E14" s="332">
        <v>3800</v>
      </c>
      <c r="F14" s="340">
        <v>8330</v>
      </c>
      <c r="G14" s="340">
        <v>31654000</v>
      </c>
      <c r="H14" s="340">
        <v>8122</v>
      </c>
      <c r="I14" s="341">
        <v>30862650</v>
      </c>
      <c r="J14" s="340">
        <v>8590</v>
      </c>
      <c r="K14" s="341">
        <v>32642000</v>
      </c>
      <c r="L14" s="342">
        <v>8347</v>
      </c>
      <c r="M14" s="342">
        <v>31719550</v>
      </c>
      <c r="O14" s="318">
        <f t="shared" si="0"/>
        <v>0.10937788421667395</v>
      </c>
      <c r="R14" s="322"/>
      <c r="T14" s="313"/>
    </row>
    <row r="15" spans="1:20" ht="31.9" customHeight="1">
      <c r="A15" s="295">
        <v>9</v>
      </c>
      <c r="B15" s="296"/>
      <c r="C15" s="320" t="s">
        <v>284</v>
      </c>
      <c r="D15" s="298" t="s">
        <v>325</v>
      </c>
      <c r="E15" s="332">
        <v>1200</v>
      </c>
      <c r="F15" s="340">
        <v>10310</v>
      </c>
      <c r="G15" s="340">
        <v>12372000</v>
      </c>
      <c r="H15" s="340">
        <v>10052</v>
      </c>
      <c r="I15" s="341">
        <v>12062700</v>
      </c>
      <c r="J15" s="340">
        <v>10755</v>
      </c>
      <c r="K15" s="341">
        <v>12906470</v>
      </c>
      <c r="L15" s="345">
        <v>10372</v>
      </c>
      <c r="M15" s="342">
        <v>12447057</v>
      </c>
      <c r="O15" s="318">
        <f t="shared" si="0"/>
        <v>4.2920935491970756E-2</v>
      </c>
      <c r="R15" s="322"/>
      <c r="T15" s="313"/>
    </row>
    <row r="16" spans="1:20" ht="31.9" customHeight="1">
      <c r="A16" s="295">
        <v>10</v>
      </c>
      <c r="B16" s="296"/>
      <c r="C16" s="320" t="s">
        <v>285</v>
      </c>
      <c r="D16" s="298" t="s">
        <v>326</v>
      </c>
      <c r="E16" s="332">
        <v>31</v>
      </c>
      <c r="F16" s="340">
        <v>13570</v>
      </c>
      <c r="G16" s="340">
        <v>420670</v>
      </c>
      <c r="H16" s="340">
        <v>13231</v>
      </c>
      <c r="I16" s="341">
        <v>410153</v>
      </c>
      <c r="J16" s="340">
        <v>14150</v>
      </c>
      <c r="K16" s="341">
        <v>438650</v>
      </c>
      <c r="L16" s="345">
        <v>13650</v>
      </c>
      <c r="M16" s="342">
        <v>423158</v>
      </c>
      <c r="O16" s="318">
        <f t="shared" si="0"/>
        <v>1.4591671927678455E-3</v>
      </c>
      <c r="R16" s="324"/>
      <c r="T16" s="313"/>
    </row>
    <row r="17" spans="1:20" ht="31.9" customHeight="1">
      <c r="A17" s="295">
        <v>11</v>
      </c>
      <c r="B17" s="296"/>
      <c r="C17" s="320" t="s">
        <v>286</v>
      </c>
      <c r="D17" s="298" t="s">
        <v>326</v>
      </c>
      <c r="E17" s="332">
        <v>151</v>
      </c>
      <c r="F17" s="340">
        <v>273700</v>
      </c>
      <c r="G17" s="340">
        <v>41328700</v>
      </c>
      <c r="H17" s="340">
        <v>266858</v>
      </c>
      <c r="I17" s="341">
        <v>40295483</v>
      </c>
      <c r="J17" s="340">
        <v>284000</v>
      </c>
      <c r="K17" s="341">
        <v>42884000</v>
      </c>
      <c r="L17" s="345">
        <v>274853</v>
      </c>
      <c r="M17" s="342">
        <v>41502728</v>
      </c>
      <c r="O17" s="318">
        <f t="shared" si="0"/>
        <v>0.14311301950563965</v>
      </c>
      <c r="R17" s="324"/>
      <c r="T17" s="313"/>
    </row>
    <row r="18" spans="1:20" ht="31.9" customHeight="1">
      <c r="A18" s="295"/>
      <c r="B18" s="296"/>
      <c r="C18" s="320" t="s">
        <v>287</v>
      </c>
      <c r="D18" s="298" t="s">
        <v>326</v>
      </c>
      <c r="E18" s="332">
        <v>10</v>
      </c>
      <c r="F18" s="340">
        <v>317330</v>
      </c>
      <c r="G18" s="340">
        <v>3173300</v>
      </c>
      <c r="H18" s="340">
        <v>309397</v>
      </c>
      <c r="I18" s="341">
        <v>3093968</v>
      </c>
      <c r="J18" s="340">
        <v>331039</v>
      </c>
      <c r="K18" s="341">
        <v>3310387</v>
      </c>
      <c r="L18" s="345">
        <v>319255</v>
      </c>
      <c r="M18" s="342">
        <v>3192552</v>
      </c>
      <c r="O18" s="318"/>
      <c r="R18" s="324"/>
      <c r="T18" s="313"/>
    </row>
    <row r="19" spans="1:20" ht="31.9" customHeight="1">
      <c r="A19" s="295"/>
      <c r="B19" s="296"/>
      <c r="C19" s="320" t="s">
        <v>288</v>
      </c>
      <c r="D19" s="298" t="s">
        <v>326</v>
      </c>
      <c r="E19" s="332">
        <v>7</v>
      </c>
      <c r="F19" s="340">
        <v>4760</v>
      </c>
      <c r="G19" s="340">
        <v>33320</v>
      </c>
      <c r="H19" s="340">
        <v>4641</v>
      </c>
      <c r="I19" s="341">
        <v>32487</v>
      </c>
      <c r="J19" s="340">
        <v>4960</v>
      </c>
      <c r="K19" s="341">
        <v>34720</v>
      </c>
      <c r="L19" s="342">
        <v>4787</v>
      </c>
      <c r="M19" s="342">
        <v>33509</v>
      </c>
      <c r="O19" s="318"/>
      <c r="R19" s="324"/>
      <c r="T19" s="313"/>
    </row>
    <row r="20" spans="1:20" ht="31.9" customHeight="1">
      <c r="A20" s="295"/>
      <c r="B20" s="296"/>
      <c r="C20" s="320" t="s">
        <v>289</v>
      </c>
      <c r="D20" s="298" t="s">
        <v>325</v>
      </c>
      <c r="E20" s="332">
        <v>5750</v>
      </c>
      <c r="F20" s="340">
        <v>3570</v>
      </c>
      <c r="G20" s="340">
        <v>20527500</v>
      </c>
      <c r="H20" s="340">
        <v>3481</v>
      </c>
      <c r="I20" s="341">
        <v>20014313</v>
      </c>
      <c r="J20" s="340">
        <v>3650</v>
      </c>
      <c r="K20" s="341">
        <v>20987500</v>
      </c>
      <c r="L20" s="342">
        <v>3567</v>
      </c>
      <c r="M20" s="342">
        <v>20509771</v>
      </c>
      <c r="O20" s="318"/>
      <c r="R20" s="324"/>
      <c r="T20" s="313"/>
    </row>
    <row r="21" spans="1:20" ht="31.9" customHeight="1">
      <c r="A21" s="295"/>
      <c r="B21" s="296"/>
      <c r="C21" s="320" t="s">
        <v>290</v>
      </c>
      <c r="D21" s="298" t="s">
        <v>325</v>
      </c>
      <c r="E21" s="332">
        <v>5750</v>
      </c>
      <c r="F21" s="340">
        <v>4360</v>
      </c>
      <c r="G21" s="340">
        <v>25070000</v>
      </c>
      <c r="H21" s="340">
        <v>4251</v>
      </c>
      <c r="I21" s="341">
        <v>24443250</v>
      </c>
      <c r="J21" s="340">
        <v>4500</v>
      </c>
      <c r="K21" s="341">
        <v>25875000</v>
      </c>
      <c r="L21" s="342">
        <v>4370</v>
      </c>
      <c r="M21" s="342">
        <v>25129417</v>
      </c>
      <c r="O21" s="318"/>
      <c r="R21" s="324"/>
      <c r="T21" s="313"/>
    </row>
    <row r="22" spans="1:20" ht="31.9" customHeight="1">
      <c r="A22" s="295"/>
      <c r="B22" s="296"/>
      <c r="C22" s="320" t="s">
        <v>291</v>
      </c>
      <c r="D22" s="298" t="s">
        <v>325</v>
      </c>
      <c r="E22" s="332">
        <v>170</v>
      </c>
      <c r="F22" s="340">
        <v>10510</v>
      </c>
      <c r="G22" s="340">
        <v>1786700</v>
      </c>
      <c r="H22" s="340">
        <v>10247</v>
      </c>
      <c r="I22" s="341">
        <v>1742033</v>
      </c>
      <c r="J22" s="340">
        <v>10960</v>
      </c>
      <c r="K22" s="341">
        <v>1863200</v>
      </c>
      <c r="L22" s="342">
        <v>10572</v>
      </c>
      <c r="M22" s="342">
        <v>1797311</v>
      </c>
      <c r="O22" s="318"/>
      <c r="R22" s="324"/>
      <c r="T22" s="313"/>
    </row>
    <row r="23" spans="1:20" ht="31.9" customHeight="1">
      <c r="A23" s="295"/>
      <c r="B23" s="296"/>
      <c r="C23" s="320" t="s">
        <v>292</v>
      </c>
      <c r="D23" s="298" t="s">
        <v>325</v>
      </c>
      <c r="E23" s="332">
        <v>5</v>
      </c>
      <c r="F23" s="340">
        <v>138830</v>
      </c>
      <c r="G23" s="340">
        <v>694150</v>
      </c>
      <c r="H23" s="340">
        <v>135359</v>
      </c>
      <c r="I23" s="341">
        <v>676796</v>
      </c>
      <c r="J23" s="340">
        <v>144820</v>
      </c>
      <c r="K23" s="341">
        <v>724100</v>
      </c>
      <c r="L23" s="342">
        <v>139670</v>
      </c>
      <c r="M23" s="342">
        <v>698349</v>
      </c>
      <c r="O23" s="318"/>
      <c r="R23" s="324"/>
      <c r="T23" s="313"/>
    </row>
    <row r="24" spans="1:20" ht="31.9" customHeight="1">
      <c r="A24" s="295"/>
      <c r="B24" s="296"/>
      <c r="C24" s="320" t="s">
        <v>293</v>
      </c>
      <c r="D24" s="298" t="s">
        <v>327</v>
      </c>
      <c r="E24" s="332">
        <v>20</v>
      </c>
      <c r="F24" s="340">
        <v>6150</v>
      </c>
      <c r="G24" s="340">
        <v>123000</v>
      </c>
      <c r="H24" s="340">
        <v>5996</v>
      </c>
      <c r="I24" s="341">
        <v>119925</v>
      </c>
      <c r="J24" s="340">
        <v>6400</v>
      </c>
      <c r="K24" s="341">
        <v>128000</v>
      </c>
      <c r="L24" s="342">
        <v>6182</v>
      </c>
      <c r="M24" s="342">
        <v>123642</v>
      </c>
      <c r="O24" s="318"/>
      <c r="R24" s="324"/>
      <c r="T24" s="313"/>
    </row>
    <row r="25" spans="1:20" ht="31.9" customHeight="1">
      <c r="A25" s="295"/>
      <c r="B25" s="296"/>
      <c r="C25" s="320" t="s">
        <v>294</v>
      </c>
      <c r="D25" s="298" t="s">
        <v>327</v>
      </c>
      <c r="E25" s="332">
        <v>20</v>
      </c>
      <c r="F25" s="340">
        <v>990</v>
      </c>
      <c r="G25" s="340">
        <v>19800</v>
      </c>
      <c r="H25" s="340">
        <v>965</v>
      </c>
      <c r="I25" s="341">
        <v>19305</v>
      </c>
      <c r="J25" s="340">
        <v>1030</v>
      </c>
      <c r="K25" s="341">
        <v>20600</v>
      </c>
      <c r="L25" s="343">
        <v>995</v>
      </c>
      <c r="M25" s="342">
        <v>19902</v>
      </c>
      <c r="O25" s="318"/>
      <c r="R25" s="324"/>
      <c r="T25" s="313"/>
    </row>
    <row r="26" spans="1:20" ht="31.9" customHeight="1">
      <c r="A26" s="295"/>
      <c r="B26" s="296"/>
      <c r="C26" s="320" t="s">
        <v>295</v>
      </c>
      <c r="D26" s="298" t="s">
        <v>327</v>
      </c>
      <c r="E26" s="332">
        <v>20</v>
      </c>
      <c r="F26" s="340">
        <v>8530</v>
      </c>
      <c r="G26" s="340">
        <v>170600</v>
      </c>
      <c r="H26" s="340">
        <v>8317</v>
      </c>
      <c r="I26" s="341">
        <v>166335</v>
      </c>
      <c r="J26" s="340">
        <v>8800</v>
      </c>
      <c r="K26" s="341">
        <v>176000</v>
      </c>
      <c r="L26" s="342">
        <v>8549</v>
      </c>
      <c r="M26" s="342">
        <v>170978</v>
      </c>
      <c r="O26" s="318"/>
      <c r="R26" s="324"/>
      <c r="T26" s="313"/>
    </row>
    <row r="27" spans="1:20" ht="31.9" customHeight="1">
      <c r="A27" s="295"/>
      <c r="B27" s="296"/>
      <c r="C27" s="320" t="s">
        <v>296</v>
      </c>
      <c r="D27" s="298" t="s">
        <v>325</v>
      </c>
      <c r="E27" s="332">
        <v>12</v>
      </c>
      <c r="F27" s="340">
        <v>2380</v>
      </c>
      <c r="G27" s="340">
        <v>28560</v>
      </c>
      <c r="H27" s="340">
        <v>2321</v>
      </c>
      <c r="I27" s="341">
        <v>27846</v>
      </c>
      <c r="J27" s="340">
        <v>2480</v>
      </c>
      <c r="K27" s="341">
        <v>29760</v>
      </c>
      <c r="L27" s="342">
        <v>2394</v>
      </c>
      <c r="M27" s="342">
        <v>28722</v>
      </c>
      <c r="O27" s="318"/>
      <c r="R27" s="324"/>
      <c r="T27" s="313"/>
    </row>
    <row r="28" spans="1:20" ht="56.45" customHeight="1">
      <c r="A28" s="295"/>
      <c r="B28" s="296"/>
      <c r="C28" s="320" t="s">
        <v>297</v>
      </c>
      <c r="D28" s="298" t="s">
        <v>325</v>
      </c>
      <c r="E28" s="332">
        <v>12</v>
      </c>
      <c r="F28" s="340">
        <v>43630</v>
      </c>
      <c r="G28" s="340">
        <v>523560</v>
      </c>
      <c r="H28" s="340">
        <v>42539</v>
      </c>
      <c r="I28" s="341">
        <v>510471</v>
      </c>
      <c r="J28" s="340">
        <v>45515</v>
      </c>
      <c r="K28" s="341">
        <v>546180</v>
      </c>
      <c r="L28" s="342">
        <v>43895</v>
      </c>
      <c r="M28" s="342">
        <v>526737</v>
      </c>
      <c r="O28" s="318"/>
      <c r="R28" s="324"/>
      <c r="T28" s="313"/>
    </row>
    <row r="29" spans="1:20" ht="31.9" customHeight="1">
      <c r="A29" s="295"/>
      <c r="B29" s="296"/>
      <c r="C29" s="320" t="s">
        <v>298</v>
      </c>
      <c r="D29" s="298" t="s">
        <v>325</v>
      </c>
      <c r="E29" s="332">
        <v>2</v>
      </c>
      <c r="F29" s="340">
        <v>128920</v>
      </c>
      <c r="G29" s="340">
        <v>257840</v>
      </c>
      <c r="H29" s="340">
        <v>125697</v>
      </c>
      <c r="I29" s="341">
        <v>251394</v>
      </c>
      <c r="J29" s="340">
        <v>134480</v>
      </c>
      <c r="K29" s="341">
        <v>268960</v>
      </c>
      <c r="L29" s="342">
        <v>129699</v>
      </c>
      <c r="M29" s="342">
        <v>259398</v>
      </c>
      <c r="O29" s="318"/>
      <c r="R29" s="324"/>
      <c r="T29" s="313"/>
    </row>
    <row r="30" spans="1:20" ht="31.9" customHeight="1">
      <c r="A30" s="295"/>
      <c r="B30" s="296"/>
      <c r="C30" s="320" t="s">
        <v>299</v>
      </c>
      <c r="D30" s="298" t="s">
        <v>326</v>
      </c>
      <c r="E30" s="332">
        <v>12</v>
      </c>
      <c r="F30" s="340">
        <v>9760</v>
      </c>
      <c r="G30" s="340">
        <v>117120</v>
      </c>
      <c r="H30" s="340">
        <v>9516</v>
      </c>
      <c r="I30" s="341">
        <v>114192</v>
      </c>
      <c r="J30" s="340">
        <v>10182</v>
      </c>
      <c r="K30" s="341">
        <v>122180</v>
      </c>
      <c r="L30" s="342">
        <v>9819</v>
      </c>
      <c r="M30" s="342">
        <v>117831</v>
      </c>
      <c r="O30" s="318"/>
      <c r="R30" s="324"/>
      <c r="T30" s="313"/>
    </row>
    <row r="31" spans="1:20" ht="31.9" customHeight="1">
      <c r="A31" s="295"/>
      <c r="B31" s="296"/>
      <c r="C31" s="320" t="s">
        <v>300</v>
      </c>
      <c r="D31" s="298" t="s">
        <v>326</v>
      </c>
      <c r="E31" s="332">
        <v>15</v>
      </c>
      <c r="F31" s="340">
        <v>14280</v>
      </c>
      <c r="G31" s="340">
        <v>214200</v>
      </c>
      <c r="H31" s="340">
        <v>13923</v>
      </c>
      <c r="I31" s="341">
        <v>208845</v>
      </c>
      <c r="J31" s="340">
        <v>14897</v>
      </c>
      <c r="K31" s="341">
        <v>223453</v>
      </c>
      <c r="L31" s="342">
        <v>14367</v>
      </c>
      <c r="M31" s="342">
        <v>215499</v>
      </c>
      <c r="O31" s="318"/>
      <c r="R31" s="324"/>
      <c r="T31" s="313"/>
    </row>
    <row r="32" spans="1:20" ht="31.9" customHeight="1">
      <c r="A32" s="295"/>
      <c r="B32" s="296"/>
      <c r="C32" s="320" t="s">
        <v>301</v>
      </c>
      <c r="D32" s="298" t="s">
        <v>325</v>
      </c>
      <c r="E32" s="332">
        <v>20</v>
      </c>
      <c r="F32" s="340">
        <v>7930</v>
      </c>
      <c r="G32" s="340">
        <v>158600</v>
      </c>
      <c r="H32" s="340">
        <v>7732</v>
      </c>
      <c r="I32" s="341">
        <v>154635</v>
      </c>
      <c r="J32" s="340">
        <v>8273</v>
      </c>
      <c r="K32" s="341">
        <v>165452</v>
      </c>
      <c r="L32" s="342">
        <v>7978</v>
      </c>
      <c r="M32" s="342">
        <v>159562</v>
      </c>
      <c r="O32" s="318"/>
      <c r="R32" s="324"/>
      <c r="T32" s="313"/>
    </row>
    <row r="33" spans="1:20" ht="31.9" customHeight="1">
      <c r="A33" s="295"/>
      <c r="B33" s="296"/>
      <c r="C33" s="320" t="s">
        <v>302</v>
      </c>
      <c r="D33" s="298" t="s">
        <v>326</v>
      </c>
      <c r="E33" s="332">
        <v>100</v>
      </c>
      <c r="F33" s="340">
        <v>910</v>
      </c>
      <c r="G33" s="340">
        <v>91000</v>
      </c>
      <c r="H33" s="340">
        <v>887</v>
      </c>
      <c r="I33" s="341">
        <v>88725</v>
      </c>
      <c r="J33" s="340">
        <v>949</v>
      </c>
      <c r="K33" s="341">
        <v>94931</v>
      </c>
      <c r="L33" s="343">
        <v>915</v>
      </c>
      <c r="M33" s="342">
        <v>91552</v>
      </c>
      <c r="O33" s="318"/>
      <c r="R33" s="324"/>
      <c r="T33" s="313"/>
    </row>
    <row r="34" spans="1:20" ht="31.9" customHeight="1">
      <c r="A34" s="295"/>
      <c r="B34" s="296"/>
      <c r="C34" s="320" t="s">
        <v>303</v>
      </c>
      <c r="D34" s="298" t="s">
        <v>328</v>
      </c>
      <c r="E34" s="332">
        <v>100</v>
      </c>
      <c r="F34" s="340">
        <v>3970</v>
      </c>
      <c r="G34" s="340">
        <v>397000</v>
      </c>
      <c r="H34" s="340">
        <v>3871</v>
      </c>
      <c r="I34" s="341">
        <v>387075</v>
      </c>
      <c r="J34" s="340">
        <v>4142</v>
      </c>
      <c r="K34" s="341">
        <v>414150</v>
      </c>
      <c r="L34" s="342">
        <v>3994</v>
      </c>
      <c r="M34" s="342">
        <v>399408</v>
      </c>
      <c r="O34" s="318"/>
      <c r="R34" s="324"/>
      <c r="T34" s="313"/>
    </row>
    <row r="35" spans="1:20" ht="31.9" customHeight="1">
      <c r="A35" s="295"/>
      <c r="B35" s="296"/>
      <c r="C35" s="320" t="s">
        <v>304</v>
      </c>
      <c r="D35" s="298" t="s">
        <v>326</v>
      </c>
      <c r="E35" s="332">
        <v>20</v>
      </c>
      <c r="F35" s="340">
        <v>5950</v>
      </c>
      <c r="G35" s="340">
        <v>119000</v>
      </c>
      <c r="H35" s="340">
        <v>5801</v>
      </c>
      <c r="I35" s="341">
        <v>116025</v>
      </c>
      <c r="J35" s="340">
        <v>6207</v>
      </c>
      <c r="K35" s="341">
        <v>124141</v>
      </c>
      <c r="L35" s="342">
        <v>5986</v>
      </c>
      <c r="M35" s="342">
        <v>119722</v>
      </c>
      <c r="O35" s="318"/>
      <c r="R35" s="324"/>
      <c r="T35" s="313"/>
    </row>
    <row r="36" spans="1:20" ht="31.9" customHeight="1">
      <c r="A36" s="295"/>
      <c r="B36" s="296"/>
      <c r="C36" s="320" t="s">
        <v>305</v>
      </c>
      <c r="D36" s="298" t="s">
        <v>326</v>
      </c>
      <c r="E36" s="332">
        <v>45</v>
      </c>
      <c r="F36" s="340">
        <v>3570</v>
      </c>
      <c r="G36" s="340">
        <v>160650</v>
      </c>
      <c r="H36" s="340">
        <v>3481</v>
      </c>
      <c r="I36" s="341">
        <v>156634</v>
      </c>
      <c r="J36" s="340">
        <v>3724</v>
      </c>
      <c r="K36" s="341">
        <v>167590</v>
      </c>
      <c r="L36" s="342">
        <v>3592</v>
      </c>
      <c r="M36" s="342">
        <v>161625</v>
      </c>
      <c r="O36" s="318"/>
      <c r="R36" s="324"/>
      <c r="T36" s="313"/>
    </row>
    <row r="37" spans="1:20" ht="31.9" customHeight="1">
      <c r="A37" s="295"/>
      <c r="B37" s="296"/>
      <c r="C37" s="320" t="s">
        <v>306</v>
      </c>
      <c r="D37" s="298" t="s">
        <v>325</v>
      </c>
      <c r="E37" s="332">
        <v>20</v>
      </c>
      <c r="F37" s="340">
        <v>5160</v>
      </c>
      <c r="G37" s="340">
        <v>103200</v>
      </c>
      <c r="H37" s="340">
        <v>5031</v>
      </c>
      <c r="I37" s="341">
        <v>100620</v>
      </c>
      <c r="J37" s="340">
        <v>5383</v>
      </c>
      <c r="K37" s="341">
        <v>107658</v>
      </c>
      <c r="L37" s="342">
        <v>5191</v>
      </c>
      <c r="M37" s="342">
        <v>103826</v>
      </c>
      <c r="O37" s="318"/>
      <c r="R37" s="324"/>
      <c r="T37" s="313"/>
    </row>
    <row r="38" spans="1:20" ht="31.9" customHeight="1">
      <c r="A38" s="295"/>
      <c r="B38" s="296"/>
      <c r="C38" s="320" t="s">
        <v>307</v>
      </c>
      <c r="D38" s="298" t="s">
        <v>325</v>
      </c>
      <c r="E38" s="332">
        <v>25</v>
      </c>
      <c r="F38" s="340">
        <v>31730</v>
      </c>
      <c r="G38" s="340">
        <v>793250</v>
      </c>
      <c r="H38" s="340">
        <v>30937</v>
      </c>
      <c r="I38" s="341">
        <v>773419</v>
      </c>
      <c r="J38" s="340">
        <v>33101</v>
      </c>
      <c r="K38" s="341">
        <v>827518</v>
      </c>
      <c r="L38" s="342">
        <v>31923</v>
      </c>
      <c r="M38" s="342">
        <v>798062</v>
      </c>
      <c r="O38" s="318"/>
      <c r="R38" s="324"/>
      <c r="T38" s="313"/>
    </row>
    <row r="39" spans="1:20" ht="31.9" customHeight="1">
      <c r="A39" s="295"/>
      <c r="B39" s="296"/>
      <c r="C39" s="320" t="s">
        <v>308</v>
      </c>
      <c r="D39" s="298" t="s">
        <v>326</v>
      </c>
      <c r="E39" s="332">
        <v>15</v>
      </c>
      <c r="F39" s="340">
        <v>23800</v>
      </c>
      <c r="G39" s="340">
        <v>357000</v>
      </c>
      <c r="H39" s="340">
        <v>23205</v>
      </c>
      <c r="I39" s="341">
        <v>348075</v>
      </c>
      <c r="J39" s="340">
        <v>24828</v>
      </c>
      <c r="K39" s="341">
        <v>372422</v>
      </c>
      <c r="L39" s="342">
        <v>23944</v>
      </c>
      <c r="M39" s="342">
        <v>359166</v>
      </c>
      <c r="O39" s="318"/>
      <c r="R39" s="324"/>
      <c r="T39" s="313"/>
    </row>
    <row r="40" spans="1:20" ht="31.9" customHeight="1">
      <c r="A40" s="295"/>
      <c r="B40" s="296"/>
      <c r="C40" s="320" t="s">
        <v>309</v>
      </c>
      <c r="D40" s="298" t="s">
        <v>325</v>
      </c>
      <c r="E40" s="332">
        <v>15</v>
      </c>
      <c r="F40" s="340">
        <v>39270</v>
      </c>
      <c r="G40" s="340">
        <v>589050</v>
      </c>
      <c r="H40" s="340">
        <v>38288</v>
      </c>
      <c r="I40" s="341">
        <v>574324</v>
      </c>
      <c r="J40" s="340">
        <v>40966</v>
      </c>
      <c r="K40" s="341">
        <v>614497</v>
      </c>
      <c r="L40" s="342">
        <v>39508</v>
      </c>
      <c r="M40" s="342">
        <v>592624</v>
      </c>
      <c r="O40" s="318"/>
      <c r="R40" s="324"/>
      <c r="T40" s="313"/>
    </row>
    <row r="41" spans="1:20" ht="31.9" customHeight="1">
      <c r="A41" s="295"/>
      <c r="B41" s="296"/>
      <c r="C41" s="320" t="s">
        <v>310</v>
      </c>
      <c r="D41" s="298" t="s">
        <v>326</v>
      </c>
      <c r="E41" s="332">
        <v>30</v>
      </c>
      <c r="F41" s="340">
        <v>15870</v>
      </c>
      <c r="G41" s="340">
        <v>476100</v>
      </c>
      <c r="H41" s="340">
        <v>15473</v>
      </c>
      <c r="I41" s="341">
        <v>464198</v>
      </c>
      <c r="J41" s="340">
        <v>16556</v>
      </c>
      <c r="K41" s="341">
        <v>496668</v>
      </c>
      <c r="L41" s="342">
        <v>15966</v>
      </c>
      <c r="M41" s="342">
        <v>478989</v>
      </c>
      <c r="O41" s="318"/>
      <c r="R41" s="324"/>
      <c r="T41" s="313"/>
    </row>
    <row r="42" spans="1:20" ht="31.9" customHeight="1">
      <c r="A42" s="295"/>
      <c r="B42" s="296"/>
      <c r="C42" s="320" t="s">
        <v>311</v>
      </c>
      <c r="D42" s="298" t="s">
        <v>325</v>
      </c>
      <c r="E42" s="332">
        <v>60</v>
      </c>
      <c r="F42" s="340">
        <v>5160</v>
      </c>
      <c r="G42" s="340">
        <v>309600</v>
      </c>
      <c r="H42" s="340">
        <v>5031</v>
      </c>
      <c r="I42" s="341">
        <v>301860</v>
      </c>
      <c r="J42" s="340">
        <v>5383</v>
      </c>
      <c r="K42" s="341">
        <v>322975</v>
      </c>
      <c r="L42" s="342">
        <v>5191</v>
      </c>
      <c r="M42" s="342">
        <v>311478</v>
      </c>
      <c r="O42" s="318"/>
      <c r="R42" s="324"/>
      <c r="T42" s="313"/>
    </row>
    <row r="43" spans="1:20" ht="31.9" customHeight="1">
      <c r="A43" s="295"/>
      <c r="B43" s="296"/>
      <c r="C43" s="320" t="s">
        <v>312</v>
      </c>
      <c r="D43" s="298" t="s">
        <v>325</v>
      </c>
      <c r="E43" s="332">
        <v>10</v>
      </c>
      <c r="F43" s="340">
        <v>4560</v>
      </c>
      <c r="G43" s="340">
        <v>45600</v>
      </c>
      <c r="H43" s="340">
        <v>4446</v>
      </c>
      <c r="I43" s="341">
        <v>44460</v>
      </c>
      <c r="J43" s="340">
        <v>4757</v>
      </c>
      <c r="K43" s="341">
        <v>47570</v>
      </c>
      <c r="L43" s="342">
        <v>4588</v>
      </c>
      <c r="M43" s="342">
        <v>45877</v>
      </c>
      <c r="O43" s="318"/>
      <c r="R43" s="324"/>
      <c r="T43" s="313"/>
    </row>
    <row r="44" spans="1:20" ht="31.9" customHeight="1">
      <c r="A44" s="295"/>
      <c r="B44" s="296"/>
      <c r="C44" s="320" t="s">
        <v>313</v>
      </c>
      <c r="D44" s="298" t="s">
        <v>325</v>
      </c>
      <c r="E44" s="332">
        <v>2</v>
      </c>
      <c r="F44" s="340">
        <v>234030</v>
      </c>
      <c r="G44" s="340">
        <v>468060</v>
      </c>
      <c r="H44" s="340">
        <v>228179</v>
      </c>
      <c r="I44" s="341">
        <v>456359</v>
      </c>
      <c r="J44" s="340">
        <v>244140</v>
      </c>
      <c r="K44" s="341">
        <v>488280</v>
      </c>
      <c r="L44" s="342">
        <v>235450</v>
      </c>
      <c r="M44" s="342">
        <v>470900</v>
      </c>
      <c r="O44" s="318"/>
      <c r="R44" s="324"/>
      <c r="T44" s="313"/>
    </row>
    <row r="45" spans="1:20" ht="40.9" customHeight="1">
      <c r="A45" s="295"/>
      <c r="B45" s="296"/>
      <c r="C45" s="320" t="s">
        <v>314</v>
      </c>
      <c r="D45" s="298" t="s">
        <v>325</v>
      </c>
      <c r="E45" s="332">
        <v>15</v>
      </c>
      <c r="F45" s="340">
        <v>26780</v>
      </c>
      <c r="G45" s="340">
        <v>401700</v>
      </c>
      <c r="H45" s="340">
        <v>26111</v>
      </c>
      <c r="I45" s="341">
        <v>391658</v>
      </c>
      <c r="J45" s="340">
        <v>27937</v>
      </c>
      <c r="K45" s="341">
        <v>419053</v>
      </c>
      <c r="L45" s="342">
        <v>26943</v>
      </c>
      <c r="M45" s="342">
        <v>404137</v>
      </c>
      <c r="O45" s="318"/>
      <c r="R45" s="324"/>
      <c r="T45" s="313"/>
    </row>
    <row r="46" spans="1:20" ht="31.9" customHeight="1">
      <c r="A46" s="295"/>
      <c r="B46" s="296"/>
      <c r="C46" s="320" t="s">
        <v>315</v>
      </c>
      <c r="D46" s="298" t="s">
        <v>328</v>
      </c>
      <c r="E46" s="332">
        <v>4</v>
      </c>
      <c r="F46" s="340">
        <v>2580</v>
      </c>
      <c r="G46" s="340">
        <v>10320</v>
      </c>
      <c r="H46" s="340">
        <v>2516</v>
      </c>
      <c r="I46" s="341">
        <v>10062</v>
      </c>
      <c r="J46" s="340">
        <v>2691</v>
      </c>
      <c r="K46" s="341">
        <v>10766</v>
      </c>
      <c r="L46" s="342">
        <v>2596</v>
      </c>
      <c r="M46" s="342">
        <v>10383</v>
      </c>
      <c r="O46" s="318"/>
      <c r="R46" s="324"/>
      <c r="T46" s="313"/>
    </row>
    <row r="47" spans="1:20" ht="31.9" customHeight="1">
      <c r="A47" s="295"/>
      <c r="B47" s="296"/>
      <c r="C47" s="320" t="s">
        <v>316</v>
      </c>
      <c r="D47" s="298" t="s">
        <v>325</v>
      </c>
      <c r="E47" s="332">
        <v>10</v>
      </c>
      <c r="F47" s="340">
        <v>2980</v>
      </c>
      <c r="G47" s="340">
        <v>29800</v>
      </c>
      <c r="H47" s="340">
        <v>2906</v>
      </c>
      <c r="I47" s="341">
        <v>29055</v>
      </c>
      <c r="J47" s="340">
        <v>3109</v>
      </c>
      <c r="K47" s="341">
        <v>31087</v>
      </c>
      <c r="L47" s="342">
        <v>2998</v>
      </c>
      <c r="M47" s="342">
        <v>29981</v>
      </c>
      <c r="O47" s="318"/>
      <c r="R47" s="324"/>
      <c r="T47" s="313"/>
    </row>
    <row r="48" spans="1:20" ht="31.9" customHeight="1">
      <c r="A48" s="295"/>
      <c r="B48" s="296"/>
      <c r="C48" s="320" t="s">
        <v>317</v>
      </c>
      <c r="D48" s="298" t="s">
        <v>325</v>
      </c>
      <c r="E48" s="332">
        <v>30</v>
      </c>
      <c r="F48" s="340">
        <v>2180</v>
      </c>
      <c r="G48" s="340">
        <v>65400</v>
      </c>
      <c r="H48" s="340">
        <v>2126</v>
      </c>
      <c r="I48" s="341">
        <v>63765</v>
      </c>
      <c r="J48" s="340">
        <v>2274</v>
      </c>
      <c r="K48" s="341">
        <v>68225</v>
      </c>
      <c r="L48" s="342">
        <v>2193</v>
      </c>
      <c r="M48" s="342">
        <v>65797</v>
      </c>
      <c r="O48" s="318"/>
      <c r="R48" s="324"/>
      <c r="T48" s="313"/>
    </row>
    <row r="49" spans="1:20" ht="31.9" customHeight="1">
      <c r="A49" s="295"/>
      <c r="B49" s="296"/>
      <c r="C49" s="320" t="s">
        <v>318</v>
      </c>
      <c r="D49" s="298" t="s">
        <v>325</v>
      </c>
      <c r="E49" s="332">
        <v>5</v>
      </c>
      <c r="F49" s="340">
        <v>83300</v>
      </c>
      <c r="G49" s="340">
        <v>416500</v>
      </c>
      <c r="H49" s="340">
        <v>81218</v>
      </c>
      <c r="I49" s="341">
        <v>406088</v>
      </c>
      <c r="J49" s="340">
        <v>86899</v>
      </c>
      <c r="K49" s="341">
        <v>434493</v>
      </c>
      <c r="L49" s="342">
        <v>83806</v>
      </c>
      <c r="M49" s="342">
        <v>419027</v>
      </c>
      <c r="O49" s="318"/>
      <c r="R49" s="324"/>
      <c r="T49" s="313"/>
    </row>
    <row r="50" spans="1:20" ht="31.9" customHeight="1">
      <c r="A50" s="295"/>
      <c r="B50" s="296"/>
      <c r="C50" s="320" t="s">
        <v>319</v>
      </c>
      <c r="D50" s="298" t="s">
        <v>325</v>
      </c>
      <c r="E50" s="332">
        <v>5</v>
      </c>
      <c r="F50" s="340">
        <v>19830</v>
      </c>
      <c r="G50" s="340">
        <v>99150</v>
      </c>
      <c r="H50" s="340">
        <v>19334</v>
      </c>
      <c r="I50" s="341">
        <v>96671</v>
      </c>
      <c r="J50" s="340">
        <v>20687</v>
      </c>
      <c r="K50" s="341">
        <v>103433</v>
      </c>
      <c r="L50" s="342">
        <v>19950</v>
      </c>
      <c r="M50" s="342">
        <v>99751</v>
      </c>
      <c r="O50" s="318"/>
      <c r="R50" s="324"/>
      <c r="T50" s="313"/>
    </row>
    <row r="51" spans="1:20" ht="31.9" customHeight="1">
      <c r="A51" s="295"/>
      <c r="B51" s="296"/>
      <c r="C51" s="320" t="s">
        <v>320</v>
      </c>
      <c r="D51" s="298" t="s">
        <v>325</v>
      </c>
      <c r="E51" s="332">
        <v>3</v>
      </c>
      <c r="F51" s="340">
        <v>39670</v>
      </c>
      <c r="G51" s="340">
        <v>119010</v>
      </c>
      <c r="H51" s="340">
        <v>38678</v>
      </c>
      <c r="I51" s="341">
        <v>116035</v>
      </c>
      <c r="J51" s="340">
        <v>41384</v>
      </c>
      <c r="K51" s="341">
        <v>124151</v>
      </c>
      <c r="L51" s="342">
        <v>39911</v>
      </c>
      <c r="M51" s="342">
        <v>119732</v>
      </c>
      <c r="O51" s="318"/>
      <c r="R51" s="324"/>
      <c r="T51" s="313"/>
    </row>
    <row r="52" spans="1:20" ht="31.9" customHeight="1">
      <c r="A52" s="295"/>
      <c r="B52" s="296"/>
      <c r="C52" s="320" t="s">
        <v>321</v>
      </c>
      <c r="D52" s="298" t="s">
        <v>325</v>
      </c>
      <c r="E52" s="332">
        <v>80</v>
      </c>
      <c r="F52" s="340">
        <v>13500</v>
      </c>
      <c r="G52" s="340">
        <v>1080000</v>
      </c>
      <c r="H52" s="340">
        <v>13900</v>
      </c>
      <c r="I52" s="341">
        <v>1112000</v>
      </c>
      <c r="J52" s="340">
        <v>13100</v>
      </c>
      <c r="K52" s="341">
        <v>1048000</v>
      </c>
      <c r="L52" s="342">
        <v>13500</v>
      </c>
      <c r="M52" s="342">
        <v>1080000</v>
      </c>
      <c r="O52" s="318"/>
      <c r="R52" s="324"/>
      <c r="T52" s="313"/>
    </row>
    <row r="53" spans="1:20" ht="31.9" customHeight="1">
      <c r="A53" s="295"/>
      <c r="B53" s="296"/>
      <c r="C53" s="320" t="s">
        <v>322</v>
      </c>
      <c r="D53" s="298" t="s">
        <v>325</v>
      </c>
      <c r="E53" s="332">
        <v>10</v>
      </c>
      <c r="F53" s="340">
        <v>6940</v>
      </c>
      <c r="G53" s="340">
        <v>69400</v>
      </c>
      <c r="H53" s="340">
        <v>6767</v>
      </c>
      <c r="I53" s="341">
        <v>67665</v>
      </c>
      <c r="J53" s="340">
        <v>7240</v>
      </c>
      <c r="K53" s="341">
        <v>72398</v>
      </c>
      <c r="L53" s="342">
        <v>6982</v>
      </c>
      <c r="M53" s="342">
        <v>69821</v>
      </c>
      <c r="O53" s="318"/>
      <c r="R53" s="324"/>
      <c r="T53" s="313"/>
    </row>
    <row r="54" spans="1:20" ht="31.9" customHeight="1">
      <c r="A54" s="295"/>
      <c r="B54" s="296"/>
      <c r="C54" s="320" t="s">
        <v>323</v>
      </c>
      <c r="D54" s="298" t="s">
        <v>325</v>
      </c>
      <c r="E54" s="332">
        <v>5</v>
      </c>
      <c r="F54" s="340">
        <v>59500</v>
      </c>
      <c r="G54" s="340">
        <v>297500</v>
      </c>
      <c r="H54" s="340">
        <v>58013</v>
      </c>
      <c r="I54" s="341">
        <v>290063</v>
      </c>
      <c r="J54" s="340">
        <v>62070</v>
      </c>
      <c r="K54" s="341">
        <v>310352</v>
      </c>
      <c r="L54" s="342">
        <v>59861</v>
      </c>
      <c r="M54" s="342">
        <v>299305</v>
      </c>
      <c r="O54" s="318"/>
      <c r="R54" s="324"/>
      <c r="T54" s="313"/>
    </row>
    <row r="55" spans="1:20" ht="31.9" customHeight="1" thickBot="1">
      <c r="A55" s="325"/>
      <c r="B55" s="326"/>
      <c r="C55" s="327" t="s">
        <v>324</v>
      </c>
      <c r="D55" s="328" t="s">
        <v>325</v>
      </c>
      <c r="E55" s="333">
        <v>40</v>
      </c>
      <c r="F55" s="340">
        <v>47600</v>
      </c>
      <c r="G55" s="340">
        <v>1904000</v>
      </c>
      <c r="H55" s="340">
        <v>46410</v>
      </c>
      <c r="I55" s="341">
        <v>1856400</v>
      </c>
      <c r="J55" s="340">
        <v>49600</v>
      </c>
      <c r="K55" s="341">
        <v>1984000</v>
      </c>
      <c r="L55" s="342">
        <v>47870</v>
      </c>
      <c r="M55" s="342">
        <v>1914800</v>
      </c>
      <c r="O55" s="318"/>
      <c r="R55" s="324"/>
      <c r="T55" s="313"/>
    </row>
    <row r="56" spans="1:20" ht="16.5" thickBot="1">
      <c r="A56" s="329" t="s">
        <v>330</v>
      </c>
      <c r="B56" s="330"/>
      <c r="C56" s="331"/>
      <c r="D56" s="331"/>
      <c r="E56" s="331"/>
      <c r="F56" s="335"/>
      <c r="G56" s="336">
        <f>SUM(G7:G55)</f>
        <v>149524730</v>
      </c>
      <c r="H56" s="337"/>
      <c r="I56" s="338">
        <f>SUM(I7:I55)</f>
        <v>145845617</v>
      </c>
      <c r="J56" s="337"/>
      <c r="K56" s="338">
        <f>SUM(K7:K55)</f>
        <v>154570278</v>
      </c>
      <c r="L56" s="337"/>
      <c r="M56" s="339">
        <f>SUM(M7:M55)</f>
        <v>149980212</v>
      </c>
      <c r="N56" s="301"/>
      <c r="O56" s="301"/>
      <c r="P56" s="301"/>
      <c r="Q56" s="301"/>
    </row>
    <row r="57" spans="1:20" ht="19.899999999999999" customHeight="1">
      <c r="A57" s="608" t="s">
        <v>273</v>
      </c>
      <c r="B57" s="608"/>
      <c r="C57" s="608"/>
      <c r="D57" s="608"/>
      <c r="E57" s="608"/>
      <c r="F57" s="608"/>
      <c r="G57" s="608"/>
      <c r="H57" s="608"/>
      <c r="I57" s="608"/>
      <c r="J57" s="608"/>
      <c r="K57" s="608"/>
      <c r="L57" s="608"/>
      <c r="M57" s="608"/>
    </row>
    <row r="58" spans="1:20" ht="15">
      <c r="A58" s="302" t="s">
        <v>263</v>
      </c>
      <c r="B58" s="600" t="s">
        <v>264</v>
      </c>
      <c r="C58" s="600"/>
      <c r="D58" s="600"/>
      <c r="E58" s="600"/>
      <c r="F58" s="600"/>
      <c r="G58" s="600"/>
      <c r="H58" s="303"/>
      <c r="I58" s="303"/>
      <c r="J58" s="303"/>
      <c r="K58" s="304"/>
      <c r="L58" s="304"/>
      <c r="M58" s="305"/>
    </row>
    <row r="59" spans="1:20">
      <c r="A59" s="306" t="s">
        <v>265</v>
      </c>
      <c r="B59" s="601" t="s">
        <v>266</v>
      </c>
      <c r="C59" s="601"/>
      <c r="D59" s="601"/>
      <c r="E59" s="601"/>
      <c r="F59" s="601"/>
      <c r="G59" s="601"/>
      <c r="H59" s="292"/>
      <c r="I59" s="292"/>
      <c r="J59" s="292"/>
      <c r="K59" s="292"/>
      <c r="L59" s="292"/>
      <c r="M59" s="307"/>
    </row>
    <row r="60" spans="1:20">
      <c r="A60" s="308"/>
      <c r="B60" s="309"/>
      <c r="C60" s="309"/>
      <c r="D60" s="309"/>
      <c r="E60" s="309"/>
      <c r="F60" s="310"/>
      <c r="G60" s="309"/>
      <c r="H60" s="309"/>
      <c r="I60" s="309"/>
      <c r="J60" s="309"/>
      <c r="K60" s="309"/>
      <c r="L60" s="309"/>
      <c r="M60" s="310"/>
    </row>
    <row r="61" spans="1:20" ht="38.450000000000003" customHeight="1">
      <c r="A61" s="289"/>
      <c r="B61" s="290"/>
      <c r="C61" s="290"/>
      <c r="D61" s="290"/>
      <c r="E61" s="290"/>
      <c r="F61" s="311"/>
      <c r="G61" s="290"/>
      <c r="H61" s="290"/>
      <c r="I61" s="290"/>
      <c r="J61" s="290"/>
      <c r="K61" s="290"/>
      <c r="L61" s="290"/>
      <c r="M61" s="311"/>
    </row>
    <row r="62" spans="1:20">
      <c r="A62" s="289"/>
      <c r="B62" s="290"/>
      <c r="C62" s="290"/>
      <c r="D62" s="290"/>
      <c r="E62" s="290"/>
      <c r="F62" s="311"/>
      <c r="G62" s="290"/>
      <c r="H62" s="290"/>
      <c r="I62" s="290"/>
      <c r="J62" s="290"/>
      <c r="K62" s="290"/>
      <c r="L62" s="290"/>
      <c r="M62" s="311"/>
    </row>
    <row r="63" spans="1:20">
      <c r="A63" s="287" t="s">
        <v>261</v>
      </c>
      <c r="B63" s="290"/>
      <c r="C63" s="290"/>
      <c r="D63" s="290"/>
      <c r="E63" s="290"/>
      <c r="F63" s="311"/>
      <c r="G63" s="287" t="s">
        <v>274</v>
      </c>
      <c r="H63" s="290"/>
      <c r="I63" s="290"/>
      <c r="J63" s="290"/>
      <c r="K63" s="290"/>
      <c r="L63" s="290"/>
      <c r="M63" s="311"/>
    </row>
    <row r="64" spans="1:20">
      <c r="A64" s="288" t="s">
        <v>267</v>
      </c>
      <c r="B64" s="290"/>
      <c r="C64" s="290"/>
      <c r="D64" s="290"/>
      <c r="E64" s="290"/>
      <c r="F64" s="311"/>
      <c r="G64" s="287" t="s">
        <v>268</v>
      </c>
      <c r="H64" s="290"/>
      <c r="I64" s="290"/>
      <c r="J64" s="290"/>
      <c r="K64" s="290"/>
      <c r="L64" s="290"/>
      <c r="M64" s="311"/>
    </row>
    <row r="65" spans="1:13">
      <c r="A65" s="289" t="s">
        <v>275</v>
      </c>
      <c r="B65" s="290"/>
      <c r="C65" s="290"/>
      <c r="D65" s="290"/>
      <c r="E65" s="290"/>
      <c r="F65" s="311"/>
      <c r="G65" s="289" t="s">
        <v>269</v>
      </c>
      <c r="H65" s="290"/>
      <c r="I65" s="290"/>
      <c r="J65" s="290"/>
      <c r="K65" s="290"/>
      <c r="L65" s="290"/>
      <c r="M65" s="311"/>
    </row>
    <row r="66" spans="1:13">
      <c r="A66" s="291" t="s">
        <v>270</v>
      </c>
      <c r="B66" s="292"/>
      <c r="C66" s="292"/>
      <c r="D66" s="292"/>
      <c r="E66" s="292"/>
      <c r="F66" s="307"/>
      <c r="G66" s="291" t="s">
        <v>255</v>
      </c>
      <c r="H66" s="292"/>
      <c r="I66" s="292"/>
      <c r="J66" s="292"/>
      <c r="K66" s="292"/>
      <c r="L66" s="292"/>
      <c r="M66" s="307"/>
    </row>
  </sheetData>
  <mergeCells count="16">
    <mergeCell ref="B58:G58"/>
    <mergeCell ref="B59:G59"/>
    <mergeCell ref="A3:M3"/>
    <mergeCell ref="A4:M4"/>
    <mergeCell ref="A57:M57"/>
    <mergeCell ref="H5:I5"/>
    <mergeCell ref="J5:K5"/>
    <mergeCell ref="L5:M5"/>
    <mergeCell ref="A1:M1"/>
    <mergeCell ref="A2:M2"/>
    <mergeCell ref="A5:A6"/>
    <mergeCell ref="C5:C6"/>
    <mergeCell ref="D5:D6"/>
    <mergeCell ref="E5:E6"/>
    <mergeCell ref="F5:G5"/>
    <mergeCell ref="B5:B6"/>
  </mergeCells>
  <pageMargins left="0.70866141732283472" right="0.70866141732283472" top="0.74803149606299213" bottom="0.74803149606299213" header="0.31496062992125984" footer="0.31496062992125984"/>
  <pageSetup scale="78"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59"/>
  <sheetViews>
    <sheetView topLeftCell="A16" zoomScale="115" zoomScaleNormal="115" workbookViewId="0">
      <selection activeCell="F9" sqref="F9"/>
    </sheetView>
  </sheetViews>
  <sheetFormatPr baseColWidth="10" defaultColWidth="11.42578125" defaultRowHeight="12.75"/>
  <cols>
    <col min="1" max="1" width="2.7109375" style="293" bestFit="1" customWidth="1"/>
    <col min="2" max="2" width="8.7109375" style="354" hidden="1" customWidth="1"/>
    <col min="3" max="3" width="18.28515625" style="312" hidden="1" customWidth="1"/>
    <col min="4" max="4" width="44.28515625" style="293" customWidth="1"/>
    <col min="5" max="5" width="7" style="293" customWidth="1"/>
    <col min="6" max="6" width="5" style="293" customWidth="1"/>
    <col min="7" max="8" width="10.5703125" style="300" customWidth="1"/>
    <col min="9" max="13" width="10.5703125" style="293" customWidth="1"/>
    <col min="14" max="14" width="11.28515625" style="293" bestFit="1" customWidth="1"/>
    <col min="15" max="15" width="11.42578125" style="293"/>
    <col min="16" max="16" width="11.42578125" style="293" customWidth="1"/>
    <col min="17" max="16384" width="11.42578125" style="293"/>
  </cols>
  <sheetData>
    <row r="1" spans="1:16" ht="58.9" customHeight="1">
      <c r="A1" s="618" t="s">
        <v>262</v>
      </c>
      <c r="B1" s="619"/>
      <c r="C1" s="619"/>
      <c r="D1" s="619"/>
      <c r="E1" s="619"/>
      <c r="F1" s="619"/>
      <c r="G1" s="619"/>
      <c r="H1" s="619"/>
      <c r="I1" s="619"/>
      <c r="J1" s="619"/>
      <c r="K1" s="619"/>
      <c r="L1" s="619"/>
      <c r="M1" s="619"/>
      <c r="N1" s="620"/>
    </row>
    <row r="2" spans="1:16" ht="31.9" customHeight="1">
      <c r="A2" s="621" t="s">
        <v>331</v>
      </c>
      <c r="B2" s="622"/>
      <c r="C2" s="622"/>
      <c r="D2" s="622"/>
      <c r="E2" s="622"/>
      <c r="F2" s="622"/>
      <c r="G2" s="622"/>
      <c r="H2" s="622"/>
      <c r="I2" s="622"/>
      <c r="J2" s="622"/>
      <c r="K2" s="622"/>
      <c r="L2" s="622"/>
      <c r="M2" s="622"/>
      <c r="N2" s="623"/>
    </row>
    <row r="3" spans="1:16" ht="30" customHeight="1">
      <c r="A3" s="624" t="s">
        <v>271</v>
      </c>
      <c r="B3" s="625"/>
      <c r="C3" s="625"/>
      <c r="D3" s="625"/>
      <c r="E3" s="625"/>
      <c r="F3" s="625"/>
      <c r="G3" s="625"/>
      <c r="H3" s="625"/>
      <c r="I3" s="625"/>
      <c r="J3" s="625"/>
      <c r="K3" s="625"/>
      <c r="L3" s="625"/>
      <c r="M3" s="625"/>
      <c r="N3" s="626"/>
    </row>
    <row r="4" spans="1:16" ht="18.600000000000001" customHeight="1">
      <c r="A4" s="627" t="s">
        <v>335</v>
      </c>
      <c r="B4" s="628"/>
      <c r="C4" s="628"/>
      <c r="D4" s="628"/>
      <c r="E4" s="628"/>
      <c r="F4" s="628"/>
      <c r="G4" s="628"/>
      <c r="H4" s="628"/>
      <c r="I4" s="628"/>
      <c r="J4" s="628"/>
      <c r="K4" s="628"/>
      <c r="L4" s="628"/>
      <c r="M4" s="628"/>
      <c r="N4" s="629"/>
    </row>
    <row r="5" spans="1:16">
      <c r="A5" s="595" t="s">
        <v>252</v>
      </c>
      <c r="B5" s="595" t="s">
        <v>260</v>
      </c>
      <c r="C5" s="596" t="s">
        <v>350</v>
      </c>
      <c r="D5" s="595" t="s">
        <v>339</v>
      </c>
      <c r="E5" s="595" t="s">
        <v>254</v>
      </c>
      <c r="F5" s="595" t="s">
        <v>31</v>
      </c>
      <c r="G5" s="630" t="s">
        <v>338</v>
      </c>
      <c r="H5" s="630"/>
      <c r="I5" s="630" t="s">
        <v>337</v>
      </c>
      <c r="J5" s="630"/>
      <c r="K5" s="630" t="s">
        <v>336</v>
      </c>
      <c r="L5" s="630"/>
      <c r="M5" s="611" t="s">
        <v>259</v>
      </c>
      <c r="N5" s="611"/>
    </row>
    <row r="6" spans="1:16" ht="25.15" customHeight="1">
      <c r="A6" s="595"/>
      <c r="B6" s="596"/>
      <c r="C6" s="615"/>
      <c r="D6" s="596"/>
      <c r="E6" s="595"/>
      <c r="F6" s="595"/>
      <c r="G6" s="346" t="s">
        <v>329</v>
      </c>
      <c r="H6" s="346" t="s">
        <v>253</v>
      </c>
      <c r="I6" s="346" t="s">
        <v>329</v>
      </c>
      <c r="J6" s="346" t="s">
        <v>253</v>
      </c>
      <c r="K6" s="346" t="s">
        <v>329</v>
      </c>
      <c r="L6" s="346" t="s">
        <v>253</v>
      </c>
      <c r="M6" s="319" t="s">
        <v>329</v>
      </c>
      <c r="N6" s="319" t="s">
        <v>253</v>
      </c>
    </row>
    <row r="7" spans="1:16" ht="16.899999999999999" customHeight="1">
      <c r="A7" s="356">
        <v>1</v>
      </c>
      <c r="B7" s="374">
        <v>3212901</v>
      </c>
      <c r="C7" s="374" t="s">
        <v>358</v>
      </c>
      <c r="D7" s="360" t="s">
        <v>364</v>
      </c>
      <c r="E7" s="362" t="s">
        <v>377</v>
      </c>
      <c r="F7" s="362">
        <v>15</v>
      </c>
      <c r="G7" s="340">
        <v>295520</v>
      </c>
      <c r="H7" s="340">
        <f>+G7*F7</f>
        <v>4432800</v>
      </c>
      <c r="I7" s="340">
        <v>304390</v>
      </c>
      <c r="J7" s="341">
        <f>+I7*F7</f>
        <v>4565850</v>
      </c>
      <c r="K7" s="340">
        <v>307341</v>
      </c>
      <c r="L7" s="341">
        <f>+K7*F7</f>
        <v>4610115</v>
      </c>
      <c r="M7" s="344">
        <v>302417</v>
      </c>
      <c r="N7" s="344">
        <f>+M7*F7</f>
        <v>4536255</v>
      </c>
      <c r="P7" s="377"/>
    </row>
    <row r="8" spans="1:16" ht="16.899999999999999" customHeight="1">
      <c r="A8" s="356">
        <v>2</v>
      </c>
      <c r="B8" s="374">
        <v>3212901</v>
      </c>
      <c r="C8" s="374" t="s">
        <v>358</v>
      </c>
      <c r="D8" s="360" t="s">
        <v>365</v>
      </c>
      <c r="E8" s="362" t="s">
        <v>377</v>
      </c>
      <c r="F8" s="362">
        <v>1000</v>
      </c>
      <c r="G8" s="340">
        <v>210230</v>
      </c>
      <c r="H8" s="340">
        <f t="shared" ref="H8:H25" si="0">+G8*F8</f>
        <v>210230000</v>
      </c>
      <c r="I8" s="340">
        <v>216532</v>
      </c>
      <c r="J8" s="341">
        <f t="shared" ref="J8:J25" si="1">+I8*F8</f>
        <v>216532000</v>
      </c>
      <c r="K8" s="340">
        <v>218639</v>
      </c>
      <c r="L8" s="341">
        <f t="shared" ref="L8:L25" si="2">+K8*F8</f>
        <v>218639000</v>
      </c>
      <c r="M8" s="344">
        <v>215134</v>
      </c>
      <c r="N8" s="344">
        <f t="shared" ref="N8:N25" si="3">+M8*F8</f>
        <v>215134000</v>
      </c>
      <c r="P8" s="377"/>
    </row>
    <row r="9" spans="1:16" ht="38.25">
      <c r="A9" s="356">
        <v>3</v>
      </c>
      <c r="B9" s="374">
        <v>3699010</v>
      </c>
      <c r="C9" s="374" t="s">
        <v>359</v>
      </c>
      <c r="D9" s="360" t="s">
        <v>360</v>
      </c>
      <c r="E9" s="362" t="s">
        <v>378</v>
      </c>
      <c r="F9" s="362">
        <v>2000</v>
      </c>
      <c r="G9" s="340">
        <v>7490</v>
      </c>
      <c r="H9" s="340">
        <f t="shared" si="0"/>
        <v>14980000</v>
      </c>
      <c r="I9" s="340">
        <v>7711</v>
      </c>
      <c r="J9" s="341">
        <f t="shared" si="1"/>
        <v>15422000</v>
      </c>
      <c r="K9" s="340">
        <v>7790</v>
      </c>
      <c r="L9" s="341">
        <f t="shared" si="2"/>
        <v>15580000</v>
      </c>
      <c r="M9" s="344">
        <v>7664</v>
      </c>
      <c r="N9" s="344">
        <f t="shared" si="3"/>
        <v>15328000</v>
      </c>
      <c r="P9" s="377"/>
    </row>
    <row r="10" spans="1:16" ht="38.25">
      <c r="A10" s="356">
        <v>4</v>
      </c>
      <c r="B10" s="374">
        <v>3699010</v>
      </c>
      <c r="C10" s="374" t="s">
        <v>359</v>
      </c>
      <c r="D10" s="360" t="s">
        <v>366</v>
      </c>
      <c r="E10" s="362" t="s">
        <v>378</v>
      </c>
      <c r="F10" s="362">
        <v>7000</v>
      </c>
      <c r="G10" s="340">
        <v>4180</v>
      </c>
      <c r="H10" s="340">
        <f t="shared" si="0"/>
        <v>29260000</v>
      </c>
      <c r="I10" s="340">
        <v>4308</v>
      </c>
      <c r="J10" s="341">
        <f t="shared" si="1"/>
        <v>30156000</v>
      </c>
      <c r="K10" s="340">
        <v>4347</v>
      </c>
      <c r="L10" s="341">
        <f t="shared" si="2"/>
        <v>30429000</v>
      </c>
      <c r="M10" s="344">
        <v>4278</v>
      </c>
      <c r="N10" s="344">
        <f t="shared" si="3"/>
        <v>29946000</v>
      </c>
      <c r="P10" s="377"/>
    </row>
    <row r="11" spans="1:16" ht="51">
      <c r="A11" s="356">
        <v>5</v>
      </c>
      <c r="B11" s="374">
        <v>3215305</v>
      </c>
      <c r="C11" s="374" t="s">
        <v>356</v>
      </c>
      <c r="D11" s="360" t="s">
        <v>357</v>
      </c>
      <c r="E11" s="362" t="s">
        <v>378</v>
      </c>
      <c r="F11" s="362">
        <v>6000</v>
      </c>
      <c r="G11" s="340">
        <v>8310</v>
      </c>
      <c r="H11" s="340">
        <f t="shared" si="0"/>
        <v>49860000</v>
      </c>
      <c r="I11" s="340">
        <v>8556</v>
      </c>
      <c r="J11" s="341">
        <f t="shared" si="1"/>
        <v>51336000</v>
      </c>
      <c r="K11" s="340">
        <v>8642</v>
      </c>
      <c r="L11" s="341">
        <f t="shared" si="2"/>
        <v>51852000</v>
      </c>
      <c r="M11" s="344">
        <v>8503</v>
      </c>
      <c r="N11" s="344">
        <f t="shared" si="3"/>
        <v>51018000</v>
      </c>
      <c r="P11" s="377"/>
    </row>
    <row r="12" spans="1:16" ht="25.5">
      <c r="A12" s="356">
        <v>6</v>
      </c>
      <c r="B12" s="374">
        <v>3215305</v>
      </c>
      <c r="C12" s="374" t="s">
        <v>356</v>
      </c>
      <c r="D12" s="360" t="s">
        <v>284</v>
      </c>
      <c r="E12" s="362" t="s">
        <v>378</v>
      </c>
      <c r="F12" s="362">
        <v>6000</v>
      </c>
      <c r="G12" s="340">
        <v>10210</v>
      </c>
      <c r="H12" s="340">
        <f t="shared" si="0"/>
        <v>61260000</v>
      </c>
      <c r="I12" s="340">
        <v>10520</v>
      </c>
      <c r="J12" s="341">
        <f t="shared" si="1"/>
        <v>63120000</v>
      </c>
      <c r="K12" s="340">
        <v>10618</v>
      </c>
      <c r="L12" s="341">
        <f t="shared" si="2"/>
        <v>63708000</v>
      </c>
      <c r="M12" s="344">
        <v>10449</v>
      </c>
      <c r="N12" s="344">
        <f t="shared" si="3"/>
        <v>62694000</v>
      </c>
      <c r="P12" s="377"/>
    </row>
    <row r="13" spans="1:16" ht="38.25">
      <c r="A13" s="356">
        <v>7</v>
      </c>
      <c r="B13" s="374">
        <v>4299504</v>
      </c>
      <c r="C13" s="374" t="s">
        <v>362</v>
      </c>
      <c r="D13" s="361" t="s">
        <v>367</v>
      </c>
      <c r="E13" s="362" t="s">
        <v>377</v>
      </c>
      <c r="F13" s="362">
        <v>200</v>
      </c>
      <c r="G13" s="340">
        <v>4010</v>
      </c>
      <c r="H13" s="340">
        <f t="shared" si="0"/>
        <v>802000</v>
      </c>
      <c r="I13" s="340">
        <v>4129</v>
      </c>
      <c r="J13" s="341">
        <f t="shared" si="1"/>
        <v>825800</v>
      </c>
      <c r="K13" s="340">
        <v>4170</v>
      </c>
      <c r="L13" s="341">
        <f t="shared" si="2"/>
        <v>834000</v>
      </c>
      <c r="M13" s="344">
        <v>4103</v>
      </c>
      <c r="N13" s="344">
        <f t="shared" si="3"/>
        <v>820600</v>
      </c>
      <c r="P13" s="377"/>
    </row>
    <row r="14" spans="1:16" ht="29.45" customHeight="1">
      <c r="A14" s="356">
        <v>8</v>
      </c>
      <c r="B14" s="374" t="s">
        <v>381</v>
      </c>
      <c r="C14" s="374" t="s">
        <v>382</v>
      </c>
      <c r="D14" s="360" t="s">
        <v>316</v>
      </c>
      <c r="E14" s="362" t="s">
        <v>378</v>
      </c>
      <c r="F14" s="362">
        <v>5</v>
      </c>
      <c r="G14" s="340">
        <v>1980</v>
      </c>
      <c r="H14" s="340">
        <f t="shared" si="0"/>
        <v>9900</v>
      </c>
      <c r="I14" s="340">
        <v>2035</v>
      </c>
      <c r="J14" s="341">
        <f t="shared" si="1"/>
        <v>10175</v>
      </c>
      <c r="K14" s="340">
        <v>2059</v>
      </c>
      <c r="L14" s="341">
        <f t="shared" si="2"/>
        <v>10295</v>
      </c>
      <c r="M14" s="344">
        <v>2025</v>
      </c>
      <c r="N14" s="344">
        <f t="shared" si="3"/>
        <v>10125</v>
      </c>
      <c r="P14" s="377"/>
    </row>
    <row r="15" spans="1:16" ht="16.899999999999999" customHeight="1">
      <c r="A15" s="356">
        <v>9</v>
      </c>
      <c r="B15" s="374" t="s">
        <v>351</v>
      </c>
      <c r="C15" s="374" t="s">
        <v>349</v>
      </c>
      <c r="D15" s="360" t="s">
        <v>368</v>
      </c>
      <c r="E15" s="362" t="s">
        <v>377</v>
      </c>
      <c r="F15" s="362">
        <v>80</v>
      </c>
      <c r="G15" s="340">
        <v>15180</v>
      </c>
      <c r="H15" s="340">
        <f t="shared" si="0"/>
        <v>1214400</v>
      </c>
      <c r="I15" s="340">
        <v>15640</v>
      </c>
      <c r="J15" s="341">
        <f t="shared" si="1"/>
        <v>1251200</v>
      </c>
      <c r="K15" s="340">
        <v>15787</v>
      </c>
      <c r="L15" s="341">
        <f t="shared" si="2"/>
        <v>1262960</v>
      </c>
      <c r="M15" s="344">
        <v>15536</v>
      </c>
      <c r="N15" s="344">
        <f t="shared" si="3"/>
        <v>1242880</v>
      </c>
      <c r="P15" s="377"/>
    </row>
    <row r="16" spans="1:16" ht="16.899999999999999" customHeight="1">
      <c r="A16" s="356">
        <v>10</v>
      </c>
      <c r="B16" s="374" t="s">
        <v>383</v>
      </c>
      <c r="C16" s="374" t="s">
        <v>347</v>
      </c>
      <c r="D16" s="360" t="s">
        <v>369</v>
      </c>
      <c r="E16" s="362" t="s">
        <v>377</v>
      </c>
      <c r="F16" s="362">
        <v>80</v>
      </c>
      <c r="G16" s="340">
        <v>16100</v>
      </c>
      <c r="H16" s="340">
        <f t="shared" si="0"/>
        <v>1288000</v>
      </c>
      <c r="I16" s="340">
        <v>16589</v>
      </c>
      <c r="J16" s="341">
        <f t="shared" si="1"/>
        <v>1327120</v>
      </c>
      <c r="K16" s="340">
        <v>16744</v>
      </c>
      <c r="L16" s="341">
        <f t="shared" si="2"/>
        <v>1339520</v>
      </c>
      <c r="M16" s="344">
        <v>16478</v>
      </c>
      <c r="N16" s="344">
        <f t="shared" si="3"/>
        <v>1318240</v>
      </c>
      <c r="P16" s="377"/>
    </row>
    <row r="17" spans="1:16" ht="16.899999999999999" customHeight="1">
      <c r="A17" s="356">
        <v>11</v>
      </c>
      <c r="B17" s="374" t="s">
        <v>380</v>
      </c>
      <c r="C17" s="374" t="s">
        <v>342</v>
      </c>
      <c r="D17" s="360" t="s">
        <v>370</v>
      </c>
      <c r="E17" s="362" t="s">
        <v>377</v>
      </c>
      <c r="F17" s="362">
        <v>80</v>
      </c>
      <c r="G17" s="340">
        <v>11900</v>
      </c>
      <c r="H17" s="340">
        <f t="shared" si="0"/>
        <v>952000</v>
      </c>
      <c r="I17" s="340">
        <v>12257</v>
      </c>
      <c r="J17" s="341">
        <f t="shared" si="1"/>
        <v>980560</v>
      </c>
      <c r="K17" s="340">
        <v>12376</v>
      </c>
      <c r="L17" s="341">
        <f t="shared" si="2"/>
        <v>990080</v>
      </c>
      <c r="M17" s="344">
        <v>12178</v>
      </c>
      <c r="N17" s="344">
        <f t="shared" si="3"/>
        <v>974240</v>
      </c>
      <c r="P17" s="377"/>
    </row>
    <row r="18" spans="1:16" ht="25.5">
      <c r="A18" s="356">
        <v>12</v>
      </c>
      <c r="B18" s="374">
        <v>3542006</v>
      </c>
      <c r="C18" s="374" t="s">
        <v>363</v>
      </c>
      <c r="D18" s="360" t="s">
        <v>311</v>
      </c>
      <c r="E18" s="362" t="s">
        <v>378</v>
      </c>
      <c r="F18" s="362">
        <v>200</v>
      </c>
      <c r="G18" s="340">
        <v>3470</v>
      </c>
      <c r="H18" s="340">
        <f t="shared" si="0"/>
        <v>694000</v>
      </c>
      <c r="I18" s="340">
        <v>3570</v>
      </c>
      <c r="J18" s="341">
        <f t="shared" si="1"/>
        <v>714000</v>
      </c>
      <c r="K18" s="340">
        <v>3609</v>
      </c>
      <c r="L18" s="341">
        <f t="shared" si="2"/>
        <v>721800</v>
      </c>
      <c r="M18" s="344">
        <v>3550</v>
      </c>
      <c r="N18" s="344">
        <f t="shared" si="3"/>
        <v>710000</v>
      </c>
      <c r="P18" s="377"/>
    </row>
    <row r="19" spans="1:16" ht="63.75">
      <c r="A19" s="356">
        <v>13</v>
      </c>
      <c r="B19" s="374" t="s">
        <v>386</v>
      </c>
      <c r="C19" s="374" t="s">
        <v>387</v>
      </c>
      <c r="D19" s="360" t="s">
        <v>371</v>
      </c>
      <c r="E19" s="362" t="s">
        <v>378</v>
      </c>
      <c r="F19" s="362">
        <v>1000</v>
      </c>
      <c r="G19" s="363">
        <v>2450</v>
      </c>
      <c r="H19" s="340">
        <f t="shared" si="0"/>
        <v>2450000</v>
      </c>
      <c r="I19" s="340">
        <v>2523</v>
      </c>
      <c r="J19" s="341">
        <f t="shared" si="1"/>
        <v>2523000</v>
      </c>
      <c r="K19" s="340">
        <v>2548</v>
      </c>
      <c r="L19" s="341">
        <f t="shared" si="2"/>
        <v>2548000</v>
      </c>
      <c r="M19" s="344">
        <v>2507</v>
      </c>
      <c r="N19" s="344">
        <f t="shared" si="3"/>
        <v>2507000</v>
      </c>
      <c r="P19" s="377"/>
    </row>
    <row r="20" spans="1:16" ht="38.25">
      <c r="A20" s="356">
        <v>14</v>
      </c>
      <c r="B20" s="374" t="s">
        <v>386</v>
      </c>
      <c r="C20" s="374" t="s">
        <v>387</v>
      </c>
      <c r="D20" s="360" t="s">
        <v>372</v>
      </c>
      <c r="E20" s="362" t="s">
        <v>378</v>
      </c>
      <c r="F20" s="362">
        <v>1000</v>
      </c>
      <c r="G20" s="363">
        <v>2700</v>
      </c>
      <c r="H20" s="340">
        <f t="shared" si="0"/>
        <v>2700000</v>
      </c>
      <c r="I20" s="340">
        <v>2785</v>
      </c>
      <c r="J20" s="341">
        <f t="shared" si="1"/>
        <v>2785000</v>
      </c>
      <c r="K20" s="340">
        <v>2808</v>
      </c>
      <c r="L20" s="341">
        <f t="shared" si="2"/>
        <v>2808000</v>
      </c>
      <c r="M20" s="344">
        <v>2764</v>
      </c>
      <c r="N20" s="344">
        <f t="shared" si="3"/>
        <v>2764000</v>
      </c>
      <c r="P20" s="377"/>
    </row>
    <row r="21" spans="1:16" ht="25.5">
      <c r="A21" s="356">
        <v>15</v>
      </c>
      <c r="B21" s="374" t="s">
        <v>384</v>
      </c>
      <c r="C21" s="374" t="s">
        <v>385</v>
      </c>
      <c r="D21" s="360" t="s">
        <v>373</v>
      </c>
      <c r="E21" s="362" t="s">
        <v>378</v>
      </c>
      <c r="F21" s="362">
        <v>1000</v>
      </c>
      <c r="G21" s="363">
        <v>3000</v>
      </c>
      <c r="H21" s="340">
        <f t="shared" si="0"/>
        <v>3000000</v>
      </c>
      <c r="I21" s="340">
        <v>3094</v>
      </c>
      <c r="J21" s="341">
        <f t="shared" si="1"/>
        <v>3094000</v>
      </c>
      <c r="K21" s="340">
        <v>3120</v>
      </c>
      <c r="L21" s="341">
        <f t="shared" si="2"/>
        <v>3120000</v>
      </c>
      <c r="M21" s="344">
        <v>3071</v>
      </c>
      <c r="N21" s="344">
        <f t="shared" si="3"/>
        <v>3071000</v>
      </c>
      <c r="P21" s="377"/>
    </row>
    <row r="22" spans="1:16" ht="25.5">
      <c r="A22" s="356">
        <v>16</v>
      </c>
      <c r="B22" s="374" t="s">
        <v>384</v>
      </c>
      <c r="C22" s="374" t="s">
        <v>385</v>
      </c>
      <c r="D22" s="360" t="s">
        <v>374</v>
      </c>
      <c r="E22" s="362" t="s">
        <v>378</v>
      </c>
      <c r="F22" s="362">
        <v>1000</v>
      </c>
      <c r="G22" s="363">
        <v>5900</v>
      </c>
      <c r="H22" s="340">
        <f t="shared" si="0"/>
        <v>5900000</v>
      </c>
      <c r="I22" s="340">
        <v>6081</v>
      </c>
      <c r="J22" s="341">
        <f t="shared" si="1"/>
        <v>6081000</v>
      </c>
      <c r="K22" s="340">
        <v>6136</v>
      </c>
      <c r="L22" s="341">
        <f t="shared" si="2"/>
        <v>6136000</v>
      </c>
      <c r="M22" s="344">
        <v>6039</v>
      </c>
      <c r="N22" s="344">
        <f t="shared" si="3"/>
        <v>6039000</v>
      </c>
      <c r="P22" s="377"/>
    </row>
    <row r="23" spans="1:16" ht="18" customHeight="1">
      <c r="A23" s="356">
        <v>17</v>
      </c>
      <c r="B23" s="374">
        <v>4516003</v>
      </c>
      <c r="C23" s="374" t="s">
        <v>361</v>
      </c>
      <c r="D23" s="360" t="s">
        <v>375</v>
      </c>
      <c r="E23" s="362" t="s">
        <v>378</v>
      </c>
      <c r="F23" s="362">
        <v>15</v>
      </c>
      <c r="G23" s="340">
        <v>69420</v>
      </c>
      <c r="H23" s="340">
        <f t="shared" si="0"/>
        <v>1041300</v>
      </c>
      <c r="I23" s="340">
        <v>71507</v>
      </c>
      <c r="J23" s="341">
        <f t="shared" si="1"/>
        <v>1072605</v>
      </c>
      <c r="K23" s="340">
        <v>72197</v>
      </c>
      <c r="L23" s="341">
        <f t="shared" si="2"/>
        <v>1082955</v>
      </c>
      <c r="M23" s="344">
        <v>71041</v>
      </c>
      <c r="N23" s="344">
        <f t="shared" si="3"/>
        <v>1065615</v>
      </c>
      <c r="P23" s="377"/>
    </row>
    <row r="24" spans="1:16" ht="23.45" customHeight="1">
      <c r="A24" s="356">
        <v>18</v>
      </c>
      <c r="B24" s="374" t="s">
        <v>384</v>
      </c>
      <c r="C24" s="374" t="s">
        <v>385</v>
      </c>
      <c r="D24" s="360" t="s">
        <v>319</v>
      </c>
      <c r="E24" s="362" t="s">
        <v>379</v>
      </c>
      <c r="F24" s="362">
        <v>5</v>
      </c>
      <c r="G24" s="340">
        <v>19640</v>
      </c>
      <c r="H24" s="340">
        <f t="shared" si="0"/>
        <v>98200</v>
      </c>
      <c r="I24" s="340">
        <v>20230</v>
      </c>
      <c r="J24" s="341">
        <f t="shared" si="1"/>
        <v>101150</v>
      </c>
      <c r="K24" s="340">
        <v>20426</v>
      </c>
      <c r="L24" s="341">
        <f t="shared" si="2"/>
        <v>102130</v>
      </c>
      <c r="M24" s="344">
        <v>20099</v>
      </c>
      <c r="N24" s="344">
        <f t="shared" si="3"/>
        <v>100495</v>
      </c>
      <c r="P24" s="377"/>
    </row>
    <row r="25" spans="1:16" ht="15.6" customHeight="1">
      <c r="A25" s="356">
        <v>19</v>
      </c>
      <c r="B25" s="374" t="s">
        <v>384</v>
      </c>
      <c r="C25" s="374" t="s">
        <v>385</v>
      </c>
      <c r="D25" s="360" t="s">
        <v>376</v>
      </c>
      <c r="E25" s="362" t="s">
        <v>379</v>
      </c>
      <c r="F25" s="362">
        <v>5</v>
      </c>
      <c r="G25" s="340">
        <v>23800</v>
      </c>
      <c r="H25" s="340">
        <f t="shared" si="0"/>
        <v>119000</v>
      </c>
      <c r="I25" s="340">
        <v>24514</v>
      </c>
      <c r="J25" s="341">
        <f t="shared" si="1"/>
        <v>122570</v>
      </c>
      <c r="K25" s="340">
        <v>24752</v>
      </c>
      <c r="L25" s="341">
        <f t="shared" si="2"/>
        <v>123760</v>
      </c>
      <c r="M25" s="344">
        <v>24355</v>
      </c>
      <c r="N25" s="344">
        <f t="shared" si="3"/>
        <v>121775</v>
      </c>
      <c r="P25" s="377"/>
    </row>
    <row r="26" spans="1:16" ht="15.75">
      <c r="A26" s="347"/>
      <c r="B26" s="357"/>
      <c r="C26" s="358"/>
      <c r="D26" s="359"/>
      <c r="E26" s="297"/>
      <c r="F26" s="359"/>
      <c r="G26" s="364"/>
      <c r="H26" s="365">
        <f>SUM(H7:H25)</f>
        <v>390291600</v>
      </c>
      <c r="I26" s="366"/>
      <c r="J26" s="367">
        <f>SUM(J7:J25)</f>
        <v>402020030</v>
      </c>
      <c r="K26" s="366"/>
      <c r="L26" s="367">
        <f>SUM(L7:L25)</f>
        <v>405897615</v>
      </c>
      <c r="M26" s="359"/>
      <c r="N26" s="368">
        <f>SUM(N7:N25)</f>
        <v>399401225</v>
      </c>
      <c r="O26" s="301"/>
    </row>
    <row r="27" spans="1:16" ht="19.899999999999999" customHeight="1">
      <c r="A27" s="612" t="s">
        <v>388</v>
      </c>
      <c r="B27" s="612"/>
      <c r="C27" s="612"/>
      <c r="D27" s="612"/>
      <c r="E27" s="612"/>
      <c r="F27" s="612"/>
      <c r="G27" s="612"/>
      <c r="H27" s="612"/>
      <c r="I27" s="612"/>
      <c r="J27" s="612"/>
      <c r="K27" s="612"/>
      <c r="L27" s="612"/>
      <c r="M27" s="612"/>
      <c r="N27" s="612"/>
    </row>
    <row r="28" spans="1:16" ht="16.899999999999999" customHeight="1">
      <c r="A28" s="613" t="s">
        <v>389</v>
      </c>
      <c r="B28" s="614"/>
      <c r="C28" s="614"/>
      <c r="D28" s="614"/>
      <c r="E28" s="348"/>
      <c r="F28" s="348"/>
      <c r="G28" s="348"/>
      <c r="H28" s="348"/>
      <c r="I28" s="348"/>
      <c r="J28" s="348"/>
      <c r="K28" s="348"/>
      <c r="L28" s="348"/>
      <c r="M28" s="348"/>
      <c r="N28" s="349"/>
    </row>
    <row r="29" spans="1:16" ht="15">
      <c r="A29" s="299" t="s">
        <v>263</v>
      </c>
      <c r="B29" s="600" t="s">
        <v>264</v>
      </c>
      <c r="C29" s="600"/>
      <c r="D29" s="600"/>
      <c r="E29" s="600"/>
      <c r="F29" s="600"/>
      <c r="G29" s="600"/>
      <c r="H29" s="600"/>
      <c r="I29" s="303"/>
      <c r="J29" s="303"/>
      <c r="K29" s="303"/>
      <c r="L29" s="304"/>
      <c r="M29" s="304"/>
      <c r="N29" s="305"/>
    </row>
    <row r="30" spans="1:16">
      <c r="A30" s="299" t="s">
        <v>265</v>
      </c>
      <c r="B30" s="601" t="s">
        <v>266</v>
      </c>
      <c r="C30" s="601"/>
      <c r="D30" s="601"/>
      <c r="E30" s="601"/>
      <c r="F30" s="601"/>
      <c r="G30" s="601"/>
      <c r="H30" s="601"/>
      <c r="I30" s="292"/>
      <c r="J30" s="292"/>
      <c r="K30" s="292"/>
      <c r="L30" s="292"/>
      <c r="M30" s="292"/>
      <c r="N30" s="307"/>
    </row>
    <row r="31" spans="1:16">
      <c r="A31" s="371" t="s">
        <v>333</v>
      </c>
      <c r="B31" s="616" t="s">
        <v>334</v>
      </c>
      <c r="C31" s="617"/>
      <c r="D31" s="617"/>
      <c r="E31" s="617"/>
      <c r="F31" s="617"/>
      <c r="G31" s="376"/>
      <c r="H31" s="375"/>
      <c r="I31" s="309"/>
      <c r="J31" s="309"/>
      <c r="K31" s="309"/>
      <c r="L31" s="309"/>
      <c r="M31" s="309"/>
      <c r="N31" s="310"/>
    </row>
    <row r="32" spans="1:16" ht="45.6" customHeight="1">
      <c r="A32" s="308"/>
      <c r="B32" s="351"/>
      <c r="C32" s="309"/>
      <c r="D32" s="309"/>
      <c r="E32" s="309"/>
      <c r="F32" s="309"/>
      <c r="G32" s="309"/>
      <c r="H32" s="309"/>
      <c r="I32" s="309"/>
      <c r="J32" s="309"/>
      <c r="K32" s="309"/>
      <c r="L32" s="309"/>
      <c r="M32" s="309"/>
      <c r="N32" s="310"/>
    </row>
    <row r="33" spans="1:14">
      <c r="A33" s="289"/>
      <c r="B33" s="352"/>
      <c r="C33" s="290"/>
      <c r="D33" s="290"/>
      <c r="E33" s="290"/>
      <c r="F33" s="290"/>
      <c r="G33" s="290"/>
      <c r="H33" s="290"/>
      <c r="I33" s="290"/>
      <c r="J33" s="290"/>
      <c r="K33" s="290"/>
      <c r="L33" s="290"/>
      <c r="M33" s="290"/>
      <c r="N33" s="311"/>
    </row>
    <row r="34" spans="1:14">
      <c r="A34" s="287" t="s">
        <v>261</v>
      </c>
      <c r="B34" s="352"/>
      <c r="C34" s="290"/>
      <c r="D34" s="290"/>
      <c r="E34" s="290"/>
      <c r="F34" s="290"/>
      <c r="G34" s="290"/>
      <c r="H34" s="369"/>
      <c r="I34" s="290"/>
      <c r="J34" s="290"/>
      <c r="K34" s="290"/>
      <c r="L34" s="290"/>
      <c r="M34" s="290"/>
      <c r="N34" s="311"/>
    </row>
    <row r="35" spans="1:14">
      <c r="A35" s="288" t="s">
        <v>267</v>
      </c>
      <c r="B35" s="352"/>
      <c r="C35" s="290"/>
      <c r="D35" s="290"/>
      <c r="E35" s="290"/>
      <c r="F35" s="290"/>
      <c r="G35" s="290"/>
      <c r="H35" s="369"/>
      <c r="I35" s="290"/>
      <c r="J35" s="290"/>
      <c r="K35" s="290"/>
      <c r="L35" s="290"/>
      <c r="M35" s="290"/>
      <c r="N35" s="311"/>
    </row>
    <row r="36" spans="1:14">
      <c r="A36" s="289" t="s">
        <v>275</v>
      </c>
      <c r="B36" s="352"/>
      <c r="C36" s="290"/>
      <c r="D36" s="290"/>
      <c r="E36" s="290"/>
      <c r="F36" s="290"/>
      <c r="G36" s="290"/>
      <c r="H36" s="370"/>
      <c r="I36" s="290"/>
      <c r="J36" s="290"/>
      <c r="K36" s="290"/>
      <c r="L36" s="290"/>
      <c r="M36" s="290"/>
      <c r="N36" s="311"/>
    </row>
    <row r="37" spans="1:14">
      <c r="A37" s="291" t="s">
        <v>270</v>
      </c>
      <c r="B37" s="353"/>
      <c r="C37" s="292"/>
      <c r="D37" s="292"/>
      <c r="E37" s="292"/>
      <c r="F37" s="292"/>
      <c r="G37" s="292"/>
      <c r="H37" s="292"/>
      <c r="I37" s="292"/>
      <c r="J37" s="292"/>
      <c r="K37" s="292"/>
      <c r="L37" s="292"/>
      <c r="M37" s="292"/>
      <c r="N37" s="307"/>
    </row>
    <row r="47" spans="1:14">
      <c r="C47" s="372"/>
      <c r="D47" s="372"/>
    </row>
    <row r="48" spans="1:14">
      <c r="C48" s="372"/>
      <c r="D48" s="372"/>
    </row>
    <row r="49" spans="3:4">
      <c r="C49" s="372"/>
      <c r="D49" s="372"/>
    </row>
    <row r="50" spans="3:4">
      <c r="C50" s="372"/>
      <c r="D50" s="372"/>
    </row>
    <row r="51" spans="3:4">
      <c r="C51" s="372"/>
      <c r="D51" s="372"/>
    </row>
    <row r="52" spans="3:4">
      <c r="C52" s="372"/>
      <c r="D52" s="372"/>
    </row>
    <row r="53" spans="3:4">
      <c r="C53" s="373"/>
      <c r="D53" s="314"/>
    </row>
    <row r="54" spans="3:4">
      <c r="C54" s="372"/>
      <c r="D54" s="372"/>
    </row>
    <row r="55" spans="3:4">
      <c r="C55" s="372"/>
      <c r="D55" s="372"/>
    </row>
    <row r="56" spans="3:4">
      <c r="C56" s="373"/>
      <c r="D56" s="314"/>
    </row>
    <row r="57" spans="3:4">
      <c r="C57" s="372"/>
      <c r="D57" s="372"/>
    </row>
    <row r="58" spans="3:4">
      <c r="C58" s="372"/>
      <c r="D58" s="372"/>
    </row>
    <row r="59" spans="3:4">
      <c r="C59" s="372"/>
      <c r="D59" s="372"/>
    </row>
  </sheetData>
  <mergeCells count="19">
    <mergeCell ref="B31:F31"/>
    <mergeCell ref="A1:N1"/>
    <mergeCell ref="A2:N2"/>
    <mergeCell ref="A3:N3"/>
    <mergeCell ref="A4:N4"/>
    <mergeCell ref="A5:A6"/>
    <mergeCell ref="B5:B6"/>
    <mergeCell ref="D5:D6"/>
    <mergeCell ref="E5:E6"/>
    <mergeCell ref="F5:F6"/>
    <mergeCell ref="G5:H5"/>
    <mergeCell ref="I5:J5"/>
    <mergeCell ref="K5:L5"/>
    <mergeCell ref="M5:N5"/>
    <mergeCell ref="A27:N27"/>
    <mergeCell ref="B29:H29"/>
    <mergeCell ref="B30:H30"/>
    <mergeCell ref="A28:D28"/>
    <mergeCell ref="C5:C6"/>
  </mergeCells>
  <pageMargins left="0.70866141732283472" right="0.70866141732283472" top="0.74803149606299213" bottom="0.74803149606299213" header="0.31496062992125984" footer="0.31496062992125984"/>
  <pageSetup scale="78"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83349-8626-4039-B919-65717D405C88}">
  <sheetPr>
    <pageSetUpPr fitToPage="1"/>
  </sheetPr>
  <dimension ref="A1:Q43"/>
  <sheetViews>
    <sheetView tabSelected="1" view="pageBreakPreview" topLeftCell="A11" zoomScale="115" zoomScaleNormal="115" zoomScaleSheetLayoutView="115" workbookViewId="0">
      <selection activeCell="D17" sqref="D17"/>
    </sheetView>
  </sheetViews>
  <sheetFormatPr baseColWidth="10" defaultColWidth="11.42578125" defaultRowHeight="12.75"/>
  <cols>
    <col min="1" max="1" width="2.7109375" style="293" bestFit="1" customWidth="1"/>
    <col min="2" max="2" width="8.7109375" style="354" hidden="1" customWidth="1"/>
    <col min="3" max="3" width="18.28515625" style="312" hidden="1" customWidth="1"/>
    <col min="4" max="4" width="44.28515625" style="293" customWidth="1"/>
    <col min="5" max="5" width="7" style="293" customWidth="1"/>
    <col min="6" max="6" width="5" style="293" customWidth="1"/>
    <col min="7" max="7" width="10.5703125" style="300" customWidth="1"/>
    <col min="8" max="8" width="14.5703125" style="300" customWidth="1"/>
    <col min="9" max="13" width="10.5703125" style="293" customWidth="1"/>
    <col min="14" max="14" width="12.28515625" style="293" bestFit="1" customWidth="1"/>
    <col min="15" max="15" width="11.42578125" style="293"/>
    <col min="16" max="16" width="11.42578125" style="293" customWidth="1"/>
    <col min="17" max="16384" width="11.42578125" style="293"/>
  </cols>
  <sheetData>
    <row r="1" spans="1:17" ht="71.25" customHeight="1">
      <c r="D1" s="638"/>
      <c r="E1" s="638"/>
      <c r="F1" s="638"/>
      <c r="G1" s="638"/>
      <c r="H1" s="638"/>
      <c r="I1" s="638"/>
      <c r="J1" s="638"/>
      <c r="K1" s="638"/>
      <c r="L1" s="638"/>
      <c r="M1" s="638"/>
      <c r="N1" s="638"/>
    </row>
    <row r="2" spans="1:17" ht="58.9" customHeight="1">
      <c r="A2" s="639" t="s">
        <v>262</v>
      </c>
      <c r="B2" s="640"/>
      <c r="C2" s="640"/>
      <c r="D2" s="640"/>
      <c r="E2" s="640"/>
      <c r="F2" s="640"/>
      <c r="G2" s="640"/>
      <c r="H2" s="640"/>
      <c r="I2" s="640"/>
      <c r="J2" s="640"/>
      <c r="K2" s="640"/>
      <c r="L2" s="640"/>
      <c r="M2" s="640"/>
      <c r="N2" s="641"/>
    </row>
    <row r="3" spans="1:17" ht="48.75" customHeight="1">
      <c r="A3" s="642" t="s">
        <v>430</v>
      </c>
      <c r="B3" s="643"/>
      <c r="C3" s="643"/>
      <c r="D3" s="643"/>
      <c r="E3" s="643"/>
      <c r="F3" s="643"/>
      <c r="G3" s="643"/>
      <c r="H3" s="643"/>
      <c r="I3" s="643"/>
      <c r="J3" s="643"/>
      <c r="K3" s="643"/>
      <c r="L3" s="643"/>
      <c r="M3" s="643"/>
      <c r="N3" s="644"/>
    </row>
    <row r="4" spans="1:17" ht="46.15" customHeight="1">
      <c r="A4" s="645" t="s">
        <v>391</v>
      </c>
      <c r="B4" s="646"/>
      <c r="C4" s="646"/>
      <c r="D4" s="646"/>
      <c r="E4" s="646"/>
      <c r="F4" s="646"/>
      <c r="G4" s="646"/>
      <c r="H4" s="646"/>
      <c r="I4" s="646"/>
      <c r="J4" s="646"/>
      <c r="K4" s="646"/>
      <c r="L4" s="646"/>
      <c r="M4" s="646"/>
      <c r="N4" s="647"/>
    </row>
    <row r="5" spans="1:17" ht="38.450000000000003" customHeight="1">
      <c r="A5" s="648" t="s">
        <v>335</v>
      </c>
      <c r="B5" s="649"/>
      <c r="C5" s="649"/>
      <c r="D5" s="649"/>
      <c r="E5" s="649"/>
      <c r="F5" s="649"/>
      <c r="G5" s="649"/>
      <c r="H5" s="649"/>
      <c r="I5" s="649"/>
      <c r="J5" s="649"/>
      <c r="K5" s="649"/>
      <c r="L5" s="649"/>
      <c r="M5" s="649"/>
      <c r="N5" s="650"/>
    </row>
    <row r="6" spans="1:17" ht="28.5" customHeight="1">
      <c r="A6" s="595" t="s">
        <v>252</v>
      </c>
      <c r="B6" s="595" t="s">
        <v>260</v>
      </c>
      <c r="C6" s="596" t="s">
        <v>350</v>
      </c>
      <c r="D6" s="595" t="s">
        <v>339</v>
      </c>
      <c r="E6" s="595" t="s">
        <v>254</v>
      </c>
      <c r="F6" s="595" t="s">
        <v>31</v>
      </c>
      <c r="G6" s="631" t="s">
        <v>431</v>
      </c>
      <c r="H6" s="631"/>
      <c r="I6" s="631" t="s">
        <v>432</v>
      </c>
      <c r="J6" s="631"/>
      <c r="K6" s="630" t="s">
        <v>433</v>
      </c>
      <c r="L6" s="630"/>
      <c r="M6" s="611" t="s">
        <v>259</v>
      </c>
      <c r="N6" s="611"/>
    </row>
    <row r="7" spans="1:17" ht="25.15" customHeight="1">
      <c r="A7" s="595"/>
      <c r="B7" s="596"/>
      <c r="C7" s="615"/>
      <c r="D7" s="596"/>
      <c r="E7" s="595"/>
      <c r="F7" s="595"/>
      <c r="G7" s="346" t="s">
        <v>329</v>
      </c>
      <c r="H7" s="346" t="s">
        <v>253</v>
      </c>
      <c r="I7" s="346" t="s">
        <v>329</v>
      </c>
      <c r="J7" s="346" t="s">
        <v>253</v>
      </c>
      <c r="K7" s="346" t="s">
        <v>329</v>
      </c>
      <c r="L7" s="346" t="s">
        <v>253</v>
      </c>
      <c r="M7" s="319" t="s">
        <v>329</v>
      </c>
      <c r="N7" s="319" t="s">
        <v>253</v>
      </c>
    </row>
    <row r="8" spans="1:17" ht="48.6" customHeight="1">
      <c r="A8" s="356">
        <v>1</v>
      </c>
      <c r="B8" s="374">
        <v>3212901</v>
      </c>
      <c r="C8" s="374" t="s">
        <v>358</v>
      </c>
      <c r="D8" s="360" t="s">
        <v>428</v>
      </c>
      <c r="E8" s="362" t="s">
        <v>378</v>
      </c>
      <c r="F8" s="362">
        <v>66</v>
      </c>
      <c r="G8" s="340">
        <v>585000</v>
      </c>
      <c r="H8" s="340">
        <f>+G8*F8</f>
        <v>38610000</v>
      </c>
      <c r="I8" s="340">
        <v>575000</v>
      </c>
      <c r="J8" s="341">
        <f>+I8*F8</f>
        <v>37950000</v>
      </c>
      <c r="K8" s="381">
        <v>568000</v>
      </c>
      <c r="L8" s="341">
        <f t="shared" ref="L8" si="0">+K8*F8</f>
        <v>37488000</v>
      </c>
      <c r="M8" s="344">
        <f>(G8+I8+K8)/3</f>
        <v>576000</v>
      </c>
      <c r="N8" s="344">
        <f>+M8*F8</f>
        <v>38016000</v>
      </c>
      <c r="P8" s="377"/>
      <c r="Q8" s="378"/>
    </row>
    <row r="9" spans="1:17" ht="21.6" customHeight="1">
      <c r="A9" s="347"/>
      <c r="B9" s="357"/>
      <c r="C9" s="358"/>
      <c r="D9" s="359"/>
      <c r="E9" s="297"/>
      <c r="F9" s="359"/>
      <c r="G9" s="364"/>
      <c r="H9" s="365">
        <f>SUM(H8:H8)</f>
        <v>38610000</v>
      </c>
      <c r="I9" s="366"/>
      <c r="J9" s="365">
        <f>SUM(J8:J8)</f>
        <v>37950000</v>
      </c>
      <c r="K9" s="366"/>
      <c r="L9" s="367">
        <f>SUM(L8:L8)</f>
        <v>37488000</v>
      </c>
      <c r="M9" s="359"/>
      <c r="N9" s="368">
        <f>SUM(N8:N8)</f>
        <v>38016000</v>
      </c>
      <c r="O9" s="301"/>
    </row>
    <row r="10" spans="1:17" ht="19.899999999999999" customHeight="1">
      <c r="A10" s="612" t="s">
        <v>392</v>
      </c>
      <c r="B10" s="612"/>
      <c r="C10" s="612"/>
      <c r="D10" s="612"/>
      <c r="E10" s="612"/>
      <c r="F10" s="612"/>
      <c r="G10" s="612"/>
      <c r="H10" s="612"/>
      <c r="I10" s="612"/>
      <c r="J10" s="612"/>
      <c r="K10" s="612"/>
      <c r="L10" s="612"/>
      <c r="M10" s="612"/>
      <c r="N10" s="612"/>
    </row>
    <row r="11" spans="1:17" ht="16.899999999999999" customHeight="1">
      <c r="A11" s="613" t="s">
        <v>429</v>
      </c>
      <c r="B11" s="614"/>
      <c r="C11" s="614"/>
      <c r="D11" s="614"/>
      <c r="E11" s="348"/>
      <c r="F11" s="348"/>
      <c r="G11" s="348"/>
      <c r="H11" s="348"/>
      <c r="I11" s="348"/>
      <c r="J11" s="348"/>
      <c r="K11" s="348"/>
      <c r="L11" s="348"/>
      <c r="M11" s="348"/>
      <c r="N11" s="349"/>
    </row>
    <row r="12" spans="1:17" ht="15" customHeight="1">
      <c r="A12" s="299" t="s">
        <v>263</v>
      </c>
      <c r="B12" s="635" t="s">
        <v>264</v>
      </c>
      <c r="C12" s="636"/>
      <c r="D12" s="636"/>
      <c r="E12" s="636"/>
      <c r="F12" s="636"/>
      <c r="G12" s="636"/>
      <c r="H12" s="636"/>
      <c r="I12" s="636"/>
      <c r="J12" s="636"/>
      <c r="K12" s="636"/>
      <c r="L12" s="636"/>
      <c r="M12" s="636"/>
      <c r="N12" s="637"/>
    </row>
    <row r="13" spans="1:17" ht="15" customHeight="1">
      <c r="A13" s="299" t="s">
        <v>265</v>
      </c>
      <c r="B13" s="635" t="s">
        <v>266</v>
      </c>
      <c r="C13" s="636"/>
      <c r="D13" s="636"/>
      <c r="E13" s="636"/>
      <c r="F13" s="636"/>
      <c r="G13" s="636"/>
      <c r="H13" s="636"/>
      <c r="I13" s="636"/>
      <c r="J13" s="636"/>
      <c r="K13" s="636"/>
      <c r="L13" s="636"/>
      <c r="M13" s="636"/>
      <c r="N13" s="637"/>
    </row>
    <row r="14" spans="1:17" ht="15" customHeight="1">
      <c r="A14" s="371" t="s">
        <v>333</v>
      </c>
      <c r="B14" s="634" t="s">
        <v>334</v>
      </c>
      <c r="C14" s="632"/>
      <c r="D14" s="632"/>
      <c r="E14" s="632"/>
      <c r="F14" s="632"/>
      <c r="G14" s="632"/>
      <c r="H14" s="632"/>
      <c r="I14" s="632"/>
      <c r="J14" s="632"/>
      <c r="K14" s="632"/>
      <c r="L14" s="632"/>
      <c r="M14" s="632"/>
      <c r="N14" s="633"/>
    </row>
    <row r="15" spans="1:17" ht="15" customHeight="1">
      <c r="A15" s="379" t="s">
        <v>390</v>
      </c>
      <c r="B15" s="380"/>
      <c r="C15" s="380"/>
      <c r="D15" s="632" t="s">
        <v>393</v>
      </c>
      <c r="E15" s="632"/>
      <c r="F15" s="632"/>
      <c r="G15" s="632"/>
      <c r="H15" s="632"/>
      <c r="I15" s="632"/>
      <c r="J15" s="632"/>
      <c r="K15" s="632"/>
      <c r="L15" s="632"/>
      <c r="M15" s="632"/>
      <c r="N15" s="633"/>
    </row>
    <row r="16" spans="1:17" ht="45.6" customHeight="1">
      <c r="A16" s="308"/>
      <c r="B16" s="351"/>
      <c r="C16" s="309"/>
      <c r="D16" s="309"/>
      <c r="E16" s="309"/>
      <c r="F16" s="309"/>
      <c r="G16" s="309"/>
      <c r="H16" s="309"/>
      <c r="I16" s="309"/>
      <c r="J16" s="309"/>
      <c r="K16" s="309"/>
      <c r="L16" s="309"/>
      <c r="M16" s="309"/>
      <c r="N16" s="310"/>
    </row>
    <row r="17" spans="1:14">
      <c r="A17" s="289"/>
      <c r="B17" s="352"/>
      <c r="C17" s="290"/>
      <c r="D17" s="290"/>
      <c r="E17" s="290"/>
      <c r="F17" s="290"/>
      <c r="G17" s="290"/>
      <c r="H17" s="290"/>
      <c r="I17" s="290"/>
      <c r="J17" s="290"/>
      <c r="K17" s="290"/>
      <c r="L17" s="290"/>
      <c r="M17" s="290"/>
      <c r="N17" s="311"/>
    </row>
    <row r="18" spans="1:14">
      <c r="A18" s="287" t="s">
        <v>434</v>
      </c>
      <c r="B18" s="352"/>
      <c r="C18" s="290"/>
      <c r="D18" s="290"/>
      <c r="E18" s="290"/>
      <c r="F18" s="290"/>
      <c r="G18" s="290"/>
      <c r="H18" s="369"/>
      <c r="I18" s="290"/>
      <c r="J18" s="290"/>
      <c r="K18" s="290"/>
      <c r="L18" s="290"/>
      <c r="M18" s="290"/>
      <c r="N18" s="311"/>
    </row>
    <row r="19" spans="1:14">
      <c r="A19" s="288" t="s">
        <v>267</v>
      </c>
      <c r="B19" s="352"/>
      <c r="C19" s="290"/>
      <c r="D19" s="290"/>
      <c r="E19" s="290"/>
      <c r="F19" s="290"/>
      <c r="G19" s="290"/>
      <c r="H19" s="369"/>
      <c r="I19" s="290"/>
      <c r="J19" s="290"/>
      <c r="K19" s="290"/>
      <c r="L19" s="290"/>
      <c r="M19" s="290"/>
      <c r="N19" s="311"/>
    </row>
    <row r="20" spans="1:14">
      <c r="A20" s="289" t="s">
        <v>435</v>
      </c>
      <c r="B20" s="352"/>
      <c r="C20" s="290"/>
      <c r="D20" s="290"/>
      <c r="E20" s="290"/>
      <c r="F20" s="290"/>
      <c r="G20" s="290"/>
      <c r="H20" s="370"/>
      <c r="I20" s="290"/>
      <c r="J20" s="290"/>
      <c r="K20" s="290"/>
      <c r="L20" s="290"/>
      <c r="M20" s="290"/>
      <c r="N20" s="311"/>
    </row>
    <row r="21" spans="1:14">
      <c r="A21" s="291" t="s">
        <v>420</v>
      </c>
      <c r="B21" s="353"/>
      <c r="C21" s="292"/>
      <c r="D21" s="292"/>
      <c r="E21" s="292"/>
      <c r="F21" s="292"/>
      <c r="G21" s="292"/>
      <c r="H21" s="292"/>
      <c r="I21" s="292"/>
      <c r="J21" s="292"/>
      <c r="K21" s="292"/>
      <c r="L21" s="292"/>
      <c r="M21" s="292"/>
      <c r="N21" s="307"/>
    </row>
    <row r="24" spans="1:14">
      <c r="N24" s="377"/>
    </row>
    <row r="30" spans="1:14">
      <c r="N30" s="378"/>
    </row>
    <row r="31" spans="1:14">
      <c r="C31" s="372"/>
      <c r="D31" s="372"/>
    </row>
    <row r="32" spans="1:14">
      <c r="C32" s="372"/>
      <c r="D32" s="372"/>
    </row>
    <row r="33" spans="3:4">
      <c r="C33" s="372"/>
      <c r="D33" s="372"/>
    </row>
    <row r="34" spans="3:4">
      <c r="C34" s="372"/>
      <c r="D34" s="372"/>
    </row>
    <row r="35" spans="3:4">
      <c r="C35" s="372"/>
      <c r="D35" s="372"/>
    </row>
    <row r="36" spans="3:4">
      <c r="C36" s="372"/>
      <c r="D36" s="372"/>
    </row>
    <row r="37" spans="3:4">
      <c r="C37" s="373"/>
      <c r="D37" s="314"/>
    </row>
    <row r="38" spans="3:4">
      <c r="C38" s="372"/>
      <c r="D38" s="372"/>
    </row>
    <row r="39" spans="3:4">
      <c r="C39" s="372"/>
      <c r="D39" s="372"/>
    </row>
    <row r="40" spans="3:4">
      <c r="C40" s="373"/>
      <c r="D40" s="314"/>
    </row>
    <row r="41" spans="3:4">
      <c r="C41" s="372"/>
      <c r="D41" s="372"/>
    </row>
    <row r="42" spans="3:4">
      <c r="C42" s="372"/>
      <c r="D42" s="372"/>
    </row>
    <row r="43" spans="3:4">
      <c r="C43" s="372"/>
      <c r="D43" s="372"/>
    </row>
  </sheetData>
  <mergeCells count="21">
    <mergeCell ref="D1:N1"/>
    <mergeCell ref="A2:N2"/>
    <mergeCell ref="A3:N3"/>
    <mergeCell ref="A4:N4"/>
    <mergeCell ref="A5:N5"/>
    <mergeCell ref="F6:F7"/>
    <mergeCell ref="G6:H6"/>
    <mergeCell ref="I6:J6"/>
    <mergeCell ref="D15:N15"/>
    <mergeCell ref="K6:L6"/>
    <mergeCell ref="M6:N6"/>
    <mergeCell ref="A10:N10"/>
    <mergeCell ref="A11:D11"/>
    <mergeCell ref="B14:N14"/>
    <mergeCell ref="B13:N13"/>
    <mergeCell ref="B12:N12"/>
    <mergeCell ref="A6:A7"/>
    <mergeCell ref="B6:B7"/>
    <mergeCell ref="C6:C7"/>
    <mergeCell ref="D6:D7"/>
    <mergeCell ref="E6:E7"/>
  </mergeCells>
  <pageMargins left="0.70866141732283472" right="0.70866141732283472" top="0.74803149606299213" bottom="0.74803149606299213" header="0.31496062992125984" footer="0.31496062992125984"/>
  <pageSetup paperSize="9" scale="89" fitToHeight="0" orientation="landscape" r:id="rId1"/>
  <rowBreaks count="2" manualBreakCount="2">
    <brk id="18" max="13" man="1"/>
    <brk id="22"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EB96C-C74D-4803-9BD7-3E2F107B3B7E}">
  <dimension ref="C2:J34"/>
  <sheetViews>
    <sheetView view="pageBreakPreview" topLeftCell="A5" zoomScale="60" zoomScaleNormal="100" workbookViewId="0">
      <selection activeCell="C11" sqref="C11"/>
    </sheetView>
  </sheetViews>
  <sheetFormatPr baseColWidth="10" defaultRowHeight="12.75"/>
  <cols>
    <col min="4" max="4" width="23.28515625" bestFit="1" customWidth="1"/>
    <col min="7" max="7" width="15.42578125" bestFit="1" customWidth="1"/>
    <col min="8" max="8" width="26.7109375" customWidth="1"/>
    <col min="9" max="9" width="36.85546875" bestFit="1" customWidth="1"/>
    <col min="10" max="10" width="19" bestFit="1" customWidth="1"/>
  </cols>
  <sheetData>
    <row r="2" spans="3:10" ht="13.5">
      <c r="C2" s="657" t="s">
        <v>423</v>
      </c>
      <c r="D2" s="658" t="s">
        <v>424</v>
      </c>
      <c r="E2" s="658" t="s">
        <v>425</v>
      </c>
      <c r="F2" s="658" t="s">
        <v>35</v>
      </c>
      <c r="G2" s="651" t="s">
        <v>421</v>
      </c>
      <c r="H2" s="651"/>
      <c r="I2" s="653" t="s">
        <v>422</v>
      </c>
      <c r="J2" s="653"/>
    </row>
    <row r="3" spans="3:10" ht="25.5">
      <c r="C3" s="657"/>
      <c r="D3" s="658"/>
      <c r="E3" s="658"/>
      <c r="F3" s="658"/>
      <c r="G3" s="388" t="s">
        <v>329</v>
      </c>
      <c r="H3" s="388" t="s">
        <v>253</v>
      </c>
      <c r="I3" s="389" t="s">
        <v>329</v>
      </c>
      <c r="J3" s="389" t="s">
        <v>253</v>
      </c>
    </row>
    <row r="4" spans="3:10" ht="102">
      <c r="C4" s="382">
        <v>1</v>
      </c>
      <c r="D4" s="383" t="s">
        <v>394</v>
      </c>
      <c r="E4" s="384" t="s">
        <v>378</v>
      </c>
      <c r="F4" s="384">
        <v>383</v>
      </c>
      <c r="G4" s="387">
        <v>200000</v>
      </c>
      <c r="H4" s="387">
        <v>76600000</v>
      </c>
      <c r="I4" s="390">
        <v>197000</v>
      </c>
      <c r="J4" s="390">
        <v>75451000</v>
      </c>
    </row>
    <row r="5" spans="3:10">
      <c r="C5" s="382">
        <v>2</v>
      </c>
      <c r="D5" s="385" t="s">
        <v>416</v>
      </c>
      <c r="E5" s="386" t="s">
        <v>378</v>
      </c>
      <c r="F5" s="386">
        <v>42</v>
      </c>
      <c r="G5" s="387">
        <v>1267800</v>
      </c>
      <c r="H5" s="387">
        <v>53247600</v>
      </c>
      <c r="I5" s="390">
        <v>1245000</v>
      </c>
      <c r="J5" s="390">
        <v>52290000</v>
      </c>
    </row>
    <row r="6" spans="3:10" ht="38.25">
      <c r="C6" s="382">
        <v>3</v>
      </c>
      <c r="D6" s="385" t="s">
        <v>395</v>
      </c>
      <c r="E6" s="386" t="s">
        <v>378</v>
      </c>
      <c r="F6" s="386">
        <v>28</v>
      </c>
      <c r="G6" s="387">
        <v>4030000</v>
      </c>
      <c r="H6" s="387">
        <v>112840000</v>
      </c>
      <c r="I6" s="390">
        <v>3998000</v>
      </c>
      <c r="J6" s="390">
        <v>111944000</v>
      </c>
    </row>
    <row r="7" spans="3:10" ht="25.5">
      <c r="C7" s="382">
        <v>4</v>
      </c>
      <c r="D7" s="385" t="s">
        <v>419</v>
      </c>
      <c r="E7" s="386" t="s">
        <v>378</v>
      </c>
      <c r="F7" s="386">
        <v>17</v>
      </c>
      <c r="G7" s="387">
        <v>4167000</v>
      </c>
      <c r="H7" s="387">
        <v>70839000</v>
      </c>
      <c r="I7" s="390">
        <v>4145000</v>
      </c>
      <c r="J7" s="390">
        <v>70465000</v>
      </c>
    </row>
    <row r="8" spans="3:10">
      <c r="C8" s="382">
        <v>5</v>
      </c>
      <c r="D8" s="385" t="s">
        <v>396</v>
      </c>
      <c r="E8" s="386" t="s">
        <v>378</v>
      </c>
      <c r="F8" s="386">
        <v>33</v>
      </c>
      <c r="G8" s="387">
        <v>275000</v>
      </c>
      <c r="H8" s="387">
        <v>9075000</v>
      </c>
      <c r="I8" s="390">
        <v>262000</v>
      </c>
      <c r="J8" s="390">
        <v>8646000</v>
      </c>
    </row>
    <row r="9" spans="3:10" ht="25.5">
      <c r="C9" s="382">
        <v>6</v>
      </c>
      <c r="D9" s="385" t="s">
        <v>397</v>
      </c>
      <c r="E9" s="386" t="s">
        <v>378</v>
      </c>
      <c r="F9" s="386">
        <v>17</v>
      </c>
      <c r="G9" s="387">
        <v>2960000</v>
      </c>
      <c r="H9" s="387">
        <v>50320000</v>
      </c>
      <c r="I9" s="390">
        <v>2941000</v>
      </c>
      <c r="J9" s="390">
        <v>49997000</v>
      </c>
    </row>
    <row r="10" spans="3:10" ht="25.5">
      <c r="C10" s="382">
        <v>7</v>
      </c>
      <c r="D10" s="385" t="s">
        <v>398</v>
      </c>
      <c r="E10" s="386" t="s">
        <v>378</v>
      </c>
      <c r="F10" s="386">
        <v>17</v>
      </c>
      <c r="G10" s="387">
        <v>2645000</v>
      </c>
      <c r="H10" s="387">
        <v>44965000</v>
      </c>
      <c r="I10" s="390">
        <v>2690000</v>
      </c>
      <c r="J10" s="390">
        <v>45730000</v>
      </c>
    </row>
    <row r="11" spans="3:10" ht="38.25">
      <c r="C11" s="382">
        <v>8</v>
      </c>
      <c r="D11" s="385" t="s">
        <v>399</v>
      </c>
      <c r="E11" s="386" t="s">
        <v>378</v>
      </c>
      <c r="F11" s="386">
        <v>16</v>
      </c>
      <c r="G11" s="387">
        <v>2936000</v>
      </c>
      <c r="H11" s="387">
        <v>46976000</v>
      </c>
      <c r="I11" s="390">
        <v>2970000</v>
      </c>
      <c r="J11" s="390">
        <v>47520000</v>
      </c>
    </row>
    <row r="12" spans="3:10">
      <c r="C12" s="382">
        <v>9</v>
      </c>
      <c r="D12" s="385" t="s">
        <v>418</v>
      </c>
      <c r="E12" s="386" t="s">
        <v>378</v>
      </c>
      <c r="F12" s="386">
        <v>25</v>
      </c>
      <c r="G12" s="387">
        <v>192000</v>
      </c>
      <c r="H12" s="387">
        <v>4800000</v>
      </c>
      <c r="I12" s="390">
        <v>185000</v>
      </c>
      <c r="J12" s="390">
        <v>4625000</v>
      </c>
    </row>
    <row r="13" spans="3:10" ht="51">
      <c r="C13" s="382">
        <v>10</v>
      </c>
      <c r="D13" s="385" t="s">
        <v>400</v>
      </c>
      <c r="E13" s="386" t="s">
        <v>378</v>
      </c>
      <c r="F13" s="386">
        <v>20</v>
      </c>
      <c r="G13" s="387">
        <v>12640000</v>
      </c>
      <c r="H13" s="387">
        <v>252800000</v>
      </c>
      <c r="I13" s="390">
        <v>12676000</v>
      </c>
      <c r="J13" s="390">
        <v>253520000</v>
      </c>
    </row>
    <row r="14" spans="3:10">
      <c r="C14" s="382">
        <v>11</v>
      </c>
      <c r="D14" s="385" t="s">
        <v>417</v>
      </c>
      <c r="E14" s="386" t="s">
        <v>378</v>
      </c>
      <c r="F14" s="386">
        <v>19</v>
      </c>
      <c r="G14" s="387">
        <v>4900000</v>
      </c>
      <c r="H14" s="387">
        <v>93100000</v>
      </c>
      <c r="I14" s="390">
        <v>5150000</v>
      </c>
      <c r="J14" s="390">
        <v>97850000</v>
      </c>
    </row>
    <row r="15" spans="3:10">
      <c r="C15" s="382">
        <v>12</v>
      </c>
      <c r="D15" s="385" t="s">
        <v>401</v>
      </c>
      <c r="E15" s="386" t="s">
        <v>378</v>
      </c>
      <c r="F15" s="386">
        <v>14</v>
      </c>
      <c r="G15" s="387">
        <v>2050000</v>
      </c>
      <c r="H15" s="387">
        <v>28700000</v>
      </c>
      <c r="I15" s="390">
        <v>2045000</v>
      </c>
      <c r="J15" s="390">
        <v>28630000</v>
      </c>
    </row>
    <row r="16" spans="3:10" ht="38.25">
      <c r="C16" s="382">
        <v>13</v>
      </c>
      <c r="D16" s="385" t="s">
        <v>402</v>
      </c>
      <c r="E16" s="386" t="s">
        <v>378</v>
      </c>
      <c r="F16" s="386">
        <v>29</v>
      </c>
      <c r="G16" s="387">
        <v>2100000</v>
      </c>
      <c r="H16" s="387">
        <v>60900000</v>
      </c>
      <c r="I16" s="390">
        <v>2100000</v>
      </c>
      <c r="J16" s="390">
        <v>60900000</v>
      </c>
    </row>
    <row r="17" spans="3:10" ht="38.25">
      <c r="C17" s="382">
        <v>14</v>
      </c>
      <c r="D17" s="385" t="s">
        <v>403</v>
      </c>
      <c r="E17" s="386" t="s">
        <v>378</v>
      </c>
      <c r="F17" s="386">
        <v>26</v>
      </c>
      <c r="G17" s="387">
        <v>1500000</v>
      </c>
      <c r="H17" s="387">
        <v>39000000</v>
      </c>
      <c r="I17" s="390">
        <v>1480000</v>
      </c>
      <c r="J17" s="390">
        <v>38480000</v>
      </c>
    </row>
    <row r="18" spans="3:10" ht="38.25">
      <c r="C18" s="382">
        <v>15</v>
      </c>
      <c r="D18" s="385" t="s">
        <v>404</v>
      </c>
      <c r="E18" s="386" t="s">
        <v>378</v>
      </c>
      <c r="F18" s="386">
        <v>30</v>
      </c>
      <c r="G18" s="387">
        <v>750000</v>
      </c>
      <c r="H18" s="387">
        <v>22500000</v>
      </c>
      <c r="I18" s="390">
        <v>720000</v>
      </c>
      <c r="J18" s="390">
        <v>21600000</v>
      </c>
    </row>
    <row r="19" spans="3:10" ht="51">
      <c r="C19" s="382">
        <v>16</v>
      </c>
      <c r="D19" s="385" t="s">
        <v>405</v>
      </c>
      <c r="E19" s="386" t="s">
        <v>378</v>
      </c>
      <c r="F19" s="386">
        <v>25</v>
      </c>
      <c r="G19" s="387">
        <v>2125000</v>
      </c>
      <c r="H19" s="387">
        <v>53125000</v>
      </c>
      <c r="I19" s="390">
        <v>2100000</v>
      </c>
      <c r="J19" s="390">
        <v>52500000</v>
      </c>
    </row>
    <row r="20" spans="3:10" ht="25.5">
      <c r="C20" s="382">
        <v>17</v>
      </c>
      <c r="D20" s="385" t="s">
        <v>406</v>
      </c>
      <c r="E20" s="386" t="s">
        <v>378</v>
      </c>
      <c r="F20" s="386">
        <v>180</v>
      </c>
      <c r="G20" s="387">
        <v>387000</v>
      </c>
      <c r="H20" s="387">
        <v>69660000</v>
      </c>
      <c r="I20" s="390">
        <v>384000</v>
      </c>
      <c r="J20" s="390">
        <v>69120000</v>
      </c>
    </row>
    <row r="21" spans="3:10" ht="76.5">
      <c r="C21" s="382">
        <v>18</v>
      </c>
      <c r="D21" s="385" t="s">
        <v>407</v>
      </c>
      <c r="E21" s="386" t="s">
        <v>378</v>
      </c>
      <c r="F21" s="386">
        <v>29</v>
      </c>
      <c r="G21" s="387">
        <v>2400000</v>
      </c>
      <c r="H21" s="387">
        <v>69600000</v>
      </c>
      <c r="I21" s="390">
        <v>2370000</v>
      </c>
      <c r="J21" s="390">
        <v>68730000</v>
      </c>
    </row>
    <row r="22" spans="3:10">
      <c r="C22" s="382">
        <v>19</v>
      </c>
      <c r="D22" s="385" t="s">
        <v>408</v>
      </c>
      <c r="E22" s="386" t="s">
        <v>378</v>
      </c>
      <c r="F22" s="386">
        <v>30</v>
      </c>
      <c r="G22" s="387">
        <v>1600000</v>
      </c>
      <c r="H22" s="387">
        <v>48000000</v>
      </c>
      <c r="I22" s="390">
        <v>1500000</v>
      </c>
      <c r="J22" s="390">
        <v>45000000</v>
      </c>
    </row>
    <row r="23" spans="3:10">
      <c r="C23" s="382">
        <v>20</v>
      </c>
      <c r="D23" s="385" t="s">
        <v>409</v>
      </c>
      <c r="E23" s="386" t="s">
        <v>378</v>
      </c>
      <c r="F23" s="386">
        <v>27</v>
      </c>
      <c r="G23" s="387">
        <v>3812000</v>
      </c>
      <c r="H23" s="387">
        <v>102924000</v>
      </c>
      <c r="I23" s="390">
        <v>3800000</v>
      </c>
      <c r="J23" s="390">
        <v>102600000</v>
      </c>
    </row>
    <row r="24" spans="3:10">
      <c r="C24" s="382">
        <v>21</v>
      </c>
      <c r="D24" s="385" t="s">
        <v>410</v>
      </c>
      <c r="E24" s="386" t="s">
        <v>378</v>
      </c>
      <c r="F24" s="386">
        <v>30</v>
      </c>
      <c r="G24" s="387">
        <v>12700000</v>
      </c>
      <c r="H24" s="387">
        <v>381000000</v>
      </c>
      <c r="I24" s="390">
        <v>12690000</v>
      </c>
      <c r="J24" s="390">
        <v>380700000</v>
      </c>
    </row>
    <row r="25" spans="3:10">
      <c r="C25" s="382">
        <v>22</v>
      </c>
      <c r="D25" s="385" t="s">
        <v>411</v>
      </c>
      <c r="E25" s="386" t="s">
        <v>378</v>
      </c>
      <c r="F25" s="386">
        <v>18</v>
      </c>
      <c r="G25" s="387">
        <v>315000</v>
      </c>
      <c r="H25" s="387">
        <v>5670000</v>
      </c>
      <c r="I25" s="390">
        <v>300000</v>
      </c>
      <c r="J25" s="390">
        <v>5400000</v>
      </c>
    </row>
    <row r="26" spans="3:10">
      <c r="C26" s="382">
        <v>23</v>
      </c>
      <c r="D26" s="385" t="s">
        <v>412</v>
      </c>
      <c r="E26" s="386" t="s">
        <v>378</v>
      </c>
      <c r="F26" s="386">
        <v>18</v>
      </c>
      <c r="G26" s="387">
        <v>106000</v>
      </c>
      <c r="H26" s="387">
        <v>1908000</v>
      </c>
      <c r="I26" s="390">
        <v>98000</v>
      </c>
      <c r="J26" s="390">
        <v>1764000</v>
      </c>
    </row>
    <row r="27" spans="3:10">
      <c r="C27" s="382">
        <v>24</v>
      </c>
      <c r="D27" s="385" t="s">
        <v>413</v>
      </c>
      <c r="E27" s="386" t="s">
        <v>378</v>
      </c>
      <c r="F27" s="386">
        <v>18</v>
      </c>
      <c r="G27" s="387">
        <v>125000</v>
      </c>
      <c r="H27" s="387">
        <v>2250000</v>
      </c>
      <c r="I27" s="390">
        <v>115000</v>
      </c>
      <c r="J27" s="390">
        <v>2070000</v>
      </c>
    </row>
    <row r="28" spans="3:10" ht="25.5">
      <c r="C28" s="382">
        <v>25</v>
      </c>
      <c r="D28" s="385" t="s">
        <v>414</v>
      </c>
      <c r="E28" s="386" t="s">
        <v>377</v>
      </c>
      <c r="F28" s="386">
        <v>17</v>
      </c>
      <c r="G28" s="387">
        <v>260000</v>
      </c>
      <c r="H28" s="387">
        <v>4420000</v>
      </c>
      <c r="I28" s="390">
        <v>245000</v>
      </c>
      <c r="J28" s="390">
        <v>4165000</v>
      </c>
    </row>
    <row r="29" spans="3:10" ht="25.5">
      <c r="C29" s="382">
        <v>26</v>
      </c>
      <c r="D29" s="385" t="s">
        <v>415</v>
      </c>
      <c r="E29" s="386" t="s">
        <v>378</v>
      </c>
      <c r="F29" s="386">
        <v>16</v>
      </c>
      <c r="G29" s="387">
        <v>710000</v>
      </c>
      <c r="H29" s="387">
        <v>11360000</v>
      </c>
      <c r="I29" s="390">
        <v>698000</v>
      </c>
      <c r="J29" s="390">
        <v>11168000</v>
      </c>
    </row>
    <row r="30" spans="3:10">
      <c r="C30" s="652" t="s">
        <v>426</v>
      </c>
      <c r="D30" s="652"/>
      <c r="E30" s="652"/>
      <c r="F30" s="652"/>
      <c r="G30" s="652"/>
      <c r="H30" s="392">
        <f>SUM(H4:H29)</f>
        <v>1716579600</v>
      </c>
      <c r="J30" s="391">
        <f>SUM(J4:J29)</f>
        <v>1710865000</v>
      </c>
    </row>
    <row r="33" spans="8:9">
      <c r="H33" s="655" t="s">
        <v>427</v>
      </c>
      <c r="I33" s="654">
        <v>1710865000</v>
      </c>
    </row>
    <row r="34" spans="8:9">
      <c r="H34" s="656"/>
      <c r="I34" s="654"/>
    </row>
  </sheetData>
  <mergeCells count="9">
    <mergeCell ref="G2:H2"/>
    <mergeCell ref="C30:G30"/>
    <mergeCell ref="I2:J2"/>
    <mergeCell ref="I33:I34"/>
    <mergeCell ref="H33:H34"/>
    <mergeCell ref="C2:C3"/>
    <mergeCell ref="D2:D3"/>
    <mergeCell ref="E2:E3"/>
    <mergeCell ref="F2:F3"/>
  </mergeCells>
  <pageMargins left="0.7" right="0.7" top="0.75" bottom="0.75" header="0.3" footer="0.3"/>
  <pageSetup paperSize="9" scale="4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18"/>
  <sheetViews>
    <sheetView topLeftCell="A13" workbookViewId="0">
      <selection activeCell="A18" sqref="A18:XFD18"/>
    </sheetView>
  </sheetViews>
  <sheetFormatPr baseColWidth="10" defaultRowHeight="12.75"/>
  <sheetData>
    <row r="1" spans="1:21" s="293" customFormat="1" ht="45.6" customHeight="1">
      <c r="A1" s="295">
        <v>1</v>
      </c>
      <c r="B1" s="350" t="s">
        <v>353</v>
      </c>
      <c r="C1" s="320" t="s">
        <v>343</v>
      </c>
      <c r="D1" s="355" t="s">
        <v>276</v>
      </c>
      <c r="E1" s="298" t="s">
        <v>325</v>
      </c>
      <c r="F1" s="298">
        <v>5</v>
      </c>
      <c r="G1" s="340">
        <v>16260</v>
      </c>
      <c r="H1" s="340">
        <v>146340</v>
      </c>
      <c r="I1" s="340">
        <v>15854</v>
      </c>
      <c r="J1" s="341">
        <v>142682</v>
      </c>
      <c r="K1" s="340">
        <v>16960</v>
      </c>
      <c r="L1" s="341">
        <v>152640</v>
      </c>
      <c r="M1" s="344">
        <f>(G1+I1+K1)/3</f>
        <v>16358</v>
      </c>
      <c r="N1" s="344">
        <f t="shared" ref="N1:N18" si="0">+M1*F1</f>
        <v>81790</v>
      </c>
      <c r="P1" s="318">
        <f t="shared" ref="P1:P8" si="1">+N1*100%/289999667</f>
        <v>2.820348066123814E-4</v>
      </c>
      <c r="S1" s="321">
        <v>1400000</v>
      </c>
      <c r="T1" s="297"/>
      <c r="U1" s="316">
        <f>+M1-S1</f>
        <v>-1383642</v>
      </c>
    </row>
    <row r="2" spans="1:21" s="293" customFormat="1" ht="31.9" customHeight="1">
      <c r="A2" s="295">
        <v>2</v>
      </c>
      <c r="B2" s="350">
        <v>3214902</v>
      </c>
      <c r="C2" s="320" t="s">
        <v>346</v>
      </c>
      <c r="D2" s="355" t="s">
        <v>277</v>
      </c>
      <c r="E2" s="298" t="s">
        <v>328</v>
      </c>
      <c r="F2" s="298">
        <v>10</v>
      </c>
      <c r="G2" s="340">
        <v>2780</v>
      </c>
      <c r="H2" s="340">
        <v>222400</v>
      </c>
      <c r="I2" s="340">
        <v>2711</v>
      </c>
      <c r="J2" s="341">
        <v>216840</v>
      </c>
      <c r="K2" s="340">
        <v>2900</v>
      </c>
      <c r="L2" s="341">
        <v>232008</v>
      </c>
      <c r="M2" s="344">
        <f>(G2+I2+K2)/3</f>
        <v>2797</v>
      </c>
      <c r="N2" s="344">
        <f t="shared" si="0"/>
        <v>27970</v>
      </c>
      <c r="P2" s="318">
        <f t="shared" si="1"/>
        <v>9.644838661142325E-5</v>
      </c>
      <c r="S2" s="322">
        <v>724000</v>
      </c>
      <c r="T2" s="297"/>
      <c r="U2" s="317">
        <f>+M2-S2</f>
        <v>-721203</v>
      </c>
    </row>
    <row r="3" spans="1:21" s="293" customFormat="1" ht="31.9" customHeight="1">
      <c r="A3" s="295">
        <v>3</v>
      </c>
      <c r="B3" s="350">
        <v>4291304</v>
      </c>
      <c r="C3" s="320" t="s">
        <v>344</v>
      </c>
      <c r="D3" s="355" t="s">
        <v>278</v>
      </c>
      <c r="E3" s="298" t="s">
        <v>325</v>
      </c>
      <c r="F3" s="298">
        <v>10</v>
      </c>
      <c r="G3" s="340">
        <v>3970</v>
      </c>
      <c r="H3" s="340">
        <v>79400</v>
      </c>
      <c r="I3" s="340">
        <v>3871</v>
      </c>
      <c r="J3" s="341">
        <v>77415</v>
      </c>
      <c r="K3" s="340">
        <v>4140</v>
      </c>
      <c r="L3" s="341">
        <v>82800</v>
      </c>
      <c r="M3" s="344">
        <v>3994</v>
      </c>
      <c r="N3" s="344">
        <f t="shared" si="0"/>
        <v>39940</v>
      </c>
      <c r="P3" s="318">
        <f t="shared" si="1"/>
        <v>1.377242960765193E-4</v>
      </c>
      <c r="S3" s="323"/>
      <c r="T3" s="314"/>
      <c r="U3" s="315"/>
    </row>
    <row r="4" spans="1:21" s="293" customFormat="1" ht="31.9" customHeight="1">
      <c r="A4" s="295">
        <v>4</v>
      </c>
      <c r="B4" s="350">
        <v>3891103</v>
      </c>
      <c r="C4" s="320" t="s">
        <v>342</v>
      </c>
      <c r="D4" s="355" t="s">
        <v>279</v>
      </c>
      <c r="E4" s="298" t="s">
        <v>326</v>
      </c>
      <c r="F4" s="298">
        <v>5</v>
      </c>
      <c r="G4" s="340">
        <v>9760</v>
      </c>
      <c r="H4" s="340">
        <v>126880</v>
      </c>
      <c r="I4" s="340">
        <v>9516</v>
      </c>
      <c r="J4" s="341">
        <v>123708</v>
      </c>
      <c r="K4" s="340">
        <v>10180</v>
      </c>
      <c r="L4" s="341">
        <v>132340</v>
      </c>
      <c r="M4" s="344">
        <v>9819</v>
      </c>
      <c r="N4" s="344">
        <f t="shared" si="0"/>
        <v>49095</v>
      </c>
      <c r="P4" s="318">
        <f t="shared" si="1"/>
        <v>1.6929329784368339E-4</v>
      </c>
      <c r="S4" s="322"/>
      <c r="T4" s="313"/>
      <c r="U4" s="313"/>
    </row>
    <row r="5" spans="1:21" s="293" customFormat="1" ht="31.9" customHeight="1">
      <c r="A5" s="295">
        <v>5</v>
      </c>
      <c r="B5" s="350" t="s">
        <v>352</v>
      </c>
      <c r="C5" s="320" t="s">
        <v>348</v>
      </c>
      <c r="D5" s="355" t="s">
        <v>280</v>
      </c>
      <c r="E5" s="298" t="s">
        <v>326</v>
      </c>
      <c r="F5" s="298">
        <v>5</v>
      </c>
      <c r="G5" s="340">
        <v>9760</v>
      </c>
      <c r="H5" s="340">
        <v>195200</v>
      </c>
      <c r="I5" s="340">
        <v>9516</v>
      </c>
      <c r="J5" s="341">
        <v>190320</v>
      </c>
      <c r="K5" s="340">
        <v>10180</v>
      </c>
      <c r="L5" s="341">
        <v>203600</v>
      </c>
      <c r="M5" s="344">
        <v>9819</v>
      </c>
      <c r="N5" s="344">
        <f t="shared" si="0"/>
        <v>49095</v>
      </c>
      <c r="P5" s="318">
        <f t="shared" si="1"/>
        <v>1.6929329784368339E-4</v>
      </c>
      <c r="S5" s="322"/>
      <c r="U5" s="313"/>
    </row>
    <row r="6" spans="1:21" s="293" customFormat="1" ht="31.9" customHeight="1">
      <c r="A6" s="295">
        <v>6</v>
      </c>
      <c r="B6" s="350">
        <v>3891103</v>
      </c>
      <c r="C6" s="320" t="s">
        <v>342</v>
      </c>
      <c r="D6" s="355" t="s">
        <v>281</v>
      </c>
      <c r="E6" s="298" t="s">
        <v>326</v>
      </c>
      <c r="F6" s="298">
        <v>9</v>
      </c>
      <c r="G6" s="340">
        <v>79330</v>
      </c>
      <c r="H6" s="340">
        <v>1586600</v>
      </c>
      <c r="I6" s="340">
        <v>77347</v>
      </c>
      <c r="J6" s="341">
        <v>1546935</v>
      </c>
      <c r="K6" s="340">
        <v>82000</v>
      </c>
      <c r="L6" s="341">
        <v>1640000</v>
      </c>
      <c r="M6" s="344">
        <f>(G6+I6+K6)/3</f>
        <v>79559</v>
      </c>
      <c r="N6" s="344">
        <f t="shared" si="0"/>
        <v>716031</v>
      </c>
      <c r="P6" s="318">
        <f t="shared" si="1"/>
        <v>2.4690752489726136E-3</v>
      </c>
      <c r="S6" s="324"/>
      <c r="U6" s="313"/>
    </row>
    <row r="7" spans="1:21" s="293" customFormat="1" ht="31.9" customHeight="1">
      <c r="A7" s="295">
        <v>7</v>
      </c>
      <c r="B7" s="350">
        <v>3627018</v>
      </c>
      <c r="C7" s="320" t="s">
        <v>347</v>
      </c>
      <c r="D7" s="355" t="s">
        <v>282</v>
      </c>
      <c r="E7" s="298" t="s">
        <v>326</v>
      </c>
      <c r="F7" s="298">
        <v>5</v>
      </c>
      <c r="G7" s="340">
        <v>11500</v>
      </c>
      <c r="H7" s="340">
        <v>92000</v>
      </c>
      <c r="I7" s="340">
        <v>11213</v>
      </c>
      <c r="J7" s="341">
        <v>89700</v>
      </c>
      <c r="K7" s="340">
        <v>11990</v>
      </c>
      <c r="L7" s="341">
        <v>95920</v>
      </c>
      <c r="M7" s="344">
        <v>11568</v>
      </c>
      <c r="N7" s="344">
        <f t="shared" si="0"/>
        <v>57840</v>
      </c>
      <c r="P7" s="318">
        <f t="shared" si="1"/>
        <v>1.9944850488397284E-4</v>
      </c>
      <c r="S7" s="322"/>
      <c r="U7" s="313"/>
    </row>
    <row r="8" spans="1:21" s="293" customFormat="1" ht="31.9" customHeight="1">
      <c r="A8" s="295">
        <v>10</v>
      </c>
      <c r="B8" s="350" t="s">
        <v>351</v>
      </c>
      <c r="C8" s="320" t="s">
        <v>349</v>
      </c>
      <c r="D8" s="355" t="s">
        <v>285</v>
      </c>
      <c r="E8" s="298" t="s">
        <v>326</v>
      </c>
      <c r="F8" s="298">
        <v>5</v>
      </c>
      <c r="G8" s="340">
        <v>13570</v>
      </c>
      <c r="H8" s="340">
        <v>420670</v>
      </c>
      <c r="I8" s="340">
        <v>13231</v>
      </c>
      <c r="J8" s="341">
        <v>410153</v>
      </c>
      <c r="K8" s="340">
        <v>14150</v>
      </c>
      <c r="L8" s="341">
        <v>438650</v>
      </c>
      <c r="M8" s="344">
        <v>13650</v>
      </c>
      <c r="N8" s="344">
        <f t="shared" si="0"/>
        <v>68250</v>
      </c>
      <c r="P8" s="318">
        <f t="shared" si="1"/>
        <v>2.3534509782730198E-4</v>
      </c>
      <c r="S8" s="324"/>
      <c r="U8" s="313"/>
    </row>
    <row r="9" spans="1:21" s="293" customFormat="1" ht="31.9" customHeight="1">
      <c r="A9" s="295">
        <v>13</v>
      </c>
      <c r="B9" s="350">
        <v>4516001</v>
      </c>
      <c r="C9" s="320" t="s">
        <v>345</v>
      </c>
      <c r="D9" s="355" t="s">
        <v>288</v>
      </c>
      <c r="E9" s="298" t="s">
        <v>326</v>
      </c>
      <c r="F9" s="298">
        <v>5</v>
      </c>
      <c r="G9" s="340">
        <v>4760</v>
      </c>
      <c r="H9" s="340">
        <v>33320</v>
      </c>
      <c r="I9" s="340">
        <v>4641</v>
      </c>
      <c r="J9" s="341">
        <v>32487</v>
      </c>
      <c r="K9" s="340">
        <v>4960</v>
      </c>
      <c r="L9" s="341">
        <v>34720</v>
      </c>
      <c r="M9" s="344">
        <f>(G9+I9+K9)/3</f>
        <v>4787</v>
      </c>
      <c r="N9" s="344">
        <f t="shared" si="0"/>
        <v>23935</v>
      </c>
      <c r="P9" s="318"/>
      <c r="S9" s="324"/>
      <c r="U9" s="313"/>
    </row>
    <row r="10" spans="1:21" s="293" customFormat="1" ht="31.9" customHeight="1">
      <c r="A10" s="295">
        <v>21</v>
      </c>
      <c r="B10" s="350" t="s">
        <v>354</v>
      </c>
      <c r="C10" s="320" t="s">
        <v>355</v>
      </c>
      <c r="D10" s="355" t="s">
        <v>296</v>
      </c>
      <c r="E10" s="298" t="s">
        <v>325</v>
      </c>
      <c r="F10" s="298">
        <v>6</v>
      </c>
      <c r="G10" s="340">
        <v>2380</v>
      </c>
      <c r="H10" s="340">
        <v>28560</v>
      </c>
      <c r="I10" s="340">
        <v>2321</v>
      </c>
      <c r="J10" s="341">
        <v>27846</v>
      </c>
      <c r="K10" s="340">
        <v>2480</v>
      </c>
      <c r="L10" s="341">
        <v>29760</v>
      </c>
      <c r="M10" s="344">
        <v>2394</v>
      </c>
      <c r="N10" s="344">
        <f t="shared" si="0"/>
        <v>14364</v>
      </c>
      <c r="P10" s="318"/>
      <c r="S10" s="324"/>
      <c r="U10" s="313"/>
    </row>
    <row r="11" spans="1:21" s="293" customFormat="1" ht="56.45" customHeight="1">
      <c r="A11" s="295">
        <v>22</v>
      </c>
      <c r="B11" s="350">
        <v>4516003</v>
      </c>
      <c r="C11" s="320" t="s">
        <v>340</v>
      </c>
      <c r="D11" s="355" t="s">
        <v>297</v>
      </c>
      <c r="E11" s="298" t="s">
        <v>325</v>
      </c>
      <c r="F11" s="298">
        <v>5</v>
      </c>
      <c r="G11" s="340">
        <v>43630</v>
      </c>
      <c r="H11" s="340">
        <v>523560</v>
      </c>
      <c r="I11" s="340">
        <v>42539</v>
      </c>
      <c r="J11" s="341">
        <v>510471</v>
      </c>
      <c r="K11" s="340">
        <v>45515</v>
      </c>
      <c r="L11" s="341">
        <v>546180</v>
      </c>
      <c r="M11" s="344">
        <v>43895</v>
      </c>
      <c r="N11" s="344">
        <f t="shared" si="0"/>
        <v>219475</v>
      </c>
      <c r="P11" s="318"/>
      <c r="S11" s="324"/>
      <c r="U11" s="313"/>
    </row>
    <row r="12" spans="1:21" s="293" customFormat="1" ht="31.9" customHeight="1">
      <c r="A12" s="295">
        <v>24</v>
      </c>
      <c r="B12" s="350">
        <v>3891103</v>
      </c>
      <c r="C12" s="320" t="s">
        <v>342</v>
      </c>
      <c r="D12" s="355" t="s">
        <v>299</v>
      </c>
      <c r="E12" s="298" t="s">
        <v>326</v>
      </c>
      <c r="F12" s="298">
        <v>5</v>
      </c>
      <c r="G12" s="340">
        <v>9760</v>
      </c>
      <c r="H12" s="340">
        <v>117120</v>
      </c>
      <c r="I12" s="340">
        <v>9516</v>
      </c>
      <c r="J12" s="341">
        <v>114192</v>
      </c>
      <c r="K12" s="340">
        <v>10182</v>
      </c>
      <c r="L12" s="341">
        <v>122180</v>
      </c>
      <c r="M12" s="344">
        <v>9819</v>
      </c>
      <c r="N12" s="344">
        <f t="shared" si="0"/>
        <v>49095</v>
      </c>
      <c r="P12" s="318"/>
      <c r="S12" s="324"/>
      <c r="U12" s="313"/>
    </row>
    <row r="13" spans="1:21" s="293" customFormat="1" ht="31.9" customHeight="1">
      <c r="A13" s="295">
        <v>25</v>
      </c>
      <c r="B13" s="350">
        <v>3891103</v>
      </c>
      <c r="C13" s="320" t="s">
        <v>342</v>
      </c>
      <c r="D13" s="355" t="s">
        <v>300</v>
      </c>
      <c r="E13" s="298" t="s">
        <v>326</v>
      </c>
      <c r="F13" s="298">
        <v>5</v>
      </c>
      <c r="G13" s="340">
        <v>14280</v>
      </c>
      <c r="H13" s="340">
        <v>214200</v>
      </c>
      <c r="I13" s="340">
        <v>13923</v>
      </c>
      <c r="J13" s="341">
        <v>208845</v>
      </c>
      <c r="K13" s="340">
        <v>14897</v>
      </c>
      <c r="L13" s="341">
        <v>223453</v>
      </c>
      <c r="M13" s="344">
        <v>14367</v>
      </c>
      <c r="N13" s="344">
        <f t="shared" si="0"/>
        <v>71835</v>
      </c>
      <c r="P13" s="318"/>
      <c r="S13" s="324"/>
      <c r="U13" s="313"/>
    </row>
    <row r="14" spans="1:21" s="293" customFormat="1" ht="31.9" customHeight="1">
      <c r="A14" s="295">
        <v>26</v>
      </c>
      <c r="B14" s="350">
        <v>3891103</v>
      </c>
      <c r="C14" s="320" t="s">
        <v>342</v>
      </c>
      <c r="D14" s="355" t="s">
        <v>301</v>
      </c>
      <c r="E14" s="298" t="s">
        <v>325</v>
      </c>
      <c r="F14" s="298">
        <v>20</v>
      </c>
      <c r="G14" s="340">
        <v>7930</v>
      </c>
      <c r="H14" s="340">
        <v>158600</v>
      </c>
      <c r="I14" s="340">
        <v>7732</v>
      </c>
      <c r="J14" s="341">
        <v>154635</v>
      </c>
      <c r="K14" s="340">
        <v>8273</v>
      </c>
      <c r="L14" s="341">
        <v>165452</v>
      </c>
      <c r="M14" s="344">
        <v>7978</v>
      </c>
      <c r="N14" s="344">
        <f t="shared" si="0"/>
        <v>159560</v>
      </c>
      <c r="P14" s="318"/>
      <c r="S14" s="324"/>
      <c r="U14" s="313"/>
    </row>
    <row r="15" spans="1:21" s="293" customFormat="1" ht="31.9" customHeight="1">
      <c r="A15" s="295">
        <v>33</v>
      </c>
      <c r="B15" s="350">
        <v>3891104</v>
      </c>
      <c r="C15" s="320" t="s">
        <v>341</v>
      </c>
      <c r="D15" s="355" t="s">
        <v>308</v>
      </c>
      <c r="E15" s="298" t="s">
        <v>326</v>
      </c>
      <c r="F15" s="298">
        <v>12</v>
      </c>
      <c r="G15" s="340">
        <v>23800</v>
      </c>
      <c r="H15" s="340">
        <v>357000</v>
      </c>
      <c r="I15" s="340">
        <v>23205</v>
      </c>
      <c r="J15" s="341">
        <v>348075</v>
      </c>
      <c r="K15" s="340">
        <v>24828</v>
      </c>
      <c r="L15" s="341">
        <v>372422</v>
      </c>
      <c r="M15" s="344">
        <v>23944</v>
      </c>
      <c r="N15" s="344">
        <f t="shared" si="0"/>
        <v>287328</v>
      </c>
      <c r="P15" s="318"/>
      <c r="S15" s="324"/>
      <c r="U15" s="313"/>
    </row>
    <row r="16" spans="1:21" s="293" customFormat="1" ht="31.9" customHeight="1">
      <c r="A16" s="295">
        <v>34</v>
      </c>
      <c r="B16" s="350">
        <v>3891104</v>
      </c>
      <c r="C16" s="320" t="s">
        <v>341</v>
      </c>
      <c r="D16" s="355" t="s">
        <v>309</v>
      </c>
      <c r="E16" s="298" t="s">
        <v>332</v>
      </c>
      <c r="F16" s="298">
        <v>12</v>
      </c>
      <c r="G16" s="340">
        <v>39270</v>
      </c>
      <c r="H16" s="340">
        <v>589050</v>
      </c>
      <c r="I16" s="340">
        <v>38288</v>
      </c>
      <c r="J16" s="341">
        <v>574324</v>
      </c>
      <c r="K16" s="340">
        <v>40966</v>
      </c>
      <c r="L16" s="341">
        <v>614497</v>
      </c>
      <c r="M16" s="344">
        <f>(G16+I16+K16)/3</f>
        <v>39508</v>
      </c>
      <c r="N16" s="344">
        <f t="shared" si="0"/>
        <v>474096</v>
      </c>
      <c r="P16" s="318"/>
      <c r="S16" s="324"/>
      <c r="U16" s="313"/>
    </row>
    <row r="17" spans="1:21" s="293" customFormat="1" ht="31.9" customHeight="1">
      <c r="A17" s="295">
        <v>35</v>
      </c>
      <c r="B17" s="350">
        <v>3891104</v>
      </c>
      <c r="C17" s="320" t="s">
        <v>341</v>
      </c>
      <c r="D17" s="355" t="s">
        <v>310</v>
      </c>
      <c r="E17" s="298" t="s">
        <v>326</v>
      </c>
      <c r="F17" s="298">
        <v>30</v>
      </c>
      <c r="G17" s="340">
        <v>15870</v>
      </c>
      <c r="H17" s="340">
        <v>476100</v>
      </c>
      <c r="I17" s="340">
        <v>15473</v>
      </c>
      <c r="J17" s="341">
        <v>464198</v>
      </c>
      <c r="K17" s="340">
        <v>16556</v>
      </c>
      <c r="L17" s="341">
        <v>496668</v>
      </c>
      <c r="M17" s="344">
        <v>15966</v>
      </c>
      <c r="N17" s="344">
        <f t="shared" si="0"/>
        <v>478980</v>
      </c>
      <c r="P17" s="318"/>
      <c r="S17" s="324"/>
      <c r="U17" s="313"/>
    </row>
    <row r="18" spans="1:21" s="293" customFormat="1" ht="31.9" customHeight="1">
      <c r="A18" s="295">
        <v>40</v>
      </c>
      <c r="B18" s="350">
        <v>3214902</v>
      </c>
      <c r="C18" s="320" t="s">
        <v>346</v>
      </c>
      <c r="D18" s="355" t="s">
        <v>315</v>
      </c>
      <c r="E18" s="298" t="s">
        <v>328</v>
      </c>
      <c r="F18" s="298">
        <v>5</v>
      </c>
      <c r="G18" s="340">
        <v>2580</v>
      </c>
      <c r="H18" s="340">
        <v>10320</v>
      </c>
      <c r="I18" s="340">
        <v>2516</v>
      </c>
      <c r="J18" s="341">
        <v>10062</v>
      </c>
      <c r="K18" s="340">
        <v>2691</v>
      </c>
      <c r="L18" s="341">
        <v>10766</v>
      </c>
      <c r="M18" s="344">
        <v>2596</v>
      </c>
      <c r="N18" s="344">
        <f t="shared" si="0"/>
        <v>12980</v>
      </c>
      <c r="P18" s="318"/>
      <c r="S18" s="324"/>
      <c r="U18" s="31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vt:i4>
      </vt:variant>
    </vt:vector>
  </HeadingPairs>
  <TitlesOfParts>
    <vt:vector size="14" baseType="lpstr">
      <vt:lpstr>MOD-OP-1</vt:lpstr>
      <vt:lpstr>MOD-OP-2</vt:lpstr>
      <vt:lpstr>MOD-OP-2 (PRIMERA PROYECCION)</vt:lpstr>
      <vt:lpstr>MOD-OP-2  (2)</vt:lpstr>
      <vt:lpstr>MOD-OP-2  (3)</vt:lpstr>
      <vt:lpstr>MOD-1</vt:lpstr>
      <vt:lpstr>BALAN</vt:lpstr>
      <vt:lpstr>2022</vt:lpstr>
      <vt:lpstr>propuesta</vt:lpstr>
      <vt:lpstr>ESTUDIO DE MERCADO</vt:lpstr>
      <vt:lpstr>Hoja1</vt:lpstr>
      <vt:lpstr>Hoja2</vt:lpstr>
      <vt:lpstr>'ESTUDIO DE MERCADO'!Área_de_impresión</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 ROMERO</dc:creator>
  <cp:lastModifiedBy>Felipe Linares Lopez</cp:lastModifiedBy>
  <cp:lastPrinted>2024-10-28T15:13:35Z</cp:lastPrinted>
  <dcterms:created xsi:type="dcterms:W3CDTF">2021-03-10T16:48:03Z</dcterms:created>
  <dcterms:modified xsi:type="dcterms:W3CDTF">2025-09-25T23:12:24Z</dcterms:modified>
</cp:coreProperties>
</file>