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d.docs.live.net/3b15d823e7bf8cb9/Desktop/PROCESOS KENNDY  2025/DEPORTES/"/>
    </mc:Choice>
  </mc:AlternateContent>
  <xr:revisionPtr revIDLastSave="0" documentId="8_{642DAB62-8D80-44C5-92BA-DBC5F1FB4889}" xr6:coauthVersionLast="47" xr6:coauthVersionMax="47" xr10:uidLastSave="{00000000-0000-0000-0000-000000000000}"/>
  <bookViews>
    <workbookView xWindow="-110" yWindow="-110" windowWidth="19420" windowHeight="10300" xr2:uid="{3E31BD3A-5F16-4751-B724-718D2562C807}"/>
  </bookViews>
  <sheets>
    <sheet name="General" sheetId="2" r:id="rId1"/>
    <sheet name="Hoja1" sheetId="1" r:id="rId2"/>
  </sheets>
  <externalReferences>
    <externalReference r:id="rId3"/>
    <externalReference r:id="rId4"/>
  </externalReferences>
  <definedNames>
    <definedName name="_xlnm._FilterDatabase" localSheetId="0" hidden="1">General!$A$5:$BZ$459</definedName>
    <definedName name="_xlnm.Print_Titles" localSheetId="0">General!$1:$5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457" i="2" l="1"/>
  <c r="AT457" i="2"/>
  <c r="AT453" i="2"/>
  <c r="AT440" i="2"/>
  <c r="AS440" i="2"/>
  <c r="AT432" i="2"/>
  <c r="AS432" i="2"/>
  <c r="AT41" i="2"/>
  <c r="AS41" i="2"/>
  <c r="AT7" i="2"/>
  <c r="AK453" i="2"/>
  <c r="AL453" i="2"/>
  <c r="AM453" i="2"/>
  <c r="I134" i="2"/>
  <c r="AT450" i="2"/>
  <c r="AT451" i="2"/>
  <c r="AT452" i="2"/>
  <c r="AT449" i="2"/>
  <c r="AW455" i="2"/>
  <c r="AS458" i="2" s="1"/>
  <c r="AT446" i="2"/>
  <c r="AT439" i="2"/>
  <c r="AT431" i="2"/>
  <c r="AT356" i="2"/>
  <c r="AT348" i="2"/>
  <c r="AT341" i="2"/>
  <c r="AT333" i="2"/>
  <c r="AT321" i="2"/>
  <c r="AT313" i="2"/>
  <c r="AT302" i="2"/>
  <c r="AT294" i="2"/>
  <c r="AT287" i="2"/>
  <c r="AT279" i="2"/>
  <c r="AT249" i="2"/>
  <c r="AT228" i="2"/>
  <c r="AT222" i="2"/>
  <c r="AT216" i="2"/>
  <c r="AT208" i="2"/>
  <c r="AT197" i="2"/>
  <c r="AT189" i="2"/>
  <c r="AT182" i="2"/>
  <c r="AT174" i="2"/>
  <c r="AT166" i="2"/>
  <c r="AT149" i="2"/>
  <c r="AT141" i="2"/>
  <c r="AT93" i="2"/>
  <c r="AT72" i="2"/>
  <c r="AN382" i="2"/>
  <c r="AN383" i="2"/>
  <c r="W341" i="2"/>
  <c r="W343" i="2"/>
  <c r="W348" i="2"/>
  <c r="W350" i="2"/>
  <c r="W356" i="2"/>
  <c r="W358" i="2"/>
  <c r="W359" i="2"/>
  <c r="W361" i="2"/>
  <c r="W362" i="2"/>
  <c r="W364" i="2"/>
  <c r="W365" i="2"/>
  <c r="W367" i="2"/>
  <c r="W368" i="2"/>
  <c r="W370" i="2"/>
  <c r="W371" i="2"/>
  <c r="W373" i="2"/>
  <c r="W391" i="2"/>
  <c r="W399" i="2"/>
  <c r="W414" i="2"/>
  <c r="W425" i="2"/>
  <c r="W431" i="2"/>
  <c r="W433" i="2"/>
  <c r="W439" i="2"/>
  <c r="W441" i="2"/>
  <c r="AS453" i="2"/>
  <c r="R111" i="2"/>
  <c r="AD63" i="2"/>
  <c r="AF62" i="2"/>
  <c r="AF63" i="2" s="1"/>
  <c r="AC62" i="2"/>
  <c r="AC63" i="2" s="1"/>
  <c r="AF44" i="2"/>
  <c r="AF45" i="2"/>
  <c r="AF46" i="2"/>
  <c r="AF47" i="2"/>
  <c r="AF48" i="2"/>
  <c r="AF49" i="2"/>
  <c r="AF50" i="2"/>
  <c r="AF51" i="2"/>
  <c r="AF52" i="2"/>
  <c r="AF53" i="2"/>
  <c r="AF54" i="2"/>
  <c r="AF55" i="2"/>
  <c r="AF56" i="2"/>
  <c r="AF57" i="2"/>
  <c r="AF58" i="2"/>
  <c r="AF59" i="2"/>
  <c r="AC44" i="2"/>
  <c r="AE44" i="2" s="1"/>
  <c r="AC45" i="2"/>
  <c r="AE45" i="2" s="1"/>
  <c r="AC46" i="2"/>
  <c r="AE46" i="2" s="1"/>
  <c r="AC47" i="2"/>
  <c r="AE47" i="2" s="1"/>
  <c r="AC48" i="2"/>
  <c r="AE48" i="2" s="1"/>
  <c r="AC49" i="2"/>
  <c r="AE49" i="2" s="1"/>
  <c r="AC50" i="2"/>
  <c r="AE50" i="2" s="1"/>
  <c r="AC51" i="2"/>
  <c r="AE51" i="2" s="1"/>
  <c r="AC52" i="2"/>
  <c r="AE52" i="2" s="1"/>
  <c r="AC53" i="2"/>
  <c r="AE53" i="2" s="1"/>
  <c r="AC54" i="2"/>
  <c r="AE54" i="2" s="1"/>
  <c r="AC55" i="2"/>
  <c r="AE55" i="2" s="1"/>
  <c r="AC56" i="2"/>
  <c r="AE56" i="2" s="1"/>
  <c r="AC57" i="2"/>
  <c r="AE57" i="2" s="1"/>
  <c r="AC58" i="2"/>
  <c r="AE58" i="2" s="1"/>
  <c r="AC59" i="2"/>
  <c r="AE59" i="2" s="1"/>
  <c r="AF43" i="2"/>
  <c r="AC43" i="2"/>
  <c r="AE43" i="2" s="1"/>
  <c r="AD41" i="2"/>
  <c r="AF8" i="2"/>
  <c r="AF9" i="2"/>
  <c r="AF10" i="2"/>
  <c r="AF11" i="2"/>
  <c r="AF12" i="2"/>
  <c r="AF13" i="2"/>
  <c r="AF14" i="2"/>
  <c r="AF15" i="2"/>
  <c r="AF16" i="2"/>
  <c r="AF17" i="2"/>
  <c r="AF18" i="2"/>
  <c r="AF19" i="2"/>
  <c r="AF20" i="2"/>
  <c r="AF21" i="2"/>
  <c r="AF22" i="2"/>
  <c r="AF23" i="2"/>
  <c r="AF24" i="2"/>
  <c r="AF25" i="2"/>
  <c r="AF26" i="2"/>
  <c r="AF27" i="2"/>
  <c r="AF28" i="2"/>
  <c r="AF29" i="2"/>
  <c r="AF30" i="2"/>
  <c r="AF31" i="2"/>
  <c r="AF32" i="2"/>
  <c r="AF33" i="2"/>
  <c r="AF34" i="2"/>
  <c r="AF35" i="2"/>
  <c r="AF36" i="2"/>
  <c r="AF37" i="2"/>
  <c r="AF38" i="2"/>
  <c r="AF39" i="2"/>
  <c r="AF40" i="2"/>
  <c r="AF7" i="2"/>
  <c r="AC8" i="2"/>
  <c r="AE8" i="2" s="1"/>
  <c r="AC9" i="2"/>
  <c r="AE9" i="2" s="1"/>
  <c r="AC10" i="2"/>
  <c r="AE10" i="2" s="1"/>
  <c r="AC11" i="2"/>
  <c r="AE11" i="2" s="1"/>
  <c r="AC12" i="2"/>
  <c r="AE12" i="2" s="1"/>
  <c r="AC13" i="2"/>
  <c r="AE13" i="2" s="1"/>
  <c r="AC14" i="2"/>
  <c r="AE14" i="2" s="1"/>
  <c r="AC15" i="2"/>
  <c r="AE15" i="2" s="1"/>
  <c r="AC16" i="2"/>
  <c r="AE16" i="2" s="1"/>
  <c r="AC17" i="2"/>
  <c r="AE17" i="2" s="1"/>
  <c r="AC18" i="2"/>
  <c r="AE18" i="2" s="1"/>
  <c r="AC19" i="2"/>
  <c r="AE19" i="2" s="1"/>
  <c r="AC20" i="2"/>
  <c r="AE20" i="2" s="1"/>
  <c r="AC21" i="2"/>
  <c r="AE21" i="2" s="1"/>
  <c r="AC22" i="2"/>
  <c r="AE22" i="2" s="1"/>
  <c r="AC23" i="2"/>
  <c r="AE23" i="2" s="1"/>
  <c r="AC24" i="2"/>
  <c r="AE24" i="2" s="1"/>
  <c r="AC25" i="2"/>
  <c r="AE25" i="2" s="1"/>
  <c r="AC26" i="2"/>
  <c r="AE26" i="2" s="1"/>
  <c r="AC27" i="2"/>
  <c r="AE27" i="2" s="1"/>
  <c r="AC28" i="2"/>
  <c r="AE28" i="2" s="1"/>
  <c r="AC29" i="2"/>
  <c r="AE29" i="2" s="1"/>
  <c r="AC30" i="2"/>
  <c r="AE30" i="2" s="1"/>
  <c r="AC31" i="2"/>
  <c r="AE31" i="2" s="1"/>
  <c r="AC32" i="2"/>
  <c r="AE32" i="2" s="1"/>
  <c r="AC33" i="2"/>
  <c r="AE33" i="2" s="1"/>
  <c r="AC34" i="2"/>
  <c r="AE34" i="2" s="1"/>
  <c r="AC35" i="2"/>
  <c r="AE35" i="2" s="1"/>
  <c r="AC36" i="2"/>
  <c r="AE36" i="2" s="1"/>
  <c r="AC37" i="2"/>
  <c r="AE37" i="2" s="1"/>
  <c r="AC38" i="2"/>
  <c r="AE38" i="2" s="1"/>
  <c r="AC39" i="2"/>
  <c r="AE39" i="2" s="1"/>
  <c r="AC40" i="2"/>
  <c r="AE40" i="2" s="1"/>
  <c r="AC7" i="2"/>
  <c r="AF443" i="2"/>
  <c r="AF444" i="2"/>
  <c r="AF445" i="2"/>
  <c r="AF442" i="2"/>
  <c r="AC443" i="2"/>
  <c r="AE443" i="2" s="1"/>
  <c r="AC444" i="2"/>
  <c r="AC445" i="2"/>
  <c r="AE445" i="2" s="1"/>
  <c r="AC442" i="2"/>
  <c r="AE442" i="2" s="1"/>
  <c r="AF435" i="2"/>
  <c r="AF436" i="2"/>
  <c r="AF437" i="2"/>
  <c r="AF438" i="2"/>
  <c r="AF434" i="2"/>
  <c r="AC435" i="2"/>
  <c r="AE435" i="2" s="1"/>
  <c r="AC436" i="2"/>
  <c r="AE436" i="2" s="1"/>
  <c r="AC437" i="2"/>
  <c r="AE437" i="2" s="1"/>
  <c r="AC438" i="2"/>
  <c r="AE438" i="2" s="1"/>
  <c r="AC434" i="2"/>
  <c r="AE434" i="2" s="1"/>
  <c r="AF427" i="2"/>
  <c r="AF428" i="2"/>
  <c r="AF429" i="2"/>
  <c r="AF430" i="2"/>
  <c r="AF426" i="2"/>
  <c r="AC427" i="2"/>
  <c r="AE427" i="2" s="1"/>
  <c r="AC428" i="2"/>
  <c r="AE428" i="2" s="1"/>
  <c r="AC429" i="2"/>
  <c r="AE429" i="2" s="1"/>
  <c r="AC430" i="2"/>
  <c r="AE430" i="2" s="1"/>
  <c r="AC426" i="2"/>
  <c r="AE426" i="2" s="1"/>
  <c r="AF416" i="2"/>
  <c r="AF417" i="2"/>
  <c r="AF418" i="2"/>
  <c r="AF419" i="2"/>
  <c r="AF420" i="2"/>
  <c r="AF421" i="2"/>
  <c r="AF422" i="2"/>
  <c r="AF423" i="2"/>
  <c r="AF415" i="2"/>
  <c r="AC416" i="2"/>
  <c r="AE416" i="2" s="1"/>
  <c r="AC417" i="2"/>
  <c r="AE417" i="2" s="1"/>
  <c r="AC418" i="2"/>
  <c r="AE418" i="2" s="1"/>
  <c r="AC419" i="2"/>
  <c r="AE419" i="2" s="1"/>
  <c r="AC420" i="2"/>
  <c r="AE420" i="2" s="1"/>
  <c r="AC421" i="2"/>
  <c r="AE421" i="2" s="1"/>
  <c r="AC422" i="2"/>
  <c r="AE422" i="2" s="1"/>
  <c r="AC423" i="2"/>
  <c r="AE423" i="2" s="1"/>
  <c r="AC415" i="2"/>
  <c r="AE415" i="2" s="1"/>
  <c r="AF401" i="2"/>
  <c r="AF402" i="2"/>
  <c r="AF403" i="2"/>
  <c r="AF404" i="2"/>
  <c r="AF405" i="2"/>
  <c r="AF406" i="2"/>
  <c r="AF407" i="2"/>
  <c r="AF408" i="2"/>
  <c r="AF409" i="2"/>
  <c r="AF410" i="2"/>
  <c r="AF411" i="2"/>
  <c r="AF412" i="2"/>
  <c r="AC401" i="2"/>
  <c r="AE401" i="2" s="1"/>
  <c r="AC402" i="2"/>
  <c r="AE402" i="2" s="1"/>
  <c r="AC403" i="2"/>
  <c r="AE403" i="2" s="1"/>
  <c r="AC404" i="2"/>
  <c r="AE404" i="2" s="1"/>
  <c r="AC405" i="2"/>
  <c r="AE405" i="2" s="1"/>
  <c r="AC406" i="2"/>
  <c r="AE406" i="2" s="1"/>
  <c r="AC407" i="2"/>
  <c r="AE407" i="2" s="1"/>
  <c r="AC408" i="2"/>
  <c r="AE408" i="2" s="1"/>
  <c r="AC409" i="2"/>
  <c r="AE409" i="2" s="1"/>
  <c r="AC410" i="2"/>
  <c r="AE410" i="2" s="1"/>
  <c r="AC411" i="2"/>
  <c r="AE411" i="2" s="1"/>
  <c r="AC412" i="2"/>
  <c r="AE412" i="2" s="1"/>
  <c r="AF400" i="2"/>
  <c r="AC400" i="2"/>
  <c r="AE400" i="2" s="1"/>
  <c r="AF393" i="2"/>
  <c r="AF394" i="2"/>
  <c r="AF395" i="2"/>
  <c r="AF396" i="2"/>
  <c r="AF397" i="2"/>
  <c r="AF398" i="2"/>
  <c r="AF392" i="2"/>
  <c r="AC393" i="2"/>
  <c r="AE393" i="2" s="1"/>
  <c r="AC394" i="2"/>
  <c r="AE394" i="2" s="1"/>
  <c r="AC395" i="2"/>
  <c r="AE395" i="2" s="1"/>
  <c r="AC396" i="2"/>
  <c r="AE396" i="2" s="1"/>
  <c r="AC397" i="2"/>
  <c r="AE397" i="2" s="1"/>
  <c r="AC398" i="2"/>
  <c r="AE398" i="2" s="1"/>
  <c r="AC392" i="2"/>
  <c r="AE392" i="2" s="1"/>
  <c r="AF385" i="2"/>
  <c r="AF386" i="2"/>
  <c r="AF387" i="2"/>
  <c r="AF388" i="2"/>
  <c r="AF389" i="2"/>
  <c r="AF384" i="2"/>
  <c r="AC385" i="2"/>
  <c r="AE385" i="2" s="1"/>
  <c r="AC386" i="2"/>
  <c r="AE386" i="2" s="1"/>
  <c r="AC387" i="2"/>
  <c r="AE387" i="2" s="1"/>
  <c r="AC388" i="2"/>
  <c r="AE388" i="2" s="1"/>
  <c r="AC389" i="2"/>
  <c r="AE389" i="2" s="1"/>
  <c r="AC384" i="2"/>
  <c r="AE384" i="2" s="1"/>
  <c r="AF375" i="2"/>
  <c r="AF376" i="2"/>
  <c r="AF377" i="2"/>
  <c r="AF378" i="2"/>
  <c r="AE379" i="2"/>
  <c r="AF379" i="2"/>
  <c r="AF374" i="2"/>
  <c r="AC375" i="2"/>
  <c r="AE375" i="2" s="1"/>
  <c r="AC376" i="2"/>
  <c r="AE376" i="2" s="1"/>
  <c r="AC377" i="2"/>
  <c r="AE377" i="2" s="1"/>
  <c r="AC378" i="2"/>
  <c r="AE378" i="2" s="1"/>
  <c r="AF352" i="2"/>
  <c r="AF353" i="2"/>
  <c r="AF354" i="2"/>
  <c r="AF355" i="2"/>
  <c r="AC352" i="2"/>
  <c r="AE352" i="2" s="1"/>
  <c r="AC353" i="2"/>
  <c r="AE353" i="2" s="1"/>
  <c r="AC354" i="2"/>
  <c r="AE354" i="2" s="1"/>
  <c r="AC355" i="2"/>
  <c r="AE355" i="2" s="1"/>
  <c r="AF351" i="2"/>
  <c r="AC351" i="2"/>
  <c r="AF345" i="2"/>
  <c r="AF346" i="2"/>
  <c r="AF347" i="2"/>
  <c r="AF344" i="2"/>
  <c r="AC345" i="2"/>
  <c r="AE345" i="2" s="1"/>
  <c r="AC346" i="2"/>
  <c r="AE346" i="2" s="1"/>
  <c r="AC347" i="2"/>
  <c r="AC344" i="2"/>
  <c r="AE344" i="2" s="1"/>
  <c r="AF337" i="2"/>
  <c r="AF338" i="2"/>
  <c r="AF339" i="2"/>
  <c r="AF340" i="2"/>
  <c r="AF336" i="2"/>
  <c r="AC337" i="2"/>
  <c r="AE337" i="2" s="1"/>
  <c r="AC338" i="2"/>
  <c r="AE338" i="2" s="1"/>
  <c r="AC339" i="2"/>
  <c r="AE339" i="2" s="1"/>
  <c r="AC340" i="2"/>
  <c r="AE340" i="2" s="1"/>
  <c r="AC336" i="2"/>
  <c r="AE336" i="2" s="1"/>
  <c r="AF329" i="2"/>
  <c r="AF330" i="2"/>
  <c r="AF331" i="2"/>
  <c r="AF332" i="2"/>
  <c r="AC329" i="2"/>
  <c r="AE329" i="2" s="1"/>
  <c r="AC330" i="2"/>
  <c r="AE330" i="2" s="1"/>
  <c r="AC331" i="2"/>
  <c r="AE331" i="2" s="1"/>
  <c r="AC332" i="2"/>
  <c r="AE332" i="2" s="1"/>
  <c r="AF328" i="2"/>
  <c r="AC328" i="2"/>
  <c r="AE328" i="2" s="1"/>
  <c r="AF317" i="2"/>
  <c r="AF318" i="2"/>
  <c r="AF319" i="2"/>
  <c r="AF320" i="2"/>
  <c r="AF316" i="2"/>
  <c r="AC317" i="2"/>
  <c r="AE317" i="2" s="1"/>
  <c r="AC318" i="2"/>
  <c r="AE318" i="2" s="1"/>
  <c r="AC319" i="2"/>
  <c r="AE319" i="2" s="1"/>
  <c r="AC320" i="2"/>
  <c r="AE320" i="2" s="1"/>
  <c r="AC316" i="2"/>
  <c r="AE316" i="2" s="1"/>
  <c r="AF308" i="2"/>
  <c r="AF309" i="2"/>
  <c r="AF310" i="2"/>
  <c r="AF311" i="2"/>
  <c r="AF312" i="2"/>
  <c r="AF307" i="2"/>
  <c r="AC308" i="2"/>
  <c r="AE308" i="2" s="1"/>
  <c r="AC309" i="2"/>
  <c r="AE309" i="2" s="1"/>
  <c r="AC310" i="2"/>
  <c r="AE310" i="2" s="1"/>
  <c r="AC311" i="2"/>
  <c r="AE311" i="2" s="1"/>
  <c r="AC312" i="2"/>
  <c r="AE312" i="2" s="1"/>
  <c r="AC307" i="2"/>
  <c r="AE307" i="2" s="1"/>
  <c r="AC304" i="2"/>
  <c r="AE304" i="2" s="1"/>
  <c r="AC303" i="2"/>
  <c r="AE303" i="2" s="1"/>
  <c r="AF298" i="2"/>
  <c r="AF299" i="2"/>
  <c r="AF300" i="2"/>
  <c r="AF301" i="2"/>
  <c r="AF303" i="2"/>
  <c r="AF304" i="2"/>
  <c r="AF297" i="2"/>
  <c r="AC298" i="2"/>
  <c r="AE298" i="2" s="1"/>
  <c r="AC299" i="2"/>
  <c r="AE299" i="2" s="1"/>
  <c r="AC300" i="2"/>
  <c r="AE300" i="2" s="1"/>
  <c r="AC301" i="2"/>
  <c r="AE301" i="2" s="1"/>
  <c r="AC297" i="2"/>
  <c r="AE297" i="2" s="1"/>
  <c r="AF291" i="2"/>
  <c r="AF292" i="2"/>
  <c r="AF293" i="2"/>
  <c r="AF290" i="2"/>
  <c r="AC291" i="2"/>
  <c r="AC292" i="2"/>
  <c r="AE292" i="2" s="1"/>
  <c r="AC293" i="2"/>
  <c r="AE293" i="2" s="1"/>
  <c r="AC290" i="2"/>
  <c r="AE290" i="2" s="1"/>
  <c r="AF275" i="2"/>
  <c r="AF276" i="2"/>
  <c r="AF277" i="2"/>
  <c r="AF278" i="2"/>
  <c r="AF274" i="2"/>
  <c r="AC275" i="2"/>
  <c r="AE275" i="2" s="1"/>
  <c r="AC276" i="2"/>
  <c r="AE276" i="2" s="1"/>
  <c r="AC277" i="2"/>
  <c r="AE277" i="2" s="1"/>
  <c r="AC278" i="2"/>
  <c r="AE278" i="2" s="1"/>
  <c r="AC274" i="2"/>
  <c r="AF258" i="2"/>
  <c r="AF259" i="2"/>
  <c r="AF260" i="2"/>
  <c r="AF261" i="2"/>
  <c r="AF262" i="2"/>
  <c r="AF263" i="2"/>
  <c r="AF264" i="2"/>
  <c r="AF265" i="2"/>
  <c r="AF266" i="2"/>
  <c r="AF267" i="2"/>
  <c r="AF268" i="2"/>
  <c r="AF269" i="2"/>
  <c r="AF270" i="2"/>
  <c r="AF271" i="2"/>
  <c r="AF257" i="2"/>
  <c r="AC258" i="2"/>
  <c r="AE258" i="2" s="1"/>
  <c r="AC259" i="2"/>
  <c r="AE259" i="2" s="1"/>
  <c r="AC260" i="2"/>
  <c r="AE260" i="2" s="1"/>
  <c r="AC261" i="2"/>
  <c r="AE261" i="2" s="1"/>
  <c r="AC262" i="2"/>
  <c r="AE262" i="2" s="1"/>
  <c r="AC263" i="2"/>
  <c r="AE263" i="2" s="1"/>
  <c r="AC264" i="2"/>
  <c r="AE264" i="2" s="1"/>
  <c r="AC265" i="2"/>
  <c r="AE265" i="2" s="1"/>
  <c r="AC266" i="2"/>
  <c r="AE266" i="2" s="1"/>
  <c r="AC267" i="2"/>
  <c r="AE267" i="2" s="1"/>
  <c r="AC268" i="2"/>
  <c r="AE268" i="2" s="1"/>
  <c r="AC269" i="2"/>
  <c r="AE269" i="2" s="1"/>
  <c r="AC270" i="2"/>
  <c r="AE270" i="2" s="1"/>
  <c r="AC271" i="2"/>
  <c r="AE271" i="2" s="1"/>
  <c r="AC257" i="2"/>
  <c r="AE257" i="2" s="1"/>
  <c r="AC232" i="2"/>
  <c r="AC233" i="2"/>
  <c r="AE233" i="2" s="1"/>
  <c r="AC234" i="2"/>
  <c r="AE234" i="2" s="1"/>
  <c r="AC235" i="2"/>
  <c r="AE235" i="2" s="1"/>
  <c r="AC236" i="2"/>
  <c r="AE236" i="2" s="1"/>
  <c r="AC237" i="2"/>
  <c r="AE237" i="2" s="1"/>
  <c r="AC238" i="2"/>
  <c r="AE238" i="2" s="1"/>
  <c r="AC239" i="2"/>
  <c r="AE239" i="2" s="1"/>
  <c r="AC240" i="2"/>
  <c r="AE240" i="2" s="1"/>
  <c r="AC241" i="2"/>
  <c r="AE241" i="2" s="1"/>
  <c r="AC242" i="2"/>
  <c r="AE242" i="2" s="1"/>
  <c r="AC243" i="2"/>
  <c r="AE243" i="2" s="1"/>
  <c r="AC244" i="2"/>
  <c r="AE244" i="2" s="1"/>
  <c r="AC245" i="2"/>
  <c r="AE245" i="2" s="1"/>
  <c r="AC246" i="2"/>
  <c r="AE246" i="2" s="1"/>
  <c r="AC247" i="2"/>
  <c r="AE247" i="2" s="1"/>
  <c r="AC248" i="2"/>
  <c r="AE248" i="2" s="1"/>
  <c r="AC250" i="2"/>
  <c r="AE250" i="2" s="1"/>
  <c r="AC251" i="2"/>
  <c r="AE251" i="2" s="1"/>
  <c r="AC252" i="2"/>
  <c r="AE252" i="2" s="1"/>
  <c r="AC253" i="2"/>
  <c r="AE253" i="2" s="1"/>
  <c r="AC254" i="2"/>
  <c r="AE254" i="2" s="1"/>
  <c r="AC231" i="2"/>
  <c r="AE231" i="2" s="1"/>
  <c r="AF231" i="2"/>
  <c r="AE232" i="2"/>
  <c r="AF232" i="2"/>
  <c r="AF233" i="2"/>
  <c r="AF234" i="2"/>
  <c r="AF235" i="2"/>
  <c r="AF236" i="2"/>
  <c r="AF237" i="2"/>
  <c r="AF238" i="2"/>
  <c r="AF239" i="2"/>
  <c r="AF240" i="2"/>
  <c r="AF241" i="2"/>
  <c r="AF242" i="2"/>
  <c r="AF243" i="2"/>
  <c r="AF244" i="2"/>
  <c r="AF245" i="2"/>
  <c r="AF246" i="2"/>
  <c r="AF247" i="2"/>
  <c r="AF248" i="2"/>
  <c r="AF250" i="2"/>
  <c r="AF251" i="2"/>
  <c r="AF252" i="2"/>
  <c r="AF253" i="2"/>
  <c r="AF254" i="2"/>
  <c r="AF227" i="2"/>
  <c r="AF226" i="2"/>
  <c r="AF225" i="2"/>
  <c r="AF220" i="2"/>
  <c r="AF221" i="2"/>
  <c r="AC226" i="2"/>
  <c r="AE226" i="2" s="1"/>
  <c r="AC227" i="2"/>
  <c r="AE227" i="2" s="1"/>
  <c r="AC225" i="2"/>
  <c r="AE225" i="2" s="1"/>
  <c r="AC220" i="2"/>
  <c r="AE220" i="2" s="1"/>
  <c r="AC221" i="2"/>
  <c r="AE221" i="2" s="1"/>
  <c r="AC219" i="2"/>
  <c r="AE219" i="2" s="1"/>
  <c r="AF203" i="2"/>
  <c r="AF204" i="2"/>
  <c r="AF205" i="2"/>
  <c r="AF206" i="2"/>
  <c r="AF207" i="2"/>
  <c r="AF202" i="2"/>
  <c r="AC203" i="2"/>
  <c r="AE203" i="2" s="1"/>
  <c r="AC204" i="2"/>
  <c r="AE204" i="2" s="1"/>
  <c r="AC205" i="2"/>
  <c r="AE205" i="2" s="1"/>
  <c r="AC206" i="2"/>
  <c r="AE206" i="2" s="1"/>
  <c r="AC207" i="2"/>
  <c r="AE207" i="2" s="1"/>
  <c r="AC202" i="2"/>
  <c r="AE202" i="2" s="1"/>
  <c r="AF193" i="2"/>
  <c r="AF194" i="2"/>
  <c r="AF195" i="2"/>
  <c r="AF196" i="2"/>
  <c r="AF198" i="2"/>
  <c r="AF199" i="2"/>
  <c r="AF192" i="2"/>
  <c r="AC193" i="2"/>
  <c r="AE193" i="2" s="1"/>
  <c r="AC194" i="2"/>
  <c r="AE194" i="2" s="1"/>
  <c r="AC195" i="2"/>
  <c r="AE195" i="2" s="1"/>
  <c r="AC196" i="2"/>
  <c r="AE196" i="2" s="1"/>
  <c r="AC198" i="2"/>
  <c r="AE198" i="2" s="1"/>
  <c r="AC199" i="2"/>
  <c r="AE199" i="2" s="1"/>
  <c r="AC192" i="2"/>
  <c r="AE192" i="2" s="1"/>
  <c r="AF186" i="2"/>
  <c r="AF187" i="2"/>
  <c r="AF188" i="2"/>
  <c r="AF185" i="2"/>
  <c r="AC186" i="2"/>
  <c r="AE186" i="2" s="1"/>
  <c r="AC187" i="2"/>
  <c r="AE187" i="2" s="1"/>
  <c r="AC188" i="2"/>
  <c r="AE188" i="2" s="1"/>
  <c r="AC185" i="2"/>
  <c r="AF178" i="2"/>
  <c r="AF179" i="2"/>
  <c r="AF180" i="2"/>
  <c r="AF181" i="2"/>
  <c r="AF177" i="2"/>
  <c r="AC178" i="2"/>
  <c r="AE178" i="2" s="1"/>
  <c r="AC179" i="2"/>
  <c r="AC180" i="2"/>
  <c r="AE180" i="2" s="1"/>
  <c r="AC181" i="2"/>
  <c r="AE181" i="2" s="1"/>
  <c r="AC177" i="2"/>
  <c r="AE177" i="2" s="1"/>
  <c r="AF161" i="2"/>
  <c r="AF162" i="2"/>
  <c r="AF163" i="2"/>
  <c r="AF164" i="2"/>
  <c r="AF165" i="2"/>
  <c r="AF160" i="2"/>
  <c r="AD167" i="2"/>
  <c r="AC161" i="2"/>
  <c r="AE161" i="2" s="1"/>
  <c r="AC162" i="2"/>
  <c r="AE162" i="2" s="1"/>
  <c r="AC163" i="2"/>
  <c r="AE163" i="2" s="1"/>
  <c r="AC164" i="2"/>
  <c r="AE164" i="2" s="1"/>
  <c r="AC165" i="2"/>
  <c r="AE165" i="2" s="1"/>
  <c r="AC160" i="2"/>
  <c r="AE160" i="2" s="1"/>
  <c r="AF149" i="2"/>
  <c r="AF150" i="2"/>
  <c r="AF151" i="2"/>
  <c r="AF152" i="2"/>
  <c r="AF153" i="2"/>
  <c r="AF154" i="2"/>
  <c r="AF155" i="2"/>
  <c r="AF156" i="2"/>
  <c r="AF157" i="2"/>
  <c r="AF148" i="2"/>
  <c r="AC149" i="2"/>
  <c r="AE149" i="2" s="1"/>
  <c r="AC150" i="2"/>
  <c r="AE150" i="2" s="1"/>
  <c r="AC151" i="2"/>
  <c r="AE151" i="2" s="1"/>
  <c r="AC152" i="2"/>
  <c r="AE152" i="2" s="1"/>
  <c r="AC153" i="2"/>
  <c r="AE153" i="2" s="1"/>
  <c r="AC154" i="2"/>
  <c r="AE154" i="2" s="1"/>
  <c r="AC155" i="2"/>
  <c r="AE155" i="2" s="1"/>
  <c r="AC156" i="2"/>
  <c r="AE156" i="2" s="1"/>
  <c r="AC157" i="2"/>
  <c r="AE157" i="2" s="1"/>
  <c r="AF122" i="2"/>
  <c r="AF123" i="2"/>
  <c r="AF124" i="2"/>
  <c r="AF125" i="2"/>
  <c r="AF126" i="2"/>
  <c r="AF127" i="2"/>
  <c r="AF128" i="2"/>
  <c r="AF129" i="2"/>
  <c r="AF130" i="2"/>
  <c r="AF131" i="2"/>
  <c r="AF132" i="2"/>
  <c r="AF133" i="2"/>
  <c r="AF134" i="2"/>
  <c r="AF135" i="2"/>
  <c r="AF136" i="2"/>
  <c r="AF137" i="2"/>
  <c r="AF138" i="2"/>
  <c r="AF139" i="2"/>
  <c r="AF140" i="2"/>
  <c r="AF142" i="2"/>
  <c r="AF143" i="2"/>
  <c r="AF144" i="2"/>
  <c r="AF145" i="2"/>
  <c r="AF121" i="2"/>
  <c r="AC122" i="2"/>
  <c r="AE122" i="2" s="1"/>
  <c r="AC123" i="2"/>
  <c r="AE123" i="2" s="1"/>
  <c r="AC124" i="2"/>
  <c r="AE124" i="2" s="1"/>
  <c r="AC125" i="2"/>
  <c r="AE125" i="2" s="1"/>
  <c r="AC126" i="2"/>
  <c r="AE126" i="2" s="1"/>
  <c r="AC127" i="2"/>
  <c r="AE127" i="2" s="1"/>
  <c r="AC128" i="2"/>
  <c r="AE128" i="2" s="1"/>
  <c r="AC129" i="2"/>
  <c r="AE129" i="2" s="1"/>
  <c r="AC130" i="2"/>
  <c r="AE130" i="2" s="1"/>
  <c r="AC131" i="2"/>
  <c r="AE131" i="2" s="1"/>
  <c r="AC132" i="2"/>
  <c r="AE132" i="2" s="1"/>
  <c r="AC133" i="2"/>
  <c r="AE133" i="2" s="1"/>
  <c r="AC134" i="2"/>
  <c r="AE134" i="2" s="1"/>
  <c r="AC135" i="2"/>
  <c r="AE135" i="2" s="1"/>
  <c r="AC136" i="2"/>
  <c r="AE136" i="2" s="1"/>
  <c r="AC137" i="2"/>
  <c r="AE137" i="2" s="1"/>
  <c r="AC138" i="2"/>
  <c r="AE138" i="2" s="1"/>
  <c r="AC139" i="2"/>
  <c r="AE139" i="2" s="1"/>
  <c r="AC140" i="2"/>
  <c r="AE140" i="2" s="1"/>
  <c r="AC142" i="2"/>
  <c r="AE142" i="2" s="1"/>
  <c r="AC143" i="2"/>
  <c r="AE143" i="2" s="1"/>
  <c r="AC144" i="2"/>
  <c r="AE144" i="2" s="1"/>
  <c r="AC145" i="2"/>
  <c r="AE145" i="2" s="1"/>
  <c r="AC121" i="2"/>
  <c r="AE121" i="2" s="1"/>
  <c r="AE117" i="2"/>
  <c r="AF117" i="2" s="1"/>
  <c r="AE118" i="2"/>
  <c r="AF118" i="2" s="1"/>
  <c r="AE116" i="2"/>
  <c r="AF116" i="2" s="1"/>
  <c r="AE114" i="2"/>
  <c r="AF114" i="2" s="1"/>
  <c r="AE113" i="2"/>
  <c r="AF113" i="2" s="1"/>
  <c r="AC101" i="2"/>
  <c r="AE101" i="2" s="1"/>
  <c r="AF101" i="2" s="1"/>
  <c r="AC102" i="2"/>
  <c r="AE102" i="2" s="1"/>
  <c r="AF102" i="2" s="1"/>
  <c r="AC103" i="2"/>
  <c r="AE103" i="2" s="1"/>
  <c r="AF103" i="2" s="1"/>
  <c r="AC104" i="2"/>
  <c r="AE104" i="2" s="1"/>
  <c r="AF104" i="2" s="1"/>
  <c r="AC105" i="2"/>
  <c r="AE105" i="2" s="1"/>
  <c r="AF105" i="2" s="1"/>
  <c r="AC106" i="2"/>
  <c r="AE106" i="2" s="1"/>
  <c r="AF106" i="2" s="1"/>
  <c r="AC107" i="2"/>
  <c r="AE107" i="2" s="1"/>
  <c r="AF107" i="2" s="1"/>
  <c r="AC108" i="2"/>
  <c r="AE108" i="2" s="1"/>
  <c r="AF108" i="2" s="1"/>
  <c r="AC109" i="2"/>
  <c r="AE109" i="2" s="1"/>
  <c r="AF109" i="2" s="1"/>
  <c r="AC110" i="2"/>
  <c r="AE110" i="2" s="1"/>
  <c r="AF110" i="2" s="1"/>
  <c r="AC100" i="2"/>
  <c r="AE100" i="2" s="1"/>
  <c r="AF100" i="2" s="1"/>
  <c r="AE76" i="2"/>
  <c r="AF76" i="2"/>
  <c r="AE77" i="2"/>
  <c r="AF77" i="2"/>
  <c r="AE78" i="2"/>
  <c r="AF78" i="2"/>
  <c r="AE79" i="2"/>
  <c r="AF79" i="2"/>
  <c r="AE80" i="2"/>
  <c r="AF80" i="2"/>
  <c r="AE81" i="2"/>
  <c r="AF81" i="2"/>
  <c r="AE82" i="2"/>
  <c r="AF82" i="2"/>
  <c r="AE83" i="2"/>
  <c r="AF83" i="2"/>
  <c r="AE84" i="2"/>
  <c r="AF84" i="2"/>
  <c r="AE85" i="2"/>
  <c r="AF85" i="2"/>
  <c r="AE86" i="2"/>
  <c r="AF86" i="2"/>
  <c r="AE87" i="2"/>
  <c r="AF87" i="2"/>
  <c r="AE88" i="2"/>
  <c r="AF88" i="2"/>
  <c r="AE89" i="2"/>
  <c r="AF89" i="2"/>
  <c r="AE90" i="2"/>
  <c r="AF90" i="2"/>
  <c r="AE91" i="2"/>
  <c r="AF91" i="2"/>
  <c r="AE92" i="2"/>
  <c r="AF92" i="2"/>
  <c r="AE94" i="2"/>
  <c r="AF94" i="2"/>
  <c r="AE95" i="2"/>
  <c r="AF95" i="2"/>
  <c r="AE96" i="2"/>
  <c r="AF96" i="2"/>
  <c r="AE97" i="2"/>
  <c r="AF97" i="2"/>
  <c r="AE75" i="2"/>
  <c r="AF75" i="2"/>
  <c r="AD73" i="2"/>
  <c r="AC73" i="2"/>
  <c r="AE71" i="2"/>
  <c r="AF71" i="2"/>
  <c r="AF70" i="2"/>
  <c r="AE70" i="2"/>
  <c r="AE66" i="2"/>
  <c r="AF66" i="2"/>
  <c r="AE67" i="2"/>
  <c r="AF67" i="2"/>
  <c r="AF65" i="2"/>
  <c r="AE65" i="2"/>
  <c r="AD68" i="2"/>
  <c r="AC68" i="2"/>
  <c r="AD146" i="2"/>
  <c r="AG38" i="2"/>
  <c r="P447" i="2"/>
  <c r="Y447" i="2"/>
  <c r="AD447" i="2"/>
  <c r="P424" i="2"/>
  <c r="Y424" i="2"/>
  <c r="AD424" i="2"/>
  <c r="P413" i="2"/>
  <c r="Y413" i="2"/>
  <c r="AD413" i="2"/>
  <c r="P390" i="2"/>
  <c r="Y390" i="2"/>
  <c r="AD390" i="2"/>
  <c r="AC374" i="2"/>
  <c r="AE374" i="2" s="1"/>
  <c r="L390" i="2"/>
  <c r="I372" i="2"/>
  <c r="J372" i="2"/>
  <c r="K372" i="2"/>
  <c r="L372" i="2"/>
  <c r="M372" i="2"/>
  <c r="N372" i="2"/>
  <c r="O372" i="2"/>
  <c r="P372" i="2"/>
  <c r="Q372" i="2"/>
  <c r="R372" i="2"/>
  <c r="S372" i="2"/>
  <c r="T372" i="2"/>
  <c r="U372" i="2"/>
  <c r="X372" i="2"/>
  <c r="Y372" i="2"/>
  <c r="Z372" i="2"/>
  <c r="AA372" i="2"/>
  <c r="AB372" i="2"/>
  <c r="AC372" i="2"/>
  <c r="AD372" i="2"/>
  <c r="AE372" i="2"/>
  <c r="AF372" i="2"/>
  <c r="AG372" i="2"/>
  <c r="AH372" i="2"/>
  <c r="AI372" i="2"/>
  <c r="AJ372" i="2"/>
  <c r="AK372" i="2"/>
  <c r="AL372" i="2"/>
  <c r="AN372" i="2"/>
  <c r="AO372" i="2"/>
  <c r="AP372" i="2"/>
  <c r="AQ372" i="2"/>
  <c r="AR372" i="2"/>
  <c r="AS372" i="2"/>
  <c r="AT372" i="2"/>
  <c r="H372" i="2"/>
  <c r="I369" i="2"/>
  <c r="J369" i="2"/>
  <c r="K369" i="2"/>
  <c r="L369" i="2"/>
  <c r="M369" i="2"/>
  <c r="N369" i="2"/>
  <c r="O369" i="2"/>
  <c r="P369" i="2"/>
  <c r="Q369" i="2"/>
  <c r="R369" i="2"/>
  <c r="S369" i="2"/>
  <c r="T369" i="2"/>
  <c r="U369" i="2"/>
  <c r="X369" i="2"/>
  <c r="Y369" i="2"/>
  <c r="Z369" i="2"/>
  <c r="AA369" i="2"/>
  <c r="AB369" i="2"/>
  <c r="AC369" i="2"/>
  <c r="AD369" i="2"/>
  <c r="AE369" i="2"/>
  <c r="AF369" i="2"/>
  <c r="AG369" i="2"/>
  <c r="AH369" i="2"/>
  <c r="AI369" i="2"/>
  <c r="AJ369" i="2"/>
  <c r="AK369" i="2"/>
  <c r="AL369" i="2"/>
  <c r="AN369" i="2"/>
  <c r="AO369" i="2"/>
  <c r="AP369" i="2"/>
  <c r="AQ369" i="2"/>
  <c r="AR369" i="2"/>
  <c r="AS369" i="2"/>
  <c r="AT369" i="2"/>
  <c r="H369" i="2"/>
  <c r="P366" i="2"/>
  <c r="Q366" i="2"/>
  <c r="R366" i="2"/>
  <c r="S366" i="2"/>
  <c r="T366" i="2"/>
  <c r="U366" i="2"/>
  <c r="X366" i="2"/>
  <c r="Y366" i="2"/>
  <c r="Z366" i="2"/>
  <c r="AA366" i="2"/>
  <c r="AB366" i="2"/>
  <c r="AC366" i="2"/>
  <c r="AD366" i="2"/>
  <c r="AE366" i="2"/>
  <c r="AF366" i="2"/>
  <c r="AG366" i="2"/>
  <c r="AH366" i="2"/>
  <c r="AI366" i="2"/>
  <c r="AJ366" i="2"/>
  <c r="AK366" i="2"/>
  <c r="AL366" i="2"/>
  <c r="AN366" i="2"/>
  <c r="AO366" i="2"/>
  <c r="AP366" i="2"/>
  <c r="AQ366" i="2"/>
  <c r="AR366" i="2"/>
  <c r="AS366" i="2"/>
  <c r="AT366" i="2"/>
  <c r="P363" i="2"/>
  <c r="Q363" i="2"/>
  <c r="R363" i="2"/>
  <c r="S363" i="2"/>
  <c r="T363" i="2"/>
  <c r="U363" i="2"/>
  <c r="X363" i="2"/>
  <c r="Y363" i="2"/>
  <c r="Z363" i="2"/>
  <c r="AA363" i="2"/>
  <c r="AB363" i="2"/>
  <c r="AC363" i="2"/>
  <c r="AD363" i="2"/>
  <c r="AE363" i="2"/>
  <c r="AF363" i="2"/>
  <c r="AG363" i="2"/>
  <c r="AH363" i="2"/>
  <c r="AI363" i="2"/>
  <c r="AJ363" i="2"/>
  <c r="AK363" i="2"/>
  <c r="AL363" i="2"/>
  <c r="AN363" i="2"/>
  <c r="AO363" i="2"/>
  <c r="AP363" i="2"/>
  <c r="AQ363" i="2"/>
  <c r="AR363" i="2"/>
  <c r="AS363" i="2"/>
  <c r="AT363" i="2"/>
  <c r="O363" i="2"/>
  <c r="T360" i="2"/>
  <c r="U360" i="2"/>
  <c r="X360" i="2"/>
  <c r="Y360" i="2"/>
  <c r="Z360" i="2"/>
  <c r="AA360" i="2"/>
  <c r="AB360" i="2"/>
  <c r="AC360" i="2"/>
  <c r="AD360" i="2"/>
  <c r="AE360" i="2"/>
  <c r="AF360" i="2"/>
  <c r="AG360" i="2"/>
  <c r="AH360" i="2"/>
  <c r="AI360" i="2"/>
  <c r="AJ360" i="2"/>
  <c r="AK360" i="2"/>
  <c r="AL360" i="2"/>
  <c r="AN360" i="2"/>
  <c r="AO360" i="2"/>
  <c r="AP360" i="2"/>
  <c r="AQ360" i="2"/>
  <c r="AR360" i="2"/>
  <c r="AS360" i="2"/>
  <c r="AT360" i="2"/>
  <c r="S360" i="2"/>
  <c r="Y357" i="2"/>
  <c r="AD357" i="2"/>
  <c r="H357" i="2"/>
  <c r="Y349" i="2"/>
  <c r="AD349" i="2"/>
  <c r="Y342" i="2"/>
  <c r="AD342" i="2"/>
  <c r="Y334" i="2"/>
  <c r="AD334" i="2"/>
  <c r="AT326" i="2"/>
  <c r="AS326" i="2"/>
  <c r="N111" i="2"/>
  <c r="M86" i="2"/>
  <c r="O86" i="2" s="1"/>
  <c r="N86" i="2"/>
  <c r="J86" i="2"/>
  <c r="Q243" i="2"/>
  <c r="S243" i="2" s="1"/>
  <c r="R243" i="2"/>
  <c r="Q134" i="2"/>
  <c r="S134" i="2" s="1"/>
  <c r="R134" i="2"/>
  <c r="Q111" i="2"/>
  <c r="S111" i="2" s="1"/>
  <c r="R86" i="2"/>
  <c r="Q86" i="2"/>
  <c r="S86" i="2" s="1"/>
  <c r="Y322" i="2"/>
  <c r="AD322" i="2"/>
  <c r="AL318" i="2"/>
  <c r="AM318" i="2"/>
  <c r="AN318" i="2"/>
  <c r="Y314" i="2"/>
  <c r="AD314" i="2"/>
  <c r="Y305" i="2"/>
  <c r="AD305" i="2"/>
  <c r="AU305" i="2"/>
  <c r="Y295" i="2"/>
  <c r="AD295" i="2"/>
  <c r="AF284" i="2"/>
  <c r="AE283" i="2"/>
  <c r="AF283" i="2"/>
  <c r="AE284" i="2"/>
  <c r="AE285" i="2"/>
  <c r="AF285" i="2"/>
  <c r="AE286" i="2"/>
  <c r="AF286" i="2"/>
  <c r="AF282" i="2"/>
  <c r="AE282" i="2"/>
  <c r="Y288" i="2"/>
  <c r="AC288" i="2"/>
  <c r="AD288" i="2"/>
  <c r="Y280" i="2"/>
  <c r="AD280" i="2"/>
  <c r="Y272" i="2"/>
  <c r="Y255" i="2"/>
  <c r="AD255" i="2"/>
  <c r="N243" i="2"/>
  <c r="Z244" i="2"/>
  <c r="Z243" i="2"/>
  <c r="AD229" i="2"/>
  <c r="AD223" i="2"/>
  <c r="AE212" i="2"/>
  <c r="AF212" i="2"/>
  <c r="AE213" i="2"/>
  <c r="AF213" i="2"/>
  <c r="AE214" i="2"/>
  <c r="AF214" i="2"/>
  <c r="AE215" i="2"/>
  <c r="AF215" i="2"/>
  <c r="AF211" i="2"/>
  <c r="AE211" i="2"/>
  <c r="AC217" i="2"/>
  <c r="AD217" i="2"/>
  <c r="AF219" i="2"/>
  <c r="AD190" i="2"/>
  <c r="Y209" i="2"/>
  <c r="AD209" i="2"/>
  <c r="Z153" i="2"/>
  <c r="AB153" i="2" s="1"/>
  <c r="AA153" i="2"/>
  <c r="Y158" i="2"/>
  <c r="Y183" i="2"/>
  <c r="AD183" i="2"/>
  <c r="AE170" i="2"/>
  <c r="AF170" i="2"/>
  <c r="AE171" i="2"/>
  <c r="AF171" i="2"/>
  <c r="AE172" i="2"/>
  <c r="AF172" i="2"/>
  <c r="AE173" i="2"/>
  <c r="AF173" i="2"/>
  <c r="AF169" i="2"/>
  <c r="AE169" i="2"/>
  <c r="AC175" i="2"/>
  <c r="AD175" i="2"/>
  <c r="AD158" i="2"/>
  <c r="Y146" i="2"/>
  <c r="L119" i="2"/>
  <c r="P119" i="2"/>
  <c r="Y119" i="2"/>
  <c r="AD119" i="2"/>
  <c r="L98" i="2"/>
  <c r="P98" i="2"/>
  <c r="Y98" i="2"/>
  <c r="AC98" i="2"/>
  <c r="AD98" i="2"/>
  <c r="N7" i="2"/>
  <c r="AM73" i="2"/>
  <c r="L458" i="2"/>
  <c r="M458" i="2"/>
  <c r="N458" i="2"/>
  <c r="P458" i="2"/>
  <c r="Q458" i="2"/>
  <c r="Y458" i="2"/>
  <c r="Z458" i="2"/>
  <c r="AC458" i="2"/>
  <c r="AD458" i="2"/>
  <c r="AE458" i="2"/>
  <c r="AF458" i="2"/>
  <c r="AD60" i="2"/>
  <c r="AC148" i="2"/>
  <c r="AE148" i="2" s="1"/>
  <c r="N443" i="2"/>
  <c r="N444" i="2"/>
  <c r="N445" i="2"/>
  <c r="N442" i="2"/>
  <c r="N435" i="2"/>
  <c r="N436" i="2"/>
  <c r="N437" i="2"/>
  <c r="N438" i="2"/>
  <c r="N434" i="2"/>
  <c r="N427" i="2"/>
  <c r="N428" i="2"/>
  <c r="N429" i="2"/>
  <c r="N430" i="2"/>
  <c r="N426" i="2"/>
  <c r="N416" i="2"/>
  <c r="N417" i="2"/>
  <c r="N418" i="2"/>
  <c r="N419" i="2"/>
  <c r="N420" i="2"/>
  <c r="N421" i="2"/>
  <c r="N422" i="2"/>
  <c r="N423" i="2"/>
  <c r="N415" i="2"/>
  <c r="N393" i="2"/>
  <c r="N394" i="2"/>
  <c r="N395" i="2"/>
  <c r="N396" i="2"/>
  <c r="N397" i="2"/>
  <c r="N398" i="2"/>
  <c r="N400" i="2"/>
  <c r="N401" i="2"/>
  <c r="N402" i="2"/>
  <c r="N403" i="2"/>
  <c r="N404" i="2"/>
  <c r="N405" i="2"/>
  <c r="N406" i="2"/>
  <c r="N407" i="2"/>
  <c r="N408" i="2"/>
  <c r="N409" i="2"/>
  <c r="N410" i="2"/>
  <c r="N411" i="2"/>
  <c r="N412" i="2"/>
  <c r="N392" i="2"/>
  <c r="N375" i="2"/>
  <c r="N376" i="2"/>
  <c r="N377" i="2"/>
  <c r="N378" i="2"/>
  <c r="N379" i="2"/>
  <c r="N381" i="2"/>
  <c r="N382" i="2"/>
  <c r="N383" i="2"/>
  <c r="N384" i="2"/>
  <c r="N385" i="2"/>
  <c r="N386" i="2"/>
  <c r="N387" i="2"/>
  <c r="N388" i="2"/>
  <c r="N389" i="2"/>
  <c r="N374" i="2"/>
  <c r="R442" i="2"/>
  <c r="R443" i="2"/>
  <c r="R444" i="2"/>
  <c r="R445" i="2"/>
  <c r="R434" i="2"/>
  <c r="R435" i="2"/>
  <c r="R436" i="2"/>
  <c r="R437" i="2"/>
  <c r="R438" i="2"/>
  <c r="R426" i="2"/>
  <c r="R427" i="2"/>
  <c r="R428" i="2"/>
  <c r="R429" i="2"/>
  <c r="R430" i="2"/>
  <c r="N352" i="2"/>
  <c r="N353" i="2"/>
  <c r="N354" i="2"/>
  <c r="N355" i="2"/>
  <c r="N351" i="2"/>
  <c r="N347" i="2"/>
  <c r="R415" i="2"/>
  <c r="R416" i="2"/>
  <c r="R417" i="2"/>
  <c r="R418" i="2"/>
  <c r="R419" i="2"/>
  <c r="R420" i="2"/>
  <c r="R421" i="2"/>
  <c r="R422" i="2"/>
  <c r="R423" i="2"/>
  <c r="N346" i="2"/>
  <c r="R400" i="2"/>
  <c r="R401" i="2"/>
  <c r="R402" i="2"/>
  <c r="R403" i="2"/>
  <c r="R404" i="2"/>
  <c r="R405" i="2"/>
  <c r="R406" i="2"/>
  <c r="R407" i="2"/>
  <c r="R408" i="2"/>
  <c r="R409" i="2"/>
  <c r="R410" i="2"/>
  <c r="R411" i="2"/>
  <c r="R412" i="2"/>
  <c r="R392" i="2"/>
  <c r="R393" i="2"/>
  <c r="R394" i="2"/>
  <c r="R395" i="2"/>
  <c r="R396" i="2"/>
  <c r="R397" i="2"/>
  <c r="R398" i="2"/>
  <c r="R381" i="2"/>
  <c r="R382" i="2"/>
  <c r="R383" i="2"/>
  <c r="R384" i="2"/>
  <c r="R385" i="2"/>
  <c r="R386" i="2"/>
  <c r="R387" i="2"/>
  <c r="R388" i="2"/>
  <c r="R389" i="2"/>
  <c r="R374" i="2"/>
  <c r="R375" i="2"/>
  <c r="R376" i="2"/>
  <c r="R377" i="2"/>
  <c r="R378" i="2"/>
  <c r="R379" i="2"/>
  <c r="R351" i="2"/>
  <c r="R352" i="2"/>
  <c r="R353" i="2"/>
  <c r="R354" i="2"/>
  <c r="R355" i="2"/>
  <c r="R344" i="2"/>
  <c r="R345" i="2"/>
  <c r="R346" i="2"/>
  <c r="R347" i="2"/>
  <c r="R340" i="2"/>
  <c r="Z442" i="2"/>
  <c r="Z443" i="2"/>
  <c r="Z444" i="2"/>
  <c r="Z445" i="2"/>
  <c r="Z434" i="2"/>
  <c r="Z435" i="2"/>
  <c r="Z436" i="2"/>
  <c r="Z437" i="2"/>
  <c r="Z438" i="2"/>
  <c r="Z426" i="2"/>
  <c r="Z427" i="2"/>
  <c r="Z428" i="2"/>
  <c r="Z429" i="2"/>
  <c r="Z430" i="2"/>
  <c r="Z416" i="2"/>
  <c r="Z417" i="2"/>
  <c r="Z418" i="2"/>
  <c r="Z419" i="2"/>
  <c r="Z420" i="2"/>
  <c r="Z421" i="2"/>
  <c r="Z422" i="2"/>
  <c r="Z423" i="2"/>
  <c r="Z400" i="2"/>
  <c r="Z401" i="2"/>
  <c r="Z402" i="2"/>
  <c r="Z403" i="2"/>
  <c r="Z404" i="2"/>
  <c r="Z405" i="2"/>
  <c r="Z406" i="2"/>
  <c r="Z407" i="2"/>
  <c r="Z408" i="2"/>
  <c r="Z409" i="2"/>
  <c r="Z410" i="2"/>
  <c r="Z411" i="2"/>
  <c r="Z412" i="2"/>
  <c r="Z392" i="2"/>
  <c r="Z393" i="2"/>
  <c r="Z394" i="2"/>
  <c r="Z395" i="2"/>
  <c r="Z396" i="2"/>
  <c r="Z397" i="2"/>
  <c r="Z398" i="2"/>
  <c r="Z57" i="2"/>
  <c r="Z374" i="2"/>
  <c r="Z375" i="2"/>
  <c r="Z376" i="2"/>
  <c r="Z377" i="2"/>
  <c r="Z378" i="2"/>
  <c r="Z379" i="2"/>
  <c r="Z384" i="2"/>
  <c r="Z385" i="2"/>
  <c r="Z386" i="2"/>
  <c r="Z387" i="2"/>
  <c r="Z388" i="2"/>
  <c r="Z389" i="2"/>
  <c r="Z351" i="2"/>
  <c r="Z352" i="2"/>
  <c r="Z353" i="2"/>
  <c r="Z354" i="2"/>
  <c r="Z355" i="2"/>
  <c r="Z344" i="2"/>
  <c r="Z345" i="2"/>
  <c r="Z346" i="2"/>
  <c r="Z347" i="2"/>
  <c r="Z336" i="2"/>
  <c r="Z337" i="2"/>
  <c r="Z338" i="2"/>
  <c r="Z339" i="2"/>
  <c r="Z340" i="2"/>
  <c r="D222" i="2"/>
  <c r="Z328" i="2"/>
  <c r="Z329" i="2"/>
  <c r="Z330" i="2"/>
  <c r="Z331" i="2"/>
  <c r="Z332" i="2"/>
  <c r="D228" i="2"/>
  <c r="D249" i="2"/>
  <c r="D279" i="2"/>
  <c r="Z316" i="2"/>
  <c r="Z317" i="2"/>
  <c r="Z319" i="2"/>
  <c r="Z320" i="2"/>
  <c r="D287" i="2"/>
  <c r="Z307" i="2"/>
  <c r="Z308" i="2"/>
  <c r="Z309" i="2"/>
  <c r="Z310" i="2"/>
  <c r="Z311" i="2"/>
  <c r="Z312" i="2"/>
  <c r="D294" i="2"/>
  <c r="Z303" i="2"/>
  <c r="Z304" i="2"/>
  <c r="Z297" i="2"/>
  <c r="Z298" i="2"/>
  <c r="Z299" i="2"/>
  <c r="Z300" i="2"/>
  <c r="Z301" i="2"/>
  <c r="Z290" i="2"/>
  <c r="Z291" i="2"/>
  <c r="Z292" i="2"/>
  <c r="Z293" i="2"/>
  <c r="Z282" i="2"/>
  <c r="Z283" i="2"/>
  <c r="Z284" i="2"/>
  <c r="Z285" i="2"/>
  <c r="Z286" i="2"/>
  <c r="D333" i="2"/>
  <c r="Z274" i="2"/>
  <c r="Z275" i="2"/>
  <c r="Z276" i="2"/>
  <c r="Z277" i="2"/>
  <c r="Z278" i="2"/>
  <c r="D348" i="2"/>
  <c r="Z257" i="2"/>
  <c r="Z258" i="2"/>
  <c r="Z259" i="2"/>
  <c r="Z260" i="2"/>
  <c r="Z261" i="2"/>
  <c r="Z262" i="2"/>
  <c r="Z263" i="2"/>
  <c r="Z264" i="2"/>
  <c r="Z268" i="2"/>
  <c r="Z269" i="2"/>
  <c r="Z270" i="2"/>
  <c r="Z271" i="2"/>
  <c r="Z251" i="2"/>
  <c r="Z252" i="2"/>
  <c r="Z253" i="2"/>
  <c r="Z254" i="2"/>
  <c r="Z245" i="2"/>
  <c r="Z246" i="2"/>
  <c r="Z247" i="2"/>
  <c r="Z248" i="2"/>
  <c r="Z231" i="2"/>
  <c r="Z232" i="2"/>
  <c r="Z233" i="2"/>
  <c r="Z234" i="2"/>
  <c r="Z235" i="2"/>
  <c r="Z236" i="2"/>
  <c r="Z237" i="2"/>
  <c r="Z238" i="2"/>
  <c r="Z239" i="2"/>
  <c r="Z240" i="2"/>
  <c r="Z241" i="2"/>
  <c r="Z242" i="2"/>
  <c r="Z225" i="2"/>
  <c r="Z226" i="2"/>
  <c r="Z227" i="2"/>
  <c r="Z219" i="2"/>
  <c r="Z220" i="2"/>
  <c r="Z221" i="2"/>
  <c r="Z211" i="2"/>
  <c r="Z212" i="2"/>
  <c r="Z213" i="2"/>
  <c r="Z214" i="2"/>
  <c r="Z215" i="2"/>
  <c r="Z202" i="2"/>
  <c r="Z203" i="2"/>
  <c r="Z204" i="2"/>
  <c r="Z206" i="2"/>
  <c r="Z207" i="2"/>
  <c r="Z198" i="2"/>
  <c r="Z199" i="2"/>
  <c r="Z192" i="2"/>
  <c r="Z193" i="2"/>
  <c r="Z194" i="2"/>
  <c r="Z195" i="2"/>
  <c r="Z196" i="2"/>
  <c r="Z185" i="2"/>
  <c r="Z186" i="2"/>
  <c r="Z187" i="2"/>
  <c r="Z188" i="2"/>
  <c r="D431" i="2"/>
  <c r="Z177" i="2"/>
  <c r="Z178" i="2"/>
  <c r="Z179" i="2"/>
  <c r="Z180" i="2"/>
  <c r="Z181" i="2"/>
  <c r="D439" i="2"/>
  <c r="Z169" i="2"/>
  <c r="Z170" i="2"/>
  <c r="Z171" i="2"/>
  <c r="Z172" i="2"/>
  <c r="Z173" i="2"/>
  <c r="Z160" i="2"/>
  <c r="Z161" i="2"/>
  <c r="Z162" i="2"/>
  <c r="Z163" i="2"/>
  <c r="Z164" i="2"/>
  <c r="Z165" i="2"/>
  <c r="D446" i="2"/>
  <c r="Z150" i="2"/>
  <c r="Z151" i="2"/>
  <c r="Z152" i="2"/>
  <c r="Z154" i="2"/>
  <c r="Z155" i="2"/>
  <c r="Z156" i="2"/>
  <c r="Z157" i="2"/>
  <c r="Z148" i="2"/>
  <c r="Z142" i="2"/>
  <c r="Z143" i="2"/>
  <c r="Z144" i="2"/>
  <c r="Z145" i="2"/>
  <c r="Z135" i="2"/>
  <c r="Z136" i="2"/>
  <c r="Z137" i="2"/>
  <c r="Z138" i="2"/>
  <c r="Z139" i="2"/>
  <c r="Z140" i="2"/>
  <c r="Z133" i="2"/>
  <c r="Z132" i="2"/>
  <c r="Z121" i="2"/>
  <c r="Z122" i="2"/>
  <c r="Z123" i="2"/>
  <c r="Z124" i="2"/>
  <c r="Z125" i="2"/>
  <c r="Z126" i="2"/>
  <c r="Z127" i="2"/>
  <c r="Z128" i="2"/>
  <c r="Z129" i="2"/>
  <c r="Z130" i="2"/>
  <c r="Z131" i="2"/>
  <c r="Z116" i="2"/>
  <c r="Z117" i="2"/>
  <c r="Z118" i="2"/>
  <c r="Z113" i="2"/>
  <c r="Z114" i="2"/>
  <c r="Z112" i="2"/>
  <c r="Z100" i="2"/>
  <c r="Z101" i="2"/>
  <c r="Z102" i="2"/>
  <c r="Z103" i="2"/>
  <c r="Z104" i="2"/>
  <c r="Z105" i="2"/>
  <c r="Z106" i="2"/>
  <c r="Z107" i="2"/>
  <c r="Z108" i="2"/>
  <c r="Z109" i="2"/>
  <c r="Z110" i="2"/>
  <c r="Z94" i="2"/>
  <c r="Z95" i="2"/>
  <c r="Z96" i="2"/>
  <c r="Z97" i="2"/>
  <c r="D356" i="2"/>
  <c r="Z87" i="2"/>
  <c r="Z88" i="2"/>
  <c r="Z89" i="2"/>
  <c r="Z90" i="2"/>
  <c r="Z91" i="2"/>
  <c r="Z92" i="2"/>
  <c r="Z75" i="2"/>
  <c r="Z76" i="2"/>
  <c r="Z77" i="2"/>
  <c r="Z78" i="2"/>
  <c r="Z79" i="2"/>
  <c r="Z80" i="2"/>
  <c r="Z81" i="2"/>
  <c r="Z82" i="2"/>
  <c r="Z83" i="2"/>
  <c r="Z84" i="2"/>
  <c r="Z85" i="2"/>
  <c r="D341" i="2"/>
  <c r="Z70" i="2"/>
  <c r="Z71" i="2"/>
  <c r="Z65" i="2"/>
  <c r="Z66" i="2"/>
  <c r="Z67" i="2"/>
  <c r="Z62" i="2"/>
  <c r="Z43" i="2"/>
  <c r="Z44" i="2"/>
  <c r="Z45" i="2"/>
  <c r="Z46" i="2"/>
  <c r="Z47" i="2"/>
  <c r="Z48" i="2"/>
  <c r="Z49" i="2"/>
  <c r="Z50" i="2"/>
  <c r="Z51" i="2"/>
  <c r="Z52" i="2"/>
  <c r="Z53" i="2"/>
  <c r="Z54" i="2"/>
  <c r="Z55" i="2"/>
  <c r="Z56" i="2"/>
  <c r="Z58" i="2"/>
  <c r="Z59" i="2"/>
  <c r="D321" i="2"/>
  <c r="D313" i="2"/>
  <c r="D302" i="2"/>
  <c r="D216" i="2"/>
  <c r="D208" i="2"/>
  <c r="D197" i="2"/>
  <c r="D189" i="2"/>
  <c r="D182" i="2"/>
  <c r="D174" i="2"/>
  <c r="D166" i="2"/>
  <c r="D141" i="2"/>
  <c r="D115" i="2"/>
  <c r="D93" i="2"/>
  <c r="N344" i="2"/>
  <c r="J344" i="2"/>
  <c r="N345" i="2"/>
  <c r="N339" i="2"/>
  <c r="N340" i="2"/>
  <c r="N337" i="2"/>
  <c r="N338" i="2"/>
  <c r="N336" i="2"/>
  <c r="N331" i="2"/>
  <c r="N332" i="2"/>
  <c r="N329" i="2"/>
  <c r="N330" i="2"/>
  <c r="N328" i="2"/>
  <c r="W369" i="2" l="1"/>
  <c r="W372" i="2"/>
  <c r="AF413" i="2"/>
  <c r="AF447" i="2"/>
  <c r="AF334" i="2"/>
  <c r="AC357" i="2"/>
  <c r="AF41" i="2"/>
  <c r="AC447" i="2"/>
  <c r="AE424" i="2"/>
  <c r="AC41" i="2"/>
  <c r="AF229" i="2"/>
  <c r="AC280" i="2"/>
  <c r="AF322" i="2"/>
  <c r="AE314" i="2"/>
  <c r="AE322" i="2"/>
  <c r="AC322" i="2"/>
  <c r="AE342" i="2"/>
  <c r="AC349" i="2"/>
  <c r="AE347" i="2"/>
  <c r="AE349" i="2" s="1"/>
  <c r="AE351" i="2"/>
  <c r="AE357" i="2" s="1"/>
  <c r="AF390" i="2"/>
  <c r="AC424" i="2"/>
  <c r="AE444" i="2"/>
  <c r="AE447" i="2" s="1"/>
  <c r="AE7" i="2"/>
  <c r="AE41" i="2" s="1"/>
  <c r="AF68" i="2"/>
  <c r="AC334" i="2"/>
  <c r="AF73" i="2"/>
  <c r="AE413" i="2"/>
  <c r="AF424" i="2"/>
  <c r="AC342" i="2"/>
  <c r="AC295" i="2"/>
  <c r="AE73" i="2"/>
  <c r="AE62" i="2"/>
  <c r="AE63" i="2" s="1"/>
  <c r="AC413" i="2"/>
  <c r="AF357" i="2"/>
  <c r="AF349" i="2"/>
  <c r="AF342" i="2"/>
  <c r="AE334" i="2"/>
  <c r="AF314" i="2"/>
  <c r="AE209" i="2"/>
  <c r="AF98" i="2"/>
  <c r="AF255" i="2"/>
  <c r="AC229" i="2"/>
  <c r="AE68" i="2"/>
  <c r="AE291" i="2"/>
  <c r="AE295" i="2" s="1"/>
  <c r="AC60" i="2"/>
  <c r="AF295" i="2"/>
  <c r="Y432" i="2"/>
  <c r="Y440" i="2" s="1"/>
  <c r="AE274" i="2"/>
  <c r="AE280" i="2" s="1"/>
  <c r="AF280" i="2"/>
  <c r="AC314" i="2"/>
  <c r="AC305" i="2"/>
  <c r="AC255" i="2"/>
  <c r="AE255" i="2"/>
  <c r="AE229" i="2"/>
  <c r="AF209" i="2"/>
  <c r="AE185" i="2"/>
  <c r="AE190" i="2" s="1"/>
  <c r="AC190" i="2"/>
  <c r="AE390" i="2"/>
  <c r="AC390" i="2"/>
  <c r="AE98" i="2"/>
  <c r="AC183" i="2"/>
  <c r="AE179" i="2"/>
  <c r="AE183" i="2" s="1"/>
  <c r="AF183" i="2"/>
  <c r="AC146" i="2"/>
  <c r="AE146" i="2"/>
  <c r="AF146" i="2"/>
  <c r="AC209" i="2"/>
  <c r="AC119" i="2"/>
  <c r="AF190" i="2"/>
  <c r="AK153" i="2"/>
  <c r="AO153" i="2" s="1"/>
  <c r="AF119" i="2"/>
  <c r="AC167" i="2"/>
  <c r="AE167" i="2"/>
  <c r="AC200" i="2"/>
  <c r="AF167" i="2"/>
  <c r="AE119" i="2"/>
  <c r="AD432" i="2"/>
  <c r="AD440" i="2" s="1"/>
  <c r="N413" i="2"/>
  <c r="Z390" i="2"/>
  <c r="Z447" i="2"/>
  <c r="R390" i="2"/>
  <c r="R413" i="2"/>
  <c r="R447" i="2"/>
  <c r="Z413" i="2"/>
  <c r="R424" i="2"/>
  <c r="N424" i="2"/>
  <c r="Z424" i="2"/>
  <c r="N390" i="2"/>
  <c r="N447" i="2"/>
  <c r="AF158" i="2"/>
  <c r="Z357" i="2"/>
  <c r="Z349" i="2"/>
  <c r="AF288" i="2"/>
  <c r="Z334" i="2"/>
  <c r="Z342" i="2"/>
  <c r="Z190" i="2"/>
  <c r="Z209" i="2"/>
  <c r="Z183" i="2"/>
  <c r="AF60" i="2"/>
  <c r="AE288" i="2"/>
  <c r="AC158" i="2"/>
  <c r="AE158" i="2"/>
  <c r="Z229" i="2"/>
  <c r="Z295" i="2"/>
  <c r="Z322" i="2"/>
  <c r="AE60" i="2"/>
  <c r="Z158" i="2"/>
  <c r="AN154" i="2"/>
  <c r="Z98" i="2"/>
  <c r="Z146" i="2"/>
  <c r="Z280" i="2"/>
  <c r="Z288" i="2"/>
  <c r="Z314" i="2"/>
  <c r="Z119" i="2"/>
  <c r="Z255" i="2"/>
  <c r="Z305" i="2"/>
  <c r="AE175" i="2"/>
  <c r="AC223" i="2"/>
  <c r="AL153" i="2"/>
  <c r="AE223" i="2"/>
  <c r="AN153" i="2"/>
  <c r="AF217" i="2"/>
  <c r="AF223" i="2"/>
  <c r="Z272" i="2"/>
  <c r="AE217" i="2"/>
  <c r="AF175" i="2"/>
  <c r="AE432" i="2" l="1"/>
  <c r="AE440" i="2" s="1"/>
  <c r="AF432" i="2"/>
  <c r="AF440" i="2" s="1"/>
  <c r="AC432" i="2"/>
  <c r="AC440" i="2" s="1"/>
  <c r="AM153" i="2"/>
  <c r="Z432" i="2"/>
  <c r="Z440" i="2" s="1"/>
  <c r="AC272" i="2"/>
  <c r="AD272" i="2" l="1"/>
  <c r="AD455" i="2" s="1"/>
  <c r="AE272" i="2"/>
  <c r="AF272" i="2" l="1"/>
  <c r="AS115" i="2" l="1"/>
  <c r="AT115" i="2" s="1"/>
  <c r="N319" i="2"/>
  <c r="N320" i="2"/>
  <c r="N317" i="2"/>
  <c r="N318" i="2"/>
  <c r="N316" i="2"/>
  <c r="N312" i="2"/>
  <c r="N310" i="2"/>
  <c r="N311" i="2"/>
  <c r="N308" i="2"/>
  <c r="N309" i="2"/>
  <c r="N307" i="2"/>
  <c r="N304" i="2"/>
  <c r="N303" i="2"/>
  <c r="N298" i="2"/>
  <c r="N299" i="2"/>
  <c r="N300" i="2"/>
  <c r="N301" i="2"/>
  <c r="N297" i="2"/>
  <c r="N291" i="2"/>
  <c r="N292" i="2"/>
  <c r="N293" i="2"/>
  <c r="N290" i="2"/>
  <c r="N285" i="2"/>
  <c r="N286" i="2"/>
  <c r="N283" i="2"/>
  <c r="N284" i="2"/>
  <c r="AN50" i="2"/>
  <c r="AN87" i="2"/>
  <c r="AN88" i="2"/>
  <c r="AN112" i="2"/>
  <c r="AN132" i="2"/>
  <c r="AN136" i="2"/>
  <c r="AN148" i="2"/>
  <c r="AN152" i="2"/>
  <c r="AS152" i="2" s="1"/>
  <c r="AT152" i="2" s="1"/>
  <c r="AN205" i="2"/>
  <c r="AN219" i="2"/>
  <c r="AS219" i="2" s="1"/>
  <c r="AT219" i="2" s="1"/>
  <c r="AN221" i="2"/>
  <c r="AN244" i="2"/>
  <c r="AN245" i="2"/>
  <c r="AN254" i="2"/>
  <c r="AN258" i="2"/>
  <c r="AN259" i="2"/>
  <c r="AN262" i="2"/>
  <c r="AN265" i="2"/>
  <c r="AN266" i="2"/>
  <c r="AN267" i="2"/>
  <c r="AN374" i="2"/>
  <c r="AN379" i="2"/>
  <c r="N282" i="2"/>
  <c r="N277" i="2"/>
  <c r="N278" i="2"/>
  <c r="N275" i="2"/>
  <c r="N276" i="2"/>
  <c r="N274" i="2"/>
  <c r="N268" i="2"/>
  <c r="N269" i="2"/>
  <c r="N270" i="2"/>
  <c r="N271" i="2"/>
  <c r="N264" i="2"/>
  <c r="N262" i="2"/>
  <c r="N263" i="2"/>
  <c r="N258" i="2"/>
  <c r="N259" i="2"/>
  <c r="N260" i="2"/>
  <c r="N261" i="2"/>
  <c r="N257" i="2"/>
  <c r="N251" i="2"/>
  <c r="N252" i="2"/>
  <c r="N253" i="2"/>
  <c r="N250" i="2"/>
  <c r="N245" i="2"/>
  <c r="N246" i="2"/>
  <c r="N247" i="2"/>
  <c r="N248" i="2"/>
  <c r="N241" i="2"/>
  <c r="N242" i="2"/>
  <c r="N235" i="2"/>
  <c r="N236" i="2"/>
  <c r="N237" i="2"/>
  <c r="N238" i="2"/>
  <c r="N239" i="2"/>
  <c r="N240" i="2"/>
  <c r="N232" i="2"/>
  <c r="N233" i="2"/>
  <c r="N234" i="2"/>
  <c r="N231" i="2"/>
  <c r="N226" i="2"/>
  <c r="N227" i="2"/>
  <c r="N225" i="2"/>
  <c r="AA207" i="2"/>
  <c r="N220" i="2"/>
  <c r="R85" i="2"/>
  <c r="N215" i="2"/>
  <c r="N212" i="2"/>
  <c r="N213" i="2"/>
  <c r="N214" i="2"/>
  <c r="N211" i="2"/>
  <c r="N203" i="2"/>
  <c r="N204" i="2"/>
  <c r="N205" i="2"/>
  <c r="N206" i="2"/>
  <c r="N207" i="2"/>
  <c r="P41" i="2"/>
  <c r="N202" i="2"/>
  <c r="N199" i="2"/>
  <c r="N198" i="2"/>
  <c r="N193" i="2"/>
  <c r="N194" i="2"/>
  <c r="N195" i="2"/>
  <c r="N196" i="2"/>
  <c r="N192" i="2"/>
  <c r="AA443" i="2"/>
  <c r="AB443" i="2"/>
  <c r="AA444" i="2"/>
  <c r="AB444" i="2"/>
  <c r="AA445" i="2"/>
  <c r="AB445" i="2"/>
  <c r="N186" i="2"/>
  <c r="N187" i="2"/>
  <c r="N188" i="2"/>
  <c r="AB442" i="2"/>
  <c r="AA442" i="2"/>
  <c r="AA435" i="2"/>
  <c r="AB435" i="2"/>
  <c r="AA436" i="2"/>
  <c r="AB436" i="2"/>
  <c r="AA437" i="2"/>
  <c r="AB437" i="2"/>
  <c r="AA438" i="2"/>
  <c r="AB438" i="2"/>
  <c r="N185" i="2"/>
  <c r="AB434" i="2"/>
  <c r="AA434" i="2"/>
  <c r="AA427" i="2"/>
  <c r="AB427" i="2"/>
  <c r="AA428" i="2"/>
  <c r="AB428" i="2"/>
  <c r="AA429" i="2"/>
  <c r="AB429" i="2"/>
  <c r="AA430" i="2"/>
  <c r="AB430" i="2"/>
  <c r="AB426" i="2"/>
  <c r="AA426" i="2"/>
  <c r="N181" i="2"/>
  <c r="AA416" i="2"/>
  <c r="AB416" i="2"/>
  <c r="AA417" i="2"/>
  <c r="AB417" i="2"/>
  <c r="AA418" i="2"/>
  <c r="AB418" i="2"/>
  <c r="AA419" i="2"/>
  <c r="AB419" i="2"/>
  <c r="AA420" i="2"/>
  <c r="AB420" i="2"/>
  <c r="AA421" i="2"/>
  <c r="AB421" i="2"/>
  <c r="AA422" i="2"/>
  <c r="AB422" i="2"/>
  <c r="AA423" i="2"/>
  <c r="AB423" i="2"/>
  <c r="N178" i="2"/>
  <c r="N179" i="2"/>
  <c r="N180" i="2"/>
  <c r="AB415" i="2"/>
  <c r="AA415" i="2"/>
  <c r="N177" i="2"/>
  <c r="AA393" i="2"/>
  <c r="AB393" i="2"/>
  <c r="AA394" i="2"/>
  <c r="AB394" i="2"/>
  <c r="AA395" i="2"/>
  <c r="AB395" i="2"/>
  <c r="AA396" i="2"/>
  <c r="AB396" i="2"/>
  <c r="AA397" i="2"/>
  <c r="AB397" i="2"/>
  <c r="AA398" i="2"/>
  <c r="AB398" i="2"/>
  <c r="AA400" i="2"/>
  <c r="AB400" i="2"/>
  <c r="AA401" i="2"/>
  <c r="AB401" i="2"/>
  <c r="AA402" i="2"/>
  <c r="AB402" i="2"/>
  <c r="AA403" i="2"/>
  <c r="AB403" i="2"/>
  <c r="AA404" i="2"/>
  <c r="AB404" i="2"/>
  <c r="AA405" i="2"/>
  <c r="AB405" i="2"/>
  <c r="AA406" i="2"/>
  <c r="AB406" i="2"/>
  <c r="AA407" i="2"/>
  <c r="AB407" i="2"/>
  <c r="AA408" i="2"/>
  <c r="AB408" i="2"/>
  <c r="AA409" i="2"/>
  <c r="AB409" i="2"/>
  <c r="AA410" i="2"/>
  <c r="AB410" i="2"/>
  <c r="AA411" i="2"/>
  <c r="AB411" i="2"/>
  <c r="AA412" i="2"/>
  <c r="AB412" i="2"/>
  <c r="AB392" i="2"/>
  <c r="AA392" i="2"/>
  <c r="N172" i="2"/>
  <c r="N173" i="2"/>
  <c r="AA375" i="2"/>
  <c r="AB375" i="2"/>
  <c r="AA376" i="2"/>
  <c r="AB376" i="2"/>
  <c r="AA377" i="2"/>
  <c r="AB377" i="2"/>
  <c r="AA378" i="2"/>
  <c r="AB378" i="2"/>
  <c r="AA379" i="2"/>
  <c r="AB379" i="2"/>
  <c r="AA384" i="2"/>
  <c r="AB384" i="2"/>
  <c r="AA385" i="2"/>
  <c r="AB385" i="2"/>
  <c r="AA386" i="2"/>
  <c r="AB386" i="2"/>
  <c r="AA387" i="2"/>
  <c r="AB387" i="2"/>
  <c r="AA388" i="2"/>
  <c r="AB388" i="2"/>
  <c r="AA389" i="2"/>
  <c r="AB389" i="2"/>
  <c r="AB374" i="2"/>
  <c r="AA374" i="2"/>
  <c r="N170" i="2"/>
  <c r="N171" i="2"/>
  <c r="N169" i="2"/>
  <c r="N164" i="2"/>
  <c r="N165" i="2"/>
  <c r="N161" i="2"/>
  <c r="N162" i="2"/>
  <c r="N163" i="2"/>
  <c r="N160" i="2"/>
  <c r="N157" i="2"/>
  <c r="N153" i="2"/>
  <c r="N154" i="2"/>
  <c r="N155" i="2"/>
  <c r="N156" i="2"/>
  <c r="N151" i="2"/>
  <c r="N152" i="2"/>
  <c r="N150" i="2"/>
  <c r="AA352" i="2"/>
  <c r="AB352" i="2"/>
  <c r="AA353" i="2"/>
  <c r="AB353" i="2"/>
  <c r="AA354" i="2"/>
  <c r="AB354" i="2"/>
  <c r="AA355" i="2"/>
  <c r="AB355" i="2"/>
  <c r="AB351" i="2"/>
  <c r="AA351" i="2"/>
  <c r="AA345" i="2"/>
  <c r="AB345" i="2"/>
  <c r="AA346" i="2"/>
  <c r="AB346" i="2"/>
  <c r="AA347" i="2"/>
  <c r="AB347" i="2"/>
  <c r="AB344" i="2"/>
  <c r="AA344" i="2"/>
  <c r="AA337" i="2"/>
  <c r="AB337" i="2"/>
  <c r="AA338" i="2"/>
  <c r="AB338" i="2"/>
  <c r="AA339" i="2"/>
  <c r="AB339" i="2"/>
  <c r="AA340" i="2"/>
  <c r="AB340" i="2"/>
  <c r="AB336" i="2"/>
  <c r="AA336" i="2"/>
  <c r="AA329" i="2"/>
  <c r="AB329" i="2"/>
  <c r="AA330" i="2"/>
  <c r="AB330" i="2"/>
  <c r="AA331" i="2"/>
  <c r="AB331" i="2"/>
  <c r="AA332" i="2"/>
  <c r="AB332" i="2"/>
  <c r="AB328" i="2"/>
  <c r="AA328" i="2"/>
  <c r="N122" i="2"/>
  <c r="N123" i="2"/>
  <c r="N124" i="2"/>
  <c r="N125" i="2"/>
  <c r="N126" i="2"/>
  <c r="N127" i="2"/>
  <c r="N128" i="2"/>
  <c r="N129" i="2"/>
  <c r="N130" i="2"/>
  <c r="N131" i="2"/>
  <c r="N132" i="2"/>
  <c r="N133" i="2"/>
  <c r="N134" i="2"/>
  <c r="N135" i="2"/>
  <c r="N136" i="2"/>
  <c r="N137" i="2"/>
  <c r="N138" i="2"/>
  <c r="N139" i="2"/>
  <c r="N140" i="2"/>
  <c r="N142" i="2"/>
  <c r="N143" i="2"/>
  <c r="N144" i="2"/>
  <c r="N145" i="2"/>
  <c r="N121" i="2"/>
  <c r="AA317" i="2"/>
  <c r="AB317" i="2"/>
  <c r="AA319" i="2"/>
  <c r="AB319" i="2"/>
  <c r="AA320" i="2"/>
  <c r="AB320" i="2"/>
  <c r="AB316" i="2"/>
  <c r="AA316" i="2"/>
  <c r="AA309" i="2"/>
  <c r="AB309" i="2"/>
  <c r="AA310" i="2"/>
  <c r="AB310" i="2"/>
  <c r="AA311" i="2"/>
  <c r="AB311" i="2"/>
  <c r="AA312" i="2"/>
  <c r="AB312" i="2"/>
  <c r="AB308" i="2"/>
  <c r="AA308" i="2"/>
  <c r="AB307" i="2"/>
  <c r="AA307" i="2"/>
  <c r="AA298" i="2"/>
  <c r="AB298" i="2"/>
  <c r="AA299" i="2"/>
  <c r="AB299" i="2"/>
  <c r="AA300" i="2"/>
  <c r="AB300" i="2"/>
  <c r="AA301" i="2"/>
  <c r="AB301" i="2"/>
  <c r="AA303" i="2"/>
  <c r="AB303" i="2"/>
  <c r="AA304" i="2"/>
  <c r="AB304" i="2"/>
  <c r="AB297" i="2"/>
  <c r="AA297" i="2"/>
  <c r="AA291" i="2"/>
  <c r="AB291" i="2"/>
  <c r="AA292" i="2"/>
  <c r="AB292" i="2"/>
  <c r="AA293" i="2"/>
  <c r="AB293" i="2"/>
  <c r="AB290" i="2"/>
  <c r="AA290" i="2"/>
  <c r="AA283" i="2"/>
  <c r="AB283" i="2"/>
  <c r="AA284" i="2"/>
  <c r="AB284" i="2"/>
  <c r="AA285" i="2"/>
  <c r="AB285" i="2"/>
  <c r="AA286" i="2"/>
  <c r="AB286" i="2"/>
  <c r="AB282" i="2"/>
  <c r="AA282" i="2"/>
  <c r="AA275" i="2"/>
  <c r="AB275" i="2"/>
  <c r="AA276" i="2"/>
  <c r="AB276" i="2"/>
  <c r="AA277" i="2"/>
  <c r="AB277" i="2"/>
  <c r="AA278" i="2"/>
  <c r="AB278" i="2"/>
  <c r="AB274" i="2"/>
  <c r="AA274" i="2"/>
  <c r="N116" i="2"/>
  <c r="N117" i="2"/>
  <c r="N118" i="2"/>
  <c r="AA258" i="2"/>
  <c r="AB258" i="2"/>
  <c r="AA259" i="2"/>
  <c r="AB259" i="2"/>
  <c r="AA260" i="2"/>
  <c r="AB260" i="2"/>
  <c r="AA261" i="2"/>
  <c r="AB261" i="2"/>
  <c r="AA262" i="2"/>
  <c r="AB262" i="2"/>
  <c r="AA263" i="2"/>
  <c r="AB263" i="2"/>
  <c r="AA264" i="2"/>
  <c r="AB264" i="2"/>
  <c r="AA268" i="2"/>
  <c r="AB268" i="2"/>
  <c r="AA269" i="2"/>
  <c r="AB269" i="2"/>
  <c r="AA270" i="2"/>
  <c r="AB270" i="2"/>
  <c r="AA271" i="2"/>
  <c r="AB271" i="2"/>
  <c r="AB257" i="2"/>
  <c r="AA257" i="2"/>
  <c r="N112" i="2"/>
  <c r="N113" i="2"/>
  <c r="N114" i="2"/>
  <c r="AA232" i="2"/>
  <c r="AB232" i="2"/>
  <c r="AA233" i="2"/>
  <c r="AB233" i="2"/>
  <c r="AA234" i="2"/>
  <c r="AB234" i="2"/>
  <c r="AA235" i="2"/>
  <c r="AB235" i="2"/>
  <c r="AA236" i="2"/>
  <c r="AB236" i="2"/>
  <c r="AA237" i="2"/>
  <c r="AB237" i="2"/>
  <c r="AA238" i="2"/>
  <c r="AB238" i="2"/>
  <c r="AA239" i="2"/>
  <c r="AB239" i="2"/>
  <c r="AA240" i="2"/>
  <c r="AB240" i="2"/>
  <c r="AA241" i="2"/>
  <c r="AB241" i="2"/>
  <c r="AA242" i="2"/>
  <c r="AB242" i="2"/>
  <c r="AA243" i="2"/>
  <c r="AB243" i="2"/>
  <c r="AA244" i="2"/>
  <c r="AB244" i="2"/>
  <c r="AA245" i="2"/>
  <c r="AB245" i="2"/>
  <c r="AA246" i="2"/>
  <c r="AB246" i="2"/>
  <c r="AA247" i="2"/>
  <c r="AB247" i="2"/>
  <c r="AA248" i="2"/>
  <c r="AB248" i="2"/>
  <c r="AA250" i="2"/>
  <c r="AB250" i="2"/>
  <c r="AA251" i="2"/>
  <c r="AB251" i="2"/>
  <c r="AA252" i="2"/>
  <c r="AB252" i="2"/>
  <c r="AA253" i="2"/>
  <c r="AB253" i="2"/>
  <c r="AA254" i="2"/>
  <c r="AB254" i="2"/>
  <c r="AB231" i="2"/>
  <c r="AA231" i="2"/>
  <c r="AA226" i="2"/>
  <c r="AB226" i="2"/>
  <c r="AA227" i="2"/>
  <c r="AB227" i="2"/>
  <c r="AB225" i="2"/>
  <c r="AA225" i="2"/>
  <c r="N101" i="2"/>
  <c r="N102" i="2"/>
  <c r="N103" i="2"/>
  <c r="N104" i="2"/>
  <c r="N105" i="2"/>
  <c r="N106" i="2"/>
  <c r="N107" i="2"/>
  <c r="N108" i="2"/>
  <c r="N109" i="2"/>
  <c r="N110" i="2"/>
  <c r="AA220" i="2"/>
  <c r="AB220" i="2"/>
  <c r="AA221" i="2"/>
  <c r="AB221" i="2"/>
  <c r="N100" i="2"/>
  <c r="AB219" i="2"/>
  <c r="AA219" i="2"/>
  <c r="AA212" i="2"/>
  <c r="AB212" i="2"/>
  <c r="AA213" i="2"/>
  <c r="AB213" i="2"/>
  <c r="AA214" i="2"/>
  <c r="AB214" i="2"/>
  <c r="AA215" i="2"/>
  <c r="AB215" i="2"/>
  <c r="AB211" i="2"/>
  <c r="AA211" i="2"/>
  <c r="AA203" i="2"/>
  <c r="AB203" i="2"/>
  <c r="AA204" i="2"/>
  <c r="AB204" i="2"/>
  <c r="AB205" i="2"/>
  <c r="AA206" i="2"/>
  <c r="AB206" i="2"/>
  <c r="AB207" i="2"/>
  <c r="AB202" i="2"/>
  <c r="AA202" i="2"/>
  <c r="N95" i="2"/>
  <c r="N96" i="2"/>
  <c r="N97" i="2"/>
  <c r="AA193" i="2"/>
  <c r="AB193" i="2"/>
  <c r="AA194" i="2"/>
  <c r="AB194" i="2"/>
  <c r="AA195" i="2"/>
  <c r="AB195" i="2"/>
  <c r="AA196" i="2"/>
  <c r="AB196" i="2"/>
  <c r="AA198" i="2"/>
  <c r="AB198" i="2"/>
  <c r="AA199" i="2"/>
  <c r="AB199" i="2"/>
  <c r="AB192" i="2"/>
  <c r="AA192" i="2"/>
  <c r="N94" i="2"/>
  <c r="AA186" i="2"/>
  <c r="AB186" i="2"/>
  <c r="AA187" i="2"/>
  <c r="AB187" i="2"/>
  <c r="AA188" i="2"/>
  <c r="AB188" i="2"/>
  <c r="AB185" i="2"/>
  <c r="AA185" i="2"/>
  <c r="AA178" i="2"/>
  <c r="AB178" i="2"/>
  <c r="AA179" i="2"/>
  <c r="AB179" i="2"/>
  <c r="AA180" i="2"/>
  <c r="AB180" i="2"/>
  <c r="AA181" i="2"/>
  <c r="AB181" i="2"/>
  <c r="AB177" i="2"/>
  <c r="AA177" i="2"/>
  <c r="N76" i="2"/>
  <c r="N77" i="2"/>
  <c r="N78" i="2"/>
  <c r="N79" i="2"/>
  <c r="N80" i="2"/>
  <c r="N81" i="2"/>
  <c r="N82" i="2"/>
  <c r="N83" i="2"/>
  <c r="N84" i="2"/>
  <c r="N85" i="2"/>
  <c r="N87" i="2"/>
  <c r="N88" i="2"/>
  <c r="N89" i="2"/>
  <c r="N90" i="2"/>
  <c r="N91" i="2"/>
  <c r="N92" i="2"/>
  <c r="AA170" i="2"/>
  <c r="AB170" i="2"/>
  <c r="AA171" i="2"/>
  <c r="AB171" i="2"/>
  <c r="AA172" i="2"/>
  <c r="AB172" i="2"/>
  <c r="AA173" i="2"/>
  <c r="AB173" i="2"/>
  <c r="AB169" i="2"/>
  <c r="AA169" i="2"/>
  <c r="N75" i="2"/>
  <c r="AA161" i="2"/>
  <c r="AB161" i="2"/>
  <c r="AA162" i="2"/>
  <c r="AB162" i="2"/>
  <c r="AA163" i="2"/>
  <c r="AB163" i="2"/>
  <c r="AA164" i="2"/>
  <c r="AB164" i="2"/>
  <c r="AA165" i="2"/>
  <c r="AB165" i="2"/>
  <c r="AB160" i="2"/>
  <c r="AA160" i="2"/>
  <c r="AA151" i="2"/>
  <c r="AB151" i="2"/>
  <c r="AA152" i="2"/>
  <c r="AB152" i="2"/>
  <c r="AA154" i="2"/>
  <c r="AB154" i="2"/>
  <c r="AA155" i="2"/>
  <c r="AB155" i="2"/>
  <c r="AA156" i="2"/>
  <c r="AB156" i="2"/>
  <c r="AA157" i="2"/>
  <c r="AB157" i="2"/>
  <c r="N71" i="2"/>
  <c r="AB150" i="2"/>
  <c r="AA150" i="2"/>
  <c r="AB148" i="2"/>
  <c r="AA148" i="2"/>
  <c r="N70" i="2"/>
  <c r="AA122" i="2"/>
  <c r="AB122" i="2"/>
  <c r="AA123" i="2"/>
  <c r="AB123" i="2"/>
  <c r="AA124" i="2"/>
  <c r="AB124" i="2"/>
  <c r="AA125" i="2"/>
  <c r="AB125" i="2"/>
  <c r="AA126" i="2"/>
  <c r="AB126" i="2"/>
  <c r="AA127" i="2"/>
  <c r="AB127" i="2"/>
  <c r="AA128" i="2"/>
  <c r="AB128" i="2"/>
  <c r="AA129" i="2"/>
  <c r="AB129" i="2"/>
  <c r="AA130" i="2"/>
  <c r="AB130" i="2"/>
  <c r="AA131" i="2"/>
  <c r="AB131" i="2"/>
  <c r="AA132" i="2"/>
  <c r="AB132" i="2"/>
  <c r="AA133" i="2"/>
  <c r="AB133" i="2"/>
  <c r="AA134" i="2"/>
  <c r="AB134" i="2"/>
  <c r="AA135" i="2"/>
  <c r="AB135" i="2"/>
  <c r="AA136" i="2"/>
  <c r="AB136" i="2"/>
  <c r="AA137" i="2"/>
  <c r="AB137" i="2"/>
  <c r="AA138" i="2"/>
  <c r="AB138" i="2"/>
  <c r="AA139" i="2"/>
  <c r="AB139" i="2"/>
  <c r="AA140" i="2"/>
  <c r="AB140" i="2"/>
  <c r="AA142" i="2"/>
  <c r="AB142" i="2"/>
  <c r="AA143" i="2"/>
  <c r="AB143" i="2"/>
  <c r="AA144" i="2"/>
  <c r="AB144" i="2"/>
  <c r="AA145" i="2"/>
  <c r="AB145" i="2"/>
  <c r="AB121" i="2"/>
  <c r="AA121" i="2"/>
  <c r="N66" i="2"/>
  <c r="N67" i="2"/>
  <c r="AA101" i="2"/>
  <c r="AB101" i="2"/>
  <c r="AA102" i="2"/>
  <c r="AB102" i="2"/>
  <c r="AA103" i="2"/>
  <c r="AB103" i="2"/>
  <c r="AA104" i="2"/>
  <c r="AB104" i="2"/>
  <c r="AA105" i="2"/>
  <c r="AB105" i="2"/>
  <c r="AA106" i="2"/>
  <c r="AB106" i="2"/>
  <c r="AA107" i="2"/>
  <c r="AB107" i="2"/>
  <c r="AA108" i="2"/>
  <c r="AB108" i="2"/>
  <c r="AA109" i="2"/>
  <c r="AB109" i="2"/>
  <c r="AA110" i="2"/>
  <c r="AB110" i="2"/>
  <c r="AA111" i="2"/>
  <c r="AB111" i="2"/>
  <c r="AA112" i="2"/>
  <c r="AB112" i="2"/>
  <c r="AA113" i="2"/>
  <c r="AB113" i="2"/>
  <c r="AA114" i="2"/>
  <c r="AB114" i="2"/>
  <c r="AA116" i="2"/>
  <c r="AB116" i="2"/>
  <c r="AA117" i="2"/>
  <c r="AB117" i="2"/>
  <c r="AA118" i="2"/>
  <c r="AB118" i="2"/>
  <c r="AB100" i="2"/>
  <c r="AA100" i="2"/>
  <c r="AA95" i="2"/>
  <c r="AB95" i="2"/>
  <c r="AA96" i="2"/>
  <c r="AB96" i="2"/>
  <c r="AA97" i="2"/>
  <c r="AB97" i="2"/>
  <c r="AB94" i="2"/>
  <c r="AA94" i="2"/>
  <c r="N65" i="2"/>
  <c r="AA76" i="2"/>
  <c r="AB76" i="2"/>
  <c r="AA77" i="2"/>
  <c r="AB77" i="2"/>
  <c r="AA78" i="2"/>
  <c r="AB78" i="2"/>
  <c r="AA79" i="2"/>
  <c r="AB79" i="2"/>
  <c r="AA80" i="2"/>
  <c r="AB80" i="2"/>
  <c r="AA81" i="2"/>
  <c r="AB81" i="2"/>
  <c r="AA82" i="2"/>
  <c r="AB82" i="2"/>
  <c r="AA83" i="2"/>
  <c r="AB83" i="2"/>
  <c r="AA84" i="2"/>
  <c r="AB84" i="2"/>
  <c r="AA85" i="2"/>
  <c r="AB85" i="2"/>
  <c r="AA86" i="2"/>
  <c r="AB86" i="2"/>
  <c r="AA87" i="2"/>
  <c r="AB87" i="2"/>
  <c r="AA88" i="2"/>
  <c r="AB88" i="2"/>
  <c r="AA89" i="2"/>
  <c r="AB89" i="2"/>
  <c r="AA90" i="2"/>
  <c r="AB90" i="2"/>
  <c r="AA91" i="2"/>
  <c r="AB91" i="2"/>
  <c r="AA92" i="2"/>
  <c r="AB92" i="2"/>
  <c r="AB75" i="2"/>
  <c r="AA75" i="2"/>
  <c r="N62" i="2"/>
  <c r="AA71" i="2"/>
  <c r="AB71" i="2"/>
  <c r="AA48" i="2"/>
  <c r="AB70" i="2"/>
  <c r="AA70" i="2"/>
  <c r="AA66" i="2"/>
  <c r="AB66" i="2"/>
  <c r="AA67" i="2"/>
  <c r="AB67" i="2"/>
  <c r="AB65" i="2"/>
  <c r="AA65" i="2"/>
  <c r="AB62" i="2"/>
  <c r="AA62" i="2"/>
  <c r="AB45" i="2"/>
  <c r="AB46" i="2"/>
  <c r="AB47" i="2"/>
  <c r="AB48" i="2"/>
  <c r="AB49" i="2"/>
  <c r="AB50" i="2"/>
  <c r="AB51" i="2"/>
  <c r="AB52" i="2"/>
  <c r="AB53" i="2"/>
  <c r="AB54" i="2"/>
  <c r="AB55" i="2"/>
  <c r="AB56" i="2"/>
  <c r="AB57" i="2"/>
  <c r="AB58" i="2"/>
  <c r="AB59" i="2"/>
  <c r="AB43" i="2"/>
  <c r="AA7" i="2"/>
  <c r="AA44" i="2"/>
  <c r="AA45" i="2"/>
  <c r="AA46" i="2"/>
  <c r="AA47" i="2"/>
  <c r="AA49" i="2"/>
  <c r="AA50" i="2"/>
  <c r="AA51" i="2"/>
  <c r="AA52" i="2"/>
  <c r="AA53" i="2"/>
  <c r="AA54" i="2"/>
  <c r="AA55" i="2"/>
  <c r="AA56" i="2"/>
  <c r="AA57" i="2"/>
  <c r="AA58" i="2"/>
  <c r="AA59" i="2"/>
  <c r="AA43" i="2"/>
  <c r="AA40" i="2"/>
  <c r="Z8" i="2"/>
  <c r="AB8" i="2" s="1"/>
  <c r="Z9" i="2"/>
  <c r="Z10" i="2"/>
  <c r="Z11" i="2"/>
  <c r="Z12" i="2"/>
  <c r="Z13" i="2"/>
  <c r="Z14" i="2"/>
  <c r="AB14" i="2" s="1"/>
  <c r="Z15" i="2"/>
  <c r="Z16" i="2"/>
  <c r="Z17" i="2"/>
  <c r="Z18" i="2"/>
  <c r="Z19" i="2"/>
  <c r="Z20" i="2"/>
  <c r="AB20" i="2" s="1"/>
  <c r="Z21" i="2"/>
  <c r="Z22" i="2"/>
  <c r="Z23" i="2"/>
  <c r="Z24" i="2"/>
  <c r="Z25" i="2"/>
  <c r="Z26" i="2"/>
  <c r="AB26" i="2" s="1"/>
  <c r="Z27" i="2"/>
  <c r="Z28" i="2"/>
  <c r="Z29" i="2"/>
  <c r="Z30" i="2"/>
  <c r="Z31" i="2"/>
  <c r="Z32" i="2"/>
  <c r="AB32" i="2" s="1"/>
  <c r="Z33" i="2"/>
  <c r="Z34" i="2"/>
  <c r="Z35" i="2"/>
  <c r="Z36" i="2"/>
  <c r="Z37" i="2"/>
  <c r="Z38" i="2"/>
  <c r="Z39" i="2"/>
  <c r="Z40" i="2"/>
  <c r="Y41" i="2"/>
  <c r="AA9" i="2"/>
  <c r="AA8" i="2"/>
  <c r="AA10" i="2"/>
  <c r="AA11" i="2"/>
  <c r="AA12" i="2"/>
  <c r="AA13" i="2"/>
  <c r="AA14" i="2"/>
  <c r="AA15" i="2"/>
  <c r="AA16" i="2"/>
  <c r="AA17" i="2"/>
  <c r="AA18" i="2"/>
  <c r="AA19" i="2"/>
  <c r="AA20" i="2"/>
  <c r="AA21" i="2"/>
  <c r="AA22" i="2"/>
  <c r="AA23" i="2"/>
  <c r="AA24" i="2"/>
  <c r="AA25" i="2"/>
  <c r="AA26" i="2"/>
  <c r="AA27" i="2"/>
  <c r="AA28" i="2"/>
  <c r="AA29" i="2"/>
  <c r="AA30" i="2"/>
  <c r="AA31" i="2"/>
  <c r="AA32" i="2"/>
  <c r="AA33" i="2"/>
  <c r="AA34" i="2"/>
  <c r="AA35" i="2"/>
  <c r="AA36" i="2"/>
  <c r="AA37" i="2"/>
  <c r="AA38" i="2"/>
  <c r="AA39" i="2"/>
  <c r="AG374" i="2"/>
  <c r="Q262" i="2"/>
  <c r="S262" i="2" s="1"/>
  <c r="R262" i="2"/>
  <c r="R259" i="2"/>
  <c r="N267" i="2"/>
  <c r="N266" i="2"/>
  <c r="N265" i="2"/>
  <c r="N254" i="2"/>
  <c r="N244" i="2"/>
  <c r="J244" i="2"/>
  <c r="N221" i="2"/>
  <c r="N219" i="2"/>
  <c r="M154" i="2"/>
  <c r="O154" i="2" s="1"/>
  <c r="J205" i="2"/>
  <c r="J154" i="2"/>
  <c r="N148" i="2"/>
  <c r="R136" i="2"/>
  <c r="R50" i="2"/>
  <c r="AG219" i="2"/>
  <c r="J44" i="2"/>
  <c r="AG152" i="2"/>
  <c r="Z7" i="2"/>
  <c r="M443" i="2"/>
  <c r="O443" i="2" s="1"/>
  <c r="M444" i="2"/>
  <c r="O444" i="2" s="1"/>
  <c r="M445" i="2"/>
  <c r="O445" i="2" s="1"/>
  <c r="M442" i="2"/>
  <c r="M435" i="2"/>
  <c r="O435" i="2" s="1"/>
  <c r="M436" i="2"/>
  <c r="O436" i="2" s="1"/>
  <c r="M437" i="2"/>
  <c r="O437" i="2" s="1"/>
  <c r="M438" i="2"/>
  <c r="O438" i="2" s="1"/>
  <c r="M434" i="2"/>
  <c r="O434" i="2" s="1"/>
  <c r="M427" i="2"/>
  <c r="O427" i="2" s="1"/>
  <c r="M428" i="2"/>
  <c r="O428" i="2" s="1"/>
  <c r="M429" i="2"/>
  <c r="O429" i="2" s="1"/>
  <c r="M430" i="2"/>
  <c r="O430" i="2" s="1"/>
  <c r="M426" i="2"/>
  <c r="O426" i="2" s="1"/>
  <c r="M416" i="2"/>
  <c r="O416" i="2" s="1"/>
  <c r="M417" i="2"/>
  <c r="O417" i="2" s="1"/>
  <c r="M418" i="2"/>
  <c r="O418" i="2" s="1"/>
  <c r="M419" i="2"/>
  <c r="M420" i="2"/>
  <c r="O420" i="2" s="1"/>
  <c r="M421" i="2"/>
  <c r="O421" i="2" s="1"/>
  <c r="M422" i="2"/>
  <c r="O422" i="2" s="1"/>
  <c r="M423" i="2"/>
  <c r="O423" i="2" s="1"/>
  <c r="M415" i="2"/>
  <c r="M393" i="2"/>
  <c r="O393" i="2" s="1"/>
  <c r="M394" i="2"/>
  <c r="O394" i="2" s="1"/>
  <c r="M395" i="2"/>
  <c r="O395" i="2" s="1"/>
  <c r="M396" i="2"/>
  <c r="O396" i="2" s="1"/>
  <c r="M397" i="2"/>
  <c r="O397" i="2" s="1"/>
  <c r="M398" i="2"/>
  <c r="O398" i="2" s="1"/>
  <c r="M400" i="2"/>
  <c r="O400" i="2" s="1"/>
  <c r="M401" i="2"/>
  <c r="O401" i="2" s="1"/>
  <c r="M402" i="2"/>
  <c r="O402" i="2" s="1"/>
  <c r="M403" i="2"/>
  <c r="O403" i="2" s="1"/>
  <c r="M404" i="2"/>
  <c r="O404" i="2" s="1"/>
  <c r="M405" i="2"/>
  <c r="O405" i="2" s="1"/>
  <c r="M406" i="2"/>
  <c r="O406" i="2" s="1"/>
  <c r="M407" i="2"/>
  <c r="O407" i="2" s="1"/>
  <c r="M408" i="2"/>
  <c r="O408" i="2" s="1"/>
  <c r="M409" i="2"/>
  <c r="O409" i="2" s="1"/>
  <c r="M410" i="2"/>
  <c r="O410" i="2" s="1"/>
  <c r="M411" i="2"/>
  <c r="O411" i="2" s="1"/>
  <c r="M412" i="2"/>
  <c r="O412" i="2" s="1"/>
  <c r="M392" i="2"/>
  <c r="L413" i="2"/>
  <c r="M375" i="2"/>
  <c r="O375" i="2" s="1"/>
  <c r="M376" i="2"/>
  <c r="O376" i="2" s="1"/>
  <c r="M377" i="2"/>
  <c r="O377" i="2" s="1"/>
  <c r="M378" i="2"/>
  <c r="O378" i="2" s="1"/>
  <c r="M379" i="2"/>
  <c r="O379" i="2" s="1"/>
  <c r="M381" i="2"/>
  <c r="O381" i="2" s="1"/>
  <c r="M382" i="2"/>
  <c r="O382" i="2" s="1"/>
  <c r="M383" i="2"/>
  <c r="O383" i="2" s="1"/>
  <c r="M384" i="2"/>
  <c r="O384" i="2" s="1"/>
  <c r="M385" i="2"/>
  <c r="O385" i="2" s="1"/>
  <c r="M386" i="2"/>
  <c r="O386" i="2" s="1"/>
  <c r="M387" i="2"/>
  <c r="O387" i="2" s="1"/>
  <c r="M388" i="2"/>
  <c r="O388" i="2" s="1"/>
  <c r="M389" i="2"/>
  <c r="O389" i="2" s="1"/>
  <c r="M374" i="2"/>
  <c r="AH443" i="2"/>
  <c r="AH444" i="2"/>
  <c r="AH445" i="2"/>
  <c r="AH442" i="2"/>
  <c r="AH434" i="2"/>
  <c r="AH438" i="2"/>
  <c r="AH437" i="2"/>
  <c r="AH436" i="2"/>
  <c r="AH435" i="2"/>
  <c r="AH427" i="2"/>
  <c r="AH428" i="2"/>
  <c r="AH429" i="2"/>
  <c r="AH430" i="2"/>
  <c r="AH426" i="2"/>
  <c r="AH416" i="2"/>
  <c r="AH417" i="2"/>
  <c r="AH418" i="2"/>
  <c r="AH419" i="2"/>
  <c r="AH420" i="2"/>
  <c r="AH421" i="2"/>
  <c r="AH422" i="2"/>
  <c r="AH423" i="2"/>
  <c r="AH415" i="2"/>
  <c r="AH393" i="2"/>
  <c r="AH394" i="2"/>
  <c r="AH395" i="2"/>
  <c r="AH396" i="2"/>
  <c r="AH397" i="2"/>
  <c r="AH398" i="2"/>
  <c r="AH400" i="2"/>
  <c r="AH401" i="2"/>
  <c r="AH402" i="2"/>
  <c r="AH403" i="2"/>
  <c r="AH404" i="2"/>
  <c r="AH405" i="2"/>
  <c r="AH406" i="2"/>
  <c r="AH407" i="2"/>
  <c r="AH408" i="2"/>
  <c r="AH409" i="2"/>
  <c r="AH410" i="2"/>
  <c r="AH411" i="2"/>
  <c r="AH412" i="2"/>
  <c r="AH392" i="2"/>
  <c r="AH375" i="2"/>
  <c r="AH376" i="2"/>
  <c r="AH377" i="2"/>
  <c r="AH378" i="2"/>
  <c r="AJ381" i="2"/>
  <c r="AJ382" i="2"/>
  <c r="AJ383" i="2"/>
  <c r="AH384" i="2"/>
  <c r="AH385" i="2"/>
  <c r="AH386" i="2"/>
  <c r="AH387" i="2"/>
  <c r="AH388" i="2"/>
  <c r="AH389" i="2"/>
  <c r="AJ374" i="2"/>
  <c r="AH352" i="2"/>
  <c r="AH353" i="2"/>
  <c r="AH354" i="2"/>
  <c r="AH355" i="2"/>
  <c r="AH351" i="2"/>
  <c r="AH345" i="2"/>
  <c r="AH346" i="2"/>
  <c r="AH347" i="2"/>
  <c r="AH344" i="2"/>
  <c r="AH337" i="2"/>
  <c r="AH338" i="2"/>
  <c r="AH339" i="2"/>
  <c r="AH340" i="2"/>
  <c r="AH336" i="2"/>
  <c r="AH326" i="2"/>
  <c r="AJ326" i="2" s="1"/>
  <c r="AH328" i="2"/>
  <c r="AH329" i="2"/>
  <c r="AH330" i="2"/>
  <c r="AH331" i="2"/>
  <c r="AH332" i="2"/>
  <c r="AH317" i="2"/>
  <c r="AH319" i="2"/>
  <c r="AH320" i="2"/>
  <c r="AH316" i="2"/>
  <c r="AH308" i="2"/>
  <c r="AH309" i="2"/>
  <c r="AH310" i="2"/>
  <c r="AH311" i="2"/>
  <c r="AH312" i="2"/>
  <c r="AH307" i="2"/>
  <c r="AH298" i="2"/>
  <c r="AH299" i="2"/>
  <c r="AH300" i="2"/>
  <c r="AH301" i="2"/>
  <c r="AH303" i="2"/>
  <c r="AH304" i="2"/>
  <c r="AH297" i="2"/>
  <c r="AH291" i="2"/>
  <c r="AH292" i="2"/>
  <c r="AH293" i="2"/>
  <c r="AH290" i="2"/>
  <c r="AH283" i="2"/>
  <c r="AH284" i="2"/>
  <c r="AH285" i="2"/>
  <c r="AH286" i="2"/>
  <c r="AH282" i="2"/>
  <c r="M352" i="2"/>
  <c r="O352" i="2" s="1"/>
  <c r="M353" i="2"/>
  <c r="O353" i="2" s="1"/>
  <c r="M354" i="2"/>
  <c r="O354" i="2" s="1"/>
  <c r="M355" i="2"/>
  <c r="O355" i="2" s="1"/>
  <c r="M351" i="2"/>
  <c r="O351" i="2" s="1"/>
  <c r="M345" i="2"/>
  <c r="O345" i="2" s="1"/>
  <c r="M346" i="2"/>
  <c r="O346" i="2" s="1"/>
  <c r="M347" i="2"/>
  <c r="O347" i="2" s="1"/>
  <c r="M344" i="2"/>
  <c r="O344" i="2" s="1"/>
  <c r="M337" i="2"/>
  <c r="O337" i="2" s="1"/>
  <c r="M338" i="2"/>
  <c r="O338" i="2" s="1"/>
  <c r="M339" i="2"/>
  <c r="O339" i="2" s="1"/>
  <c r="M340" i="2"/>
  <c r="O340" i="2" s="1"/>
  <c r="M336" i="2"/>
  <c r="O336" i="2" s="1"/>
  <c r="M329" i="2"/>
  <c r="O329" i="2" s="1"/>
  <c r="M330" i="2"/>
  <c r="O330" i="2" s="1"/>
  <c r="M331" i="2"/>
  <c r="O331" i="2" s="1"/>
  <c r="M332" i="2"/>
  <c r="O332" i="2" s="1"/>
  <c r="M328" i="2"/>
  <c r="O328" i="2" s="1"/>
  <c r="AG43" i="2"/>
  <c r="AH43" i="2"/>
  <c r="AG40" i="2"/>
  <c r="AI40" i="2" s="1"/>
  <c r="M317" i="2"/>
  <c r="O317" i="2" s="1"/>
  <c r="M318" i="2"/>
  <c r="O318" i="2" s="1"/>
  <c r="M319" i="2"/>
  <c r="O319" i="2" s="1"/>
  <c r="M320" i="2"/>
  <c r="O320" i="2" s="1"/>
  <c r="M316" i="2"/>
  <c r="O316" i="2" s="1"/>
  <c r="M308" i="2"/>
  <c r="O308" i="2" s="1"/>
  <c r="M309" i="2"/>
  <c r="O309" i="2" s="1"/>
  <c r="M310" i="2"/>
  <c r="O310" i="2" s="1"/>
  <c r="M311" i="2"/>
  <c r="O311" i="2" s="1"/>
  <c r="M312" i="2"/>
  <c r="O312" i="2" s="1"/>
  <c r="M307" i="2"/>
  <c r="O307" i="2" s="1"/>
  <c r="M304" i="2"/>
  <c r="O304" i="2" s="1"/>
  <c r="M303" i="2"/>
  <c r="O303" i="2" s="1"/>
  <c r="M298" i="2"/>
  <c r="O298" i="2" s="1"/>
  <c r="M299" i="2"/>
  <c r="O299" i="2" s="1"/>
  <c r="M300" i="2"/>
  <c r="O300" i="2" s="1"/>
  <c r="M301" i="2"/>
  <c r="O301" i="2" s="1"/>
  <c r="M297" i="2"/>
  <c r="O297" i="2" s="1"/>
  <c r="M291" i="2"/>
  <c r="O291" i="2" s="1"/>
  <c r="M292" i="2"/>
  <c r="O292" i="2" s="1"/>
  <c r="M293" i="2"/>
  <c r="O293" i="2" s="1"/>
  <c r="M290" i="2"/>
  <c r="O290" i="2" s="1"/>
  <c r="M283" i="2"/>
  <c r="O283" i="2" s="1"/>
  <c r="M284" i="2"/>
  <c r="O284" i="2" s="1"/>
  <c r="M285" i="2"/>
  <c r="O285" i="2" s="1"/>
  <c r="M286" i="2"/>
  <c r="O286" i="2" s="1"/>
  <c r="M282" i="2"/>
  <c r="O282" i="2" s="1"/>
  <c r="M275" i="2"/>
  <c r="O275" i="2" s="1"/>
  <c r="M276" i="2"/>
  <c r="O276" i="2" s="1"/>
  <c r="M277" i="2"/>
  <c r="O277" i="2" s="1"/>
  <c r="M278" i="2"/>
  <c r="O278" i="2" s="1"/>
  <c r="M274" i="2"/>
  <c r="O274" i="2" s="1"/>
  <c r="M258" i="2"/>
  <c r="O258" i="2" s="1"/>
  <c r="M259" i="2"/>
  <c r="O259" i="2" s="1"/>
  <c r="M260" i="2"/>
  <c r="O260" i="2" s="1"/>
  <c r="M261" i="2"/>
  <c r="O261" i="2" s="1"/>
  <c r="M262" i="2"/>
  <c r="O262" i="2" s="1"/>
  <c r="M263" i="2"/>
  <c r="O263" i="2" s="1"/>
  <c r="M264" i="2"/>
  <c r="O264" i="2" s="1"/>
  <c r="M265" i="2"/>
  <c r="O265" i="2" s="1"/>
  <c r="M266" i="2"/>
  <c r="O266" i="2" s="1"/>
  <c r="M267" i="2"/>
  <c r="O267" i="2" s="1"/>
  <c r="M268" i="2"/>
  <c r="O268" i="2" s="1"/>
  <c r="M269" i="2"/>
  <c r="O269" i="2" s="1"/>
  <c r="M270" i="2"/>
  <c r="O270" i="2" s="1"/>
  <c r="M271" i="2"/>
  <c r="O271" i="2" s="1"/>
  <c r="M257" i="2"/>
  <c r="O257" i="2" s="1"/>
  <c r="M254" i="2"/>
  <c r="O254" i="2" s="1"/>
  <c r="M251" i="2"/>
  <c r="O251" i="2" s="1"/>
  <c r="M252" i="2"/>
  <c r="O252" i="2" s="1"/>
  <c r="M253" i="2"/>
  <c r="O253" i="2" s="1"/>
  <c r="M250" i="2"/>
  <c r="O250" i="2" s="1"/>
  <c r="M245" i="2"/>
  <c r="O245" i="2" s="1"/>
  <c r="M246" i="2"/>
  <c r="O246" i="2" s="1"/>
  <c r="M247" i="2"/>
  <c r="O247" i="2" s="1"/>
  <c r="M248" i="2"/>
  <c r="O248" i="2" s="1"/>
  <c r="M232" i="2"/>
  <c r="O232" i="2" s="1"/>
  <c r="M233" i="2"/>
  <c r="O233" i="2" s="1"/>
  <c r="M234" i="2"/>
  <c r="O234" i="2" s="1"/>
  <c r="M235" i="2"/>
  <c r="O235" i="2" s="1"/>
  <c r="M236" i="2"/>
  <c r="O236" i="2" s="1"/>
  <c r="M237" i="2"/>
  <c r="O237" i="2" s="1"/>
  <c r="M238" i="2"/>
  <c r="O238" i="2" s="1"/>
  <c r="M239" i="2"/>
  <c r="O239" i="2" s="1"/>
  <c r="M240" i="2"/>
  <c r="O240" i="2" s="1"/>
  <c r="M241" i="2"/>
  <c r="O241" i="2" s="1"/>
  <c r="M242" i="2"/>
  <c r="O242" i="2" s="1"/>
  <c r="M243" i="2"/>
  <c r="O243" i="2" s="1"/>
  <c r="M244" i="2"/>
  <c r="O244" i="2" s="1"/>
  <c r="M231" i="2"/>
  <c r="O231" i="2" s="1"/>
  <c r="M226" i="2"/>
  <c r="O226" i="2" s="1"/>
  <c r="M227" i="2"/>
  <c r="O227" i="2" s="1"/>
  <c r="M225" i="2"/>
  <c r="O225" i="2" s="1"/>
  <c r="M220" i="2"/>
  <c r="O220" i="2" s="1"/>
  <c r="M221" i="2"/>
  <c r="O221" i="2" s="1"/>
  <c r="M219" i="2"/>
  <c r="O219" i="2" s="1"/>
  <c r="M215" i="2"/>
  <c r="O215" i="2" s="1"/>
  <c r="N73" i="2" l="1"/>
  <c r="AA424" i="2"/>
  <c r="AA390" i="2"/>
  <c r="O392" i="2"/>
  <c r="O413" i="2" s="1"/>
  <c r="M413" i="2"/>
  <c r="AB390" i="2"/>
  <c r="AH390" i="2"/>
  <c r="AH413" i="2"/>
  <c r="O419" i="2"/>
  <c r="AA413" i="2"/>
  <c r="AB424" i="2"/>
  <c r="AA447" i="2"/>
  <c r="O374" i="2"/>
  <c r="O390" i="2" s="1"/>
  <c r="M390" i="2"/>
  <c r="O415" i="2"/>
  <c r="M424" i="2"/>
  <c r="AB413" i="2"/>
  <c r="AB432" i="2" s="1"/>
  <c r="AB447" i="2"/>
  <c r="AH424" i="2"/>
  <c r="AH447" i="2"/>
  <c r="O442" i="2"/>
  <c r="O447" i="2" s="1"/>
  <c r="M447" i="2"/>
  <c r="AB342" i="2"/>
  <c r="AB357" i="2"/>
  <c r="AA223" i="2"/>
  <c r="AB334" i="2"/>
  <c r="AH322" i="2"/>
  <c r="AH342" i="2"/>
  <c r="AH349" i="2"/>
  <c r="AH305" i="2"/>
  <c r="AA146" i="2"/>
  <c r="AB272" i="2"/>
  <c r="AA288" i="2"/>
  <c r="AA305" i="2"/>
  <c r="AA349" i="2"/>
  <c r="AB349" i="2"/>
  <c r="AH357" i="2"/>
  <c r="AA60" i="2"/>
  <c r="AB68" i="2"/>
  <c r="AB98" i="2"/>
  <c r="AB175" i="2"/>
  <c r="AB190" i="2"/>
  <c r="AB217" i="2"/>
  <c r="AA280" i="2"/>
  <c r="AA314" i="2"/>
  <c r="AA322" i="2"/>
  <c r="AA342" i="2"/>
  <c r="AA357" i="2"/>
  <c r="AH334" i="2"/>
  <c r="AA119" i="2"/>
  <c r="AB183" i="2"/>
  <c r="AA229" i="2"/>
  <c r="AA334" i="2"/>
  <c r="Z41" i="2"/>
  <c r="AA183" i="2"/>
  <c r="AA209" i="2"/>
  <c r="AB280" i="2"/>
  <c r="AB314" i="2"/>
  <c r="AB322" i="2"/>
  <c r="AB209" i="2"/>
  <c r="AA295" i="2"/>
  <c r="AH314" i="2"/>
  <c r="AB119" i="2"/>
  <c r="AB229" i="2"/>
  <c r="AA272" i="2"/>
  <c r="AB295" i="2"/>
  <c r="AH295" i="2"/>
  <c r="AA41" i="2"/>
  <c r="AB158" i="2"/>
  <c r="AK154" i="2"/>
  <c r="AL154" i="2"/>
  <c r="N98" i="2"/>
  <c r="AB223" i="2"/>
  <c r="AB255" i="2"/>
  <c r="AH288" i="2"/>
  <c r="AA68" i="2"/>
  <c r="AA98" i="2"/>
  <c r="AB146" i="2"/>
  <c r="AA158" i="2"/>
  <c r="AA175" i="2"/>
  <c r="AA190" i="2"/>
  <c r="AA217" i="2"/>
  <c r="N119" i="2"/>
  <c r="AA255" i="2"/>
  <c r="AB288" i="2"/>
  <c r="AB305" i="2"/>
  <c r="N146" i="2"/>
  <c r="AJ282" i="2"/>
  <c r="AN282" i="2"/>
  <c r="AS282" i="2" s="1"/>
  <c r="AT282" i="2" s="1"/>
  <c r="AJ283" i="2"/>
  <c r="AN283" i="2"/>
  <c r="AJ303" i="2"/>
  <c r="AN303" i="2"/>
  <c r="AJ298" i="2"/>
  <c r="AN298" i="2"/>
  <c r="AJ309" i="2"/>
  <c r="AN309" i="2"/>
  <c r="AJ317" i="2"/>
  <c r="AN317" i="2"/>
  <c r="AJ331" i="2"/>
  <c r="AN331" i="2"/>
  <c r="AJ339" i="2"/>
  <c r="AN339" i="2"/>
  <c r="AJ345" i="2"/>
  <c r="AN345" i="2"/>
  <c r="AJ388" i="2"/>
  <c r="AN388" i="2"/>
  <c r="AJ376" i="2"/>
  <c r="AN376" i="2"/>
  <c r="AJ409" i="2"/>
  <c r="AN409" i="2"/>
  <c r="AJ403" i="2"/>
  <c r="AN403" i="2"/>
  <c r="AJ397" i="2"/>
  <c r="AN397" i="2"/>
  <c r="AS397" i="2" s="1"/>
  <c r="AT397" i="2" s="1"/>
  <c r="AJ423" i="2"/>
  <c r="AN423" i="2"/>
  <c r="AJ417" i="2"/>
  <c r="AN417" i="2"/>
  <c r="AJ435" i="2"/>
  <c r="AN435" i="2"/>
  <c r="AS435" i="2" s="1"/>
  <c r="AT435" i="2" s="1"/>
  <c r="AJ445" i="2"/>
  <c r="AN445" i="2"/>
  <c r="AS445" i="2" s="1"/>
  <c r="AT445" i="2" s="1"/>
  <c r="AJ290" i="2"/>
  <c r="AN290" i="2"/>
  <c r="AS290" i="2" s="1"/>
  <c r="AT290" i="2" s="1"/>
  <c r="AJ308" i="2"/>
  <c r="AN308" i="2"/>
  <c r="AJ330" i="2"/>
  <c r="AN330" i="2"/>
  <c r="AJ338" i="2"/>
  <c r="AN338" i="2"/>
  <c r="AJ351" i="2"/>
  <c r="AN351" i="2"/>
  <c r="AS351" i="2" s="1"/>
  <c r="AT351" i="2" s="1"/>
  <c r="AJ387" i="2"/>
  <c r="AN387" i="2"/>
  <c r="AJ375" i="2"/>
  <c r="AN375" i="2"/>
  <c r="AS375" i="2" s="1"/>
  <c r="AT375" i="2" s="1"/>
  <c r="AJ408" i="2"/>
  <c r="AN408" i="2"/>
  <c r="AJ402" i="2"/>
  <c r="AN402" i="2"/>
  <c r="AJ396" i="2"/>
  <c r="AN396" i="2"/>
  <c r="AJ422" i="2"/>
  <c r="AN422" i="2"/>
  <c r="AJ416" i="2"/>
  <c r="AN416" i="2"/>
  <c r="AJ426" i="2"/>
  <c r="AN426" i="2"/>
  <c r="AS426" i="2" s="1"/>
  <c r="AT426" i="2" s="1"/>
  <c r="AJ436" i="2"/>
  <c r="AN436" i="2"/>
  <c r="AJ444" i="2"/>
  <c r="AN444" i="2"/>
  <c r="AS444" i="2" s="1"/>
  <c r="AT444" i="2" s="1"/>
  <c r="AB37" i="2"/>
  <c r="AB31" i="2"/>
  <c r="AB25" i="2"/>
  <c r="AB19" i="2"/>
  <c r="AB13" i="2"/>
  <c r="AB7" i="2"/>
  <c r="O272" i="2"/>
  <c r="AJ293" i="2"/>
  <c r="AN293" i="2"/>
  <c r="AJ307" i="2"/>
  <c r="AN307" i="2"/>
  <c r="AS307" i="2" s="1"/>
  <c r="AT307" i="2" s="1"/>
  <c r="AJ316" i="2"/>
  <c r="AN316" i="2"/>
  <c r="AS316" i="2" s="1"/>
  <c r="AT316" i="2" s="1"/>
  <c r="AJ329" i="2"/>
  <c r="AN329" i="2"/>
  <c r="AJ337" i="2"/>
  <c r="AN337" i="2"/>
  <c r="AJ355" i="2"/>
  <c r="AN355" i="2"/>
  <c r="AJ386" i="2"/>
  <c r="AN386" i="2"/>
  <c r="AJ392" i="2"/>
  <c r="AN392" i="2"/>
  <c r="AJ407" i="2"/>
  <c r="AN407" i="2"/>
  <c r="AS407" i="2" s="1"/>
  <c r="AT407" i="2" s="1"/>
  <c r="AJ401" i="2"/>
  <c r="AN401" i="2"/>
  <c r="AJ395" i="2"/>
  <c r="AN395" i="2"/>
  <c r="AJ421" i="2"/>
  <c r="AN421" i="2"/>
  <c r="AJ430" i="2"/>
  <c r="AN430" i="2"/>
  <c r="AJ437" i="2"/>
  <c r="AN437" i="2"/>
  <c r="AJ443" i="2"/>
  <c r="AN443" i="2"/>
  <c r="AJ286" i="2"/>
  <c r="AN286" i="2"/>
  <c r="AJ292" i="2"/>
  <c r="AN292" i="2"/>
  <c r="AJ301" i="2"/>
  <c r="AN301" i="2"/>
  <c r="AJ312" i="2"/>
  <c r="AN312" i="2"/>
  <c r="AJ320" i="2"/>
  <c r="AN320" i="2"/>
  <c r="AJ328" i="2"/>
  <c r="AN328" i="2"/>
  <c r="AS328" i="2" s="1"/>
  <c r="AT328" i="2" s="1"/>
  <c r="AJ344" i="2"/>
  <c r="AN344" i="2"/>
  <c r="AS344" i="2" s="1"/>
  <c r="AT344" i="2" s="1"/>
  <c r="AJ354" i="2"/>
  <c r="AN354" i="2"/>
  <c r="AS354" i="2" s="1"/>
  <c r="AT354" i="2" s="1"/>
  <c r="AJ385" i="2"/>
  <c r="AN385" i="2"/>
  <c r="AS385" i="2" s="1"/>
  <c r="AT385" i="2" s="1"/>
  <c r="AJ412" i="2"/>
  <c r="AN412" i="2"/>
  <c r="AS412" i="2" s="1"/>
  <c r="AT412" i="2" s="1"/>
  <c r="AJ406" i="2"/>
  <c r="AN406" i="2"/>
  <c r="AJ400" i="2"/>
  <c r="AN400" i="2"/>
  <c r="AJ394" i="2"/>
  <c r="AN394" i="2"/>
  <c r="AS394" i="2" s="1"/>
  <c r="AT394" i="2" s="1"/>
  <c r="AJ420" i="2"/>
  <c r="AN420" i="2"/>
  <c r="AJ429" i="2"/>
  <c r="AN429" i="2"/>
  <c r="AJ438" i="2"/>
  <c r="AN438" i="2"/>
  <c r="AJ43" i="2"/>
  <c r="AN43" i="2"/>
  <c r="AJ285" i="2"/>
  <c r="AN285" i="2"/>
  <c r="AJ291" i="2"/>
  <c r="AN291" i="2"/>
  <c r="AJ297" i="2"/>
  <c r="AN297" i="2"/>
  <c r="AS297" i="2" s="1"/>
  <c r="AT297" i="2" s="1"/>
  <c r="AJ300" i="2"/>
  <c r="AN300" i="2"/>
  <c r="AS300" i="2" s="1"/>
  <c r="AT300" i="2" s="1"/>
  <c r="AJ311" i="2"/>
  <c r="AN311" i="2"/>
  <c r="AJ319" i="2"/>
  <c r="AN319" i="2"/>
  <c r="AJ336" i="2"/>
  <c r="AN336" i="2"/>
  <c r="AS336" i="2" s="1"/>
  <c r="AT336" i="2" s="1"/>
  <c r="AJ347" i="2"/>
  <c r="AN347" i="2"/>
  <c r="AJ353" i="2"/>
  <c r="AN353" i="2"/>
  <c r="AJ384" i="2"/>
  <c r="AN384" i="2"/>
  <c r="AS384" i="2" s="1"/>
  <c r="AT384" i="2" s="1"/>
  <c r="AJ378" i="2"/>
  <c r="AN378" i="2"/>
  <c r="AJ411" i="2"/>
  <c r="AN411" i="2"/>
  <c r="AJ405" i="2"/>
  <c r="AN405" i="2"/>
  <c r="AJ393" i="2"/>
  <c r="AN393" i="2"/>
  <c r="AJ419" i="2"/>
  <c r="AN419" i="2"/>
  <c r="AJ428" i="2"/>
  <c r="AN428" i="2"/>
  <c r="AJ434" i="2"/>
  <c r="AN434" i="2"/>
  <c r="AS434" i="2" s="1"/>
  <c r="AT434" i="2" s="1"/>
  <c r="AJ284" i="2"/>
  <c r="AN284" i="2"/>
  <c r="AJ304" i="2"/>
  <c r="AN304" i="2"/>
  <c r="AJ299" i="2"/>
  <c r="AN299" i="2"/>
  <c r="AS299" i="2" s="1"/>
  <c r="AT299" i="2" s="1"/>
  <c r="AJ310" i="2"/>
  <c r="AN310" i="2"/>
  <c r="AS310" i="2" s="1"/>
  <c r="AT310" i="2" s="1"/>
  <c r="AJ332" i="2"/>
  <c r="AN332" i="2"/>
  <c r="AJ340" i="2"/>
  <c r="AN340" i="2"/>
  <c r="AJ346" i="2"/>
  <c r="AN346" i="2"/>
  <c r="AJ352" i="2"/>
  <c r="AN352" i="2"/>
  <c r="AJ389" i="2"/>
  <c r="AN389" i="2"/>
  <c r="AJ377" i="2"/>
  <c r="AN377" i="2"/>
  <c r="AJ410" i="2"/>
  <c r="AN410" i="2"/>
  <c r="AS410" i="2" s="1"/>
  <c r="AT410" i="2" s="1"/>
  <c r="AJ404" i="2"/>
  <c r="AN404" i="2"/>
  <c r="AJ398" i="2"/>
  <c r="AN398" i="2"/>
  <c r="AJ415" i="2"/>
  <c r="AN415" i="2"/>
  <c r="AJ418" i="2"/>
  <c r="AN418" i="2"/>
  <c r="AJ427" i="2"/>
  <c r="AN427" i="2"/>
  <c r="AS427" i="2" s="1"/>
  <c r="AT427" i="2" s="1"/>
  <c r="AJ442" i="2"/>
  <c r="AN442" i="2"/>
  <c r="AN44" i="2"/>
  <c r="AB44" i="2"/>
  <c r="AB60" i="2" s="1"/>
  <c r="N272" i="2"/>
  <c r="AB36" i="2"/>
  <c r="AB30" i="2"/>
  <c r="AB24" i="2"/>
  <c r="AB18" i="2"/>
  <c r="AB12" i="2"/>
  <c r="AB40" i="2"/>
  <c r="AB35" i="2"/>
  <c r="AB29" i="2"/>
  <c r="AB23" i="2"/>
  <c r="AB17" i="2"/>
  <c r="AB11" i="2"/>
  <c r="AB39" i="2"/>
  <c r="AB34" i="2"/>
  <c r="AB28" i="2"/>
  <c r="AB22" i="2"/>
  <c r="AB16" i="2"/>
  <c r="AB10" i="2"/>
  <c r="AB38" i="2"/>
  <c r="AB33" i="2"/>
  <c r="AB27" i="2"/>
  <c r="AB21" i="2"/>
  <c r="AB15" i="2"/>
  <c r="AB9" i="2"/>
  <c r="AI43" i="2"/>
  <c r="R336" i="2"/>
  <c r="R337" i="2"/>
  <c r="R338" i="2"/>
  <c r="R339" i="2"/>
  <c r="AH275" i="2"/>
  <c r="AH276" i="2"/>
  <c r="AH277" i="2"/>
  <c r="AH278" i="2"/>
  <c r="AH274" i="2"/>
  <c r="AH260" i="2"/>
  <c r="AH261" i="2"/>
  <c r="AJ262" i="2"/>
  <c r="AH263" i="2"/>
  <c r="AH264" i="2"/>
  <c r="AJ265" i="2"/>
  <c r="AJ266" i="2"/>
  <c r="AJ267" i="2"/>
  <c r="AH268" i="2"/>
  <c r="AH269" i="2"/>
  <c r="AH270" i="2"/>
  <c r="AH271" i="2"/>
  <c r="AH257" i="2"/>
  <c r="AH232" i="2"/>
  <c r="AH233" i="2"/>
  <c r="AH234" i="2"/>
  <c r="AH235" i="2"/>
  <c r="AH236" i="2"/>
  <c r="AH237" i="2"/>
  <c r="AH238" i="2"/>
  <c r="AH239" i="2"/>
  <c r="AH240" i="2"/>
  <c r="AH241" i="2"/>
  <c r="AH242" i="2"/>
  <c r="AJ245" i="2"/>
  <c r="AH246" i="2"/>
  <c r="AH247" i="2"/>
  <c r="AH248" i="2"/>
  <c r="AH250" i="2"/>
  <c r="AS250" i="2" s="1"/>
  <c r="AT250" i="2" s="1"/>
  <c r="AH251" i="2"/>
  <c r="AH252" i="2"/>
  <c r="AH253" i="2"/>
  <c r="AJ254" i="2"/>
  <c r="AH231" i="2"/>
  <c r="AH226" i="2"/>
  <c r="AH227" i="2"/>
  <c r="R328" i="2"/>
  <c r="R329" i="2"/>
  <c r="R330" i="2"/>
  <c r="R331" i="2"/>
  <c r="R332" i="2"/>
  <c r="AH225" i="2"/>
  <c r="M212" i="2"/>
  <c r="O212" i="2" s="1"/>
  <c r="M213" i="2"/>
  <c r="O213" i="2" s="1"/>
  <c r="M214" i="2"/>
  <c r="O214" i="2" s="1"/>
  <c r="M211" i="2"/>
  <c r="O211" i="2" s="1"/>
  <c r="M207" i="2"/>
  <c r="O207" i="2" s="1"/>
  <c r="M203" i="2"/>
  <c r="O203" i="2" s="1"/>
  <c r="M204" i="2"/>
  <c r="O204" i="2" s="1"/>
  <c r="M205" i="2"/>
  <c r="O205" i="2" s="1"/>
  <c r="M206" i="2"/>
  <c r="O206" i="2" s="1"/>
  <c r="M202" i="2"/>
  <c r="R320" i="2"/>
  <c r="R319" i="2"/>
  <c r="R318" i="2"/>
  <c r="R317" i="2"/>
  <c r="R316" i="2"/>
  <c r="AH220" i="2"/>
  <c r="AH223" i="2" s="1"/>
  <c r="AJ221" i="2"/>
  <c r="AS221" i="2" s="1"/>
  <c r="AT221" i="2" s="1"/>
  <c r="R312" i="2"/>
  <c r="R311" i="2"/>
  <c r="R310" i="2"/>
  <c r="R309" i="2"/>
  <c r="R308" i="2"/>
  <c r="R307" i="2"/>
  <c r="AJ219" i="2"/>
  <c r="AH212" i="2"/>
  <c r="AH213" i="2"/>
  <c r="AH214" i="2"/>
  <c r="AH215" i="2"/>
  <c r="AH211" i="2"/>
  <c r="AH203" i="2"/>
  <c r="AH204" i="2"/>
  <c r="AH206" i="2"/>
  <c r="AH207" i="2"/>
  <c r="AH202" i="2"/>
  <c r="Q445" i="2"/>
  <c r="Q444" i="2"/>
  <c r="Q443" i="2"/>
  <c r="Q442" i="2"/>
  <c r="AH193" i="2"/>
  <c r="AH194" i="2"/>
  <c r="AH195" i="2"/>
  <c r="AH196" i="2"/>
  <c r="AH198" i="2"/>
  <c r="AH199" i="2"/>
  <c r="AH192" i="2"/>
  <c r="Q438" i="2"/>
  <c r="Q437" i="2"/>
  <c r="Q436" i="2"/>
  <c r="Q435" i="2"/>
  <c r="Q434" i="2"/>
  <c r="AH186" i="2"/>
  <c r="AH187" i="2"/>
  <c r="AH188" i="2"/>
  <c r="Q430" i="2"/>
  <c r="Q429" i="2"/>
  <c r="Q428" i="2"/>
  <c r="Q427" i="2"/>
  <c r="Q426" i="2"/>
  <c r="AH185" i="2"/>
  <c r="Q423" i="2"/>
  <c r="Q422" i="2"/>
  <c r="Q421" i="2"/>
  <c r="Q420" i="2"/>
  <c r="Q419" i="2"/>
  <c r="Q418" i="2"/>
  <c r="Q417" i="2"/>
  <c r="Q416" i="2"/>
  <c r="Q415" i="2"/>
  <c r="AH178" i="2"/>
  <c r="AH179" i="2"/>
  <c r="AH180" i="2"/>
  <c r="AH181" i="2"/>
  <c r="Q412" i="2"/>
  <c r="Q411" i="2"/>
  <c r="Q410" i="2"/>
  <c r="Q409" i="2"/>
  <c r="Q408" i="2"/>
  <c r="Q407" i="2"/>
  <c r="Q406" i="2"/>
  <c r="Q405" i="2"/>
  <c r="Q404" i="2"/>
  <c r="Q403" i="2"/>
  <c r="Q402" i="2"/>
  <c r="Q401" i="2"/>
  <c r="Q400" i="2"/>
  <c r="Q398" i="2"/>
  <c r="Q397" i="2"/>
  <c r="Q396" i="2"/>
  <c r="Q395" i="2"/>
  <c r="Q394" i="2"/>
  <c r="Q393" i="2"/>
  <c r="Q392" i="2"/>
  <c r="AH177" i="2"/>
  <c r="AH170" i="2"/>
  <c r="AH171" i="2"/>
  <c r="AH172" i="2"/>
  <c r="AH173" i="2"/>
  <c r="AH169" i="2"/>
  <c r="Q389" i="2"/>
  <c r="Q388" i="2"/>
  <c r="Q387" i="2"/>
  <c r="Q386" i="2"/>
  <c r="Q385" i="2"/>
  <c r="Q384" i="2"/>
  <c r="Q383" i="2"/>
  <c r="Q382" i="2"/>
  <c r="Q381" i="2"/>
  <c r="Q379" i="2"/>
  <c r="Q378" i="2"/>
  <c r="Q377" i="2"/>
  <c r="Q376" i="2"/>
  <c r="Q375" i="2"/>
  <c r="Q374" i="2"/>
  <c r="AH161" i="2"/>
  <c r="AH162" i="2"/>
  <c r="AH163" i="2"/>
  <c r="AH164" i="2"/>
  <c r="AH165" i="2"/>
  <c r="AH160" i="2"/>
  <c r="AH151" i="2"/>
  <c r="AJ152" i="2"/>
  <c r="AH155" i="2"/>
  <c r="AH156" i="2"/>
  <c r="AH157" i="2"/>
  <c r="AH150" i="2"/>
  <c r="M199" i="2"/>
  <c r="O199" i="2" s="1"/>
  <c r="AJ148" i="2"/>
  <c r="AH122" i="2"/>
  <c r="AH123" i="2"/>
  <c r="AH124" i="2"/>
  <c r="AH125" i="2"/>
  <c r="AH126" i="2"/>
  <c r="AH127" i="2"/>
  <c r="AH128" i="2"/>
  <c r="AH129" i="2"/>
  <c r="AH130" i="2"/>
  <c r="AH131" i="2"/>
  <c r="AH133" i="2"/>
  <c r="AH137" i="2"/>
  <c r="AH138" i="2"/>
  <c r="AH139" i="2"/>
  <c r="AH140" i="2"/>
  <c r="AH142" i="2"/>
  <c r="AH143" i="2"/>
  <c r="AH144" i="2"/>
  <c r="AH145" i="2"/>
  <c r="AH121" i="2"/>
  <c r="AH101" i="2"/>
  <c r="AH102" i="2"/>
  <c r="AH103" i="2"/>
  <c r="AH104" i="2"/>
  <c r="AH105" i="2"/>
  <c r="AH106" i="2"/>
  <c r="AH107" i="2"/>
  <c r="AH108" i="2"/>
  <c r="AH109" i="2"/>
  <c r="AH110" i="2"/>
  <c r="AJ111" i="2"/>
  <c r="AJ112" i="2"/>
  <c r="AH113" i="2"/>
  <c r="AH114" i="2"/>
  <c r="AH116" i="2"/>
  <c r="AH117" i="2"/>
  <c r="AH118" i="2"/>
  <c r="AH100" i="2"/>
  <c r="AH76" i="2"/>
  <c r="AH77" i="2"/>
  <c r="AH78" i="2"/>
  <c r="AH79" i="2"/>
  <c r="AH80" i="2"/>
  <c r="AH81" i="2"/>
  <c r="AH82" i="2"/>
  <c r="AH83" i="2"/>
  <c r="AH84" i="2"/>
  <c r="AH85" i="2"/>
  <c r="AJ88" i="2"/>
  <c r="AH89" i="2"/>
  <c r="AH90" i="2"/>
  <c r="AH91" i="2"/>
  <c r="AH92" i="2"/>
  <c r="AH94" i="2"/>
  <c r="AH95" i="2"/>
  <c r="AH96" i="2"/>
  <c r="AH97" i="2"/>
  <c r="AH75" i="2"/>
  <c r="AH71" i="2"/>
  <c r="AH70" i="2"/>
  <c r="AH457" i="2"/>
  <c r="Q355" i="2"/>
  <c r="Q354" i="2"/>
  <c r="Q353" i="2"/>
  <c r="Q352" i="2"/>
  <c r="Q351" i="2"/>
  <c r="AH66" i="2"/>
  <c r="AH67" i="2"/>
  <c r="Q347" i="2"/>
  <c r="Q346" i="2"/>
  <c r="Q345" i="2"/>
  <c r="Q344" i="2"/>
  <c r="AH65" i="2"/>
  <c r="AH62" i="2"/>
  <c r="Q340" i="2"/>
  <c r="Q339" i="2"/>
  <c r="Q338" i="2"/>
  <c r="Q337" i="2"/>
  <c r="Q336" i="2"/>
  <c r="Q332" i="2"/>
  <c r="Q331" i="2"/>
  <c r="S331" i="2" s="1"/>
  <c r="Q330" i="2"/>
  <c r="S330" i="2" s="1"/>
  <c r="Q329" i="2"/>
  <c r="S329" i="2" s="1"/>
  <c r="Q328" i="2"/>
  <c r="S328" i="2" s="1"/>
  <c r="Q320" i="2"/>
  <c r="S320" i="2" s="1"/>
  <c r="Q319" i="2"/>
  <c r="S319" i="2" s="1"/>
  <c r="Q318" i="2"/>
  <c r="S318" i="2" s="1"/>
  <c r="Q317" i="2"/>
  <c r="S317" i="2" s="1"/>
  <c r="Q316" i="2"/>
  <c r="S316" i="2" s="1"/>
  <c r="Q312" i="2"/>
  <c r="S312" i="2" s="1"/>
  <c r="Q311" i="2"/>
  <c r="S311" i="2" s="1"/>
  <c r="Q310" i="2"/>
  <c r="S310" i="2" s="1"/>
  <c r="Q309" i="2"/>
  <c r="S309" i="2" s="1"/>
  <c r="Q308" i="2"/>
  <c r="S308" i="2" s="1"/>
  <c r="Q307" i="2"/>
  <c r="S307" i="2" s="1"/>
  <c r="Q304" i="2"/>
  <c r="S304" i="2" s="1"/>
  <c r="Q303" i="2"/>
  <c r="S303" i="2" s="1"/>
  <c r="R304" i="2"/>
  <c r="R303" i="2"/>
  <c r="R301" i="2"/>
  <c r="R300" i="2"/>
  <c r="R299" i="2"/>
  <c r="R298" i="2"/>
  <c r="R297" i="2"/>
  <c r="R293" i="2"/>
  <c r="R292" i="2"/>
  <c r="R291" i="2"/>
  <c r="R290" i="2"/>
  <c r="R286" i="2"/>
  <c r="R285" i="2"/>
  <c r="R284" i="2"/>
  <c r="R283" i="2"/>
  <c r="R282" i="2"/>
  <c r="AJ44" i="2"/>
  <c r="AH45" i="2"/>
  <c r="AH46" i="2"/>
  <c r="AH47" i="2"/>
  <c r="AH48" i="2"/>
  <c r="AH49" i="2"/>
  <c r="AJ50" i="2"/>
  <c r="AH51" i="2"/>
  <c r="AH52" i="2"/>
  <c r="AH53" i="2"/>
  <c r="AH54" i="2"/>
  <c r="AH55" i="2"/>
  <c r="AH56" i="2"/>
  <c r="AH57" i="2"/>
  <c r="AH58" i="2"/>
  <c r="AH59" i="2"/>
  <c r="AH8" i="2"/>
  <c r="AJ8" i="2" s="1"/>
  <c r="AH9" i="2"/>
  <c r="AJ9" i="2" s="1"/>
  <c r="AH10" i="2"/>
  <c r="AJ10" i="2" s="1"/>
  <c r="AH11" i="2"/>
  <c r="AJ11" i="2" s="1"/>
  <c r="AH12" i="2"/>
  <c r="AJ12" i="2" s="1"/>
  <c r="AH13" i="2"/>
  <c r="AJ13" i="2" s="1"/>
  <c r="AH14" i="2"/>
  <c r="AJ14" i="2" s="1"/>
  <c r="AH15" i="2"/>
  <c r="AJ15" i="2" s="1"/>
  <c r="AH16" i="2"/>
  <c r="AJ16" i="2" s="1"/>
  <c r="AH17" i="2"/>
  <c r="AJ17" i="2" s="1"/>
  <c r="AH18" i="2"/>
  <c r="AJ18" i="2" s="1"/>
  <c r="AH19" i="2"/>
  <c r="AJ19" i="2" s="1"/>
  <c r="AH20" i="2"/>
  <c r="AJ20" i="2" s="1"/>
  <c r="AH21" i="2"/>
  <c r="AJ21" i="2" s="1"/>
  <c r="AS21" i="2" s="1"/>
  <c r="AT21" i="2" s="1"/>
  <c r="AH22" i="2"/>
  <c r="AJ22" i="2" s="1"/>
  <c r="AH23" i="2"/>
  <c r="AJ23" i="2" s="1"/>
  <c r="AH24" i="2"/>
  <c r="AJ24" i="2" s="1"/>
  <c r="AH25" i="2"/>
  <c r="AJ25" i="2" s="1"/>
  <c r="AH26" i="2"/>
  <c r="AJ26" i="2" s="1"/>
  <c r="AH27" i="2"/>
  <c r="AJ27" i="2" s="1"/>
  <c r="AH28" i="2"/>
  <c r="AJ28" i="2" s="1"/>
  <c r="AH29" i="2"/>
  <c r="AJ29" i="2" s="1"/>
  <c r="AH30" i="2"/>
  <c r="AJ30" i="2" s="1"/>
  <c r="AH31" i="2"/>
  <c r="AJ31" i="2" s="1"/>
  <c r="AH32" i="2"/>
  <c r="AJ32" i="2" s="1"/>
  <c r="AH33" i="2"/>
  <c r="AJ33" i="2" s="1"/>
  <c r="AH34" i="2"/>
  <c r="AJ34" i="2" s="1"/>
  <c r="AH35" i="2"/>
  <c r="AJ35" i="2" s="1"/>
  <c r="AH36" i="2"/>
  <c r="AJ36" i="2" s="1"/>
  <c r="AH37" i="2"/>
  <c r="AJ37" i="2" s="1"/>
  <c r="AJ38" i="2"/>
  <c r="AH39" i="2"/>
  <c r="AJ39" i="2" s="1"/>
  <c r="AH40" i="2"/>
  <c r="AJ40" i="2" s="1"/>
  <c r="AH7" i="2"/>
  <c r="R278" i="2"/>
  <c r="R277" i="2"/>
  <c r="R276" i="2"/>
  <c r="R275" i="2"/>
  <c r="R274" i="2"/>
  <c r="Q301" i="2"/>
  <c r="S301" i="2" s="1"/>
  <c r="Q300" i="2"/>
  <c r="S300" i="2" s="1"/>
  <c r="Q299" i="2"/>
  <c r="S299" i="2" s="1"/>
  <c r="Q298" i="2"/>
  <c r="S298" i="2" s="1"/>
  <c r="Q297" i="2"/>
  <c r="S297" i="2" s="1"/>
  <c r="Q293" i="2"/>
  <c r="S293" i="2" s="1"/>
  <c r="Q292" i="2"/>
  <c r="S292" i="2" s="1"/>
  <c r="Q291" i="2"/>
  <c r="S291" i="2" s="1"/>
  <c r="Q290" i="2"/>
  <c r="S290" i="2" s="1"/>
  <c r="Q286" i="2"/>
  <c r="S286" i="2" s="1"/>
  <c r="Q285" i="2"/>
  <c r="S285" i="2" s="1"/>
  <c r="Q284" i="2"/>
  <c r="S284" i="2" s="1"/>
  <c r="Q283" i="2"/>
  <c r="S283" i="2" s="1"/>
  <c r="Q282" i="2"/>
  <c r="S282" i="2" s="1"/>
  <c r="Q278" i="2"/>
  <c r="S278" i="2" s="1"/>
  <c r="Q277" i="2"/>
  <c r="S277" i="2" s="1"/>
  <c r="Q276" i="2"/>
  <c r="S276" i="2" s="1"/>
  <c r="Q275" i="2"/>
  <c r="S275" i="2" s="1"/>
  <c r="Q274" i="2"/>
  <c r="S274" i="2" s="1"/>
  <c r="M198" i="2"/>
  <c r="O198" i="2" s="1"/>
  <c r="Q271" i="2"/>
  <c r="S271" i="2" s="1"/>
  <c r="Q270" i="2"/>
  <c r="S270" i="2" s="1"/>
  <c r="Q269" i="2"/>
  <c r="S269" i="2" s="1"/>
  <c r="Q268" i="2"/>
  <c r="S268" i="2" s="1"/>
  <c r="Q267" i="2"/>
  <c r="S267" i="2" s="1"/>
  <c r="Q266" i="2"/>
  <c r="S266" i="2" s="1"/>
  <c r="Q265" i="2"/>
  <c r="S265" i="2" s="1"/>
  <c r="Q264" i="2"/>
  <c r="S264" i="2" s="1"/>
  <c r="Q263" i="2"/>
  <c r="S263" i="2" s="1"/>
  <c r="Q261" i="2"/>
  <c r="S261" i="2" s="1"/>
  <c r="Q260" i="2"/>
  <c r="S260" i="2" s="1"/>
  <c r="Q259" i="2"/>
  <c r="S259" i="2" s="1"/>
  <c r="Q258" i="2"/>
  <c r="S258" i="2" s="1"/>
  <c r="Q257" i="2"/>
  <c r="S257" i="2" s="1"/>
  <c r="AG442" i="2"/>
  <c r="AI442" i="2" s="1"/>
  <c r="AG443" i="2"/>
  <c r="AI443" i="2" s="1"/>
  <c r="AG444" i="2"/>
  <c r="AI444" i="2" s="1"/>
  <c r="AG445" i="2"/>
  <c r="AI445" i="2" s="1"/>
  <c r="Q254" i="2"/>
  <c r="S254" i="2" s="1"/>
  <c r="Q253" i="2"/>
  <c r="S253" i="2" s="1"/>
  <c r="Q252" i="2"/>
  <c r="S252" i="2" s="1"/>
  <c r="Q251" i="2"/>
  <c r="S251" i="2" s="1"/>
  <c r="Q250" i="2"/>
  <c r="S250" i="2" s="1"/>
  <c r="AG435" i="2"/>
  <c r="AI435" i="2" s="1"/>
  <c r="AG436" i="2"/>
  <c r="AI436" i="2" s="1"/>
  <c r="AG437" i="2"/>
  <c r="AI437" i="2" s="1"/>
  <c r="AG438" i="2"/>
  <c r="AI438" i="2" s="1"/>
  <c r="AG434" i="2"/>
  <c r="AI434" i="2" s="1"/>
  <c r="Q248" i="2"/>
  <c r="S248" i="2" s="1"/>
  <c r="Q247" i="2"/>
  <c r="S247" i="2" s="1"/>
  <c r="Q246" i="2"/>
  <c r="S246" i="2" s="1"/>
  <c r="Q245" i="2"/>
  <c r="S245" i="2" s="1"/>
  <c r="Q244" i="2"/>
  <c r="S244" i="2" s="1"/>
  <c r="AG427" i="2"/>
  <c r="AI427" i="2" s="1"/>
  <c r="AG428" i="2"/>
  <c r="AI428" i="2" s="1"/>
  <c r="AG429" i="2"/>
  <c r="AI429" i="2" s="1"/>
  <c r="AG430" i="2"/>
  <c r="AI430" i="2" s="1"/>
  <c r="AG426" i="2"/>
  <c r="AI426" i="2" s="1"/>
  <c r="M196" i="2"/>
  <c r="O196" i="2" s="1"/>
  <c r="Q242" i="2"/>
  <c r="S242" i="2" s="1"/>
  <c r="Q241" i="2"/>
  <c r="S241" i="2" s="1"/>
  <c r="Q240" i="2"/>
  <c r="S240" i="2" s="1"/>
  <c r="Q239" i="2"/>
  <c r="S239" i="2" s="1"/>
  <c r="Q238" i="2"/>
  <c r="S238" i="2" s="1"/>
  <c r="Q237" i="2"/>
  <c r="S237" i="2" s="1"/>
  <c r="Q236" i="2"/>
  <c r="S236" i="2" s="1"/>
  <c r="Q235" i="2"/>
  <c r="S235" i="2" s="1"/>
  <c r="Q234" i="2"/>
  <c r="S234" i="2" s="1"/>
  <c r="Q233" i="2"/>
  <c r="S233" i="2" s="1"/>
  <c r="Q232" i="2"/>
  <c r="S232" i="2" s="1"/>
  <c r="Q231" i="2"/>
  <c r="S231" i="2" s="1"/>
  <c r="M193" i="2"/>
  <c r="O193" i="2" s="1"/>
  <c r="M194" i="2"/>
  <c r="O194" i="2" s="1"/>
  <c r="M195" i="2"/>
  <c r="Q227" i="2"/>
  <c r="S227" i="2" s="1"/>
  <c r="Q226" i="2"/>
  <c r="S226" i="2" s="1"/>
  <c r="Q225" i="2"/>
  <c r="S225" i="2" s="1"/>
  <c r="M192" i="2"/>
  <c r="O192" i="2" s="1"/>
  <c r="AG416" i="2"/>
  <c r="AI416" i="2" s="1"/>
  <c r="AG417" i="2"/>
  <c r="AI417" i="2" s="1"/>
  <c r="AG418" i="2"/>
  <c r="AI418" i="2" s="1"/>
  <c r="AG419" i="2"/>
  <c r="AG420" i="2"/>
  <c r="AI420" i="2" s="1"/>
  <c r="AG421" i="2"/>
  <c r="AI421" i="2" s="1"/>
  <c r="AG422" i="2"/>
  <c r="AI422" i="2" s="1"/>
  <c r="AG423" i="2"/>
  <c r="AI423" i="2" s="1"/>
  <c r="Q221" i="2"/>
  <c r="Q220" i="2"/>
  <c r="S220" i="2" s="1"/>
  <c r="Q219" i="2"/>
  <c r="S219" i="2" s="1"/>
  <c r="AG415" i="2"/>
  <c r="M188" i="2"/>
  <c r="O188" i="2" s="1"/>
  <c r="Q215" i="2"/>
  <c r="S215" i="2" s="1"/>
  <c r="Q214" i="2"/>
  <c r="Q213" i="2"/>
  <c r="S213" i="2" s="1"/>
  <c r="Q212" i="2"/>
  <c r="S212" i="2" s="1"/>
  <c r="Q211" i="2"/>
  <c r="S211" i="2" s="1"/>
  <c r="Q207" i="2"/>
  <c r="S207" i="2" s="1"/>
  <c r="Q206" i="2"/>
  <c r="S206" i="2" s="1"/>
  <c r="Q205" i="2"/>
  <c r="S205" i="2" s="1"/>
  <c r="Q204" i="2"/>
  <c r="S204" i="2" s="1"/>
  <c r="Q203" i="2"/>
  <c r="S203" i="2" s="1"/>
  <c r="Q202" i="2"/>
  <c r="S202" i="2" s="1"/>
  <c r="Q199" i="2"/>
  <c r="S199" i="2" s="1"/>
  <c r="Q198" i="2"/>
  <c r="S198" i="2" s="1"/>
  <c r="Q196" i="2"/>
  <c r="S196" i="2" s="1"/>
  <c r="Q195" i="2"/>
  <c r="S195" i="2" s="1"/>
  <c r="Q194" i="2"/>
  <c r="S194" i="2" s="1"/>
  <c r="Q193" i="2"/>
  <c r="S193" i="2" s="1"/>
  <c r="Q192" i="2"/>
  <c r="S192" i="2" s="1"/>
  <c r="Q181" i="2"/>
  <c r="S181" i="2" s="1"/>
  <c r="Q180" i="2"/>
  <c r="S180" i="2" s="1"/>
  <c r="Q179" i="2"/>
  <c r="S179" i="2" s="1"/>
  <c r="Q178" i="2"/>
  <c r="S178" i="2" s="1"/>
  <c r="Q177" i="2"/>
  <c r="S177" i="2" s="1"/>
  <c r="AG393" i="2"/>
  <c r="AI393" i="2" s="1"/>
  <c r="AG394" i="2"/>
  <c r="AI394" i="2" s="1"/>
  <c r="AG395" i="2"/>
  <c r="AI395" i="2" s="1"/>
  <c r="AG396" i="2"/>
  <c r="AI396" i="2" s="1"/>
  <c r="AG397" i="2"/>
  <c r="AI397" i="2" s="1"/>
  <c r="AG398" i="2"/>
  <c r="AI398" i="2" s="1"/>
  <c r="AG400" i="2"/>
  <c r="AI400" i="2" s="1"/>
  <c r="AG401" i="2"/>
  <c r="AI401" i="2" s="1"/>
  <c r="AG402" i="2"/>
  <c r="AI402" i="2" s="1"/>
  <c r="AG403" i="2"/>
  <c r="AI403" i="2" s="1"/>
  <c r="AG404" i="2"/>
  <c r="AI404" i="2" s="1"/>
  <c r="AG405" i="2"/>
  <c r="AI405" i="2" s="1"/>
  <c r="AG406" i="2"/>
  <c r="AI406" i="2" s="1"/>
  <c r="AG407" i="2"/>
  <c r="AI407" i="2" s="1"/>
  <c r="AG408" i="2"/>
  <c r="AI408" i="2" s="1"/>
  <c r="AG409" i="2"/>
  <c r="AI409" i="2" s="1"/>
  <c r="AG410" i="2"/>
  <c r="AI410" i="2" s="1"/>
  <c r="AG411" i="2"/>
  <c r="AG412" i="2"/>
  <c r="AI412" i="2" s="1"/>
  <c r="AG392" i="2"/>
  <c r="AG375" i="2"/>
  <c r="AI375" i="2" s="1"/>
  <c r="AG376" i="2"/>
  <c r="AI376" i="2" s="1"/>
  <c r="AG377" i="2"/>
  <c r="AI377" i="2" s="1"/>
  <c r="AG378" i="2"/>
  <c r="AI378" i="2" s="1"/>
  <c r="AI381" i="2"/>
  <c r="AI382" i="2"/>
  <c r="AI383" i="2"/>
  <c r="AG384" i="2"/>
  <c r="AI384" i="2" s="1"/>
  <c r="AG385" i="2"/>
  <c r="AI385" i="2" s="1"/>
  <c r="AG386" i="2"/>
  <c r="AI386" i="2" s="1"/>
  <c r="AG387" i="2"/>
  <c r="AI387" i="2" s="1"/>
  <c r="AG388" i="2"/>
  <c r="AI388" i="2" s="1"/>
  <c r="AG389" i="2"/>
  <c r="AI389" i="2" s="1"/>
  <c r="AI374" i="2"/>
  <c r="R271" i="2"/>
  <c r="R270" i="2"/>
  <c r="R269" i="2"/>
  <c r="R268" i="2"/>
  <c r="R267" i="2"/>
  <c r="R266" i="2"/>
  <c r="R265" i="2"/>
  <c r="R264" i="2"/>
  <c r="R263" i="2"/>
  <c r="R261" i="2"/>
  <c r="R260" i="2"/>
  <c r="R258" i="2"/>
  <c r="R257" i="2"/>
  <c r="R254" i="2"/>
  <c r="R253" i="2"/>
  <c r="R252" i="2"/>
  <c r="R251" i="2"/>
  <c r="R250" i="2"/>
  <c r="M186" i="2"/>
  <c r="O186" i="2" s="1"/>
  <c r="M187" i="2"/>
  <c r="O187" i="2" s="1"/>
  <c r="M185" i="2"/>
  <c r="O185" i="2" s="1"/>
  <c r="M181" i="2"/>
  <c r="O181" i="2" s="1"/>
  <c r="AG352" i="2"/>
  <c r="AI352" i="2" s="1"/>
  <c r="AG353" i="2"/>
  <c r="AI353" i="2" s="1"/>
  <c r="AG354" i="2"/>
  <c r="AI354" i="2" s="1"/>
  <c r="AG355" i="2"/>
  <c r="AI355" i="2" s="1"/>
  <c r="AG351" i="2"/>
  <c r="AG345" i="2"/>
  <c r="AI345" i="2" s="1"/>
  <c r="AG346" i="2"/>
  <c r="AI346" i="2" s="1"/>
  <c r="AG347" i="2"/>
  <c r="AI347" i="2" s="1"/>
  <c r="AG344" i="2"/>
  <c r="AG337" i="2"/>
  <c r="AI337" i="2" s="1"/>
  <c r="AG338" i="2"/>
  <c r="AI338" i="2" s="1"/>
  <c r="AG339" i="2"/>
  <c r="AI339" i="2" s="1"/>
  <c r="AG340" i="2"/>
  <c r="AI340" i="2" s="1"/>
  <c r="AG336" i="2"/>
  <c r="AG329" i="2"/>
  <c r="AI329" i="2" s="1"/>
  <c r="AG330" i="2"/>
  <c r="AI330" i="2" s="1"/>
  <c r="AG331" i="2"/>
  <c r="AI331" i="2" s="1"/>
  <c r="AG332" i="2"/>
  <c r="AI332" i="2" s="1"/>
  <c r="AG328" i="2"/>
  <c r="AG317" i="2"/>
  <c r="AI317" i="2" s="1"/>
  <c r="AG319" i="2"/>
  <c r="AI319" i="2" s="1"/>
  <c r="AG320" i="2"/>
  <c r="AI320" i="2" s="1"/>
  <c r="AG316" i="2"/>
  <c r="AG308" i="2"/>
  <c r="AI308" i="2" s="1"/>
  <c r="AG309" i="2"/>
  <c r="AI309" i="2" s="1"/>
  <c r="AG310" i="2"/>
  <c r="AI310" i="2" s="1"/>
  <c r="AG311" i="2"/>
  <c r="AI311" i="2" s="1"/>
  <c r="AG312" i="2"/>
  <c r="AI312" i="2" s="1"/>
  <c r="AG307" i="2"/>
  <c r="AG303" i="2"/>
  <c r="AI303" i="2" s="1"/>
  <c r="AG304" i="2"/>
  <c r="AI304" i="2" s="1"/>
  <c r="AG298" i="2"/>
  <c r="AI298" i="2" s="1"/>
  <c r="AG299" i="2"/>
  <c r="AI299" i="2" s="1"/>
  <c r="AG300" i="2"/>
  <c r="AI300" i="2" s="1"/>
  <c r="AG301" i="2"/>
  <c r="AI301" i="2" s="1"/>
  <c r="AG297" i="2"/>
  <c r="AG291" i="2"/>
  <c r="AI291" i="2" s="1"/>
  <c r="AG292" i="2"/>
  <c r="AI292" i="2" s="1"/>
  <c r="AG293" i="2"/>
  <c r="AI293" i="2" s="1"/>
  <c r="R248" i="2"/>
  <c r="AG290" i="2"/>
  <c r="AG283" i="2"/>
  <c r="AI283" i="2" s="1"/>
  <c r="AG284" i="2"/>
  <c r="AI284" i="2" s="1"/>
  <c r="AG285" i="2"/>
  <c r="AI285" i="2" s="1"/>
  <c r="AG286" i="2"/>
  <c r="AI286" i="2" s="1"/>
  <c r="AG282" i="2"/>
  <c r="AG275" i="2"/>
  <c r="AI275" i="2" s="1"/>
  <c r="AG276" i="2"/>
  <c r="AI276" i="2" s="1"/>
  <c r="AG277" i="2"/>
  <c r="AI277" i="2" s="1"/>
  <c r="AG278" i="2"/>
  <c r="AI278" i="2" s="1"/>
  <c r="AG274" i="2"/>
  <c r="AG260" i="2"/>
  <c r="AI260" i="2" s="1"/>
  <c r="AG261" i="2"/>
  <c r="AI261" i="2" s="1"/>
  <c r="AI262" i="2"/>
  <c r="AG263" i="2"/>
  <c r="AI263" i="2" s="1"/>
  <c r="AG264" i="2"/>
  <c r="AI264" i="2" s="1"/>
  <c r="AI265" i="2"/>
  <c r="AI266" i="2"/>
  <c r="AI267" i="2"/>
  <c r="AG268" i="2"/>
  <c r="AI268" i="2" s="1"/>
  <c r="AG269" i="2"/>
  <c r="AI269" i="2" s="1"/>
  <c r="AG270" i="2"/>
  <c r="AI270" i="2" s="1"/>
  <c r="AG271" i="2"/>
  <c r="AI271" i="2" s="1"/>
  <c r="AG257" i="2"/>
  <c r="AG251" i="2"/>
  <c r="AI251" i="2" s="1"/>
  <c r="AG252" i="2"/>
  <c r="AI252" i="2" s="1"/>
  <c r="AG253" i="2"/>
  <c r="AI253" i="2" s="1"/>
  <c r="AG250" i="2"/>
  <c r="AI250" i="2" s="1"/>
  <c r="AG232" i="2"/>
  <c r="AI232" i="2" s="1"/>
  <c r="AG233" i="2"/>
  <c r="AI233" i="2" s="1"/>
  <c r="AG234" i="2"/>
  <c r="AI234" i="2" s="1"/>
  <c r="AG235" i="2"/>
  <c r="AI235" i="2" s="1"/>
  <c r="AG236" i="2"/>
  <c r="AI236" i="2" s="1"/>
  <c r="AG237" i="2"/>
  <c r="AI237" i="2" s="1"/>
  <c r="AG238" i="2"/>
  <c r="AI238" i="2" s="1"/>
  <c r="AG239" i="2"/>
  <c r="AI239" i="2" s="1"/>
  <c r="AG240" i="2"/>
  <c r="AI240" i="2" s="1"/>
  <c r="AG241" i="2"/>
  <c r="AI241" i="2" s="1"/>
  <c r="AG242" i="2"/>
  <c r="AI242" i="2" s="1"/>
  <c r="AI245" i="2"/>
  <c r="AG246" i="2"/>
  <c r="AI246" i="2" s="1"/>
  <c r="AG247" i="2"/>
  <c r="AI247" i="2" s="1"/>
  <c r="AG248" i="2"/>
  <c r="AI248" i="2" s="1"/>
  <c r="M180" i="2"/>
  <c r="O180" i="2" s="1"/>
  <c r="AG231" i="2"/>
  <c r="M178" i="2"/>
  <c r="O178" i="2" s="1"/>
  <c r="M179" i="2"/>
  <c r="O179" i="2" s="1"/>
  <c r="AG226" i="2"/>
  <c r="AI226" i="2" s="1"/>
  <c r="AG227" i="2"/>
  <c r="AI227" i="2" s="1"/>
  <c r="M177" i="2"/>
  <c r="O177" i="2" s="1"/>
  <c r="AG225" i="2"/>
  <c r="AG220" i="2"/>
  <c r="AI220" i="2" s="1"/>
  <c r="AI221" i="2"/>
  <c r="AI219" i="2"/>
  <c r="AG212" i="2"/>
  <c r="AI212" i="2" s="1"/>
  <c r="AG213" i="2"/>
  <c r="AI213" i="2" s="1"/>
  <c r="AG214" i="2"/>
  <c r="AI214" i="2" s="1"/>
  <c r="AG215" i="2"/>
  <c r="AI215" i="2" s="1"/>
  <c r="M173" i="2"/>
  <c r="O173" i="2" s="1"/>
  <c r="AG211" i="2"/>
  <c r="AG203" i="2"/>
  <c r="AG204" i="2"/>
  <c r="AI204" i="2" s="1"/>
  <c r="AG206" i="2"/>
  <c r="AI206" i="2" s="1"/>
  <c r="AG207" i="2"/>
  <c r="AI207" i="2" s="1"/>
  <c r="AG202" i="2"/>
  <c r="AG198" i="2"/>
  <c r="AI198" i="2" s="1"/>
  <c r="AG199" i="2"/>
  <c r="AI199" i="2" s="1"/>
  <c r="AG193" i="2"/>
  <c r="AI193" i="2" s="1"/>
  <c r="AG194" i="2"/>
  <c r="AI194" i="2" s="1"/>
  <c r="AG195" i="2"/>
  <c r="AI195" i="2" s="1"/>
  <c r="AG196" i="2"/>
  <c r="AI196" i="2" s="1"/>
  <c r="AG192" i="2"/>
  <c r="AI192" i="2" s="1"/>
  <c r="AG186" i="2"/>
  <c r="AI186" i="2" s="1"/>
  <c r="AG187" i="2"/>
  <c r="AI187" i="2" s="1"/>
  <c r="AG188" i="2"/>
  <c r="AI188" i="2" s="1"/>
  <c r="AG185" i="2"/>
  <c r="AG178" i="2"/>
  <c r="AI178" i="2" s="1"/>
  <c r="AG179" i="2"/>
  <c r="AI179" i="2" s="1"/>
  <c r="AG180" i="2"/>
  <c r="AI180" i="2" s="1"/>
  <c r="AG181" i="2"/>
  <c r="AI181" i="2" s="1"/>
  <c r="AG177" i="2"/>
  <c r="AG170" i="2"/>
  <c r="AI170" i="2" s="1"/>
  <c r="AG171" i="2"/>
  <c r="AI171" i="2" s="1"/>
  <c r="AG172" i="2"/>
  <c r="AG173" i="2"/>
  <c r="AI173" i="2" s="1"/>
  <c r="AG169" i="2"/>
  <c r="AG161" i="2"/>
  <c r="AI161" i="2" s="1"/>
  <c r="AG162" i="2"/>
  <c r="AI162" i="2" s="1"/>
  <c r="AG163" i="2"/>
  <c r="AI163" i="2" s="1"/>
  <c r="AG164" i="2"/>
  <c r="AG165" i="2"/>
  <c r="AI165" i="2" s="1"/>
  <c r="AG160" i="2"/>
  <c r="AI160" i="2" s="1"/>
  <c r="AG151" i="2"/>
  <c r="AI151" i="2" s="1"/>
  <c r="AI152" i="2"/>
  <c r="AG155" i="2"/>
  <c r="AI155" i="2" s="1"/>
  <c r="AG156" i="2"/>
  <c r="AI156" i="2" s="1"/>
  <c r="AG157" i="2"/>
  <c r="AI157" i="2" s="1"/>
  <c r="AG150" i="2"/>
  <c r="AI148" i="2"/>
  <c r="R247" i="2"/>
  <c r="R246" i="2"/>
  <c r="R245" i="2"/>
  <c r="R244" i="2"/>
  <c r="R242" i="2"/>
  <c r="R241" i="2"/>
  <c r="R240" i="2"/>
  <c r="R239" i="2"/>
  <c r="R238" i="2"/>
  <c r="R237" i="2"/>
  <c r="R236" i="2"/>
  <c r="R235" i="2"/>
  <c r="R234" i="2"/>
  <c r="R233" i="2"/>
  <c r="R232" i="2"/>
  <c r="R231" i="2"/>
  <c r="R227" i="2"/>
  <c r="R226" i="2"/>
  <c r="R225" i="2"/>
  <c r="R221" i="2"/>
  <c r="R220" i="2"/>
  <c r="R219" i="2"/>
  <c r="M172" i="2"/>
  <c r="O172" i="2" s="1"/>
  <c r="AG122" i="2"/>
  <c r="AI122" i="2" s="1"/>
  <c r="AG123" i="2"/>
  <c r="AI123" i="2" s="1"/>
  <c r="AG124" i="2"/>
  <c r="AI124" i="2" s="1"/>
  <c r="AG125" i="2"/>
  <c r="AI125" i="2" s="1"/>
  <c r="AG126" i="2"/>
  <c r="AI126" i="2" s="1"/>
  <c r="AG127" i="2"/>
  <c r="AI127" i="2" s="1"/>
  <c r="AG128" i="2"/>
  <c r="AI128" i="2" s="1"/>
  <c r="AG129" i="2"/>
  <c r="AI129" i="2" s="1"/>
  <c r="AG130" i="2"/>
  <c r="AI130" i="2" s="1"/>
  <c r="AG131" i="2"/>
  <c r="AI131" i="2" s="1"/>
  <c r="AG133" i="2"/>
  <c r="AI133" i="2" s="1"/>
  <c r="AG137" i="2"/>
  <c r="AI137" i="2" s="1"/>
  <c r="AG138" i="2"/>
  <c r="AI138" i="2" s="1"/>
  <c r="AG139" i="2"/>
  <c r="AI139" i="2" s="1"/>
  <c r="AG140" i="2"/>
  <c r="AI140" i="2" s="1"/>
  <c r="AG142" i="2"/>
  <c r="AI142" i="2" s="1"/>
  <c r="AG143" i="2"/>
  <c r="AI143" i="2" s="1"/>
  <c r="AG144" i="2"/>
  <c r="AI144" i="2" s="1"/>
  <c r="AG145" i="2"/>
  <c r="AI145" i="2" s="1"/>
  <c r="AG121" i="2"/>
  <c r="M170" i="2"/>
  <c r="O170" i="2" s="1"/>
  <c r="M171" i="2"/>
  <c r="O171" i="2" s="1"/>
  <c r="R215" i="2"/>
  <c r="R214" i="2"/>
  <c r="R213" i="2"/>
  <c r="R212" i="2"/>
  <c r="R211" i="2"/>
  <c r="M169" i="2"/>
  <c r="O169" i="2" s="1"/>
  <c r="AG101" i="2"/>
  <c r="AI101" i="2" s="1"/>
  <c r="AG102" i="2"/>
  <c r="AI102" i="2" s="1"/>
  <c r="AG103" i="2"/>
  <c r="AG104" i="2"/>
  <c r="AI104" i="2" s="1"/>
  <c r="AG105" i="2"/>
  <c r="AI105" i="2" s="1"/>
  <c r="AG106" i="2"/>
  <c r="AI106" i="2" s="1"/>
  <c r="AG107" i="2"/>
  <c r="AI107" i="2" s="1"/>
  <c r="AG108" i="2"/>
  <c r="AI108" i="2" s="1"/>
  <c r="AG109" i="2"/>
  <c r="AI109" i="2" s="1"/>
  <c r="AG110" i="2"/>
  <c r="AI110" i="2" s="1"/>
  <c r="AI111" i="2"/>
  <c r="AI112" i="2"/>
  <c r="AG113" i="2"/>
  <c r="AI113" i="2" s="1"/>
  <c r="AG114" i="2"/>
  <c r="AI114" i="2" s="1"/>
  <c r="AG116" i="2"/>
  <c r="AI116" i="2" s="1"/>
  <c r="AG117" i="2"/>
  <c r="AI117" i="2" s="1"/>
  <c r="AG118" i="2"/>
  <c r="AI118" i="2" s="1"/>
  <c r="AG100" i="2"/>
  <c r="AG76" i="2"/>
  <c r="AI76" i="2" s="1"/>
  <c r="AG77" i="2"/>
  <c r="AG78" i="2"/>
  <c r="AI78" i="2" s="1"/>
  <c r="AG79" i="2"/>
  <c r="AI79" i="2" s="1"/>
  <c r="AG80" i="2"/>
  <c r="AI80" i="2" s="1"/>
  <c r="AG81" i="2"/>
  <c r="AI81" i="2" s="1"/>
  <c r="AG82" i="2"/>
  <c r="AI82" i="2" s="1"/>
  <c r="AG83" i="2"/>
  <c r="AI83" i="2" s="1"/>
  <c r="AG84" i="2"/>
  <c r="AI84" i="2" s="1"/>
  <c r="AG85" i="2"/>
  <c r="AI85" i="2" s="1"/>
  <c r="AG89" i="2"/>
  <c r="AI89" i="2" s="1"/>
  <c r="AG90" i="2"/>
  <c r="AI90" i="2" s="1"/>
  <c r="AG91" i="2"/>
  <c r="AI91" i="2" s="1"/>
  <c r="AG92" i="2"/>
  <c r="AI92" i="2" s="1"/>
  <c r="AG94" i="2"/>
  <c r="AI94" i="2" s="1"/>
  <c r="AG95" i="2"/>
  <c r="AI95" i="2" s="1"/>
  <c r="AG96" i="2"/>
  <c r="AI96" i="2" s="1"/>
  <c r="AG97" i="2"/>
  <c r="AI97" i="2" s="1"/>
  <c r="AG75" i="2"/>
  <c r="AG71" i="2"/>
  <c r="AI71" i="2" s="1"/>
  <c r="AG70" i="2"/>
  <c r="AG457" i="2"/>
  <c r="AG458" i="2" s="1"/>
  <c r="M165" i="2"/>
  <c r="O165" i="2" s="1"/>
  <c r="AG66" i="2"/>
  <c r="AI66" i="2" s="1"/>
  <c r="AG67" i="2"/>
  <c r="AI67" i="2" s="1"/>
  <c r="AG65" i="2"/>
  <c r="AI65" i="2" s="1"/>
  <c r="R207" i="2"/>
  <c r="R206" i="2"/>
  <c r="R205" i="2"/>
  <c r="R204" i="2"/>
  <c r="R203" i="2"/>
  <c r="R202" i="2"/>
  <c r="AG62" i="2"/>
  <c r="AG63" i="2" s="1"/>
  <c r="R199" i="2"/>
  <c r="R198" i="2"/>
  <c r="R196" i="2"/>
  <c r="R195" i="2"/>
  <c r="R194" i="2"/>
  <c r="R193" i="2"/>
  <c r="R192" i="2"/>
  <c r="R188" i="2"/>
  <c r="R187" i="2"/>
  <c r="R186" i="2"/>
  <c r="R185" i="2"/>
  <c r="R181" i="2"/>
  <c r="R180" i="2"/>
  <c r="R179" i="2"/>
  <c r="R178" i="2"/>
  <c r="R177" i="2"/>
  <c r="R173" i="2"/>
  <c r="R172" i="2"/>
  <c r="R171" i="2"/>
  <c r="R170" i="2"/>
  <c r="R169" i="2"/>
  <c r="AI44" i="2"/>
  <c r="AG45" i="2"/>
  <c r="AG46" i="2"/>
  <c r="AI46" i="2" s="1"/>
  <c r="AG47" i="2"/>
  <c r="AI47" i="2" s="1"/>
  <c r="AG48" i="2"/>
  <c r="AI48" i="2" s="1"/>
  <c r="AG49" i="2"/>
  <c r="AI49" i="2" s="1"/>
  <c r="AI50" i="2"/>
  <c r="AG51" i="2"/>
  <c r="AI51" i="2" s="1"/>
  <c r="AG52" i="2"/>
  <c r="AI52" i="2" s="1"/>
  <c r="AG53" i="2"/>
  <c r="AI53" i="2" s="1"/>
  <c r="AG54" i="2"/>
  <c r="AI54" i="2" s="1"/>
  <c r="AG55" i="2"/>
  <c r="AI55" i="2" s="1"/>
  <c r="AG56" i="2"/>
  <c r="AI56" i="2" s="1"/>
  <c r="AG57" i="2"/>
  <c r="AI57" i="2" s="1"/>
  <c r="AG58" i="2"/>
  <c r="AI58" i="2" s="1"/>
  <c r="AG59" i="2"/>
  <c r="AI59" i="2" s="1"/>
  <c r="R165" i="2"/>
  <c r="R164" i="2"/>
  <c r="R163" i="2"/>
  <c r="R162" i="2"/>
  <c r="R161" i="2"/>
  <c r="R160" i="2"/>
  <c r="R157" i="2"/>
  <c r="R156" i="2"/>
  <c r="R155" i="2"/>
  <c r="R154" i="2"/>
  <c r="R153" i="2"/>
  <c r="R152" i="2"/>
  <c r="R151" i="2"/>
  <c r="R150" i="2"/>
  <c r="R148" i="2"/>
  <c r="R145" i="2"/>
  <c r="R144" i="2"/>
  <c r="R143" i="2"/>
  <c r="R142" i="2"/>
  <c r="R140" i="2"/>
  <c r="R139" i="2"/>
  <c r="R138" i="2"/>
  <c r="R137" i="2"/>
  <c r="R135" i="2"/>
  <c r="R133" i="2"/>
  <c r="R132" i="2"/>
  <c r="R131" i="2"/>
  <c r="R130" i="2"/>
  <c r="R129" i="2"/>
  <c r="R128" i="2"/>
  <c r="R127" i="2"/>
  <c r="R126" i="2"/>
  <c r="R125" i="2"/>
  <c r="R124" i="2"/>
  <c r="R123" i="2"/>
  <c r="R122" i="2"/>
  <c r="R121" i="2"/>
  <c r="R118" i="2"/>
  <c r="R117" i="2"/>
  <c r="R116" i="2"/>
  <c r="R114" i="2"/>
  <c r="R113" i="2"/>
  <c r="R112" i="2"/>
  <c r="R110" i="2"/>
  <c r="R109" i="2"/>
  <c r="R108" i="2"/>
  <c r="R107" i="2"/>
  <c r="R106" i="2"/>
  <c r="R105" i="2"/>
  <c r="R104" i="2"/>
  <c r="R103" i="2"/>
  <c r="R102" i="2"/>
  <c r="R101" i="2"/>
  <c r="R100" i="2"/>
  <c r="AG9" i="2"/>
  <c r="AI9" i="2" s="1"/>
  <c r="AG10" i="2"/>
  <c r="AI10" i="2" s="1"/>
  <c r="AG11" i="2"/>
  <c r="AI11" i="2" s="1"/>
  <c r="AG12" i="2"/>
  <c r="AI12" i="2" s="1"/>
  <c r="AG13" i="2"/>
  <c r="AI13" i="2" s="1"/>
  <c r="AG14" i="2"/>
  <c r="AI14" i="2" s="1"/>
  <c r="AG15" i="2"/>
  <c r="AI15" i="2" s="1"/>
  <c r="AG16" i="2"/>
  <c r="AI16" i="2" s="1"/>
  <c r="AG17" i="2"/>
  <c r="AI17" i="2" s="1"/>
  <c r="AG18" i="2"/>
  <c r="AI18" i="2" s="1"/>
  <c r="AG19" i="2"/>
  <c r="AI19" i="2" s="1"/>
  <c r="AG20" i="2"/>
  <c r="AI20" i="2" s="1"/>
  <c r="AG21" i="2"/>
  <c r="AI21" i="2" s="1"/>
  <c r="AG22" i="2"/>
  <c r="AI22" i="2" s="1"/>
  <c r="AG23" i="2"/>
  <c r="AI23" i="2" s="1"/>
  <c r="AG24" i="2"/>
  <c r="AI24" i="2" s="1"/>
  <c r="AG25" i="2"/>
  <c r="AI25" i="2" s="1"/>
  <c r="AG26" i="2"/>
  <c r="AI26" i="2" s="1"/>
  <c r="AG27" i="2"/>
  <c r="AI27" i="2" s="1"/>
  <c r="AG28" i="2"/>
  <c r="AI28" i="2" s="1"/>
  <c r="AG29" i="2"/>
  <c r="AI29" i="2" s="1"/>
  <c r="AG30" i="2"/>
  <c r="AI30" i="2" s="1"/>
  <c r="AG31" i="2"/>
  <c r="AI31" i="2" s="1"/>
  <c r="AG32" i="2"/>
  <c r="AI32" i="2" s="1"/>
  <c r="AG33" i="2"/>
  <c r="AI33" i="2" s="1"/>
  <c r="AG34" i="2"/>
  <c r="AI34" i="2" s="1"/>
  <c r="AG35" i="2"/>
  <c r="AI35" i="2" s="1"/>
  <c r="AG36" i="2"/>
  <c r="AI36" i="2" s="1"/>
  <c r="AG37" i="2"/>
  <c r="AI37" i="2" s="1"/>
  <c r="AI38" i="2"/>
  <c r="AG39" i="2"/>
  <c r="AI39" i="2" s="1"/>
  <c r="AG8" i="2"/>
  <c r="AI8" i="2" s="1"/>
  <c r="R97" i="2"/>
  <c r="R96" i="2"/>
  <c r="R95" i="2"/>
  <c r="R94" i="2"/>
  <c r="AG7" i="2"/>
  <c r="R92" i="2"/>
  <c r="R91" i="2"/>
  <c r="R90" i="2"/>
  <c r="R89" i="2"/>
  <c r="R88" i="2"/>
  <c r="R87" i="2"/>
  <c r="R84" i="2"/>
  <c r="R83" i="2"/>
  <c r="R82" i="2"/>
  <c r="R81" i="2"/>
  <c r="R80" i="2"/>
  <c r="R79" i="2"/>
  <c r="R78" i="2"/>
  <c r="R77" i="2"/>
  <c r="R76" i="2"/>
  <c r="R75" i="2"/>
  <c r="R71" i="2"/>
  <c r="R70" i="2"/>
  <c r="S457" i="2"/>
  <c r="S458" i="2" s="1"/>
  <c r="R457" i="2"/>
  <c r="R458" i="2" s="1"/>
  <c r="R67" i="2"/>
  <c r="R66" i="2"/>
  <c r="R65" i="2"/>
  <c r="R62" i="2"/>
  <c r="R59" i="2"/>
  <c r="R58" i="2"/>
  <c r="R57" i="2"/>
  <c r="R56" i="2"/>
  <c r="R55" i="2"/>
  <c r="R54" i="2"/>
  <c r="R53" i="2"/>
  <c r="R52" i="2"/>
  <c r="R51" i="2"/>
  <c r="R49" i="2"/>
  <c r="R48" i="2"/>
  <c r="R47" i="2"/>
  <c r="R46" i="2"/>
  <c r="R45" i="2"/>
  <c r="R44" i="2"/>
  <c r="R43" i="2"/>
  <c r="L167" i="2"/>
  <c r="R7" i="2"/>
  <c r="M164" i="2"/>
  <c r="O164" i="2" s="1"/>
  <c r="M161" i="2"/>
  <c r="O161" i="2" s="1"/>
  <c r="M162" i="2"/>
  <c r="O162" i="2" s="1"/>
  <c r="M163" i="2"/>
  <c r="O163" i="2" s="1"/>
  <c r="M160" i="2"/>
  <c r="M157" i="2"/>
  <c r="O157" i="2" s="1"/>
  <c r="J160" i="2"/>
  <c r="M151" i="2"/>
  <c r="O151" i="2" s="1"/>
  <c r="M152" i="2"/>
  <c r="O152" i="2" s="1"/>
  <c r="M153" i="2"/>
  <c r="O153" i="2" s="1"/>
  <c r="M155" i="2"/>
  <c r="O155" i="2" s="1"/>
  <c r="M156" i="2"/>
  <c r="O156" i="2" s="1"/>
  <c r="M150" i="2"/>
  <c r="O150" i="2" s="1"/>
  <c r="M148" i="2"/>
  <c r="O148" i="2" s="1"/>
  <c r="M134" i="2"/>
  <c r="O134" i="2" s="1"/>
  <c r="M143" i="2"/>
  <c r="O143" i="2" s="1"/>
  <c r="M144" i="2"/>
  <c r="O144" i="2" s="1"/>
  <c r="M145" i="2"/>
  <c r="O145" i="2" s="1"/>
  <c r="M142" i="2"/>
  <c r="O142" i="2" s="1"/>
  <c r="M136" i="2"/>
  <c r="O136" i="2" s="1"/>
  <c r="M137" i="2"/>
  <c r="O137" i="2" s="1"/>
  <c r="M138" i="2"/>
  <c r="O138" i="2" s="1"/>
  <c r="M139" i="2"/>
  <c r="O139" i="2" s="1"/>
  <c r="M140" i="2"/>
  <c r="O140" i="2" s="1"/>
  <c r="M135" i="2"/>
  <c r="O135" i="2" s="1"/>
  <c r="M132" i="2"/>
  <c r="O132" i="2" s="1"/>
  <c r="M133" i="2"/>
  <c r="O133" i="2" s="1"/>
  <c r="M128" i="2"/>
  <c r="O128" i="2" s="1"/>
  <c r="M129" i="2"/>
  <c r="O129" i="2" s="1"/>
  <c r="M130" i="2"/>
  <c r="O130" i="2" s="1"/>
  <c r="M131" i="2"/>
  <c r="O131" i="2" s="1"/>
  <c r="M124" i="2"/>
  <c r="O124" i="2" s="1"/>
  <c r="M125" i="2"/>
  <c r="O125" i="2" s="1"/>
  <c r="M126" i="2"/>
  <c r="O126" i="2" s="1"/>
  <c r="M127" i="2"/>
  <c r="O127" i="2" s="1"/>
  <c r="X69" i="2"/>
  <c r="X159" i="2"/>
  <c r="M122" i="2"/>
  <c r="O122" i="2" s="1"/>
  <c r="M123" i="2"/>
  <c r="O123" i="2" s="1"/>
  <c r="M121" i="2"/>
  <c r="O121" i="2" s="1"/>
  <c r="W457" i="2"/>
  <c r="W458" i="2" s="1"/>
  <c r="W69" i="2"/>
  <c r="W159"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Q188" i="2"/>
  <c r="Q187" i="2"/>
  <c r="Q186" i="2"/>
  <c r="Q185" i="2"/>
  <c r="Q173" i="2"/>
  <c r="Q172" i="2"/>
  <c r="Q171" i="2"/>
  <c r="Q170" i="2"/>
  <c r="Q169" i="2"/>
  <c r="Q165" i="2"/>
  <c r="Q164" i="2"/>
  <c r="Q163" i="2"/>
  <c r="Q162" i="2"/>
  <c r="Q161" i="2"/>
  <c r="Q160" i="2"/>
  <c r="M116" i="2"/>
  <c r="O116" i="2" s="1"/>
  <c r="M117" i="2"/>
  <c r="O117" i="2" s="1"/>
  <c r="M118" i="2"/>
  <c r="O118" i="2" s="1"/>
  <c r="M101" i="2"/>
  <c r="O101" i="2" s="1"/>
  <c r="M102" i="2"/>
  <c r="O102" i="2" s="1"/>
  <c r="M103" i="2"/>
  <c r="O103" i="2" s="1"/>
  <c r="M104" i="2"/>
  <c r="O104" i="2" s="1"/>
  <c r="M105" i="2"/>
  <c r="O105" i="2" s="1"/>
  <c r="M106" i="2"/>
  <c r="O106" i="2" s="1"/>
  <c r="M107" i="2"/>
  <c r="O107" i="2" s="1"/>
  <c r="M108" i="2"/>
  <c r="O108" i="2" s="1"/>
  <c r="M109" i="2"/>
  <c r="O109" i="2" s="1"/>
  <c r="M110" i="2"/>
  <c r="O110" i="2" s="1"/>
  <c r="M111" i="2"/>
  <c r="M112" i="2"/>
  <c r="O112" i="2" s="1"/>
  <c r="M113" i="2"/>
  <c r="O113" i="2" s="1"/>
  <c r="M114" i="2"/>
  <c r="O114" i="2" s="1"/>
  <c r="M100" i="2"/>
  <c r="O100" i="2" s="1"/>
  <c r="M97" i="2"/>
  <c r="O97" i="2" s="1"/>
  <c r="Q157" i="2"/>
  <c r="Q156" i="2"/>
  <c r="Q155" i="2"/>
  <c r="Q154" i="2"/>
  <c r="Q153" i="2"/>
  <c r="Q152" i="2"/>
  <c r="Q151" i="2"/>
  <c r="Q150" i="2"/>
  <c r="Q148" i="2"/>
  <c r="Q145" i="2"/>
  <c r="Q144" i="2"/>
  <c r="Q143" i="2"/>
  <c r="Q142" i="2"/>
  <c r="Q140" i="2"/>
  <c r="Q139" i="2"/>
  <c r="Q138" i="2"/>
  <c r="Q137" i="2"/>
  <c r="Q136" i="2"/>
  <c r="S136" i="2" s="1"/>
  <c r="Q135" i="2"/>
  <c r="Q131" i="2"/>
  <c r="Q132" i="2"/>
  <c r="Q133" i="2"/>
  <c r="Q122" i="2"/>
  <c r="Q123" i="2"/>
  <c r="Q124" i="2"/>
  <c r="Q125" i="2"/>
  <c r="Q126" i="2"/>
  <c r="Q127" i="2"/>
  <c r="Q128" i="2"/>
  <c r="Q129" i="2"/>
  <c r="Q130" i="2"/>
  <c r="Q121" i="2"/>
  <c r="Q118" i="2"/>
  <c r="S118" i="2" s="1"/>
  <c r="Q117" i="2"/>
  <c r="S117" i="2" s="1"/>
  <c r="Q116" i="2"/>
  <c r="S116" i="2" s="1"/>
  <c r="Q114" i="2"/>
  <c r="S114" i="2" s="1"/>
  <c r="Q113" i="2"/>
  <c r="S113" i="2" s="1"/>
  <c r="Q112" i="2"/>
  <c r="S112" i="2" s="1"/>
  <c r="Q110" i="2"/>
  <c r="S110" i="2" s="1"/>
  <c r="Q109" i="2"/>
  <c r="S109" i="2" s="1"/>
  <c r="Q108" i="2"/>
  <c r="S108" i="2" s="1"/>
  <c r="Q107" i="2"/>
  <c r="S107" i="2" s="1"/>
  <c r="Q106" i="2"/>
  <c r="S106" i="2" s="1"/>
  <c r="Q105" i="2"/>
  <c r="S105" i="2" s="1"/>
  <c r="Q104" i="2"/>
  <c r="S104" i="2" s="1"/>
  <c r="Q103" i="2"/>
  <c r="S103" i="2" s="1"/>
  <c r="Q102" i="2"/>
  <c r="S102" i="2" s="1"/>
  <c r="Q101" i="2"/>
  <c r="S101" i="2" s="1"/>
  <c r="Q100" i="2"/>
  <c r="M95" i="2"/>
  <c r="O95" i="2" s="1"/>
  <c r="M96" i="2"/>
  <c r="O96" i="2" s="1"/>
  <c r="M94" i="2"/>
  <c r="O94" i="2" s="1"/>
  <c r="Q97" i="2"/>
  <c r="S97" i="2" s="1"/>
  <c r="Q96" i="2"/>
  <c r="S96" i="2" s="1"/>
  <c r="Q95" i="2"/>
  <c r="S95" i="2" s="1"/>
  <c r="Q94" i="2"/>
  <c r="S94" i="2" s="1"/>
  <c r="Q88" i="2"/>
  <c r="S88" i="2" s="1"/>
  <c r="Q89" i="2"/>
  <c r="S89" i="2" s="1"/>
  <c r="Q90" i="2"/>
  <c r="S90" i="2" s="1"/>
  <c r="Q91" i="2"/>
  <c r="S91" i="2" s="1"/>
  <c r="Q92" i="2"/>
  <c r="S92" i="2" s="1"/>
  <c r="Q87" i="2"/>
  <c r="S87" i="2" s="1"/>
  <c r="Q76" i="2"/>
  <c r="S76" i="2" s="1"/>
  <c r="Q77" i="2"/>
  <c r="S77" i="2" s="1"/>
  <c r="Q78" i="2"/>
  <c r="S78" i="2" s="1"/>
  <c r="Q79" i="2"/>
  <c r="S79" i="2" s="1"/>
  <c r="Q80" i="2"/>
  <c r="S80" i="2" s="1"/>
  <c r="Q81" i="2"/>
  <c r="S81" i="2" s="1"/>
  <c r="Q82" i="2"/>
  <c r="S82" i="2" s="1"/>
  <c r="Q83" i="2"/>
  <c r="S83" i="2" s="1"/>
  <c r="Q84" i="2"/>
  <c r="S84" i="2" s="1"/>
  <c r="Q85" i="2"/>
  <c r="S85" i="2" s="1"/>
  <c r="M88" i="2"/>
  <c r="O88" i="2" s="1"/>
  <c r="M89" i="2"/>
  <c r="O89" i="2" s="1"/>
  <c r="M90" i="2"/>
  <c r="O90" i="2" s="1"/>
  <c r="M91" i="2"/>
  <c r="O91" i="2" s="1"/>
  <c r="M92" i="2"/>
  <c r="O92" i="2" s="1"/>
  <c r="Q75" i="2"/>
  <c r="M87" i="2"/>
  <c r="O87" i="2" s="1"/>
  <c r="M82" i="2"/>
  <c r="O82" i="2" s="1"/>
  <c r="M83" i="2"/>
  <c r="O83" i="2" s="1"/>
  <c r="M84" i="2"/>
  <c r="O84" i="2" s="1"/>
  <c r="M85" i="2"/>
  <c r="O85" i="2" s="1"/>
  <c r="M78" i="2"/>
  <c r="O78" i="2" s="1"/>
  <c r="M79" i="2"/>
  <c r="O79" i="2" s="1"/>
  <c r="M80" i="2"/>
  <c r="O80" i="2" s="1"/>
  <c r="M81" i="2"/>
  <c r="O81" i="2" s="1"/>
  <c r="M76" i="2"/>
  <c r="O76" i="2" s="1"/>
  <c r="M77" i="2"/>
  <c r="O77" i="2" s="1"/>
  <c r="M75" i="2"/>
  <c r="M71" i="2"/>
  <c r="O71" i="2" s="1"/>
  <c r="M70" i="2"/>
  <c r="Q71" i="2"/>
  <c r="S71" i="2" s="1"/>
  <c r="Q70" i="2"/>
  <c r="S70" i="2" s="1"/>
  <c r="M65" i="2"/>
  <c r="O65" i="2" s="1"/>
  <c r="M66" i="2"/>
  <c r="O66" i="2" s="1"/>
  <c r="M67" i="2"/>
  <c r="O67" i="2" s="1"/>
  <c r="M62" i="2"/>
  <c r="Q67" i="2"/>
  <c r="S67" i="2" s="1"/>
  <c r="Q66" i="2"/>
  <c r="S66" i="2" s="1"/>
  <c r="Q65" i="2"/>
  <c r="S65" i="2" s="1"/>
  <c r="M58" i="2"/>
  <c r="O58" i="2" s="1"/>
  <c r="M59" i="2"/>
  <c r="O59" i="2" s="1"/>
  <c r="M56" i="2"/>
  <c r="O56" i="2" s="1"/>
  <c r="M57" i="2"/>
  <c r="O57" i="2" s="1"/>
  <c r="M53" i="2"/>
  <c r="O53" i="2" s="1"/>
  <c r="M54" i="2"/>
  <c r="O54" i="2" s="1"/>
  <c r="M55" i="2"/>
  <c r="O55" i="2" s="1"/>
  <c r="M51" i="2"/>
  <c r="O51" i="2" s="1"/>
  <c r="M52" i="2"/>
  <c r="O52" i="2" s="1"/>
  <c r="M49" i="2"/>
  <c r="O49" i="2" s="1"/>
  <c r="M50" i="2"/>
  <c r="O50" i="2" s="1"/>
  <c r="Q62" i="2"/>
  <c r="S62" i="2" s="1"/>
  <c r="M45" i="2"/>
  <c r="O45" i="2" s="1"/>
  <c r="M46" i="2"/>
  <c r="O46" i="2" s="1"/>
  <c r="M47" i="2"/>
  <c r="O47" i="2" s="1"/>
  <c r="M48" i="2"/>
  <c r="O48" i="2" s="1"/>
  <c r="M44" i="2"/>
  <c r="O44" i="2" s="1"/>
  <c r="M43" i="2"/>
  <c r="M40" i="2"/>
  <c r="Q59" i="2"/>
  <c r="S59" i="2" s="1"/>
  <c r="Q58" i="2"/>
  <c r="S58" i="2" s="1"/>
  <c r="Q57" i="2"/>
  <c r="S57" i="2" s="1"/>
  <c r="Q56" i="2"/>
  <c r="S56" i="2" s="1"/>
  <c r="Q55" i="2"/>
  <c r="S55" i="2" s="1"/>
  <c r="Q54" i="2"/>
  <c r="S54" i="2" s="1"/>
  <c r="Q53" i="2"/>
  <c r="S53" i="2" s="1"/>
  <c r="Q52" i="2"/>
  <c r="S52" i="2" s="1"/>
  <c r="Q51" i="2"/>
  <c r="S51" i="2" s="1"/>
  <c r="Q50" i="2"/>
  <c r="S50" i="2" s="1"/>
  <c r="Q49" i="2"/>
  <c r="S49" i="2" s="1"/>
  <c r="Q48" i="2"/>
  <c r="S48" i="2" s="1"/>
  <c r="Q47" i="2"/>
  <c r="S47" i="2" s="1"/>
  <c r="Q46" i="2"/>
  <c r="S46" i="2" s="1"/>
  <c r="Q45" i="2"/>
  <c r="S45" i="2" s="1"/>
  <c r="Q44" i="2"/>
  <c r="S44" i="2" s="1"/>
  <c r="Q43" i="2"/>
  <c r="S43" i="2" s="1"/>
  <c r="L41" i="2"/>
  <c r="Q38" i="2"/>
  <c r="S38" i="2" s="1"/>
  <c r="Q39" i="2"/>
  <c r="S39" i="2" s="1"/>
  <c r="Q40" i="2"/>
  <c r="S40" i="2" s="1"/>
  <c r="Q8" i="2"/>
  <c r="S8" i="2" s="1"/>
  <c r="Q9" i="2"/>
  <c r="S9" i="2" s="1"/>
  <c r="Q10" i="2"/>
  <c r="S10" i="2" s="1"/>
  <c r="Q11" i="2"/>
  <c r="S11" i="2" s="1"/>
  <c r="Q12" i="2"/>
  <c r="S12" i="2" s="1"/>
  <c r="Q13" i="2"/>
  <c r="S13" i="2" s="1"/>
  <c r="Q14" i="2"/>
  <c r="S14" i="2" s="1"/>
  <c r="Q15" i="2"/>
  <c r="S15" i="2" s="1"/>
  <c r="Q16" i="2"/>
  <c r="S16" i="2" s="1"/>
  <c r="Q17" i="2"/>
  <c r="S17" i="2" s="1"/>
  <c r="Q18" i="2"/>
  <c r="S18" i="2" s="1"/>
  <c r="Q19" i="2"/>
  <c r="S19" i="2" s="1"/>
  <c r="Q20" i="2"/>
  <c r="S20" i="2" s="1"/>
  <c r="Q21" i="2"/>
  <c r="S21" i="2" s="1"/>
  <c r="Q22" i="2"/>
  <c r="S22" i="2" s="1"/>
  <c r="Q23" i="2"/>
  <c r="S23" i="2" s="1"/>
  <c r="Q24" i="2"/>
  <c r="S24" i="2" s="1"/>
  <c r="Q25" i="2"/>
  <c r="S25" i="2" s="1"/>
  <c r="Q26" i="2"/>
  <c r="S26" i="2" s="1"/>
  <c r="Q27" i="2"/>
  <c r="S27" i="2" s="1"/>
  <c r="Q28" i="2"/>
  <c r="S28" i="2" s="1"/>
  <c r="Q29" i="2"/>
  <c r="S29" i="2" s="1"/>
  <c r="Q30" i="2"/>
  <c r="S30" i="2" s="1"/>
  <c r="Q31" i="2"/>
  <c r="S31" i="2" s="1"/>
  <c r="Q32" i="2"/>
  <c r="S32" i="2" s="1"/>
  <c r="Q33" i="2"/>
  <c r="S33" i="2" s="1"/>
  <c r="Q34" i="2"/>
  <c r="S34" i="2" s="1"/>
  <c r="Q35" i="2"/>
  <c r="S35" i="2" s="1"/>
  <c r="Q36" i="2"/>
  <c r="S36" i="2" s="1"/>
  <c r="Q37" i="2"/>
  <c r="S37" i="2" s="1"/>
  <c r="Q7" i="2"/>
  <c r="K134" i="2"/>
  <c r="J134" i="2"/>
  <c r="M39"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7" i="2"/>
  <c r="I445" i="2"/>
  <c r="I444" i="2"/>
  <c r="I443" i="2"/>
  <c r="I442" i="2"/>
  <c r="I434" i="2"/>
  <c r="I438" i="2"/>
  <c r="I437" i="2"/>
  <c r="I436" i="2"/>
  <c r="I435" i="2"/>
  <c r="I430" i="2"/>
  <c r="I429" i="2"/>
  <c r="I428" i="2"/>
  <c r="I427" i="2"/>
  <c r="I426" i="2"/>
  <c r="I423" i="2"/>
  <c r="I421" i="2"/>
  <c r="I422" i="2"/>
  <c r="I419" i="2"/>
  <c r="I420" i="2"/>
  <c r="I416" i="2"/>
  <c r="I417" i="2"/>
  <c r="I418" i="2"/>
  <c r="I415" i="2"/>
  <c r="I412" i="2"/>
  <c r="I411" i="2"/>
  <c r="I410" i="2"/>
  <c r="I409" i="2"/>
  <c r="I408" i="2"/>
  <c r="I407" i="2"/>
  <c r="I406" i="2"/>
  <c r="I405" i="2"/>
  <c r="I404" i="2"/>
  <c r="I403" i="2"/>
  <c r="I402" i="2"/>
  <c r="I401" i="2"/>
  <c r="I400" i="2"/>
  <c r="I398" i="2"/>
  <c r="I397" i="2"/>
  <c r="I396" i="2"/>
  <c r="I395" i="2"/>
  <c r="I394" i="2"/>
  <c r="I393" i="2"/>
  <c r="I392" i="2"/>
  <c r="I383" i="2"/>
  <c r="I389" i="2"/>
  <c r="I388" i="2"/>
  <c r="I387" i="2"/>
  <c r="I386" i="2"/>
  <c r="I385" i="2"/>
  <c r="I384" i="2"/>
  <c r="I382" i="2"/>
  <c r="I381" i="2"/>
  <c r="I375" i="2"/>
  <c r="I379" i="2"/>
  <c r="I378" i="2"/>
  <c r="I377" i="2"/>
  <c r="I376" i="2"/>
  <c r="I374" i="2"/>
  <c r="I355" i="2"/>
  <c r="I354" i="2"/>
  <c r="I353" i="2"/>
  <c r="I352" i="2"/>
  <c r="I351" i="2"/>
  <c r="I344" i="2"/>
  <c r="I347" i="2"/>
  <c r="I346" i="2"/>
  <c r="I345" i="2"/>
  <c r="I336" i="2"/>
  <c r="I340" i="2"/>
  <c r="I339" i="2"/>
  <c r="I338" i="2"/>
  <c r="I337" i="2"/>
  <c r="I328" i="2"/>
  <c r="I332" i="2"/>
  <c r="I331" i="2"/>
  <c r="I330" i="2"/>
  <c r="I329" i="2"/>
  <c r="I316" i="2"/>
  <c r="I320" i="2"/>
  <c r="I319" i="2"/>
  <c r="I318" i="2"/>
  <c r="I317" i="2"/>
  <c r="I312" i="2"/>
  <c r="I311" i="2"/>
  <c r="I310" i="2"/>
  <c r="I309" i="2"/>
  <c r="I308" i="2"/>
  <c r="I307" i="2"/>
  <c r="I304" i="2"/>
  <c r="I303" i="2"/>
  <c r="I301" i="2"/>
  <c r="I300" i="2"/>
  <c r="I299" i="2"/>
  <c r="I298" i="2"/>
  <c r="I292" i="2"/>
  <c r="I293" i="2"/>
  <c r="I297" i="2"/>
  <c r="I291" i="2"/>
  <c r="I290" i="2"/>
  <c r="I282" i="2"/>
  <c r="I286" i="2"/>
  <c r="I285" i="2"/>
  <c r="I284" i="2"/>
  <c r="I283" i="2"/>
  <c r="I278" i="2"/>
  <c r="I277" i="2"/>
  <c r="I276" i="2"/>
  <c r="I275" i="2"/>
  <c r="I274" i="2"/>
  <c r="I271" i="2"/>
  <c r="I270" i="2"/>
  <c r="I269" i="2"/>
  <c r="I268" i="2"/>
  <c r="I267" i="2"/>
  <c r="I266" i="2"/>
  <c r="I265" i="2"/>
  <c r="I264" i="2"/>
  <c r="I263" i="2"/>
  <c r="I262" i="2"/>
  <c r="I261" i="2"/>
  <c r="I260" i="2"/>
  <c r="I259" i="2"/>
  <c r="AK259" i="2" s="1"/>
  <c r="I258" i="2"/>
  <c r="AK258" i="2" s="1"/>
  <c r="I257" i="2"/>
  <c r="I254" i="2"/>
  <c r="I253" i="2"/>
  <c r="I252" i="2"/>
  <c r="I251" i="2"/>
  <c r="I250" i="2"/>
  <c r="I248" i="2"/>
  <c r="I247" i="2"/>
  <c r="I246" i="2"/>
  <c r="I245" i="2"/>
  <c r="I244" i="2"/>
  <c r="I243" i="2"/>
  <c r="I242" i="2"/>
  <c r="I241" i="2"/>
  <c r="I240" i="2"/>
  <c r="I239" i="2"/>
  <c r="I238" i="2"/>
  <c r="I237" i="2"/>
  <c r="I236" i="2"/>
  <c r="I235" i="2"/>
  <c r="I234" i="2"/>
  <c r="I233" i="2"/>
  <c r="I232" i="2"/>
  <c r="I231" i="2"/>
  <c r="I227" i="2"/>
  <c r="I226" i="2"/>
  <c r="I225" i="2"/>
  <c r="I221" i="2"/>
  <c r="I220" i="2"/>
  <c r="I219" i="2"/>
  <c r="I215" i="2"/>
  <c r="I214" i="2"/>
  <c r="I213" i="2"/>
  <c r="I212" i="2"/>
  <c r="I211" i="2"/>
  <c r="I202" i="2"/>
  <c r="I207" i="2"/>
  <c r="I206" i="2"/>
  <c r="I205" i="2"/>
  <c r="I204" i="2"/>
  <c r="I203" i="2"/>
  <c r="I199" i="2"/>
  <c r="I198" i="2"/>
  <c r="I196" i="2"/>
  <c r="I195" i="2"/>
  <c r="I194" i="2"/>
  <c r="I193" i="2"/>
  <c r="I192" i="2"/>
  <c r="I185" i="2"/>
  <c r="I186" i="2"/>
  <c r="I187" i="2"/>
  <c r="I188" i="2"/>
  <c r="I178" i="2"/>
  <c r="I181" i="2"/>
  <c r="I180" i="2"/>
  <c r="I179" i="2"/>
  <c r="I177" i="2"/>
  <c r="I169" i="2"/>
  <c r="I173" i="2"/>
  <c r="I172" i="2"/>
  <c r="I171" i="2"/>
  <c r="I170" i="2"/>
  <c r="I165" i="2"/>
  <c r="I164" i="2"/>
  <c r="I163" i="2"/>
  <c r="I162" i="2"/>
  <c r="I161" i="2"/>
  <c r="I160" i="2"/>
  <c r="I157" i="2"/>
  <c r="I156" i="2"/>
  <c r="I155" i="2"/>
  <c r="I154" i="2"/>
  <c r="I153" i="2"/>
  <c r="I152" i="2"/>
  <c r="I151" i="2"/>
  <c r="I150" i="2"/>
  <c r="I148" i="2"/>
  <c r="I145" i="2"/>
  <c r="I144" i="2"/>
  <c r="I143" i="2"/>
  <c r="I142" i="2"/>
  <c r="I122" i="2"/>
  <c r="I123" i="2"/>
  <c r="I124" i="2"/>
  <c r="I125" i="2"/>
  <c r="I126" i="2"/>
  <c r="I127" i="2"/>
  <c r="I128" i="2"/>
  <c r="I129" i="2"/>
  <c r="I130" i="2"/>
  <c r="I131" i="2"/>
  <c r="I132" i="2"/>
  <c r="I133" i="2"/>
  <c r="I135" i="2"/>
  <c r="I136" i="2"/>
  <c r="I137" i="2"/>
  <c r="I138" i="2"/>
  <c r="I139" i="2"/>
  <c r="I140" i="2"/>
  <c r="I121" i="2"/>
  <c r="J374" i="2"/>
  <c r="I117" i="2"/>
  <c r="I118" i="2"/>
  <c r="I116" i="2"/>
  <c r="I114" i="2"/>
  <c r="I113" i="2"/>
  <c r="I112" i="2"/>
  <c r="I111" i="2"/>
  <c r="I110" i="2"/>
  <c r="I109" i="2"/>
  <c r="I108" i="2"/>
  <c r="I107" i="2"/>
  <c r="I106" i="2"/>
  <c r="I105" i="2"/>
  <c r="I104" i="2"/>
  <c r="I103" i="2"/>
  <c r="I102" i="2"/>
  <c r="I101" i="2"/>
  <c r="I100" i="2"/>
  <c r="I97" i="2"/>
  <c r="I76" i="2"/>
  <c r="I77" i="2"/>
  <c r="I78" i="2"/>
  <c r="I79" i="2"/>
  <c r="I80" i="2"/>
  <c r="I81" i="2"/>
  <c r="I82" i="2"/>
  <c r="I83" i="2"/>
  <c r="I84" i="2"/>
  <c r="I85" i="2"/>
  <c r="I86" i="2"/>
  <c r="W86" i="2" s="1"/>
  <c r="I87" i="2"/>
  <c r="I88" i="2"/>
  <c r="I89" i="2"/>
  <c r="I90" i="2"/>
  <c r="I91" i="2"/>
  <c r="I92" i="2"/>
  <c r="I94" i="2"/>
  <c r="I95" i="2"/>
  <c r="I96" i="2"/>
  <c r="I75" i="2"/>
  <c r="I71" i="2"/>
  <c r="I70" i="2"/>
  <c r="I67" i="2"/>
  <c r="I66" i="2"/>
  <c r="I65" i="2"/>
  <c r="I62" i="2"/>
  <c r="I44" i="2"/>
  <c r="I45" i="2"/>
  <c r="I46" i="2"/>
  <c r="I47" i="2"/>
  <c r="I48" i="2"/>
  <c r="I49" i="2"/>
  <c r="I50" i="2"/>
  <c r="I51" i="2"/>
  <c r="I52" i="2"/>
  <c r="I53" i="2"/>
  <c r="I54" i="2"/>
  <c r="I55" i="2"/>
  <c r="I56" i="2"/>
  <c r="I57" i="2"/>
  <c r="I58" i="2"/>
  <c r="I59" i="2"/>
  <c r="I43"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7" i="2"/>
  <c r="J196" i="2"/>
  <c r="J195" i="2"/>
  <c r="J194" i="2"/>
  <c r="J193" i="2"/>
  <c r="H167" i="2"/>
  <c r="J192" i="2"/>
  <c r="H200" i="2"/>
  <c r="H190" i="2"/>
  <c r="H98" i="2"/>
  <c r="H119" i="2"/>
  <c r="AJ453" i="2"/>
  <c r="AI453" i="2"/>
  <c r="AH453" i="2"/>
  <c r="AG453" i="2"/>
  <c r="AF453" i="2"/>
  <c r="AE453" i="2"/>
  <c r="AD453" i="2"/>
  <c r="AC453" i="2"/>
  <c r="AC455" i="2" s="1"/>
  <c r="AB453" i="2"/>
  <c r="AA453" i="2"/>
  <c r="Z453" i="2"/>
  <c r="Y453" i="2"/>
  <c r="Z326" i="2"/>
  <c r="Y326" i="2"/>
  <c r="Y229" i="2"/>
  <c r="Z223" i="2"/>
  <c r="Y223" i="2"/>
  <c r="Z217" i="2"/>
  <c r="Y217" i="2"/>
  <c r="Z200" i="2"/>
  <c r="Y200" i="2"/>
  <c r="AA200" i="2" s="1"/>
  <c r="Y190" i="2"/>
  <c r="Z175" i="2"/>
  <c r="Y175" i="2"/>
  <c r="Z167" i="2"/>
  <c r="Y167" i="2"/>
  <c r="AA167" i="2" s="1"/>
  <c r="Z73" i="2"/>
  <c r="Y73" i="2"/>
  <c r="AA73" i="2" s="1"/>
  <c r="Z68" i="2"/>
  <c r="Y68" i="2"/>
  <c r="Z63" i="2"/>
  <c r="Y63" i="2"/>
  <c r="Z60" i="2"/>
  <c r="Y60" i="2"/>
  <c r="U69" i="2"/>
  <c r="U159" i="2"/>
  <c r="U449" i="2"/>
  <c r="U450" i="2"/>
  <c r="T69" i="2"/>
  <c r="T159" i="2"/>
  <c r="T449" i="2"/>
  <c r="T450" i="2"/>
  <c r="S453" i="2"/>
  <c r="R453" i="2"/>
  <c r="Q453" i="2"/>
  <c r="P453" i="2"/>
  <c r="P432" i="2"/>
  <c r="P440" i="2" s="1"/>
  <c r="Q360" i="2"/>
  <c r="P360" i="2"/>
  <c r="P357" i="2"/>
  <c r="P349" i="2"/>
  <c r="P342" i="2"/>
  <c r="P334" i="2"/>
  <c r="P326" i="2"/>
  <c r="P322" i="2"/>
  <c r="P314" i="2"/>
  <c r="P305" i="2"/>
  <c r="P295" i="2"/>
  <c r="P288" i="2"/>
  <c r="P280" i="2"/>
  <c r="P272" i="2"/>
  <c r="P255" i="2"/>
  <c r="P229" i="2"/>
  <c r="P223" i="2"/>
  <c r="P217" i="2"/>
  <c r="P209" i="2"/>
  <c r="P200" i="2"/>
  <c r="P190" i="2"/>
  <c r="P183" i="2"/>
  <c r="P175" i="2"/>
  <c r="P167" i="2"/>
  <c r="P158" i="2"/>
  <c r="P73" i="2"/>
  <c r="P68" i="2"/>
  <c r="P63" i="2"/>
  <c r="P60" i="2"/>
  <c r="O453" i="2"/>
  <c r="N453" i="2"/>
  <c r="M453" i="2"/>
  <c r="L453" i="2"/>
  <c r="L447" i="2"/>
  <c r="L432" i="2"/>
  <c r="L424" i="2"/>
  <c r="M366" i="2"/>
  <c r="L366" i="2"/>
  <c r="M363" i="2"/>
  <c r="L363" i="2"/>
  <c r="M360" i="2"/>
  <c r="L360" i="2"/>
  <c r="M357" i="2"/>
  <c r="L357" i="2"/>
  <c r="M349" i="2"/>
  <c r="L349" i="2"/>
  <c r="M342" i="2"/>
  <c r="L342" i="2"/>
  <c r="M334" i="2"/>
  <c r="L334" i="2"/>
  <c r="M326" i="2"/>
  <c r="L326" i="2"/>
  <c r="M322" i="2"/>
  <c r="L322" i="2"/>
  <c r="M314" i="2"/>
  <c r="L314" i="2"/>
  <c r="M305" i="2"/>
  <c r="L305" i="2"/>
  <c r="M295" i="2"/>
  <c r="L295" i="2"/>
  <c r="M288" i="2"/>
  <c r="L288" i="2"/>
  <c r="M280" i="2"/>
  <c r="L280" i="2"/>
  <c r="M272" i="2"/>
  <c r="L272" i="2"/>
  <c r="M255" i="2"/>
  <c r="L255" i="2"/>
  <c r="M229" i="2"/>
  <c r="L229" i="2"/>
  <c r="M223" i="2"/>
  <c r="L223" i="2"/>
  <c r="L217" i="2"/>
  <c r="L209" i="2"/>
  <c r="L200" i="2"/>
  <c r="L190" i="2"/>
  <c r="L183" i="2"/>
  <c r="L175" i="2"/>
  <c r="L158" i="2"/>
  <c r="L146" i="2"/>
  <c r="L73" i="2"/>
  <c r="L68" i="2"/>
  <c r="L63" i="2"/>
  <c r="L60" i="2"/>
  <c r="K453" i="2"/>
  <c r="J453" i="2"/>
  <c r="I453" i="2"/>
  <c r="H453" i="2"/>
  <c r="AS376" i="2" l="1"/>
  <c r="AT376" i="2" s="1"/>
  <c r="AS404" i="2"/>
  <c r="AT404" i="2" s="1"/>
  <c r="AS33" i="2"/>
  <c r="AT33" i="2" s="1"/>
  <c r="AS36" i="2"/>
  <c r="AT36" i="2" s="1"/>
  <c r="AS203" i="2"/>
  <c r="AT203" i="2" s="1"/>
  <c r="AS254" i="2"/>
  <c r="AT254" i="2" s="1"/>
  <c r="AS396" i="2"/>
  <c r="AT396" i="2" s="1"/>
  <c r="AS220" i="2"/>
  <c r="AT220" i="2" s="1"/>
  <c r="AS15" i="2"/>
  <c r="AT15" i="2" s="1"/>
  <c r="AS411" i="2"/>
  <c r="AT411" i="2" s="1"/>
  <c r="AS29" i="2"/>
  <c r="AT29" i="2" s="1"/>
  <c r="AS150" i="2"/>
  <c r="AT150" i="2" s="1"/>
  <c r="AS27" i="2"/>
  <c r="AT27" i="2" s="1"/>
  <c r="AS437" i="2"/>
  <c r="AT437" i="2" s="1"/>
  <c r="AS10" i="2"/>
  <c r="AT10" i="2" s="1"/>
  <c r="AS9" i="2"/>
  <c r="AT9" i="2" s="1"/>
  <c r="AS428" i="2"/>
  <c r="AT428" i="2" s="1"/>
  <c r="AS196" i="2"/>
  <c r="AT196" i="2" s="1"/>
  <c r="W39" i="2"/>
  <c r="AS7" i="2"/>
  <c r="W40" i="2"/>
  <c r="S338" i="2"/>
  <c r="W338" i="2"/>
  <c r="S345" i="2"/>
  <c r="W345" i="2"/>
  <c r="S352" i="2"/>
  <c r="W352" i="2"/>
  <c r="S379" i="2"/>
  <c r="W379" i="2"/>
  <c r="AS379" i="2" s="1"/>
  <c r="AT379" i="2" s="1"/>
  <c r="S386" i="2"/>
  <c r="W386" i="2"/>
  <c r="S394" i="2"/>
  <c r="W394" i="2"/>
  <c r="S401" i="2"/>
  <c r="W401" i="2"/>
  <c r="S407" i="2"/>
  <c r="W407" i="2"/>
  <c r="S417" i="2"/>
  <c r="W417" i="2"/>
  <c r="AS417" i="2" s="1"/>
  <c r="AT417" i="2" s="1"/>
  <c r="S423" i="2"/>
  <c r="W423" i="2"/>
  <c r="S430" i="2"/>
  <c r="W430" i="2"/>
  <c r="AS430" i="2" s="1"/>
  <c r="AT430" i="2" s="1"/>
  <c r="S436" i="2"/>
  <c r="W436" i="2"/>
  <c r="S444" i="2"/>
  <c r="W444" i="2"/>
  <c r="S339" i="2"/>
  <c r="W339" i="2"/>
  <c r="S346" i="2"/>
  <c r="W346" i="2"/>
  <c r="S353" i="2"/>
  <c r="W353" i="2"/>
  <c r="W374" i="2"/>
  <c r="S381" i="2"/>
  <c r="W381" i="2"/>
  <c r="AS381" i="2" s="1"/>
  <c r="AT381" i="2" s="1"/>
  <c r="S387" i="2"/>
  <c r="W387" i="2"/>
  <c r="S395" i="2"/>
  <c r="W395" i="2"/>
  <c r="S402" i="2"/>
  <c r="W402" i="2"/>
  <c r="S408" i="2"/>
  <c r="W408" i="2"/>
  <c r="S418" i="2"/>
  <c r="W418" i="2"/>
  <c r="S437" i="2"/>
  <c r="W437" i="2"/>
  <c r="S445" i="2"/>
  <c r="W445" i="2"/>
  <c r="AS75" i="2"/>
  <c r="AT75" i="2" s="1"/>
  <c r="W7" i="2"/>
  <c r="S340" i="2"/>
  <c r="W340" i="2"/>
  <c r="S347" i="2"/>
  <c r="W347" i="2"/>
  <c r="S354" i="2"/>
  <c r="W354" i="2"/>
  <c r="S375" i="2"/>
  <c r="W375" i="2"/>
  <c r="S382" i="2"/>
  <c r="W382" i="2"/>
  <c r="AS382" i="2" s="1"/>
  <c r="AT382" i="2" s="1"/>
  <c r="S388" i="2"/>
  <c r="W388" i="2"/>
  <c r="S396" i="2"/>
  <c r="W396" i="2"/>
  <c r="S403" i="2"/>
  <c r="W403" i="2"/>
  <c r="S409" i="2"/>
  <c r="W409" i="2"/>
  <c r="W419" i="2"/>
  <c r="S426" i="2"/>
  <c r="W426" i="2"/>
  <c r="S438" i="2"/>
  <c r="W438" i="2"/>
  <c r="AS438" i="2" s="1"/>
  <c r="AT438" i="2" s="1"/>
  <c r="AS160" i="2"/>
  <c r="W38" i="2"/>
  <c r="S332" i="2"/>
  <c r="W332" i="2"/>
  <c r="S355" i="2"/>
  <c r="W355" i="2"/>
  <c r="S376" i="2"/>
  <c r="W376" i="2"/>
  <c r="S383" i="2"/>
  <c r="W383" i="2"/>
  <c r="AS383" i="2" s="1"/>
  <c r="AT383" i="2" s="1"/>
  <c r="S389" i="2"/>
  <c r="W389" i="2"/>
  <c r="S397" i="2"/>
  <c r="W397" i="2"/>
  <c r="S404" i="2"/>
  <c r="W404" i="2"/>
  <c r="S410" i="2"/>
  <c r="W410" i="2"/>
  <c r="S420" i="2"/>
  <c r="W420" i="2"/>
  <c r="S427" i="2"/>
  <c r="W427" i="2"/>
  <c r="AN9" i="2"/>
  <c r="S336" i="2"/>
  <c r="W336" i="2"/>
  <c r="S377" i="2"/>
  <c r="W377" i="2"/>
  <c r="S384" i="2"/>
  <c r="W384" i="2"/>
  <c r="W392" i="2"/>
  <c r="S398" i="2"/>
  <c r="W398" i="2"/>
  <c r="S405" i="2"/>
  <c r="W405" i="2"/>
  <c r="S411" i="2"/>
  <c r="W411" i="2"/>
  <c r="W415" i="2"/>
  <c r="S421" i="2"/>
  <c r="W421" i="2"/>
  <c r="S428" i="2"/>
  <c r="W428" i="2"/>
  <c r="S434" i="2"/>
  <c r="W434" i="2"/>
  <c r="W442" i="2"/>
  <c r="AS22" i="2"/>
  <c r="AT22" i="2" s="1"/>
  <c r="S337" i="2"/>
  <c r="W337" i="2"/>
  <c r="S344" i="2"/>
  <c r="W344" i="2"/>
  <c r="S351" i="2"/>
  <c r="W351" i="2"/>
  <c r="S378" i="2"/>
  <c r="W378" i="2"/>
  <c r="S385" i="2"/>
  <c r="W385" i="2"/>
  <c r="S393" i="2"/>
  <c r="W393" i="2"/>
  <c r="AS393" i="2" s="1"/>
  <c r="AT393" i="2" s="1"/>
  <c r="S400" i="2"/>
  <c r="W400" i="2"/>
  <c r="S406" i="2"/>
  <c r="W406" i="2"/>
  <c r="S412" i="2"/>
  <c r="W412" i="2"/>
  <c r="S416" i="2"/>
  <c r="W416" i="2"/>
  <c r="S422" i="2"/>
  <c r="W422" i="2"/>
  <c r="S429" i="2"/>
  <c r="W429" i="2"/>
  <c r="S435" i="2"/>
  <c r="W435" i="2"/>
  <c r="S443" i="2"/>
  <c r="W443" i="2"/>
  <c r="Y455" i="2"/>
  <c r="Z455" i="2"/>
  <c r="AN447" i="2"/>
  <c r="AH73" i="2"/>
  <c r="AH432" i="2"/>
  <c r="AH440" i="2" s="1"/>
  <c r="AS19" i="2"/>
  <c r="AT19" i="2" s="1"/>
  <c r="AA432" i="2"/>
  <c r="AA440" i="2" s="1"/>
  <c r="AS38" i="2"/>
  <c r="AT38" i="2" s="1"/>
  <c r="AG73" i="2"/>
  <c r="AO154" i="2"/>
  <c r="AJ390" i="2"/>
  <c r="L440" i="2"/>
  <c r="L455" i="2" s="1"/>
  <c r="AB440" i="2"/>
  <c r="AJ447" i="2"/>
  <c r="AS401" i="2"/>
  <c r="AT401" i="2" s="1"/>
  <c r="AN390" i="2"/>
  <c r="O424" i="2"/>
  <c r="AI392" i="2"/>
  <c r="AG413" i="2"/>
  <c r="S419" i="2"/>
  <c r="AN424" i="2"/>
  <c r="AG390" i="2"/>
  <c r="S374" i="2"/>
  <c r="Q390" i="2"/>
  <c r="AJ424" i="2"/>
  <c r="AI411" i="2"/>
  <c r="AI415" i="2"/>
  <c r="AG424" i="2"/>
  <c r="S392" i="2"/>
  <c r="Q413" i="2"/>
  <c r="S415" i="2"/>
  <c r="Q424" i="2"/>
  <c r="S442" i="2"/>
  <c r="Q447" i="2"/>
  <c r="AN413" i="2"/>
  <c r="AJ413" i="2"/>
  <c r="AI447" i="2"/>
  <c r="AG447" i="2"/>
  <c r="AS387" i="2"/>
  <c r="AT387" i="2" s="1"/>
  <c r="AI390" i="2"/>
  <c r="AI419" i="2"/>
  <c r="AS113" i="2"/>
  <c r="AT113" i="2" s="1"/>
  <c r="AS395" i="2"/>
  <c r="AT395" i="2" s="1"/>
  <c r="AS423" i="2"/>
  <c r="AT423" i="2" s="1"/>
  <c r="AS436" i="2"/>
  <c r="AT436" i="2" s="1"/>
  <c r="AS389" i="2"/>
  <c r="AT389" i="2" s="1"/>
  <c r="AS403" i="2"/>
  <c r="AT403" i="2" s="1"/>
  <c r="AS409" i="2"/>
  <c r="AT409" i="2" s="1"/>
  <c r="AS377" i="2"/>
  <c r="AT377" i="2" s="1"/>
  <c r="AS378" i="2"/>
  <c r="AT378" i="2" s="1"/>
  <c r="AS392" i="2"/>
  <c r="AT392" i="2" s="1"/>
  <c r="AS398" i="2"/>
  <c r="AT398" i="2" s="1"/>
  <c r="AS420" i="2"/>
  <c r="AT420" i="2" s="1"/>
  <c r="AH183" i="2"/>
  <c r="AN349" i="2"/>
  <c r="AS419" i="2"/>
  <c r="AT419" i="2" s="1"/>
  <c r="AS233" i="2"/>
  <c r="AT233" i="2" s="1"/>
  <c r="AS23" i="2"/>
  <c r="AT23" i="2" s="1"/>
  <c r="AS11" i="2"/>
  <c r="AT11" i="2" s="1"/>
  <c r="AS186" i="2"/>
  <c r="AT186" i="2" s="1"/>
  <c r="AS214" i="2"/>
  <c r="AT214" i="2" s="1"/>
  <c r="AS43" i="2"/>
  <c r="AT43" i="2" s="1"/>
  <c r="AS156" i="2"/>
  <c r="AT156" i="2" s="1"/>
  <c r="AS188" i="2"/>
  <c r="AT188" i="2" s="1"/>
  <c r="AS35" i="2"/>
  <c r="AT35" i="2" s="1"/>
  <c r="AS17" i="2"/>
  <c r="AT17" i="2" s="1"/>
  <c r="AS388" i="2"/>
  <c r="AT388" i="2" s="1"/>
  <c r="AS402" i="2"/>
  <c r="AT402" i="2" s="1"/>
  <c r="AS408" i="2"/>
  <c r="AT408" i="2" s="1"/>
  <c r="AS418" i="2"/>
  <c r="AT418" i="2" s="1"/>
  <c r="AS122" i="2"/>
  <c r="AT122" i="2" s="1"/>
  <c r="AS212" i="2"/>
  <c r="AT212" i="2" s="1"/>
  <c r="AS121" i="2"/>
  <c r="AS330" i="2"/>
  <c r="AT330" i="2" s="1"/>
  <c r="AJ342" i="2"/>
  <c r="AS415" i="2"/>
  <c r="AT415" i="2" s="1"/>
  <c r="AS126" i="2"/>
  <c r="AT126" i="2" s="1"/>
  <c r="AS206" i="2"/>
  <c r="AT206" i="2" s="1"/>
  <c r="AS421" i="2"/>
  <c r="AT421" i="2" s="1"/>
  <c r="AS442" i="2"/>
  <c r="AT442" i="2" s="1"/>
  <c r="AI336" i="2"/>
  <c r="AI342" i="2" s="1"/>
  <c r="AG342" i="2"/>
  <c r="AJ349" i="2"/>
  <c r="AA326" i="2"/>
  <c r="W245" i="2"/>
  <c r="AS245" i="2" s="1"/>
  <c r="AT245" i="2" s="1"/>
  <c r="AS62" i="2"/>
  <c r="AT62" i="2" s="1"/>
  <c r="AT63" i="2" s="1"/>
  <c r="AS71" i="2"/>
  <c r="AT71" i="2" s="1"/>
  <c r="AS79" i="2"/>
  <c r="AT79" i="2" s="1"/>
  <c r="AS161" i="2"/>
  <c r="AT161" i="2" s="1"/>
  <c r="AS171" i="2"/>
  <c r="AT171" i="2" s="1"/>
  <c r="AS215" i="2"/>
  <c r="AT215" i="2" s="1"/>
  <c r="AS443" i="2"/>
  <c r="AT443" i="2" s="1"/>
  <c r="Q98" i="2"/>
  <c r="AI328" i="2"/>
  <c r="AI334" i="2" s="1"/>
  <c r="AG334" i="2"/>
  <c r="AN334" i="2"/>
  <c r="AS57" i="2"/>
  <c r="AT57" i="2" s="1"/>
  <c r="AS355" i="2"/>
  <c r="AT355" i="2" s="1"/>
  <c r="AS32" i="2"/>
  <c r="AT32" i="2" s="1"/>
  <c r="AS26" i="2"/>
  <c r="AT26" i="2" s="1"/>
  <c r="AS20" i="2"/>
  <c r="AT20" i="2" s="1"/>
  <c r="AS14" i="2"/>
  <c r="AT14" i="2" s="1"/>
  <c r="AS8" i="2"/>
  <c r="AT8" i="2" s="1"/>
  <c r="AS49" i="2"/>
  <c r="AT49" i="2" s="1"/>
  <c r="M190" i="2"/>
  <c r="Q73" i="2"/>
  <c r="AS105" i="2"/>
  <c r="AT105" i="2" s="1"/>
  <c r="AS117" i="2"/>
  <c r="AT117" i="2" s="1"/>
  <c r="AJ334" i="2"/>
  <c r="AJ322" i="2"/>
  <c r="AN357" i="2"/>
  <c r="AM154" i="2"/>
  <c r="AI344" i="2"/>
  <c r="AI349" i="2" s="1"/>
  <c r="AG349" i="2"/>
  <c r="AS47" i="2"/>
  <c r="AT47" i="2" s="1"/>
  <c r="AS77" i="2"/>
  <c r="AT77" i="2" s="1"/>
  <c r="AS173" i="2"/>
  <c r="AT173" i="2" s="1"/>
  <c r="AS291" i="2"/>
  <c r="AT291" i="2" s="1"/>
  <c r="AS332" i="2"/>
  <c r="AT332" i="2" s="1"/>
  <c r="AS405" i="2"/>
  <c r="AT405" i="2" s="1"/>
  <c r="AI351" i="2"/>
  <c r="AI357" i="2" s="1"/>
  <c r="AG357" i="2"/>
  <c r="AN342" i="2"/>
  <c r="AJ357" i="2"/>
  <c r="W284" i="2"/>
  <c r="AS284" i="2"/>
  <c r="AT284" i="2" s="1"/>
  <c r="W320" i="2"/>
  <c r="AS320" i="2"/>
  <c r="AT320" i="2" s="1"/>
  <c r="AI75" i="2"/>
  <c r="AG98" i="2"/>
  <c r="W260" i="2"/>
  <c r="AS260" i="2" s="1"/>
  <c r="AT260" i="2" s="1"/>
  <c r="W301" i="2"/>
  <c r="AS301" i="2"/>
  <c r="AT301" i="2" s="1"/>
  <c r="AI316" i="2"/>
  <c r="AI322" i="2" s="1"/>
  <c r="AG322" i="2"/>
  <c r="AB41" i="2"/>
  <c r="AS37" i="2"/>
  <c r="AT37" i="2" s="1"/>
  <c r="AS31" i="2"/>
  <c r="AT31" i="2" s="1"/>
  <c r="AS25" i="2"/>
  <c r="AT25" i="2" s="1"/>
  <c r="AS13" i="2"/>
  <c r="AT13" i="2" s="1"/>
  <c r="AS54" i="2"/>
  <c r="AT54" i="2" s="1"/>
  <c r="AS48" i="2"/>
  <c r="AT48" i="2" s="1"/>
  <c r="AS102" i="2"/>
  <c r="AT102" i="2" s="1"/>
  <c r="AS140" i="2"/>
  <c r="AT140" i="2" s="1"/>
  <c r="AS133" i="2"/>
  <c r="AT133" i="2" s="1"/>
  <c r="AS151" i="2"/>
  <c r="AT151" i="2" s="1"/>
  <c r="AS157" i="2"/>
  <c r="AT157" i="2" s="1"/>
  <c r="AS165" i="2"/>
  <c r="AT165" i="2" s="1"/>
  <c r="W177" i="2"/>
  <c r="AS187" i="2"/>
  <c r="AT187" i="2" s="1"/>
  <c r="W195" i="2"/>
  <c r="K205" i="2"/>
  <c r="W225" i="2"/>
  <c r="W234" i="2"/>
  <c r="W240" i="2"/>
  <c r="W253" i="2"/>
  <c r="W261" i="2"/>
  <c r="AS261" i="2" s="1"/>
  <c r="AT261" i="2" s="1"/>
  <c r="W267" i="2"/>
  <c r="AS267" i="2" s="1"/>
  <c r="AT267" i="2" s="1"/>
  <c r="W275" i="2"/>
  <c r="AS275" i="2"/>
  <c r="AT275" i="2" s="1"/>
  <c r="W285" i="2"/>
  <c r="AS285" i="2"/>
  <c r="AT285" i="2" s="1"/>
  <c r="W293" i="2"/>
  <c r="AS293" i="2"/>
  <c r="AT293" i="2" s="1"/>
  <c r="W303" i="2"/>
  <c r="AS303" i="2"/>
  <c r="AT303" i="2" s="1"/>
  <c r="W311" i="2"/>
  <c r="AS311" i="2"/>
  <c r="AT311" i="2" s="1"/>
  <c r="W316" i="2"/>
  <c r="AS345" i="2"/>
  <c r="AT345" i="2" s="1"/>
  <c r="AS353" i="2"/>
  <c r="AT353" i="2" s="1"/>
  <c r="AS416" i="2"/>
  <c r="AT416" i="2" s="1"/>
  <c r="AI121" i="2"/>
  <c r="AI146" i="2" s="1"/>
  <c r="AG146" i="2"/>
  <c r="AI177" i="2"/>
  <c r="AI183" i="2" s="1"/>
  <c r="AG183" i="2"/>
  <c r="AI225" i="2"/>
  <c r="AI229" i="2" s="1"/>
  <c r="AG229" i="2"/>
  <c r="AI231" i="2"/>
  <c r="AI255" i="2" s="1"/>
  <c r="AG255" i="2"/>
  <c r="AI274" i="2"/>
  <c r="AI280" i="2" s="1"/>
  <c r="AG280" i="2"/>
  <c r="AH98" i="2"/>
  <c r="AH119" i="2"/>
  <c r="AH158" i="2"/>
  <c r="AN257" i="2"/>
  <c r="AH272" i="2"/>
  <c r="AN314" i="2"/>
  <c r="AG223" i="2"/>
  <c r="W194" i="2"/>
  <c r="O75" i="2"/>
  <c r="O98" i="2" s="1"/>
  <c r="M98" i="2"/>
  <c r="AI185" i="2"/>
  <c r="AI190" i="2" s="1"/>
  <c r="AG190" i="2"/>
  <c r="Q349" i="2"/>
  <c r="AS30" i="2"/>
  <c r="AT30" i="2" s="1"/>
  <c r="AS24" i="2"/>
  <c r="AT24" i="2" s="1"/>
  <c r="AS18" i="2"/>
  <c r="AT18" i="2" s="1"/>
  <c r="AS96" i="2"/>
  <c r="AT96" i="2" s="1"/>
  <c r="AS143" i="2"/>
  <c r="AT143" i="2" s="1"/>
  <c r="AS170" i="2"/>
  <c r="AT170" i="2" s="1"/>
  <c r="W179" i="2"/>
  <c r="AS179" i="2"/>
  <c r="AT179" i="2" s="1"/>
  <c r="W226" i="2"/>
  <c r="AS226" i="2"/>
  <c r="AT226" i="2" s="1"/>
  <c r="W235" i="2"/>
  <c r="AS235" i="2"/>
  <c r="AT235" i="2" s="1"/>
  <c r="W241" i="2"/>
  <c r="AS241" i="2"/>
  <c r="AT241" i="2" s="1"/>
  <c r="W262" i="2"/>
  <c r="AS262" i="2" s="1"/>
  <c r="AT262" i="2" s="1"/>
  <c r="W268" i="2"/>
  <c r="AS268" i="2"/>
  <c r="AT268" i="2" s="1"/>
  <c r="W276" i="2"/>
  <c r="AS276" i="2"/>
  <c r="AT276" i="2" s="1"/>
  <c r="W286" i="2"/>
  <c r="AS286" i="2"/>
  <c r="AT286" i="2" s="1"/>
  <c r="W292" i="2"/>
  <c r="AS292" i="2"/>
  <c r="AT292" i="2" s="1"/>
  <c r="W304" i="2"/>
  <c r="AS304" i="2"/>
  <c r="AT304" i="2" s="1"/>
  <c r="W312" i="2"/>
  <c r="AS312" i="2"/>
  <c r="AT312" i="2" s="1"/>
  <c r="AS337" i="2"/>
  <c r="AT337" i="2" s="1"/>
  <c r="AS346" i="2"/>
  <c r="AT346" i="2" s="1"/>
  <c r="AI150" i="2"/>
  <c r="AI158" i="2" s="1"/>
  <c r="AG158" i="2"/>
  <c r="AI169" i="2"/>
  <c r="AG175" i="2"/>
  <c r="AH190" i="2"/>
  <c r="AH217" i="2"/>
  <c r="AN225" i="2"/>
  <c r="AS225" i="2" s="1"/>
  <c r="AT225" i="2" s="1"/>
  <c r="AH229" i="2"/>
  <c r="AJ314" i="2"/>
  <c r="AI307" i="2"/>
  <c r="AI314" i="2" s="1"/>
  <c r="AG314" i="2"/>
  <c r="Q280" i="2"/>
  <c r="AS46" i="2"/>
  <c r="AT46" i="2" s="1"/>
  <c r="AS131" i="2"/>
  <c r="AT131" i="2" s="1"/>
  <c r="AS125" i="2"/>
  <c r="AT125" i="2" s="1"/>
  <c r="AS144" i="2"/>
  <c r="AT144" i="2" s="1"/>
  <c r="AS198" i="2"/>
  <c r="AT198" i="2" s="1"/>
  <c r="W207" i="2"/>
  <c r="AS207" i="2"/>
  <c r="AT207" i="2" s="1"/>
  <c r="W236" i="2"/>
  <c r="AS236" i="2"/>
  <c r="AT236" i="2" s="1"/>
  <c r="W242" i="2"/>
  <c r="AS242" i="2"/>
  <c r="AT242" i="2" s="1"/>
  <c r="W248" i="2"/>
  <c r="AS248" i="2"/>
  <c r="AT248" i="2" s="1"/>
  <c r="W257" i="2"/>
  <c r="AS257" i="2"/>
  <c r="AT257" i="2" s="1"/>
  <c r="W263" i="2"/>
  <c r="AS263" i="2"/>
  <c r="AT263" i="2" s="1"/>
  <c r="W269" i="2"/>
  <c r="AS269" i="2"/>
  <c r="AT269" i="2" s="1"/>
  <c r="W277" i="2"/>
  <c r="AS277" i="2"/>
  <c r="AT277" i="2" s="1"/>
  <c r="W298" i="2"/>
  <c r="AS298" i="2"/>
  <c r="AT298" i="2" s="1"/>
  <c r="W307" i="2"/>
  <c r="AS317" i="2"/>
  <c r="AT317" i="2" s="1"/>
  <c r="AS329" i="2"/>
  <c r="AT329" i="2" s="1"/>
  <c r="AS338" i="2"/>
  <c r="AT338" i="2" s="1"/>
  <c r="AS347" i="2"/>
  <c r="AT347" i="2" s="1"/>
  <c r="AS386" i="2"/>
  <c r="AT386" i="2" s="1"/>
  <c r="AS400" i="2"/>
  <c r="AT400" i="2" s="1"/>
  <c r="AS406" i="2"/>
  <c r="AT406" i="2" s="1"/>
  <c r="AG41" i="2"/>
  <c r="S209" i="2"/>
  <c r="AI100" i="2"/>
  <c r="AG119" i="2"/>
  <c r="S280" i="2"/>
  <c r="AH41" i="2"/>
  <c r="AH209" i="2"/>
  <c r="O202" i="2"/>
  <c r="O209" i="2" s="1"/>
  <c r="M209" i="2"/>
  <c r="AN305" i="2"/>
  <c r="W252" i="2"/>
  <c r="AS252" i="2"/>
  <c r="AT252" i="2" s="1"/>
  <c r="W274" i="2"/>
  <c r="W297" i="2"/>
  <c r="W310" i="2"/>
  <c r="AS352" i="2"/>
  <c r="AT352" i="2" s="1"/>
  <c r="AI282" i="2"/>
  <c r="AI288" i="2" s="1"/>
  <c r="AG288" i="2"/>
  <c r="M183" i="2"/>
  <c r="M217" i="2"/>
  <c r="AS40" i="2"/>
  <c r="AT40" i="2" s="1"/>
  <c r="AS34" i="2"/>
  <c r="AT34" i="2" s="1"/>
  <c r="AS28" i="2"/>
  <c r="AT28" i="2" s="1"/>
  <c r="AS16" i="2"/>
  <c r="AT16" i="2" s="1"/>
  <c r="AS45" i="2"/>
  <c r="AT45" i="2" s="1"/>
  <c r="W181" i="2"/>
  <c r="AS181" i="2"/>
  <c r="AT181" i="2" s="1"/>
  <c r="W192" i="2"/>
  <c r="W199" i="2"/>
  <c r="AS199" i="2"/>
  <c r="AT199" i="2" s="1"/>
  <c r="W219" i="2"/>
  <c r="W237" i="2"/>
  <c r="AS237" i="2" s="1"/>
  <c r="AT237" i="2" s="1"/>
  <c r="W250" i="2"/>
  <c r="W264" i="2"/>
  <c r="AS308" i="2"/>
  <c r="AT308" i="2" s="1"/>
  <c r="W318" i="2"/>
  <c r="AS318" i="2" s="1"/>
  <c r="AT318" i="2" s="1"/>
  <c r="AS422" i="2"/>
  <c r="AT422" i="2" s="1"/>
  <c r="AI200" i="2"/>
  <c r="AI211" i="2"/>
  <c r="AI217" i="2" s="1"/>
  <c r="AG217" i="2"/>
  <c r="AI223" i="2"/>
  <c r="AI257" i="2"/>
  <c r="AI272" i="2" s="1"/>
  <c r="AG272" i="2"/>
  <c r="AI297" i="2"/>
  <c r="AI305" i="2" s="1"/>
  <c r="AG305" i="2"/>
  <c r="AN457" i="2"/>
  <c r="AN458" i="2" s="1"/>
  <c r="AH458" i="2"/>
  <c r="AH146" i="2"/>
  <c r="AH175" i="2"/>
  <c r="AH255" i="2"/>
  <c r="AH280" i="2"/>
  <c r="AJ305" i="2"/>
  <c r="AN295" i="2"/>
  <c r="X457" i="2"/>
  <c r="X458" i="2" s="1"/>
  <c r="T457" i="2"/>
  <c r="T458" i="2" s="1"/>
  <c r="K154" i="2"/>
  <c r="AS172" i="2"/>
  <c r="AT172" i="2" s="1"/>
  <c r="W231" i="2"/>
  <c r="AS231" i="2"/>
  <c r="AT231" i="2" s="1"/>
  <c r="W270" i="2"/>
  <c r="AS270" i="2"/>
  <c r="AT270" i="2" s="1"/>
  <c r="AS339" i="2"/>
  <c r="AT339" i="2" s="1"/>
  <c r="AS429" i="2"/>
  <c r="AT429" i="2" s="1"/>
  <c r="Q288" i="2"/>
  <c r="AS39" i="2"/>
  <c r="AT39" i="2" s="1"/>
  <c r="K44" i="2"/>
  <c r="N44" i="2" s="1"/>
  <c r="AS44" i="2"/>
  <c r="AT44" i="2" s="1"/>
  <c r="AS70" i="2"/>
  <c r="AS106" i="2"/>
  <c r="AT106" i="2" s="1"/>
  <c r="AS123" i="2"/>
  <c r="AT123" i="2" s="1"/>
  <c r="AS148" i="2"/>
  <c r="AT148" i="2" s="1"/>
  <c r="AS155" i="2"/>
  <c r="AT155" i="2" s="1"/>
  <c r="AS163" i="2"/>
  <c r="AT163" i="2" s="1"/>
  <c r="AS178" i="2"/>
  <c r="AT178" i="2" s="1"/>
  <c r="W193" i="2"/>
  <c r="AS193" i="2"/>
  <c r="AT193" i="2" s="1"/>
  <c r="W203" i="2"/>
  <c r="W211" i="2"/>
  <c r="W220" i="2"/>
  <c r="W232" i="2"/>
  <c r="AS232" i="2"/>
  <c r="AT232" i="2" s="1"/>
  <c r="W238" i="2"/>
  <c r="AS238" i="2"/>
  <c r="AT238" i="2" s="1"/>
  <c r="W251" i="2"/>
  <c r="AS251" i="2"/>
  <c r="AT251" i="2" s="1"/>
  <c r="W265" i="2"/>
  <c r="AS265" i="2" s="1"/>
  <c r="AT265" i="2" s="1"/>
  <c r="W271" i="2"/>
  <c r="W283" i="2"/>
  <c r="AS283" i="2"/>
  <c r="AT283" i="2" s="1"/>
  <c r="W309" i="2"/>
  <c r="AS309" i="2" s="1"/>
  <c r="AT309" i="2" s="1"/>
  <c r="W319" i="2"/>
  <c r="AS319" i="2"/>
  <c r="AT319" i="2" s="1"/>
  <c r="W331" i="2"/>
  <c r="AS331" i="2"/>
  <c r="AT331" i="2" s="1"/>
  <c r="AS340" i="2"/>
  <c r="AT340" i="2" s="1"/>
  <c r="K374" i="2"/>
  <c r="AS374" i="2"/>
  <c r="AT374" i="2" s="1"/>
  <c r="S100" i="2"/>
  <c r="Q119" i="2"/>
  <c r="AI68" i="2"/>
  <c r="AI202" i="2"/>
  <c r="AG209" i="2"/>
  <c r="AI290" i="2"/>
  <c r="AI295" i="2" s="1"/>
  <c r="AG295" i="2"/>
  <c r="S255" i="2"/>
  <c r="S314" i="2"/>
  <c r="AN322" i="2"/>
  <c r="AJ295" i="2"/>
  <c r="AJ288" i="2"/>
  <c r="W243" i="2"/>
  <c r="AS243" i="2" s="1"/>
  <c r="AT243" i="2" s="1"/>
  <c r="I255" i="2"/>
  <c r="O111" i="2"/>
  <c r="O119" i="2" s="1"/>
  <c r="M119" i="2"/>
  <c r="AN288" i="2"/>
  <c r="Q229" i="2"/>
  <c r="Q217" i="2"/>
  <c r="Q223" i="2"/>
  <c r="K344" i="2"/>
  <c r="W221" i="2"/>
  <c r="W233" i="2"/>
  <c r="W239" i="2"/>
  <c r="AS239" i="2" s="1"/>
  <c r="AT239" i="2" s="1"/>
  <c r="S221" i="2"/>
  <c r="Q200" i="2"/>
  <c r="I60" i="2"/>
  <c r="W246" i="2"/>
  <c r="S214" i="2"/>
  <c r="Q255" i="2"/>
  <c r="W214" i="2"/>
  <c r="W254" i="2"/>
  <c r="N41" i="2"/>
  <c r="W196" i="2"/>
  <c r="W180" i="2"/>
  <c r="W227" i="2"/>
  <c r="W202" i="2"/>
  <c r="W258" i="2"/>
  <c r="AS258" i="2" s="1"/>
  <c r="AT258" i="2" s="1"/>
  <c r="W278" i="2"/>
  <c r="W299" i="2"/>
  <c r="W308" i="2"/>
  <c r="AB200" i="2"/>
  <c r="M41" i="2"/>
  <c r="M63" i="2"/>
  <c r="O62" i="2"/>
  <c r="M73" i="2"/>
  <c r="O70" i="2"/>
  <c r="Q158" i="2"/>
  <c r="O146" i="2"/>
  <c r="M167" i="2"/>
  <c r="O160" i="2"/>
  <c r="AJ54" i="2"/>
  <c r="AN54" i="2"/>
  <c r="AJ48" i="2"/>
  <c r="AN48" i="2"/>
  <c r="AJ75" i="2"/>
  <c r="AN75" i="2"/>
  <c r="AJ91" i="2"/>
  <c r="AS91" i="2" s="1"/>
  <c r="AT91" i="2" s="1"/>
  <c r="AN91" i="2"/>
  <c r="AJ84" i="2"/>
  <c r="AN84" i="2"/>
  <c r="AJ78" i="2"/>
  <c r="AS78" i="2" s="1"/>
  <c r="AT78" i="2" s="1"/>
  <c r="AN78" i="2"/>
  <c r="AJ100" i="2"/>
  <c r="AN100" i="2"/>
  <c r="AS100" i="2" s="1"/>
  <c r="AT100" i="2" s="1"/>
  <c r="AJ113" i="2"/>
  <c r="AN113" i="2"/>
  <c r="AJ107" i="2"/>
  <c r="AN107" i="2"/>
  <c r="AS107" i="2" s="1"/>
  <c r="AT107" i="2" s="1"/>
  <c r="AJ101" i="2"/>
  <c r="AN101" i="2"/>
  <c r="AS101" i="2" s="1"/>
  <c r="AT101" i="2" s="1"/>
  <c r="AJ145" i="2"/>
  <c r="AS145" i="2" s="1"/>
  <c r="AT145" i="2" s="1"/>
  <c r="AN145" i="2"/>
  <c r="AJ139" i="2"/>
  <c r="AS139" i="2" s="1"/>
  <c r="AT139" i="2" s="1"/>
  <c r="AN139" i="2"/>
  <c r="AJ129" i="2"/>
  <c r="AN129" i="2"/>
  <c r="AJ123" i="2"/>
  <c r="AN123" i="2"/>
  <c r="AJ161" i="2"/>
  <c r="AN161" i="2"/>
  <c r="AJ169" i="2"/>
  <c r="AN169" i="2"/>
  <c r="AS169" i="2" s="1"/>
  <c r="AT169" i="2" s="1"/>
  <c r="AJ178" i="2"/>
  <c r="AN178" i="2"/>
  <c r="AJ186" i="2"/>
  <c r="AN186" i="2"/>
  <c r="AJ192" i="2"/>
  <c r="AN192" i="2"/>
  <c r="AS192" i="2" s="1"/>
  <c r="AJ193" i="2"/>
  <c r="AN193" i="2"/>
  <c r="AJ215" i="2"/>
  <c r="AN215" i="2"/>
  <c r="AJ220" i="2"/>
  <c r="AJ223" i="2" s="1"/>
  <c r="AN220" i="2"/>
  <c r="AN223" i="2" s="1"/>
  <c r="AJ253" i="2"/>
  <c r="AN253" i="2"/>
  <c r="AS253" i="2" s="1"/>
  <c r="AT253" i="2" s="1"/>
  <c r="AJ247" i="2"/>
  <c r="AN247" i="2"/>
  <c r="AS247" i="2" s="1"/>
  <c r="AT247" i="2" s="1"/>
  <c r="AJ240" i="2"/>
  <c r="AS240" i="2" s="1"/>
  <c r="AT240" i="2" s="1"/>
  <c r="AN240" i="2"/>
  <c r="AJ234" i="2"/>
  <c r="AS234" i="2" s="1"/>
  <c r="AT234" i="2" s="1"/>
  <c r="AN234" i="2"/>
  <c r="AJ269" i="2"/>
  <c r="AN269" i="2"/>
  <c r="AJ263" i="2"/>
  <c r="AN263" i="2"/>
  <c r="AJ274" i="2"/>
  <c r="AN274" i="2"/>
  <c r="AS274" i="2" s="1"/>
  <c r="AT274" i="2" s="1"/>
  <c r="AN32" i="2"/>
  <c r="AN33" i="2"/>
  <c r="AN22" i="2"/>
  <c r="AN23" i="2"/>
  <c r="AN24" i="2"/>
  <c r="I41" i="2"/>
  <c r="AJ59" i="2"/>
  <c r="AN59" i="2"/>
  <c r="AJ53" i="2"/>
  <c r="AN53" i="2"/>
  <c r="AJ47" i="2"/>
  <c r="AN47" i="2"/>
  <c r="AJ62" i="2"/>
  <c r="AJ63" i="2" s="1"/>
  <c r="AN62" i="2"/>
  <c r="AN63" i="2" s="1"/>
  <c r="AJ67" i="2"/>
  <c r="AN67" i="2"/>
  <c r="Q357" i="2"/>
  <c r="AJ97" i="2"/>
  <c r="AS97" i="2" s="1"/>
  <c r="AT97" i="2" s="1"/>
  <c r="AN97" i="2"/>
  <c r="AJ90" i="2"/>
  <c r="AS90" i="2" s="1"/>
  <c r="AT90" i="2" s="1"/>
  <c r="AN90" i="2"/>
  <c r="AJ83" i="2"/>
  <c r="AS83" i="2" s="1"/>
  <c r="AT83" i="2" s="1"/>
  <c r="AN83" i="2"/>
  <c r="AJ77" i="2"/>
  <c r="AN77" i="2"/>
  <c r="AJ118" i="2"/>
  <c r="AN118" i="2"/>
  <c r="AS118" i="2" s="1"/>
  <c r="AT118" i="2" s="1"/>
  <c r="AJ106" i="2"/>
  <c r="AN106" i="2"/>
  <c r="AJ144" i="2"/>
  <c r="AN144" i="2"/>
  <c r="AJ138" i="2"/>
  <c r="AN138" i="2"/>
  <c r="AS138" i="2" s="1"/>
  <c r="AT138" i="2" s="1"/>
  <c r="AJ128" i="2"/>
  <c r="AN128" i="2"/>
  <c r="AJ122" i="2"/>
  <c r="AN122" i="2"/>
  <c r="AJ151" i="2"/>
  <c r="AN151" i="2"/>
  <c r="AJ160" i="2"/>
  <c r="AN160" i="2"/>
  <c r="AJ173" i="2"/>
  <c r="AN173" i="2"/>
  <c r="AJ199" i="2"/>
  <c r="AN199" i="2"/>
  <c r="AJ207" i="2"/>
  <c r="AN207" i="2"/>
  <c r="AJ214" i="2"/>
  <c r="AN214" i="2"/>
  <c r="AJ252" i="2"/>
  <c r="AN252" i="2"/>
  <c r="AJ246" i="2"/>
  <c r="AN246" i="2"/>
  <c r="AS246" i="2" s="1"/>
  <c r="AT246" i="2" s="1"/>
  <c r="AJ239" i="2"/>
  <c r="AN239" i="2"/>
  <c r="AJ233" i="2"/>
  <c r="AN233" i="2"/>
  <c r="AJ268" i="2"/>
  <c r="AN268" i="2"/>
  <c r="AJ278" i="2"/>
  <c r="AN278" i="2"/>
  <c r="AS278" i="2" s="1"/>
  <c r="AT278" i="2" s="1"/>
  <c r="AN38" i="2"/>
  <c r="AN39" i="2"/>
  <c r="AN28" i="2"/>
  <c r="AN29" i="2"/>
  <c r="AN30" i="2"/>
  <c r="AN13" i="2"/>
  <c r="AN31" i="2"/>
  <c r="M200" i="2"/>
  <c r="O195" i="2"/>
  <c r="AJ58" i="2"/>
  <c r="AN58" i="2"/>
  <c r="AJ52" i="2"/>
  <c r="AS52" i="2" s="1"/>
  <c r="AT52" i="2" s="1"/>
  <c r="AN52" i="2"/>
  <c r="AJ46" i="2"/>
  <c r="AN46" i="2"/>
  <c r="AJ65" i="2"/>
  <c r="AN65" i="2"/>
  <c r="AJ66" i="2"/>
  <c r="AN66" i="2"/>
  <c r="AS66" i="2" s="1"/>
  <c r="AT66" i="2" s="1"/>
  <c r="AJ96" i="2"/>
  <c r="AN96" i="2"/>
  <c r="AJ89" i="2"/>
  <c r="AN89" i="2"/>
  <c r="AS89" i="2" s="1"/>
  <c r="AT89" i="2" s="1"/>
  <c r="AJ82" i="2"/>
  <c r="AN82" i="2"/>
  <c r="AJ76" i="2"/>
  <c r="AN76" i="2"/>
  <c r="AJ117" i="2"/>
  <c r="AN117" i="2"/>
  <c r="AJ105" i="2"/>
  <c r="AN105" i="2"/>
  <c r="AJ143" i="2"/>
  <c r="AN143" i="2"/>
  <c r="AJ137" i="2"/>
  <c r="AN137" i="2"/>
  <c r="AS137" i="2" s="1"/>
  <c r="AT137" i="2" s="1"/>
  <c r="AJ127" i="2"/>
  <c r="AN127" i="2"/>
  <c r="AJ150" i="2"/>
  <c r="AN150" i="2"/>
  <c r="AJ165" i="2"/>
  <c r="AN165" i="2"/>
  <c r="AJ172" i="2"/>
  <c r="AN172" i="2"/>
  <c r="AJ198" i="2"/>
  <c r="AN198" i="2"/>
  <c r="AJ206" i="2"/>
  <c r="AN206" i="2"/>
  <c r="AJ213" i="2"/>
  <c r="AN213" i="2"/>
  <c r="AS213" i="2" s="1"/>
  <c r="AT213" i="2" s="1"/>
  <c r="AJ227" i="2"/>
  <c r="AS227" i="2" s="1"/>
  <c r="AT227" i="2" s="1"/>
  <c r="AN227" i="2"/>
  <c r="AJ251" i="2"/>
  <c r="AN251" i="2"/>
  <c r="AJ238" i="2"/>
  <c r="AN238" i="2"/>
  <c r="AJ232" i="2"/>
  <c r="AN232" i="2"/>
  <c r="AJ261" i="2"/>
  <c r="AN261" i="2"/>
  <c r="AJ277" i="2"/>
  <c r="AN277" i="2"/>
  <c r="AN8" i="2"/>
  <c r="AN34" i="2"/>
  <c r="AN35" i="2"/>
  <c r="AN36" i="2"/>
  <c r="M60" i="2"/>
  <c r="O43" i="2"/>
  <c r="O60" i="2" s="1"/>
  <c r="AJ57" i="2"/>
  <c r="AN57" i="2"/>
  <c r="AJ51" i="2"/>
  <c r="AS51" i="2" s="1"/>
  <c r="AT51" i="2" s="1"/>
  <c r="AN51" i="2"/>
  <c r="AJ45" i="2"/>
  <c r="AN45" i="2"/>
  <c r="AJ70" i="2"/>
  <c r="AN70" i="2"/>
  <c r="AJ95" i="2"/>
  <c r="AN95" i="2"/>
  <c r="AJ81" i="2"/>
  <c r="AN81" i="2"/>
  <c r="AJ116" i="2"/>
  <c r="AN116" i="2"/>
  <c r="AS116" i="2" s="1"/>
  <c r="AT116" i="2" s="1"/>
  <c r="AJ110" i="2"/>
  <c r="AN110" i="2"/>
  <c r="AJ104" i="2"/>
  <c r="AN104" i="2"/>
  <c r="AS104" i="2" s="1"/>
  <c r="AT104" i="2" s="1"/>
  <c r="AJ142" i="2"/>
  <c r="AN142" i="2"/>
  <c r="AS142" i="2" s="1"/>
  <c r="AT142" i="2" s="1"/>
  <c r="AJ133" i="2"/>
  <c r="AN133" i="2"/>
  <c r="AJ126" i="2"/>
  <c r="AN126" i="2"/>
  <c r="AJ157" i="2"/>
  <c r="AN157" i="2"/>
  <c r="AJ164" i="2"/>
  <c r="AN164" i="2"/>
  <c r="AJ171" i="2"/>
  <c r="AN171" i="2"/>
  <c r="AJ181" i="2"/>
  <c r="AN181" i="2"/>
  <c r="AJ196" i="2"/>
  <c r="AN196" i="2"/>
  <c r="AJ204" i="2"/>
  <c r="AN204" i="2"/>
  <c r="AS204" i="2" s="1"/>
  <c r="AT204" i="2" s="1"/>
  <c r="AJ212" i="2"/>
  <c r="AN212" i="2"/>
  <c r="AJ226" i="2"/>
  <c r="AN226" i="2"/>
  <c r="AJ250" i="2"/>
  <c r="AN250" i="2"/>
  <c r="AJ237" i="2"/>
  <c r="AN237" i="2"/>
  <c r="AJ260" i="2"/>
  <c r="AN260" i="2"/>
  <c r="AJ276" i="2"/>
  <c r="AN276" i="2"/>
  <c r="AN14" i="2"/>
  <c r="AN15" i="2"/>
  <c r="AN40" i="2"/>
  <c r="AN19" i="2"/>
  <c r="AN37" i="2"/>
  <c r="AB167" i="2"/>
  <c r="AB73" i="2"/>
  <c r="AN326" i="2"/>
  <c r="AB326" i="2"/>
  <c r="S7" i="2"/>
  <c r="S41" i="2" s="1"/>
  <c r="Q41" i="2"/>
  <c r="AJ56" i="2"/>
  <c r="AN56" i="2"/>
  <c r="AJ94" i="2"/>
  <c r="AN94" i="2"/>
  <c r="AS94" i="2" s="1"/>
  <c r="AT94" i="2" s="1"/>
  <c r="AJ80" i="2"/>
  <c r="AN80" i="2"/>
  <c r="AJ109" i="2"/>
  <c r="AN109" i="2"/>
  <c r="AJ103" i="2"/>
  <c r="AN103" i="2"/>
  <c r="AS103" i="2" s="1"/>
  <c r="AT103" i="2" s="1"/>
  <c r="AJ121" i="2"/>
  <c r="AN121" i="2"/>
  <c r="AJ131" i="2"/>
  <c r="AN131" i="2"/>
  <c r="AJ125" i="2"/>
  <c r="AN125" i="2"/>
  <c r="AJ156" i="2"/>
  <c r="AN156" i="2"/>
  <c r="AJ163" i="2"/>
  <c r="AN163" i="2"/>
  <c r="AJ170" i="2"/>
  <c r="AN170" i="2"/>
  <c r="AJ180" i="2"/>
  <c r="AN180" i="2"/>
  <c r="AS180" i="2" s="1"/>
  <c r="AT180" i="2" s="1"/>
  <c r="AJ185" i="2"/>
  <c r="AN185" i="2"/>
  <c r="AS185" i="2" s="1"/>
  <c r="AT185" i="2" s="1"/>
  <c r="AJ188" i="2"/>
  <c r="AN188" i="2"/>
  <c r="AJ195" i="2"/>
  <c r="AN195" i="2"/>
  <c r="AS195" i="2" s="1"/>
  <c r="AT195" i="2" s="1"/>
  <c r="AJ203" i="2"/>
  <c r="AN203" i="2"/>
  <c r="AJ231" i="2"/>
  <c r="AN231" i="2"/>
  <c r="AJ242" i="2"/>
  <c r="AN242" i="2"/>
  <c r="AJ236" i="2"/>
  <c r="AN236" i="2"/>
  <c r="AJ271" i="2"/>
  <c r="AN271" i="2"/>
  <c r="AS271" i="2" s="1"/>
  <c r="AT271" i="2" s="1"/>
  <c r="AJ275" i="2"/>
  <c r="AN275" i="2"/>
  <c r="AN20" i="2"/>
  <c r="AN21" i="2"/>
  <c r="AN10" i="2"/>
  <c r="AN11" i="2"/>
  <c r="AN12" i="2"/>
  <c r="R41" i="2"/>
  <c r="AJ55" i="2"/>
  <c r="AN55" i="2"/>
  <c r="AJ49" i="2"/>
  <c r="AN49" i="2"/>
  <c r="AJ71" i="2"/>
  <c r="AN71" i="2"/>
  <c r="AJ92" i="2"/>
  <c r="AN92" i="2"/>
  <c r="AJ85" i="2"/>
  <c r="AN85" i="2"/>
  <c r="AJ79" i="2"/>
  <c r="AN79" i="2"/>
  <c r="AJ114" i="2"/>
  <c r="AN114" i="2"/>
  <c r="AJ108" i="2"/>
  <c r="AN108" i="2"/>
  <c r="AJ102" i="2"/>
  <c r="AN102" i="2"/>
  <c r="AJ140" i="2"/>
  <c r="AN140" i="2"/>
  <c r="AJ130" i="2"/>
  <c r="AS130" i="2" s="1"/>
  <c r="AT130" i="2" s="1"/>
  <c r="AN130" i="2"/>
  <c r="AJ124" i="2"/>
  <c r="AS124" i="2" s="1"/>
  <c r="AT124" i="2" s="1"/>
  <c r="AN124" i="2"/>
  <c r="AJ155" i="2"/>
  <c r="AN155" i="2"/>
  <c r="AJ162" i="2"/>
  <c r="AN162" i="2"/>
  <c r="AJ177" i="2"/>
  <c r="AN177" i="2"/>
  <c r="AS177" i="2" s="1"/>
  <c r="AT177" i="2" s="1"/>
  <c r="AJ179" i="2"/>
  <c r="AN179" i="2"/>
  <c r="AJ187" i="2"/>
  <c r="AN187" i="2"/>
  <c r="AJ194" i="2"/>
  <c r="AN194" i="2"/>
  <c r="AS194" i="2" s="1"/>
  <c r="AT194" i="2" s="1"/>
  <c r="AJ202" i="2"/>
  <c r="AN202" i="2"/>
  <c r="AS202" i="2" s="1"/>
  <c r="AT202" i="2" s="1"/>
  <c r="AJ211" i="2"/>
  <c r="AN211" i="2"/>
  <c r="AS211" i="2" s="1"/>
  <c r="AT211" i="2" s="1"/>
  <c r="AJ248" i="2"/>
  <c r="AN248" i="2"/>
  <c r="AJ241" i="2"/>
  <c r="AN241" i="2"/>
  <c r="AJ235" i="2"/>
  <c r="AN235" i="2"/>
  <c r="AJ270" i="2"/>
  <c r="AN270" i="2"/>
  <c r="AJ264" i="2"/>
  <c r="AN264" i="2"/>
  <c r="AS264" i="2" s="1"/>
  <c r="AT264" i="2" s="1"/>
  <c r="AN26" i="2"/>
  <c r="AN27" i="2"/>
  <c r="AN16" i="2"/>
  <c r="AN17" i="2"/>
  <c r="AN18" i="2"/>
  <c r="AN25" i="2"/>
  <c r="AN7" i="2"/>
  <c r="Q314" i="2"/>
  <c r="Q209" i="2"/>
  <c r="Q305" i="2"/>
  <c r="AH167" i="2"/>
  <c r="W244" i="2"/>
  <c r="AS244" i="2" s="1"/>
  <c r="AT244" i="2" s="1"/>
  <c r="K244" i="2"/>
  <c r="W259" i="2"/>
  <c r="AS259" i="2" s="1"/>
  <c r="AT259" i="2" s="1"/>
  <c r="W291" i="2"/>
  <c r="W300" i="2"/>
  <c r="Q63" i="2"/>
  <c r="Q183" i="2"/>
  <c r="W266" i="2"/>
  <c r="AS266" i="2" s="1"/>
  <c r="AT266" i="2" s="1"/>
  <c r="Q68" i="2"/>
  <c r="AH60" i="2"/>
  <c r="AH63" i="2"/>
  <c r="W206" i="2"/>
  <c r="W247" i="2"/>
  <c r="M68" i="2"/>
  <c r="M158" i="2"/>
  <c r="X453" i="2"/>
  <c r="Q272" i="2"/>
  <c r="Q295" i="2"/>
  <c r="Q322" i="2"/>
  <c r="AI326" i="2"/>
  <c r="W198" i="2"/>
  <c r="W215" i="2"/>
  <c r="W282" i="2"/>
  <c r="W317" i="2"/>
  <c r="AH200" i="2"/>
  <c r="Q167" i="2"/>
  <c r="Q175" i="2"/>
  <c r="Q190" i="2"/>
  <c r="M146" i="2"/>
  <c r="AI45" i="2"/>
  <c r="AI60" i="2" s="1"/>
  <c r="AG60" i="2"/>
  <c r="M175" i="2"/>
  <c r="AG200" i="2"/>
  <c r="W134" i="2"/>
  <c r="AI62" i="2"/>
  <c r="AI70" i="2"/>
  <c r="AI73" i="2" s="1"/>
  <c r="AI77" i="2"/>
  <c r="AI103" i="2"/>
  <c r="AG167" i="2"/>
  <c r="AI164" i="2"/>
  <c r="AI167" i="2" s="1"/>
  <c r="AI172" i="2"/>
  <c r="AI203" i="2"/>
  <c r="AG68" i="2"/>
  <c r="AJ225" i="2"/>
  <c r="K458" i="2"/>
  <c r="AI7" i="2"/>
  <c r="AI41" i="2" s="1"/>
  <c r="AJ7" i="2"/>
  <c r="AJ257" i="2"/>
  <c r="Q60" i="2"/>
  <c r="I390" i="2"/>
  <c r="W178" i="2"/>
  <c r="AH68" i="2"/>
  <c r="Q334" i="2"/>
  <c r="W329" i="2"/>
  <c r="W330" i="2"/>
  <c r="W205" i="2"/>
  <c r="AS205" i="2" s="1"/>
  <c r="AT205" i="2" s="1"/>
  <c r="W204" i="2"/>
  <c r="W328" i="2"/>
  <c r="Q326" i="2"/>
  <c r="W212" i="2"/>
  <c r="Q342" i="2"/>
  <c r="W213" i="2"/>
  <c r="V450" i="2"/>
  <c r="V449" i="2"/>
  <c r="V159" i="2"/>
  <c r="V69" i="2"/>
  <c r="I295" i="2"/>
  <c r="W290" i="2"/>
  <c r="O7" i="2"/>
  <c r="O38" i="2"/>
  <c r="W37" i="2"/>
  <c r="O37" i="2"/>
  <c r="W36" i="2"/>
  <c r="O36" i="2"/>
  <c r="W35" i="2"/>
  <c r="O35" i="2"/>
  <c r="W34" i="2"/>
  <c r="O34" i="2"/>
  <c r="W33" i="2"/>
  <c r="O33" i="2"/>
  <c r="W32" i="2"/>
  <c r="O32" i="2"/>
  <c r="W31" i="2"/>
  <c r="O31" i="2"/>
  <c r="W30" i="2"/>
  <c r="O30" i="2"/>
  <c r="W29" i="2"/>
  <c r="O29" i="2"/>
  <c r="W28" i="2"/>
  <c r="O28" i="2"/>
  <c r="W27" i="2"/>
  <c r="O27" i="2"/>
  <c r="W26" i="2"/>
  <c r="O26" i="2"/>
  <c r="W25" i="2"/>
  <c r="O25" i="2"/>
  <c r="W24" i="2"/>
  <c r="O24" i="2"/>
  <c r="W23" i="2"/>
  <c r="O23" i="2"/>
  <c r="W22" i="2"/>
  <c r="O22" i="2"/>
  <c r="W21" i="2"/>
  <c r="O21" i="2"/>
  <c r="W20" i="2"/>
  <c r="O20" i="2"/>
  <c r="W19" i="2"/>
  <c r="O19" i="2"/>
  <c r="W18" i="2"/>
  <c r="O18" i="2"/>
  <c r="W17" i="2"/>
  <c r="O17" i="2"/>
  <c r="W16" i="2"/>
  <c r="O16" i="2"/>
  <c r="W15" i="2"/>
  <c r="O15" i="2"/>
  <c r="W14" i="2"/>
  <c r="O14" i="2"/>
  <c r="W13" i="2"/>
  <c r="O13" i="2"/>
  <c r="W12" i="2"/>
  <c r="AS12" i="2" s="1"/>
  <c r="AT12" i="2" s="1"/>
  <c r="O12" i="2"/>
  <c r="W11" i="2"/>
  <c r="O11" i="2"/>
  <c r="W10" i="2"/>
  <c r="O10" i="2"/>
  <c r="W9" i="2"/>
  <c r="O9" i="2"/>
  <c r="W8" i="2"/>
  <c r="O8" i="2"/>
  <c r="O39" i="2"/>
  <c r="O40" i="2"/>
  <c r="N43" i="2"/>
  <c r="W43" i="2"/>
  <c r="W44" i="2"/>
  <c r="W48" i="2"/>
  <c r="W47" i="2"/>
  <c r="W46" i="2"/>
  <c r="W45" i="2"/>
  <c r="W50" i="2"/>
  <c r="W49" i="2"/>
  <c r="W52" i="2"/>
  <c r="W51" i="2"/>
  <c r="W55" i="2"/>
  <c r="W54" i="2"/>
  <c r="W53" i="2"/>
  <c r="W57" i="2"/>
  <c r="W56" i="2"/>
  <c r="W59" i="2"/>
  <c r="W58" i="2"/>
  <c r="W62" i="2"/>
  <c r="W67" i="2"/>
  <c r="AS67" i="2" s="1"/>
  <c r="AT67" i="2" s="1"/>
  <c r="W66" i="2"/>
  <c r="W65" i="2"/>
  <c r="AS65" i="2" s="1"/>
  <c r="AT65" i="2" s="1"/>
  <c r="W70" i="2"/>
  <c r="W71" i="2"/>
  <c r="W75" i="2"/>
  <c r="W77" i="2"/>
  <c r="W76" i="2"/>
  <c r="W81" i="2"/>
  <c r="AS81" i="2" s="1"/>
  <c r="AT81" i="2" s="1"/>
  <c r="W80" i="2"/>
  <c r="AS80" i="2" s="1"/>
  <c r="AT80" i="2" s="1"/>
  <c r="W79" i="2"/>
  <c r="W78" i="2"/>
  <c r="W85" i="2"/>
  <c r="AS85" i="2" s="1"/>
  <c r="AT85" i="2" s="1"/>
  <c r="W84" i="2"/>
  <c r="W83" i="2"/>
  <c r="W82" i="2"/>
  <c r="AS82" i="2" s="1"/>
  <c r="AT82" i="2" s="1"/>
  <c r="W87" i="2"/>
  <c r="AS87" i="2" s="1"/>
  <c r="AT87" i="2" s="1"/>
  <c r="S75" i="2"/>
  <c r="W92" i="2"/>
  <c r="W91" i="2"/>
  <c r="W90" i="2"/>
  <c r="W89" i="2"/>
  <c r="W88" i="2"/>
  <c r="AS88" i="2" s="1"/>
  <c r="AT88" i="2" s="1"/>
  <c r="W94" i="2"/>
  <c r="W96" i="2"/>
  <c r="W95" i="2"/>
  <c r="S121" i="2"/>
  <c r="W121" i="2"/>
  <c r="S130" i="2"/>
  <c r="W130" i="2"/>
  <c r="S129" i="2"/>
  <c r="W129" i="2"/>
  <c r="AS129" i="2" s="1"/>
  <c r="AT129" i="2" s="1"/>
  <c r="S128" i="2"/>
  <c r="W128" i="2"/>
  <c r="S127" i="2"/>
  <c r="W127" i="2"/>
  <c r="AS127" i="2" s="1"/>
  <c r="AT127" i="2" s="1"/>
  <c r="S126" i="2"/>
  <c r="W126" i="2"/>
  <c r="S125" i="2"/>
  <c r="W125" i="2"/>
  <c r="S124" i="2"/>
  <c r="W124" i="2"/>
  <c r="S123" i="2"/>
  <c r="W123" i="2"/>
  <c r="S122" i="2"/>
  <c r="W122" i="2"/>
  <c r="S133" i="2"/>
  <c r="W133" i="2"/>
  <c r="S132" i="2"/>
  <c r="W132" i="2"/>
  <c r="AS132" i="2" s="1"/>
  <c r="AT132" i="2" s="1"/>
  <c r="S131" i="2"/>
  <c r="W131" i="2"/>
  <c r="S135" i="2"/>
  <c r="W135" i="2"/>
  <c r="W136" i="2"/>
  <c r="AS136" i="2" s="1"/>
  <c r="AT136" i="2" s="1"/>
  <c r="S137" i="2"/>
  <c r="W137" i="2"/>
  <c r="S138" i="2"/>
  <c r="W138" i="2"/>
  <c r="S139" i="2"/>
  <c r="W139" i="2"/>
  <c r="S140" i="2"/>
  <c r="W140" i="2"/>
  <c r="S142" i="2"/>
  <c r="W142" i="2"/>
  <c r="S143" i="2"/>
  <c r="W143" i="2"/>
  <c r="S144" i="2"/>
  <c r="W144" i="2"/>
  <c r="S145" i="2"/>
  <c r="W145" i="2"/>
  <c r="S148" i="2"/>
  <c r="W148" i="2"/>
  <c r="S150" i="2"/>
  <c r="W150" i="2"/>
  <c r="S151" i="2"/>
  <c r="W151" i="2"/>
  <c r="S152" i="2"/>
  <c r="W152" i="2"/>
  <c r="S153" i="2"/>
  <c r="W153" i="2"/>
  <c r="AS153" i="2" s="1"/>
  <c r="AT153" i="2" s="1"/>
  <c r="S154" i="2"/>
  <c r="W154" i="2"/>
  <c r="AS154" i="2" s="1"/>
  <c r="AT154" i="2" s="1"/>
  <c r="S155" i="2"/>
  <c r="W155" i="2"/>
  <c r="S156" i="2"/>
  <c r="W156" i="2"/>
  <c r="S157" i="2"/>
  <c r="W157" i="2"/>
  <c r="W97" i="2"/>
  <c r="W100" i="2"/>
  <c r="W114" i="2"/>
  <c r="AS114" i="2" s="1"/>
  <c r="AT114" i="2" s="1"/>
  <c r="W113" i="2"/>
  <c r="W112" i="2"/>
  <c r="AS112" i="2" s="1"/>
  <c r="AT112" i="2" s="1"/>
  <c r="W111" i="2"/>
  <c r="W110" i="2"/>
  <c r="AS110" i="2" s="1"/>
  <c r="AT110" i="2" s="1"/>
  <c r="W109" i="2"/>
  <c r="AS109" i="2" s="1"/>
  <c r="AT109" i="2" s="1"/>
  <c r="W108" i="2"/>
  <c r="AS108" i="2" s="1"/>
  <c r="AT108" i="2" s="1"/>
  <c r="W107" i="2"/>
  <c r="W106" i="2"/>
  <c r="W105" i="2"/>
  <c r="W104" i="2"/>
  <c r="W103" i="2"/>
  <c r="W102" i="2"/>
  <c r="W101" i="2"/>
  <c r="W118" i="2"/>
  <c r="W117" i="2"/>
  <c r="W116" i="2"/>
  <c r="S160" i="2"/>
  <c r="W160" i="2"/>
  <c r="S161" i="2"/>
  <c r="W161" i="2"/>
  <c r="S162" i="2"/>
  <c r="W162" i="2"/>
  <c r="AS162" i="2" s="1"/>
  <c r="AT162" i="2" s="1"/>
  <c r="S163" i="2"/>
  <c r="W163" i="2"/>
  <c r="S164" i="2"/>
  <c r="W164" i="2"/>
  <c r="AS164" i="2" s="1"/>
  <c r="AT164" i="2" s="1"/>
  <c r="S165" i="2"/>
  <c r="W165" i="2"/>
  <c r="S169" i="2"/>
  <c r="W169" i="2"/>
  <c r="S170" i="2"/>
  <c r="W170" i="2"/>
  <c r="S171" i="2"/>
  <c r="W171" i="2"/>
  <c r="S172" i="2"/>
  <c r="W172" i="2"/>
  <c r="S173" i="2"/>
  <c r="W173" i="2"/>
  <c r="S185" i="2"/>
  <c r="W185" i="2"/>
  <c r="S186" i="2"/>
  <c r="W186" i="2"/>
  <c r="S187" i="2"/>
  <c r="W187" i="2"/>
  <c r="S188" i="2"/>
  <c r="W188" i="2"/>
  <c r="Q146" i="2"/>
  <c r="I146" i="2"/>
  <c r="M432" i="2"/>
  <c r="M440" i="2" s="1"/>
  <c r="T453" i="2"/>
  <c r="I447" i="2"/>
  <c r="H447" i="2"/>
  <c r="H440" i="2"/>
  <c r="H432" i="2"/>
  <c r="H413" i="2"/>
  <c r="I424" i="2"/>
  <c r="H424" i="2"/>
  <c r="I413" i="2"/>
  <c r="H390" i="2"/>
  <c r="I366" i="2"/>
  <c r="W366" i="2" s="1"/>
  <c r="H366" i="2"/>
  <c r="J366" i="2"/>
  <c r="I363" i="2"/>
  <c r="W363" i="2" s="1"/>
  <c r="H363" i="2"/>
  <c r="J363" i="2"/>
  <c r="I360" i="2"/>
  <c r="W360" i="2" s="1"/>
  <c r="H360" i="2"/>
  <c r="J360" i="2"/>
  <c r="I357" i="2"/>
  <c r="I349" i="2"/>
  <c r="H349" i="2"/>
  <c r="H342" i="2"/>
  <c r="H334" i="2"/>
  <c r="H326" i="2"/>
  <c r="I334" i="2"/>
  <c r="I342" i="2"/>
  <c r="I326" i="2"/>
  <c r="K328" i="2"/>
  <c r="K329" i="2"/>
  <c r="K330" i="2"/>
  <c r="K331" i="2"/>
  <c r="K332" i="2"/>
  <c r="K336" i="2"/>
  <c r="K337" i="2"/>
  <c r="K338" i="2"/>
  <c r="K339" i="2"/>
  <c r="K340" i="2"/>
  <c r="K345" i="2"/>
  <c r="K346" i="2"/>
  <c r="K347" i="2"/>
  <c r="K351" i="2"/>
  <c r="K352" i="2"/>
  <c r="K353" i="2"/>
  <c r="K354" i="2"/>
  <c r="K355" i="2"/>
  <c r="K375" i="2"/>
  <c r="K376" i="2"/>
  <c r="K377" i="2"/>
  <c r="K378" i="2"/>
  <c r="K379" i="2"/>
  <c r="K381" i="2"/>
  <c r="K382" i="2"/>
  <c r="K383" i="2"/>
  <c r="K384" i="2"/>
  <c r="K385" i="2"/>
  <c r="K386" i="2"/>
  <c r="K387" i="2"/>
  <c r="K388" i="2"/>
  <c r="K389" i="2"/>
  <c r="K392" i="2"/>
  <c r="K393" i="2"/>
  <c r="K394" i="2"/>
  <c r="K395" i="2"/>
  <c r="K396" i="2"/>
  <c r="K397" i="2"/>
  <c r="K398" i="2"/>
  <c r="K400" i="2"/>
  <c r="K401" i="2"/>
  <c r="K402" i="2"/>
  <c r="K403" i="2"/>
  <c r="K404" i="2"/>
  <c r="K405" i="2"/>
  <c r="K406" i="2"/>
  <c r="K407" i="2"/>
  <c r="K408" i="2"/>
  <c r="K409" i="2"/>
  <c r="K410" i="2"/>
  <c r="K411" i="2"/>
  <c r="K412" i="2"/>
  <c r="K415" i="2"/>
  <c r="K416" i="2"/>
  <c r="K417" i="2"/>
  <c r="K418" i="2"/>
  <c r="K419" i="2"/>
  <c r="K420" i="2"/>
  <c r="K421" i="2"/>
  <c r="K422" i="2"/>
  <c r="K423" i="2"/>
  <c r="K426" i="2"/>
  <c r="K427" i="2"/>
  <c r="K428" i="2"/>
  <c r="K429" i="2"/>
  <c r="K430" i="2"/>
  <c r="K434" i="2"/>
  <c r="K435" i="2"/>
  <c r="K436" i="2"/>
  <c r="K437" i="2"/>
  <c r="K438" i="2"/>
  <c r="K442" i="2"/>
  <c r="K443" i="2"/>
  <c r="K444" i="2"/>
  <c r="K445" i="2"/>
  <c r="J328" i="2"/>
  <c r="J329" i="2"/>
  <c r="J330" i="2"/>
  <c r="J331" i="2"/>
  <c r="J332" i="2"/>
  <c r="J336" i="2"/>
  <c r="J337" i="2"/>
  <c r="J338" i="2"/>
  <c r="J339" i="2"/>
  <c r="J340" i="2"/>
  <c r="J345" i="2"/>
  <c r="J346" i="2"/>
  <c r="J347" i="2"/>
  <c r="J351" i="2"/>
  <c r="J352" i="2"/>
  <c r="J353" i="2"/>
  <c r="J354" i="2"/>
  <c r="J355" i="2"/>
  <c r="J375" i="2"/>
  <c r="J376" i="2"/>
  <c r="J377" i="2"/>
  <c r="J378" i="2"/>
  <c r="J379" i="2"/>
  <c r="J381" i="2"/>
  <c r="J382" i="2"/>
  <c r="J383" i="2"/>
  <c r="J384" i="2"/>
  <c r="J385" i="2"/>
  <c r="J386" i="2"/>
  <c r="J387" i="2"/>
  <c r="J388" i="2"/>
  <c r="J389" i="2"/>
  <c r="J392" i="2"/>
  <c r="J393" i="2"/>
  <c r="J394" i="2"/>
  <c r="J395" i="2"/>
  <c r="J396" i="2"/>
  <c r="J397" i="2"/>
  <c r="J398" i="2"/>
  <c r="J400" i="2"/>
  <c r="J401" i="2"/>
  <c r="J402" i="2"/>
  <c r="J403" i="2"/>
  <c r="J404" i="2"/>
  <c r="J405" i="2"/>
  <c r="J406" i="2"/>
  <c r="J407" i="2"/>
  <c r="J408" i="2"/>
  <c r="J409" i="2"/>
  <c r="J410" i="2"/>
  <c r="J411" i="2"/>
  <c r="J412" i="2"/>
  <c r="J415" i="2"/>
  <c r="J416" i="2"/>
  <c r="J417" i="2"/>
  <c r="J418" i="2"/>
  <c r="J419" i="2"/>
  <c r="J420" i="2"/>
  <c r="J421" i="2"/>
  <c r="J422" i="2"/>
  <c r="J423" i="2"/>
  <c r="J426" i="2"/>
  <c r="J427" i="2"/>
  <c r="J428" i="2"/>
  <c r="J429" i="2"/>
  <c r="J430" i="2"/>
  <c r="J434" i="2"/>
  <c r="J435" i="2"/>
  <c r="J436" i="2"/>
  <c r="J437" i="2"/>
  <c r="J438" i="2"/>
  <c r="J442" i="2"/>
  <c r="J443" i="2"/>
  <c r="J444" i="2"/>
  <c r="J445" i="2"/>
  <c r="I322" i="2"/>
  <c r="H322" i="2"/>
  <c r="I314" i="2"/>
  <c r="H314" i="2"/>
  <c r="I305" i="2"/>
  <c r="H305" i="2"/>
  <c r="K304" i="2"/>
  <c r="J304" i="2"/>
  <c r="H295" i="2"/>
  <c r="I288" i="2"/>
  <c r="H288" i="2"/>
  <c r="I280" i="2"/>
  <c r="H280" i="2"/>
  <c r="I272" i="2"/>
  <c r="H272" i="2"/>
  <c r="H255" i="2"/>
  <c r="K271" i="2"/>
  <c r="J271" i="2"/>
  <c r="K254" i="2"/>
  <c r="J254" i="2"/>
  <c r="I229" i="2"/>
  <c r="H229" i="2"/>
  <c r="I223" i="2"/>
  <c r="H223" i="2"/>
  <c r="I217" i="2"/>
  <c r="H217" i="2"/>
  <c r="J211" i="2"/>
  <c r="I209" i="2"/>
  <c r="H209" i="2"/>
  <c r="I200" i="2"/>
  <c r="K199" i="2"/>
  <c r="J199" i="2"/>
  <c r="I190" i="2"/>
  <c r="I183" i="2"/>
  <c r="H183" i="2"/>
  <c r="I175" i="2"/>
  <c r="H175" i="2"/>
  <c r="I167" i="2"/>
  <c r="I158" i="2"/>
  <c r="H158" i="2"/>
  <c r="K157" i="2"/>
  <c r="J157" i="2"/>
  <c r="H146" i="2"/>
  <c r="K145" i="2"/>
  <c r="J145" i="2"/>
  <c r="K121" i="2"/>
  <c r="J121" i="2"/>
  <c r="I119" i="2"/>
  <c r="J118" i="2"/>
  <c r="K118" i="2"/>
  <c r="K100" i="2"/>
  <c r="J100" i="2"/>
  <c r="I98" i="2"/>
  <c r="J101" i="2"/>
  <c r="J102" i="2"/>
  <c r="J103" i="2"/>
  <c r="J104" i="2"/>
  <c r="J105" i="2"/>
  <c r="J106" i="2"/>
  <c r="J107" i="2"/>
  <c r="J108" i="2"/>
  <c r="J109" i="2"/>
  <c r="J110" i="2"/>
  <c r="J111" i="2"/>
  <c r="J112" i="2"/>
  <c r="J113" i="2"/>
  <c r="J114" i="2"/>
  <c r="J116" i="2"/>
  <c r="J117" i="2"/>
  <c r="J122" i="2"/>
  <c r="J123" i="2"/>
  <c r="J124" i="2"/>
  <c r="J125" i="2"/>
  <c r="J126" i="2"/>
  <c r="J127" i="2"/>
  <c r="J128" i="2"/>
  <c r="J129" i="2"/>
  <c r="J130" i="2"/>
  <c r="J131" i="2"/>
  <c r="J132" i="2"/>
  <c r="J133" i="2"/>
  <c r="J135" i="2"/>
  <c r="J136" i="2"/>
  <c r="J137" i="2"/>
  <c r="J138" i="2"/>
  <c r="J139" i="2"/>
  <c r="J140" i="2"/>
  <c r="J142" i="2"/>
  <c r="J143" i="2"/>
  <c r="J144" i="2"/>
  <c r="J148" i="2"/>
  <c r="J150" i="2"/>
  <c r="J151" i="2"/>
  <c r="J152" i="2"/>
  <c r="J153" i="2"/>
  <c r="J155" i="2"/>
  <c r="J156" i="2"/>
  <c r="J161" i="2"/>
  <c r="J162" i="2"/>
  <c r="J163" i="2"/>
  <c r="J164" i="2"/>
  <c r="J165" i="2"/>
  <c r="J169" i="2"/>
  <c r="J170" i="2"/>
  <c r="J171" i="2"/>
  <c r="J172" i="2"/>
  <c r="J173" i="2"/>
  <c r="J177" i="2"/>
  <c r="J178" i="2"/>
  <c r="J179" i="2"/>
  <c r="J180" i="2"/>
  <c r="J181" i="2"/>
  <c r="J185" i="2"/>
  <c r="J186" i="2"/>
  <c r="J187" i="2"/>
  <c r="J188" i="2"/>
  <c r="J198" i="2"/>
  <c r="J202" i="2"/>
  <c r="J203" i="2"/>
  <c r="J204" i="2"/>
  <c r="J206" i="2"/>
  <c r="J207" i="2"/>
  <c r="J212" i="2"/>
  <c r="J213" i="2"/>
  <c r="J214" i="2"/>
  <c r="J215" i="2"/>
  <c r="J219" i="2"/>
  <c r="J220" i="2"/>
  <c r="J221" i="2"/>
  <c r="J225" i="2"/>
  <c r="J226" i="2"/>
  <c r="J227" i="2"/>
  <c r="J231" i="2"/>
  <c r="J232" i="2"/>
  <c r="J233" i="2"/>
  <c r="J234" i="2"/>
  <c r="J235" i="2"/>
  <c r="J236" i="2"/>
  <c r="J237" i="2"/>
  <c r="J238" i="2"/>
  <c r="J239" i="2"/>
  <c r="J240" i="2"/>
  <c r="J241" i="2"/>
  <c r="J242" i="2"/>
  <c r="J243" i="2"/>
  <c r="J245" i="2"/>
  <c r="J246" i="2"/>
  <c r="J247" i="2"/>
  <c r="J248" i="2"/>
  <c r="J250" i="2"/>
  <c r="J251" i="2"/>
  <c r="J252" i="2"/>
  <c r="J253" i="2"/>
  <c r="J257" i="2"/>
  <c r="J258" i="2"/>
  <c r="J259" i="2"/>
  <c r="J260" i="2"/>
  <c r="J261" i="2"/>
  <c r="J262" i="2"/>
  <c r="J263" i="2"/>
  <c r="J264" i="2"/>
  <c r="J265" i="2"/>
  <c r="J266" i="2"/>
  <c r="J267" i="2"/>
  <c r="J268" i="2"/>
  <c r="J269" i="2"/>
  <c r="J270" i="2"/>
  <c r="J274" i="2"/>
  <c r="J275" i="2"/>
  <c r="J276" i="2"/>
  <c r="J277" i="2"/>
  <c r="J278" i="2"/>
  <c r="J282" i="2"/>
  <c r="J283" i="2"/>
  <c r="J284" i="2"/>
  <c r="J285" i="2"/>
  <c r="J286" i="2"/>
  <c r="J290" i="2"/>
  <c r="J291" i="2"/>
  <c r="J292" i="2"/>
  <c r="J293" i="2"/>
  <c r="J297" i="2"/>
  <c r="J298" i="2"/>
  <c r="J299" i="2"/>
  <c r="J300" i="2"/>
  <c r="J301" i="2"/>
  <c r="J303" i="2"/>
  <c r="J307" i="2"/>
  <c r="J308" i="2"/>
  <c r="J309" i="2"/>
  <c r="J310" i="2"/>
  <c r="J311" i="2"/>
  <c r="J312" i="2"/>
  <c r="J316" i="2"/>
  <c r="J317" i="2"/>
  <c r="J318" i="2"/>
  <c r="J319" i="2"/>
  <c r="J320" i="2"/>
  <c r="K76" i="2"/>
  <c r="K77" i="2"/>
  <c r="K78" i="2"/>
  <c r="K79" i="2"/>
  <c r="K80" i="2"/>
  <c r="K81" i="2"/>
  <c r="K82" i="2"/>
  <c r="K83" i="2"/>
  <c r="K84" i="2"/>
  <c r="K85" i="2"/>
  <c r="K86" i="2"/>
  <c r="K87" i="2"/>
  <c r="K88" i="2"/>
  <c r="U88" i="2" s="1"/>
  <c r="K89" i="2"/>
  <c r="K90" i="2"/>
  <c r="K91" i="2"/>
  <c r="K92" i="2"/>
  <c r="K94" i="2"/>
  <c r="K95" i="2"/>
  <c r="K96" i="2"/>
  <c r="K97" i="2"/>
  <c r="K101" i="2"/>
  <c r="K102" i="2"/>
  <c r="K103" i="2"/>
  <c r="K104" i="2"/>
  <c r="K105" i="2"/>
  <c r="K106" i="2"/>
  <c r="K107" i="2"/>
  <c r="K108" i="2"/>
  <c r="K109" i="2"/>
  <c r="K110" i="2"/>
  <c r="K111" i="2"/>
  <c r="K112" i="2"/>
  <c r="K113" i="2"/>
  <c r="K114" i="2"/>
  <c r="K116" i="2"/>
  <c r="K117" i="2"/>
  <c r="K122" i="2"/>
  <c r="K123" i="2"/>
  <c r="K124" i="2"/>
  <c r="K125" i="2"/>
  <c r="K126" i="2"/>
  <c r="K127" i="2"/>
  <c r="K128" i="2"/>
  <c r="K129" i="2"/>
  <c r="K130" i="2"/>
  <c r="K131" i="2"/>
  <c r="K132" i="2"/>
  <c r="K133" i="2"/>
  <c r="K135" i="2"/>
  <c r="K136" i="2"/>
  <c r="K137" i="2"/>
  <c r="K138" i="2"/>
  <c r="K139" i="2"/>
  <c r="K140" i="2"/>
  <c r="K142" i="2"/>
  <c r="K143" i="2"/>
  <c r="K144" i="2"/>
  <c r="K148" i="2"/>
  <c r="K150" i="2"/>
  <c r="K151" i="2"/>
  <c r="K152" i="2"/>
  <c r="K153" i="2"/>
  <c r="K155" i="2"/>
  <c r="K156" i="2"/>
  <c r="K160" i="2"/>
  <c r="K161" i="2"/>
  <c r="K162" i="2"/>
  <c r="K163" i="2"/>
  <c r="K164" i="2"/>
  <c r="K165" i="2"/>
  <c r="K169" i="2"/>
  <c r="K170" i="2"/>
  <c r="K171" i="2"/>
  <c r="K172" i="2"/>
  <c r="K173" i="2"/>
  <c r="K177" i="2"/>
  <c r="K178" i="2"/>
  <c r="K179" i="2"/>
  <c r="K180" i="2"/>
  <c r="K181" i="2"/>
  <c r="K185" i="2"/>
  <c r="K186" i="2"/>
  <c r="K187" i="2"/>
  <c r="K188" i="2"/>
  <c r="K192" i="2"/>
  <c r="K193" i="2"/>
  <c r="K194" i="2"/>
  <c r="K195" i="2"/>
  <c r="K196" i="2"/>
  <c r="K198" i="2"/>
  <c r="K202" i="2"/>
  <c r="K203" i="2"/>
  <c r="K204" i="2"/>
  <c r="K206" i="2"/>
  <c r="K207" i="2"/>
  <c r="K211" i="2"/>
  <c r="K212" i="2"/>
  <c r="K213" i="2"/>
  <c r="K214" i="2"/>
  <c r="K215" i="2"/>
  <c r="K219" i="2"/>
  <c r="K220" i="2"/>
  <c r="K221" i="2"/>
  <c r="K225" i="2"/>
  <c r="K226" i="2"/>
  <c r="K227" i="2"/>
  <c r="K231" i="2"/>
  <c r="K232" i="2"/>
  <c r="K233" i="2"/>
  <c r="K234" i="2"/>
  <c r="K235" i="2"/>
  <c r="K236" i="2"/>
  <c r="K237" i="2"/>
  <c r="K238" i="2"/>
  <c r="K239" i="2"/>
  <c r="K240" i="2"/>
  <c r="K241" i="2"/>
  <c r="K242" i="2"/>
  <c r="K243" i="2"/>
  <c r="K245" i="2"/>
  <c r="K246" i="2"/>
  <c r="K247" i="2"/>
  <c r="K248" i="2"/>
  <c r="K250" i="2"/>
  <c r="K251" i="2"/>
  <c r="K252" i="2"/>
  <c r="K253" i="2"/>
  <c r="K257" i="2"/>
  <c r="K258" i="2"/>
  <c r="K259" i="2"/>
  <c r="K260" i="2"/>
  <c r="K261" i="2"/>
  <c r="K262" i="2"/>
  <c r="K263" i="2"/>
  <c r="K264" i="2"/>
  <c r="K265" i="2"/>
  <c r="K266" i="2"/>
  <c r="K267" i="2"/>
  <c r="K268" i="2"/>
  <c r="K269" i="2"/>
  <c r="K270" i="2"/>
  <c r="K274" i="2"/>
  <c r="K275" i="2"/>
  <c r="K276" i="2"/>
  <c r="K277" i="2"/>
  <c r="K278" i="2"/>
  <c r="K282" i="2"/>
  <c r="K283" i="2"/>
  <c r="K284" i="2"/>
  <c r="K285" i="2"/>
  <c r="K286" i="2"/>
  <c r="K290" i="2"/>
  <c r="K291" i="2"/>
  <c r="K292" i="2"/>
  <c r="K293" i="2"/>
  <c r="K297" i="2"/>
  <c r="K298" i="2"/>
  <c r="K299" i="2"/>
  <c r="K300" i="2"/>
  <c r="K301" i="2"/>
  <c r="K303" i="2"/>
  <c r="K307" i="2"/>
  <c r="K308" i="2"/>
  <c r="K309" i="2"/>
  <c r="K310" i="2"/>
  <c r="K311" i="2"/>
  <c r="K312" i="2"/>
  <c r="K316" i="2"/>
  <c r="K317" i="2"/>
  <c r="K318" i="2"/>
  <c r="K319" i="2"/>
  <c r="K320" i="2"/>
  <c r="K75" i="2"/>
  <c r="J76" i="2"/>
  <c r="J77" i="2"/>
  <c r="J78" i="2"/>
  <c r="J79" i="2"/>
  <c r="J80" i="2"/>
  <c r="J81" i="2"/>
  <c r="J82" i="2"/>
  <c r="J83" i="2"/>
  <c r="J84" i="2"/>
  <c r="J85" i="2"/>
  <c r="J87" i="2"/>
  <c r="J88" i="2"/>
  <c r="J89" i="2"/>
  <c r="J90" i="2"/>
  <c r="J91" i="2"/>
  <c r="J92" i="2"/>
  <c r="J94" i="2"/>
  <c r="J95" i="2"/>
  <c r="J96" i="2"/>
  <c r="J97" i="2"/>
  <c r="J75" i="2"/>
  <c r="K71" i="2"/>
  <c r="K70" i="2"/>
  <c r="J71" i="2"/>
  <c r="J70" i="2"/>
  <c r="J457" i="2"/>
  <c r="J458" i="2" s="1"/>
  <c r="J66" i="2"/>
  <c r="K66" i="2"/>
  <c r="J67" i="2"/>
  <c r="K67" i="2"/>
  <c r="K65" i="2"/>
  <c r="J65" i="2"/>
  <c r="J62" i="2"/>
  <c r="J63" i="2" s="1"/>
  <c r="J59" i="2"/>
  <c r="J45" i="2"/>
  <c r="J43" i="2"/>
  <c r="K7" i="2"/>
  <c r="J7" i="2"/>
  <c r="I73" i="2"/>
  <c r="H73" i="2"/>
  <c r="H63" i="2"/>
  <c r="H68" i="2"/>
  <c r="I68" i="2"/>
  <c r="H41" i="2"/>
  <c r="I63" i="2"/>
  <c r="H60" i="2"/>
  <c r="J8" i="2"/>
  <c r="K8" i="2"/>
  <c r="J9" i="2"/>
  <c r="K9" i="2"/>
  <c r="J10" i="2"/>
  <c r="K10" i="2"/>
  <c r="J11" i="2"/>
  <c r="K11" i="2"/>
  <c r="J12" i="2"/>
  <c r="K12" i="2"/>
  <c r="J13" i="2"/>
  <c r="K13" i="2"/>
  <c r="J14" i="2"/>
  <c r="K14" i="2"/>
  <c r="J15" i="2"/>
  <c r="K15" i="2"/>
  <c r="J16" i="2"/>
  <c r="K16" i="2"/>
  <c r="J17" i="2"/>
  <c r="K17" i="2"/>
  <c r="J18" i="2"/>
  <c r="K18" i="2"/>
  <c r="J19" i="2"/>
  <c r="K19" i="2"/>
  <c r="J20" i="2"/>
  <c r="K20" i="2"/>
  <c r="J21" i="2"/>
  <c r="K21" i="2"/>
  <c r="J22" i="2"/>
  <c r="K22" i="2"/>
  <c r="J23" i="2"/>
  <c r="K23" i="2"/>
  <c r="J24" i="2"/>
  <c r="K24" i="2"/>
  <c r="J25" i="2"/>
  <c r="K25" i="2"/>
  <c r="J26" i="2"/>
  <c r="K26" i="2"/>
  <c r="J27" i="2"/>
  <c r="K27" i="2"/>
  <c r="J28" i="2"/>
  <c r="K28" i="2"/>
  <c r="J29" i="2"/>
  <c r="K29" i="2"/>
  <c r="J30" i="2"/>
  <c r="K30" i="2"/>
  <c r="J31" i="2"/>
  <c r="K31" i="2"/>
  <c r="J32" i="2"/>
  <c r="K32" i="2"/>
  <c r="J33" i="2"/>
  <c r="K33" i="2"/>
  <c r="J34" i="2"/>
  <c r="K34" i="2"/>
  <c r="J35" i="2"/>
  <c r="K35" i="2"/>
  <c r="J36" i="2"/>
  <c r="K36" i="2"/>
  <c r="J37" i="2"/>
  <c r="K37" i="2"/>
  <c r="J38" i="2"/>
  <c r="K38" i="2"/>
  <c r="J39" i="2"/>
  <c r="K39" i="2"/>
  <c r="J40" i="2"/>
  <c r="K40" i="2"/>
  <c r="K43" i="2"/>
  <c r="K45" i="2"/>
  <c r="N45" i="2" s="1"/>
  <c r="J46" i="2"/>
  <c r="K46" i="2"/>
  <c r="N46" i="2" s="1"/>
  <c r="J47" i="2"/>
  <c r="K47" i="2"/>
  <c r="N47" i="2" s="1"/>
  <c r="J48" i="2"/>
  <c r="K48" i="2"/>
  <c r="N48" i="2" s="1"/>
  <c r="J49" i="2"/>
  <c r="K49" i="2"/>
  <c r="N49" i="2" s="1"/>
  <c r="J50" i="2"/>
  <c r="K50" i="2"/>
  <c r="J51" i="2"/>
  <c r="K51" i="2"/>
  <c r="N51" i="2" s="1"/>
  <c r="J52" i="2"/>
  <c r="K52" i="2"/>
  <c r="N52" i="2" s="1"/>
  <c r="J53" i="2"/>
  <c r="K53" i="2"/>
  <c r="J54" i="2"/>
  <c r="K54" i="2"/>
  <c r="N54" i="2" s="1"/>
  <c r="J55" i="2"/>
  <c r="K55" i="2"/>
  <c r="J56" i="2"/>
  <c r="K56" i="2"/>
  <c r="J57" i="2"/>
  <c r="K57" i="2"/>
  <c r="N57" i="2" s="1"/>
  <c r="J58" i="2"/>
  <c r="K58" i="2"/>
  <c r="K59" i="2"/>
  <c r="K62" i="2"/>
  <c r="AS76" i="2" l="1"/>
  <c r="AT76" i="2" s="1"/>
  <c r="AS73" i="2"/>
  <c r="AT70" i="2"/>
  <c r="AT73" i="2" s="1"/>
  <c r="AS84" i="2"/>
  <c r="AT84" i="2" s="1"/>
  <c r="AS95" i="2"/>
  <c r="AT95" i="2" s="1"/>
  <c r="AS128" i="2"/>
  <c r="AT128" i="2" s="1"/>
  <c r="S342" i="2"/>
  <c r="S349" i="2"/>
  <c r="S357" i="2"/>
  <c r="AS92" i="2"/>
  <c r="AT92" i="2" s="1"/>
  <c r="AT175" i="2"/>
  <c r="AS200" i="2"/>
  <c r="AT192" i="2"/>
  <c r="AT200" i="2" s="1"/>
  <c r="W349" i="2"/>
  <c r="W413" i="2"/>
  <c r="W390" i="2"/>
  <c r="T250" i="2"/>
  <c r="U250" i="2"/>
  <c r="W342" i="2"/>
  <c r="S413" i="2"/>
  <c r="S390" i="2"/>
  <c r="AT160" i="2"/>
  <c r="AT167" i="2" s="1"/>
  <c r="AS167" i="2"/>
  <c r="W334" i="2"/>
  <c r="AK250" i="2"/>
  <c r="AO250" i="2" s="1"/>
  <c r="AL250" i="2"/>
  <c r="S447" i="2"/>
  <c r="T111" i="2"/>
  <c r="M455" i="2"/>
  <c r="AT183" i="2"/>
  <c r="AT121" i="2"/>
  <c r="W424" i="2"/>
  <c r="W447" i="2"/>
  <c r="W357" i="2"/>
  <c r="AT255" i="2"/>
  <c r="AT209" i="2"/>
  <c r="AT68" i="2"/>
  <c r="AH455" i="2"/>
  <c r="AJ432" i="2"/>
  <c r="AJ440" i="2" s="1"/>
  <c r="N56" i="2"/>
  <c r="AS56" i="2"/>
  <c r="AT56" i="2" s="1"/>
  <c r="N53" i="2"/>
  <c r="AS53" i="2"/>
  <c r="AT53" i="2" s="1"/>
  <c r="N50" i="2"/>
  <c r="AS50" i="2"/>
  <c r="AT50" i="2" s="1"/>
  <c r="S424" i="2"/>
  <c r="N59" i="2"/>
  <c r="AS59" i="2"/>
  <c r="AT59" i="2" s="1"/>
  <c r="AN73" i="2"/>
  <c r="T7" i="2"/>
  <c r="N58" i="2"/>
  <c r="AS58" i="2"/>
  <c r="AT58" i="2" s="1"/>
  <c r="N55" i="2"/>
  <c r="AS55" i="2"/>
  <c r="AT55" i="2" s="1"/>
  <c r="AJ41" i="2"/>
  <c r="AK7" i="2"/>
  <c r="AJ73" i="2"/>
  <c r="AT295" i="2"/>
  <c r="AN432" i="2"/>
  <c r="AN440" i="2" s="1"/>
  <c r="AS447" i="2"/>
  <c r="AT447" i="2"/>
  <c r="AI424" i="2"/>
  <c r="AS424" i="2"/>
  <c r="AG432" i="2"/>
  <c r="AG440" i="2" s="1"/>
  <c r="AG455" i="2" s="1"/>
  <c r="H455" i="2"/>
  <c r="AS413" i="2"/>
  <c r="AS390" i="2"/>
  <c r="AI413" i="2"/>
  <c r="K390" i="2"/>
  <c r="AT390" i="2"/>
  <c r="W229" i="2"/>
  <c r="AB457" i="2"/>
  <c r="AB458" i="2" s="1"/>
  <c r="X7" i="2"/>
  <c r="J73" i="2"/>
  <c r="Q432" i="2"/>
  <c r="X35" i="2"/>
  <c r="X32" i="2"/>
  <c r="X26" i="2"/>
  <c r="X23" i="2"/>
  <c r="X20" i="2"/>
  <c r="X17" i="2"/>
  <c r="X14" i="2"/>
  <c r="X11" i="2"/>
  <c r="X38" i="2"/>
  <c r="X29" i="2"/>
  <c r="AJ272" i="2"/>
  <c r="AT357" i="2"/>
  <c r="AN209" i="2"/>
  <c r="AS295" i="2"/>
  <c r="W217" i="2"/>
  <c r="AS342" i="2"/>
  <c r="AT342" i="2"/>
  <c r="AA457" i="2"/>
  <c r="AA458" i="2" s="1"/>
  <c r="W288" i="2"/>
  <c r="AJ209" i="2"/>
  <c r="AS63" i="2"/>
  <c r="AN280" i="2"/>
  <c r="AJ255" i="2"/>
  <c r="AN60" i="2"/>
  <c r="AT288" i="2"/>
  <c r="AT223" i="2"/>
  <c r="AT305" i="2"/>
  <c r="W223" i="2"/>
  <c r="W98" i="2"/>
  <c r="AJ60" i="2"/>
  <c r="AN68" i="2"/>
  <c r="AS357" i="2"/>
  <c r="AS190" i="2"/>
  <c r="AT190" i="2"/>
  <c r="AS334" i="2"/>
  <c r="AS349" i="2"/>
  <c r="AS217" i="2"/>
  <c r="AT217" i="2"/>
  <c r="AI119" i="2"/>
  <c r="AT334" i="2"/>
  <c r="AT349" i="2"/>
  <c r="AS229" i="2"/>
  <c r="AT229" i="2"/>
  <c r="AS68" i="2"/>
  <c r="W295" i="2"/>
  <c r="AJ158" i="2"/>
  <c r="W280" i="2"/>
  <c r="W326" i="2"/>
  <c r="AJ119" i="2"/>
  <c r="AS255" i="2"/>
  <c r="W167" i="2"/>
  <c r="W158" i="2"/>
  <c r="T44" i="2"/>
  <c r="AJ68" i="2"/>
  <c r="AJ280" i="2"/>
  <c r="AS314" i="2"/>
  <c r="AN229" i="2"/>
  <c r="AN255" i="2"/>
  <c r="AT314" i="2"/>
  <c r="S158" i="2"/>
  <c r="AJ229" i="2"/>
  <c r="W146" i="2"/>
  <c r="AN183" i="2"/>
  <c r="AN190" i="2"/>
  <c r="AN158" i="2"/>
  <c r="AN200" i="2"/>
  <c r="AN98" i="2"/>
  <c r="AI209" i="2"/>
  <c r="AT158" i="2"/>
  <c r="AS158" i="2"/>
  <c r="AS209" i="2"/>
  <c r="AS223" i="2"/>
  <c r="AS288" i="2"/>
  <c r="AS322" i="2"/>
  <c r="AS183" i="2"/>
  <c r="AS175" i="2"/>
  <c r="X8" i="2"/>
  <c r="U8" i="2"/>
  <c r="W119" i="2"/>
  <c r="W60" i="2"/>
  <c r="AJ183" i="2"/>
  <c r="AJ190" i="2"/>
  <c r="AN167" i="2"/>
  <c r="AJ200" i="2"/>
  <c r="AJ98" i="2"/>
  <c r="W209" i="2"/>
  <c r="W255" i="2"/>
  <c r="AS305" i="2"/>
  <c r="AT322" i="2"/>
  <c r="AT280" i="2"/>
  <c r="AT272" i="2"/>
  <c r="AS272" i="2"/>
  <c r="W322" i="2"/>
  <c r="W183" i="2"/>
  <c r="AN146" i="2"/>
  <c r="AJ167" i="2"/>
  <c r="AJ175" i="2"/>
  <c r="W305" i="2"/>
  <c r="W272" i="2"/>
  <c r="W68" i="2"/>
  <c r="AJ217" i="2"/>
  <c r="AJ146" i="2"/>
  <c r="AN119" i="2"/>
  <c r="AS280" i="2"/>
  <c r="W314" i="2"/>
  <c r="AI175" i="2"/>
  <c r="AN272" i="2"/>
  <c r="AI98" i="2"/>
  <c r="AN217" i="2"/>
  <c r="AN175" i="2"/>
  <c r="AN41" i="2"/>
  <c r="W73" i="2"/>
  <c r="X36" i="2"/>
  <c r="X30" i="2"/>
  <c r="X27" i="2"/>
  <c r="X24" i="2"/>
  <c r="X21" i="2"/>
  <c r="X18" i="2"/>
  <c r="X15" i="2"/>
  <c r="X12" i="2"/>
  <c r="X9" i="2"/>
  <c r="X40" i="2"/>
  <c r="X33" i="2"/>
  <c r="W63" i="2"/>
  <c r="W175" i="2"/>
  <c r="W200" i="2"/>
  <c r="W190" i="2"/>
  <c r="O41" i="2"/>
  <c r="W41" i="2"/>
  <c r="X39" i="2"/>
  <c r="X37" i="2"/>
  <c r="X34" i="2"/>
  <c r="X31" i="2"/>
  <c r="X28" i="2"/>
  <c r="X25" i="2"/>
  <c r="X22" i="2"/>
  <c r="X19" i="2"/>
  <c r="X16" i="2"/>
  <c r="X13" i="2"/>
  <c r="X10" i="2"/>
  <c r="X134" i="2"/>
  <c r="P146" i="2"/>
  <c r="P455" i="2" s="1"/>
  <c r="AI458" i="2"/>
  <c r="AJ458" i="2"/>
  <c r="X102" i="2"/>
  <c r="X87" i="2"/>
  <c r="K63" i="2"/>
  <c r="N63" i="2"/>
  <c r="X62" i="2"/>
  <c r="X56" i="2"/>
  <c r="X53" i="2"/>
  <c r="X50" i="2"/>
  <c r="X47" i="2"/>
  <c r="X196" i="2"/>
  <c r="X187" i="2"/>
  <c r="X178" i="2"/>
  <c r="X169" i="2"/>
  <c r="X114" i="2"/>
  <c r="X108" i="2"/>
  <c r="X81" i="2"/>
  <c r="X71" i="2"/>
  <c r="X75" i="2"/>
  <c r="X195" i="2"/>
  <c r="X177" i="2"/>
  <c r="X113" i="2"/>
  <c r="X101" i="2"/>
  <c r="X57" i="2"/>
  <c r="X54" i="2"/>
  <c r="X51" i="2"/>
  <c r="X48" i="2"/>
  <c r="X45" i="2"/>
  <c r="X66" i="2"/>
  <c r="X198" i="2"/>
  <c r="X192" i="2"/>
  <c r="X180" i="2"/>
  <c r="X171" i="2"/>
  <c r="X116" i="2"/>
  <c r="X110" i="2"/>
  <c r="X104" i="2"/>
  <c r="X95" i="2"/>
  <c r="X89" i="2"/>
  <c r="X83" i="2"/>
  <c r="X77" i="2"/>
  <c r="X199" i="2"/>
  <c r="X44" i="2"/>
  <c r="X70" i="2"/>
  <c r="X188" i="2"/>
  <c r="X179" i="2"/>
  <c r="X170" i="2"/>
  <c r="X109" i="2"/>
  <c r="X103" i="2"/>
  <c r="X94" i="2"/>
  <c r="X88" i="2"/>
  <c r="X82" i="2"/>
  <c r="X76" i="2"/>
  <c r="K363" i="2"/>
  <c r="N363" i="2"/>
  <c r="X59" i="2"/>
  <c r="X43" i="2"/>
  <c r="X65" i="2"/>
  <c r="K360" i="2"/>
  <c r="N360" i="2"/>
  <c r="O458" i="2"/>
  <c r="X186" i="2"/>
  <c r="X107" i="2"/>
  <c r="X92" i="2"/>
  <c r="X80" i="2"/>
  <c r="X100" i="2"/>
  <c r="K366" i="2"/>
  <c r="N366" i="2"/>
  <c r="X58" i="2"/>
  <c r="X55" i="2"/>
  <c r="X52" i="2"/>
  <c r="X49" i="2"/>
  <c r="X46" i="2"/>
  <c r="X67" i="2"/>
  <c r="X194" i="2"/>
  <c r="X185" i="2"/>
  <c r="X173" i="2"/>
  <c r="X112" i="2"/>
  <c r="X106" i="2"/>
  <c r="X97" i="2"/>
  <c r="X91" i="2"/>
  <c r="X85" i="2"/>
  <c r="X79" i="2"/>
  <c r="X118" i="2"/>
  <c r="X193" i="2"/>
  <c r="X181" i="2"/>
  <c r="X172" i="2"/>
  <c r="X117" i="2"/>
  <c r="X105" i="2"/>
  <c r="X96" i="2"/>
  <c r="X90" i="2"/>
  <c r="X84" i="2"/>
  <c r="X78" i="2"/>
  <c r="K447" i="2"/>
  <c r="J447" i="2"/>
  <c r="I432" i="2"/>
  <c r="J424" i="2"/>
  <c r="K424" i="2"/>
  <c r="J413" i="2"/>
  <c r="K413" i="2"/>
  <c r="J390" i="2"/>
  <c r="J357" i="2"/>
  <c r="K357" i="2"/>
  <c r="J349" i="2"/>
  <c r="K349" i="2"/>
  <c r="K342" i="2"/>
  <c r="K334" i="2"/>
  <c r="J342" i="2"/>
  <c r="J334" i="2"/>
  <c r="J326" i="2"/>
  <c r="K326" i="2"/>
  <c r="J322" i="2"/>
  <c r="K322" i="2"/>
  <c r="J314" i="2"/>
  <c r="K314" i="2"/>
  <c r="K295" i="2"/>
  <c r="J305" i="2"/>
  <c r="K305" i="2"/>
  <c r="J295" i="2"/>
  <c r="J288" i="2"/>
  <c r="J272" i="2"/>
  <c r="K280" i="2"/>
  <c r="K288" i="2"/>
  <c r="K272" i="2"/>
  <c r="J280" i="2"/>
  <c r="J229" i="2"/>
  <c r="K229" i="2"/>
  <c r="J255" i="2"/>
  <c r="K255" i="2"/>
  <c r="K223" i="2"/>
  <c r="J223" i="2"/>
  <c r="K217" i="2"/>
  <c r="J217" i="2"/>
  <c r="J209" i="2"/>
  <c r="K209" i="2"/>
  <c r="J183" i="2"/>
  <c r="J200" i="2"/>
  <c r="K200" i="2"/>
  <c r="J190" i="2"/>
  <c r="K190" i="2"/>
  <c r="K183" i="2"/>
  <c r="K175" i="2"/>
  <c r="J175" i="2"/>
  <c r="J167" i="2"/>
  <c r="K158" i="2"/>
  <c r="K167" i="2"/>
  <c r="J158" i="2"/>
  <c r="J146" i="2"/>
  <c r="K146" i="2"/>
  <c r="J119" i="2"/>
  <c r="K73" i="2"/>
  <c r="K119" i="2"/>
  <c r="K98" i="2"/>
  <c r="J98" i="2"/>
  <c r="J60" i="2"/>
  <c r="J68" i="2"/>
  <c r="K68" i="2"/>
  <c r="J41" i="2"/>
  <c r="K41" i="2"/>
  <c r="K60" i="2"/>
  <c r="S432" i="2" l="1"/>
  <c r="S440" i="2" s="1"/>
  <c r="V250" i="2"/>
  <c r="AT60" i="2"/>
  <c r="Q440" i="2"/>
  <c r="W432" i="2"/>
  <c r="AJ455" i="2"/>
  <c r="AN455" i="2"/>
  <c r="N60" i="2"/>
  <c r="AS60" i="2"/>
  <c r="AI432" i="2"/>
  <c r="AI440" i="2" s="1"/>
  <c r="AT424" i="2"/>
  <c r="AT413" i="2"/>
  <c r="I440" i="2"/>
  <c r="I455" i="2" s="1"/>
  <c r="X68" i="2"/>
  <c r="X183" i="2"/>
  <c r="AO7" i="2"/>
  <c r="X41" i="2"/>
  <c r="U134" i="2"/>
  <c r="T134" i="2"/>
  <c r="AA63" i="2"/>
  <c r="AA455" i="2" s="1"/>
  <c r="AL457" i="2"/>
  <c r="AK457" i="2"/>
  <c r="N68" i="2"/>
  <c r="N190" i="2"/>
  <c r="N217" i="2"/>
  <c r="T378" i="2"/>
  <c r="T80" i="2"/>
  <c r="U107" i="2"/>
  <c r="U264" i="2"/>
  <c r="X211" i="2"/>
  <c r="N223" i="2"/>
  <c r="U22" i="2"/>
  <c r="U28" i="2"/>
  <c r="O305" i="2"/>
  <c r="N295" i="2"/>
  <c r="U312" i="2"/>
  <c r="T386" i="2"/>
  <c r="U90" i="2"/>
  <c r="T90" i="2"/>
  <c r="U59" i="2"/>
  <c r="N167" i="2"/>
  <c r="N229" i="2"/>
  <c r="N322" i="2"/>
  <c r="N200" i="2"/>
  <c r="N349" i="2"/>
  <c r="U457" i="2"/>
  <c r="U458" i="2" s="1"/>
  <c r="X374" i="2"/>
  <c r="T421" i="2"/>
  <c r="X438" i="2"/>
  <c r="X404" i="2"/>
  <c r="X165" i="2"/>
  <c r="U96" i="2"/>
  <c r="U118" i="2"/>
  <c r="U194" i="2"/>
  <c r="T194" i="2"/>
  <c r="U49" i="2"/>
  <c r="T49" i="2"/>
  <c r="X340" i="2"/>
  <c r="U340" i="2"/>
  <c r="T340" i="2"/>
  <c r="O175" i="2"/>
  <c r="U170" i="2"/>
  <c r="O342" i="2"/>
  <c r="X336" i="2"/>
  <c r="X379" i="2"/>
  <c r="U388" i="2"/>
  <c r="U408" i="2"/>
  <c r="X145" i="2"/>
  <c r="R119" i="2"/>
  <c r="T181" i="2"/>
  <c r="T91" i="2"/>
  <c r="U112" i="2"/>
  <c r="O190" i="2"/>
  <c r="O217" i="2"/>
  <c r="X212" i="2"/>
  <c r="T10" i="2"/>
  <c r="T19" i="2"/>
  <c r="T58" i="2"/>
  <c r="X225" i="2"/>
  <c r="X267" i="2"/>
  <c r="X389" i="2"/>
  <c r="O68" i="2"/>
  <c r="X345" i="2"/>
  <c r="X406" i="2"/>
  <c r="O167" i="2"/>
  <c r="X161" i="2"/>
  <c r="X215" i="2"/>
  <c r="X242" i="2"/>
  <c r="X263" i="2"/>
  <c r="O295" i="2"/>
  <c r="X290" i="2"/>
  <c r="O322" i="2"/>
  <c r="X317" i="2"/>
  <c r="X346" i="2"/>
  <c r="X375" i="2"/>
  <c r="X395" i="2"/>
  <c r="X415" i="2"/>
  <c r="X437" i="2"/>
  <c r="X132" i="2"/>
  <c r="X153" i="2"/>
  <c r="X237" i="2"/>
  <c r="X258" i="2"/>
  <c r="O288" i="2"/>
  <c r="X282" i="2"/>
  <c r="R98" i="2"/>
  <c r="X129" i="2"/>
  <c r="N183" i="2"/>
  <c r="X234" i="2"/>
  <c r="X276" i="2"/>
  <c r="O334" i="2"/>
  <c r="X328" i="2"/>
  <c r="X411" i="2"/>
  <c r="X136" i="2"/>
  <c r="X160" i="2"/>
  <c r="X214" i="2"/>
  <c r="X262" i="2"/>
  <c r="X286" i="2"/>
  <c r="X316" i="2"/>
  <c r="X445" i="2"/>
  <c r="N342" i="2"/>
  <c r="X309" i="2"/>
  <c r="U36" i="2"/>
  <c r="O183" i="2"/>
  <c r="T81" i="2"/>
  <c r="X339" i="2"/>
  <c r="U105" i="2"/>
  <c r="X202" i="2"/>
  <c r="U85" i="2"/>
  <c r="X233" i="2"/>
  <c r="N280" i="2"/>
  <c r="T420" i="2"/>
  <c r="U179" i="2"/>
  <c r="T429" i="2"/>
  <c r="U199" i="2"/>
  <c r="U83" i="2"/>
  <c r="U198" i="2"/>
  <c r="O255" i="2"/>
  <c r="T309" i="2"/>
  <c r="T36" i="2"/>
  <c r="U45" i="2"/>
  <c r="T54" i="2"/>
  <c r="X121" i="2"/>
  <c r="U113" i="2"/>
  <c r="T177" i="2"/>
  <c r="X261" i="2"/>
  <c r="U108" i="2"/>
  <c r="X130" i="2"/>
  <c r="U17" i="2"/>
  <c r="U26" i="2"/>
  <c r="U50" i="2"/>
  <c r="T62" i="2"/>
  <c r="R63" i="2"/>
  <c r="O63" i="2"/>
  <c r="U336" i="2"/>
  <c r="T405" i="2"/>
  <c r="U419" i="2"/>
  <c r="N288" i="2"/>
  <c r="U27" i="2"/>
  <c r="O73" i="2"/>
  <c r="T71" i="2"/>
  <c r="N334" i="2"/>
  <c r="U187" i="2"/>
  <c r="U402" i="2"/>
  <c r="T422" i="2"/>
  <c r="U84" i="2"/>
  <c r="X148" i="2"/>
  <c r="O158" i="2"/>
  <c r="U67" i="2"/>
  <c r="U46" i="2"/>
  <c r="O366" i="2"/>
  <c r="N305" i="2"/>
  <c r="T88" i="2"/>
  <c r="O314" i="2"/>
  <c r="U44" i="2"/>
  <c r="N255" i="2"/>
  <c r="U309" i="2"/>
  <c r="U15" i="2"/>
  <c r="U24" i="2"/>
  <c r="U33" i="2"/>
  <c r="U177" i="2"/>
  <c r="X235" i="2"/>
  <c r="T102" i="2"/>
  <c r="U133" i="2"/>
  <c r="U238" i="2"/>
  <c r="X274" i="2"/>
  <c r="U106" i="2"/>
  <c r="T112" i="2"/>
  <c r="N158" i="2"/>
  <c r="U155" i="2"/>
  <c r="U173" i="2"/>
  <c r="U185" i="2"/>
  <c r="N209" i="2"/>
  <c r="U239" i="2"/>
  <c r="O280" i="2"/>
  <c r="U284" i="2"/>
  <c r="U10" i="2"/>
  <c r="U16" i="2"/>
  <c r="U19" i="2"/>
  <c r="U55" i="2"/>
  <c r="U58" i="2"/>
  <c r="O357" i="2"/>
  <c r="X351" i="2"/>
  <c r="X392" i="2"/>
  <c r="X410" i="2"/>
  <c r="X434" i="2"/>
  <c r="X157" i="2"/>
  <c r="T100" i="2"/>
  <c r="X135" i="2"/>
  <c r="X240" i="2"/>
  <c r="O326" i="2"/>
  <c r="X397" i="2"/>
  <c r="X417" i="2"/>
  <c r="U109" i="2"/>
  <c r="X331" i="2"/>
  <c r="X355" i="2"/>
  <c r="X376" i="2"/>
  <c r="X416" i="2"/>
  <c r="T84" i="2"/>
  <c r="X139" i="2"/>
  <c r="T202" i="2"/>
  <c r="X220" i="2"/>
  <c r="X244" i="2"/>
  <c r="X292" i="2"/>
  <c r="T301" i="2"/>
  <c r="X319" i="2"/>
  <c r="T106" i="2"/>
  <c r="X122" i="2"/>
  <c r="X164" i="2"/>
  <c r="T203" i="2"/>
  <c r="O223" i="2"/>
  <c r="X221" i="2"/>
  <c r="X245" i="2"/>
  <c r="X266" i="2"/>
  <c r="U275" i="2"/>
  <c r="X293" i="2"/>
  <c r="X320" i="2"/>
  <c r="T16" i="2"/>
  <c r="N357" i="2"/>
  <c r="U100" i="2"/>
  <c r="U204" i="2"/>
  <c r="X285" i="2"/>
  <c r="R360" i="2"/>
  <c r="O360" i="2"/>
  <c r="N326" i="2"/>
  <c r="X377" i="2"/>
  <c r="X329" i="2"/>
  <c r="U337" i="2"/>
  <c r="X436" i="2"/>
  <c r="U82" i="2"/>
  <c r="U103" i="2"/>
  <c r="T131" i="2"/>
  <c r="N175" i="2"/>
  <c r="T179" i="2"/>
  <c r="T206" i="2"/>
  <c r="O229" i="2"/>
  <c r="N314" i="2"/>
  <c r="X401" i="2"/>
  <c r="T199" i="2"/>
  <c r="U77" i="2"/>
  <c r="T83" i="2"/>
  <c r="U95" i="2"/>
  <c r="T126" i="2"/>
  <c r="O200" i="2"/>
  <c r="T231" i="2"/>
  <c r="R255" i="2"/>
  <c r="T270" i="2"/>
  <c r="T66" i="2"/>
  <c r="T12" i="2"/>
  <c r="U21" i="2"/>
  <c r="T30" i="2"/>
  <c r="T33" i="2"/>
  <c r="U39" i="2"/>
  <c r="U51" i="2"/>
  <c r="U54" i="2"/>
  <c r="T121" i="2"/>
  <c r="U101" i="2"/>
  <c r="T113" i="2"/>
  <c r="T213" i="2"/>
  <c r="X246" i="2"/>
  <c r="X303" i="2"/>
  <c r="T75" i="2"/>
  <c r="O349" i="2"/>
  <c r="X344" i="2"/>
  <c r="T151" i="2"/>
  <c r="T169" i="2"/>
  <c r="T178" i="2"/>
  <c r="U196" i="2"/>
  <c r="T253" i="2"/>
  <c r="X268" i="2"/>
  <c r="X298" i="2"/>
  <c r="T26" i="2"/>
  <c r="U47" i="2"/>
  <c r="U56" i="2"/>
  <c r="N432" i="2"/>
  <c r="N440" i="2" s="1"/>
  <c r="X435" i="2"/>
  <c r="U102" i="2"/>
  <c r="K432" i="2"/>
  <c r="J432" i="2"/>
  <c r="J440" i="2" s="1"/>
  <c r="J455" i="2" s="1"/>
  <c r="Q455" i="2" l="1"/>
  <c r="W440" i="2"/>
  <c r="W455" i="2" s="1"/>
  <c r="N455" i="2"/>
  <c r="AQ7" i="2"/>
  <c r="AP7" i="2"/>
  <c r="V54" i="2"/>
  <c r="V58" i="2"/>
  <c r="AO457" i="2"/>
  <c r="AK458" i="2"/>
  <c r="AM457" i="2"/>
  <c r="AM458" i="2" s="1"/>
  <c r="AL458" i="2"/>
  <c r="AP153" i="2"/>
  <c r="AQ153" i="2"/>
  <c r="U111" i="2"/>
  <c r="S119" i="2"/>
  <c r="X86" i="2"/>
  <c r="X98" i="2" s="1"/>
  <c r="S98" i="2"/>
  <c r="V100" i="2"/>
  <c r="V10" i="2"/>
  <c r="V177" i="2"/>
  <c r="V102" i="2"/>
  <c r="V88" i="2"/>
  <c r="V19" i="2"/>
  <c r="V309" i="2"/>
  <c r="U427" i="2"/>
  <c r="X427" i="2"/>
  <c r="U385" i="2"/>
  <c r="X385" i="2"/>
  <c r="U243" i="2"/>
  <c r="X243" i="2"/>
  <c r="U381" i="2"/>
  <c r="X381" i="2"/>
  <c r="U354" i="2"/>
  <c r="X354" i="2"/>
  <c r="U412" i="2"/>
  <c r="X412" i="2"/>
  <c r="U394" i="2"/>
  <c r="X394" i="2"/>
  <c r="U353" i="2"/>
  <c r="X353" i="2"/>
  <c r="U444" i="2"/>
  <c r="X444" i="2"/>
  <c r="U442" i="2"/>
  <c r="X442" i="2"/>
  <c r="V16" i="2"/>
  <c r="T393" i="2"/>
  <c r="X393" i="2"/>
  <c r="T352" i="2"/>
  <c r="X352" i="2"/>
  <c r="U443" i="2"/>
  <c r="X443" i="2"/>
  <c r="V33" i="2"/>
  <c r="U422" i="2"/>
  <c r="V422" i="2" s="1"/>
  <c r="X422" i="2"/>
  <c r="T402" i="2"/>
  <c r="V402" i="2" s="1"/>
  <c r="X402" i="2"/>
  <c r="U382" i="2"/>
  <c r="X382" i="2"/>
  <c r="U405" i="2"/>
  <c r="V405" i="2" s="1"/>
  <c r="X405" i="2"/>
  <c r="V26" i="2"/>
  <c r="U429" i="2"/>
  <c r="V429" i="2" s="1"/>
  <c r="X429" i="2"/>
  <c r="U407" i="2"/>
  <c r="X407" i="2"/>
  <c r="U387" i="2"/>
  <c r="X387" i="2"/>
  <c r="U420" i="2"/>
  <c r="V420" i="2" s="1"/>
  <c r="X420" i="2"/>
  <c r="U400" i="2"/>
  <c r="X400" i="2"/>
  <c r="T383" i="2"/>
  <c r="X383" i="2"/>
  <c r="V36" i="2"/>
  <c r="X111" i="2"/>
  <c r="T408" i="2"/>
  <c r="V408" i="2" s="1"/>
  <c r="X408" i="2"/>
  <c r="T388" i="2"/>
  <c r="V388" i="2" s="1"/>
  <c r="X388" i="2"/>
  <c r="T419" i="2"/>
  <c r="X419" i="2"/>
  <c r="U423" i="2"/>
  <c r="X423" i="2"/>
  <c r="T409" i="2"/>
  <c r="X409" i="2"/>
  <c r="T418" i="2"/>
  <c r="X418" i="2"/>
  <c r="T396" i="2"/>
  <c r="X396" i="2"/>
  <c r="U421" i="2"/>
  <c r="V421" i="2" s="1"/>
  <c r="X421" i="2"/>
  <c r="U403" i="2"/>
  <c r="X403" i="2"/>
  <c r="U386" i="2"/>
  <c r="V386" i="2" s="1"/>
  <c r="X386" i="2"/>
  <c r="U428" i="2"/>
  <c r="X428" i="2"/>
  <c r="T426" i="2"/>
  <c r="X426" i="2"/>
  <c r="U378" i="2"/>
  <c r="V378" i="2" s="1"/>
  <c r="X378" i="2"/>
  <c r="T430" i="2"/>
  <c r="X430" i="2"/>
  <c r="T398" i="2"/>
  <c r="X398" i="2"/>
  <c r="U384" i="2"/>
  <c r="X384" i="2"/>
  <c r="AL39" i="2"/>
  <c r="AK37" i="2"/>
  <c r="AO37" i="2" s="1"/>
  <c r="AL35" i="2"/>
  <c r="AK32" i="2"/>
  <c r="AO32" i="2" s="1"/>
  <c r="AL32" i="2"/>
  <c r="AL31" i="2"/>
  <c r="AL29" i="2"/>
  <c r="AK28" i="2"/>
  <c r="AO28" i="2" s="1"/>
  <c r="AK25" i="2"/>
  <c r="AO25" i="2" s="1"/>
  <c r="AL24" i="2"/>
  <c r="AL23" i="2"/>
  <c r="AL22" i="2"/>
  <c r="AK22" i="2"/>
  <c r="AO22" i="2" s="1"/>
  <c r="AL21" i="2"/>
  <c r="AK18" i="2"/>
  <c r="AO18" i="2" s="1"/>
  <c r="AK16" i="2"/>
  <c r="AO16" i="2" s="1"/>
  <c r="AL16" i="2"/>
  <c r="AK15" i="2"/>
  <c r="AK13" i="2"/>
  <c r="AO13" i="2" s="1"/>
  <c r="AL9" i="2"/>
  <c r="AB63" i="2"/>
  <c r="AB455" i="2" s="1"/>
  <c r="AL70" i="2"/>
  <c r="U347" i="2"/>
  <c r="X347" i="2"/>
  <c r="X349" i="2" s="1"/>
  <c r="U338" i="2"/>
  <c r="X338" i="2"/>
  <c r="T337" i="2"/>
  <c r="V337" i="2" s="1"/>
  <c r="X337" i="2"/>
  <c r="V340" i="2"/>
  <c r="T332" i="2"/>
  <c r="X332" i="2"/>
  <c r="T330" i="2"/>
  <c r="X330" i="2"/>
  <c r="V199" i="2"/>
  <c r="V194" i="2"/>
  <c r="V179" i="2"/>
  <c r="V113" i="2"/>
  <c r="V112" i="2"/>
  <c r="V106" i="2"/>
  <c r="V90" i="2"/>
  <c r="V84" i="2"/>
  <c r="V83" i="2"/>
  <c r="V49" i="2"/>
  <c r="U162" i="2"/>
  <c r="X162" i="2"/>
  <c r="U163" i="2"/>
  <c r="X163" i="2"/>
  <c r="U318" i="2"/>
  <c r="X318" i="2"/>
  <c r="X322" i="2" s="1"/>
  <c r="U308" i="2"/>
  <c r="X308" i="2"/>
  <c r="T307" i="2"/>
  <c r="X307" i="2"/>
  <c r="U311" i="2"/>
  <c r="X311" i="2"/>
  <c r="T310" i="2"/>
  <c r="X310" i="2"/>
  <c r="T312" i="2"/>
  <c r="V312" i="2" s="1"/>
  <c r="X312" i="2"/>
  <c r="U304" i="2"/>
  <c r="X304" i="2"/>
  <c r="U301" i="2"/>
  <c r="V301" i="2" s="1"/>
  <c r="X301" i="2"/>
  <c r="U300" i="2"/>
  <c r="X300" i="2"/>
  <c r="T299" i="2"/>
  <c r="X299" i="2"/>
  <c r="U297" i="2"/>
  <c r="X297" i="2"/>
  <c r="U291" i="2"/>
  <c r="X291" i="2"/>
  <c r="X295" i="2" s="1"/>
  <c r="T284" i="2"/>
  <c r="V284" i="2" s="1"/>
  <c r="X284" i="2"/>
  <c r="U283" i="2"/>
  <c r="X283" i="2"/>
  <c r="U278" i="2"/>
  <c r="X278" i="2"/>
  <c r="T275" i="2"/>
  <c r="V275" i="2" s="1"/>
  <c r="X275" i="2"/>
  <c r="U277" i="2"/>
  <c r="X277" i="2"/>
  <c r="U156" i="2"/>
  <c r="X156" i="2"/>
  <c r="T155" i="2"/>
  <c r="V155" i="2" s="1"/>
  <c r="X155" i="2"/>
  <c r="T154" i="2"/>
  <c r="X154" i="2"/>
  <c r="U269" i="2"/>
  <c r="X269" i="2"/>
  <c r="T257" i="2"/>
  <c r="X257" i="2"/>
  <c r="U270" i="2"/>
  <c r="V270" i="2" s="1"/>
  <c r="X270" i="2"/>
  <c r="T259" i="2"/>
  <c r="X259" i="2"/>
  <c r="T271" i="2"/>
  <c r="X271" i="2"/>
  <c r="U260" i="2"/>
  <c r="X260" i="2"/>
  <c r="U265" i="2"/>
  <c r="X265" i="2"/>
  <c r="T264" i="2"/>
  <c r="V264" i="2" s="1"/>
  <c r="X264" i="2"/>
  <c r="U152" i="2"/>
  <c r="X152" i="2"/>
  <c r="U151" i="2"/>
  <c r="V151" i="2" s="1"/>
  <c r="X151" i="2"/>
  <c r="T150" i="2"/>
  <c r="X150" i="2"/>
  <c r="U254" i="2"/>
  <c r="X254" i="2"/>
  <c r="U253" i="2"/>
  <c r="V253" i="2" s="1"/>
  <c r="X253" i="2"/>
  <c r="U251" i="2"/>
  <c r="X251" i="2"/>
  <c r="X250" i="2"/>
  <c r="T252" i="2"/>
  <c r="X252" i="2"/>
  <c r="U248" i="2"/>
  <c r="X248" i="2"/>
  <c r="U247" i="2"/>
  <c r="X247" i="2"/>
  <c r="U236" i="2"/>
  <c r="X236" i="2"/>
  <c r="U232" i="2"/>
  <c r="X232" i="2"/>
  <c r="T241" i="2"/>
  <c r="X241" i="2"/>
  <c r="U231" i="2"/>
  <c r="V231" i="2" s="1"/>
  <c r="X231" i="2"/>
  <c r="T239" i="2"/>
  <c r="V239" i="2" s="1"/>
  <c r="X239" i="2"/>
  <c r="T238" i="2"/>
  <c r="V238" i="2" s="1"/>
  <c r="X238" i="2"/>
  <c r="T226" i="2"/>
  <c r="X226" i="2"/>
  <c r="U227" i="2"/>
  <c r="X227" i="2"/>
  <c r="U219" i="2"/>
  <c r="X219" i="2"/>
  <c r="U213" i="2"/>
  <c r="V213" i="2" s="1"/>
  <c r="X213" i="2"/>
  <c r="U206" i="2"/>
  <c r="V206" i="2" s="1"/>
  <c r="X206" i="2"/>
  <c r="U205" i="2"/>
  <c r="X205" i="2"/>
  <c r="T204" i="2"/>
  <c r="V204" i="2" s="1"/>
  <c r="X204" i="2"/>
  <c r="U203" i="2"/>
  <c r="V203" i="2" s="1"/>
  <c r="X203" i="2"/>
  <c r="T207" i="2"/>
  <c r="X207" i="2"/>
  <c r="U144" i="2"/>
  <c r="X144" i="2"/>
  <c r="U143" i="2"/>
  <c r="X143" i="2"/>
  <c r="U142" i="2"/>
  <c r="X142" i="2"/>
  <c r="U140" i="2"/>
  <c r="X140" i="2"/>
  <c r="U138" i="2"/>
  <c r="X138" i="2"/>
  <c r="U137" i="2"/>
  <c r="X137" i="2"/>
  <c r="T133" i="2"/>
  <c r="V133" i="2" s="1"/>
  <c r="X133" i="2"/>
  <c r="U131" i="2"/>
  <c r="V131" i="2" s="1"/>
  <c r="X131" i="2"/>
  <c r="U128" i="2"/>
  <c r="X128" i="2"/>
  <c r="U127" i="2"/>
  <c r="X127" i="2"/>
  <c r="U126" i="2"/>
  <c r="V126" i="2" s="1"/>
  <c r="X126" i="2"/>
  <c r="U125" i="2"/>
  <c r="X125" i="2"/>
  <c r="U124" i="2"/>
  <c r="X124" i="2"/>
  <c r="T123" i="2"/>
  <c r="X123" i="2"/>
  <c r="U7" i="2"/>
  <c r="T397" i="2"/>
  <c r="U397" i="2"/>
  <c r="T15" i="2"/>
  <c r="V15" i="2" s="1"/>
  <c r="T300" i="2"/>
  <c r="T387" i="2"/>
  <c r="U252" i="2"/>
  <c r="U181" i="2"/>
  <c r="V181" i="2" s="1"/>
  <c r="T243" i="2"/>
  <c r="T265" i="2"/>
  <c r="T46" i="2"/>
  <c r="V46" i="2" s="1"/>
  <c r="T156" i="2"/>
  <c r="T198" i="2"/>
  <c r="V198" i="2" s="1"/>
  <c r="T278" i="2"/>
  <c r="T152" i="2"/>
  <c r="T109" i="2"/>
  <c r="V109" i="2" s="1"/>
  <c r="T444" i="2"/>
  <c r="T400" i="2"/>
  <c r="T251" i="2"/>
  <c r="U310" i="2"/>
  <c r="T144" i="2"/>
  <c r="T118" i="2"/>
  <c r="V118" i="2" s="1"/>
  <c r="T96" i="2"/>
  <c r="V96" i="2" s="1"/>
  <c r="U418" i="2"/>
  <c r="T297" i="2"/>
  <c r="U430" i="2"/>
  <c r="T50" i="2"/>
  <c r="V50" i="2" s="1"/>
  <c r="T443" i="2"/>
  <c r="T407" i="2"/>
  <c r="V44" i="2"/>
  <c r="T173" i="2"/>
  <c r="V173" i="2" s="1"/>
  <c r="T127" i="2"/>
  <c r="T304" i="2"/>
  <c r="U154" i="2"/>
  <c r="U71" i="2"/>
  <c r="V71" i="2" s="1"/>
  <c r="U330" i="2"/>
  <c r="U271" i="2"/>
  <c r="T107" i="2"/>
  <c r="V107" i="2" s="1"/>
  <c r="T347" i="2"/>
  <c r="T384" i="2"/>
  <c r="T67" i="2"/>
  <c r="V67" i="2" s="1"/>
  <c r="R223" i="2"/>
  <c r="T105" i="2"/>
  <c r="V105" i="2" s="1"/>
  <c r="T382" i="2"/>
  <c r="U259" i="2"/>
  <c r="U241" i="2"/>
  <c r="T247" i="2"/>
  <c r="U409" i="2"/>
  <c r="U396" i="2"/>
  <c r="T59" i="2"/>
  <c r="V59" i="2" s="1"/>
  <c r="U332" i="2"/>
  <c r="U398" i="2"/>
  <c r="R60" i="2"/>
  <c r="T17" i="2"/>
  <c r="V17" i="2" s="1"/>
  <c r="T338" i="2"/>
  <c r="U150" i="2"/>
  <c r="T55" i="2"/>
  <c r="V55" i="2" s="1"/>
  <c r="T311" i="2"/>
  <c r="R183" i="2"/>
  <c r="T108" i="2"/>
  <c r="V108" i="2" s="1"/>
  <c r="T277" i="2"/>
  <c r="T205" i="2"/>
  <c r="T45" i="2"/>
  <c r="V45" i="2" s="1"/>
  <c r="T24" i="2"/>
  <c r="V24" i="2" s="1"/>
  <c r="T236" i="2"/>
  <c r="U383" i="2"/>
  <c r="T85" i="2"/>
  <c r="V85" i="2" s="1"/>
  <c r="U91" i="2"/>
  <c r="V91" i="2" s="1"/>
  <c r="R73" i="2"/>
  <c r="T39" i="2"/>
  <c r="V39" i="2" s="1"/>
  <c r="T124" i="2"/>
  <c r="T353" i="2"/>
  <c r="U171" i="2"/>
  <c r="T171" i="2"/>
  <c r="U104" i="2"/>
  <c r="T104" i="2"/>
  <c r="U276" i="2"/>
  <c r="T276" i="2"/>
  <c r="U48" i="2"/>
  <c r="T48" i="2"/>
  <c r="U237" i="2"/>
  <c r="T237" i="2"/>
  <c r="U110" i="2"/>
  <c r="T110" i="2"/>
  <c r="U437" i="2"/>
  <c r="T437" i="2"/>
  <c r="U395" i="2"/>
  <c r="T395" i="2"/>
  <c r="U317" i="2"/>
  <c r="T317" i="2"/>
  <c r="U263" i="2"/>
  <c r="T263" i="2"/>
  <c r="U345" i="2"/>
  <c r="T345" i="2"/>
  <c r="U267" i="2"/>
  <c r="T267" i="2"/>
  <c r="U13" i="2"/>
  <c r="T13" i="2"/>
  <c r="U374" i="2"/>
  <c r="T374" i="2"/>
  <c r="U25" i="2"/>
  <c r="T25" i="2"/>
  <c r="U34" i="2"/>
  <c r="T34" i="2"/>
  <c r="U148" i="2"/>
  <c r="T148" i="2"/>
  <c r="U401" i="2"/>
  <c r="T401" i="2"/>
  <c r="S73" i="2"/>
  <c r="U73" i="2" s="1"/>
  <c r="U70" i="2"/>
  <c r="T70" i="2"/>
  <c r="T97" i="2"/>
  <c r="U97" i="2"/>
  <c r="T319" i="2"/>
  <c r="U319" i="2"/>
  <c r="U286" i="2"/>
  <c r="T286" i="2"/>
  <c r="U214" i="2"/>
  <c r="T214" i="2"/>
  <c r="U114" i="2"/>
  <c r="T114" i="2"/>
  <c r="U165" i="2"/>
  <c r="T165" i="2"/>
  <c r="T219" i="2"/>
  <c r="U116" i="2"/>
  <c r="T116" i="2"/>
  <c r="U32" i="2"/>
  <c r="T32" i="2"/>
  <c r="U14" i="2"/>
  <c r="T14" i="2"/>
  <c r="U246" i="2"/>
  <c r="T246" i="2"/>
  <c r="U261" i="2"/>
  <c r="T261" i="2"/>
  <c r="T379" i="2"/>
  <c r="U379" i="2"/>
  <c r="T56" i="2"/>
  <c r="V56" i="2" s="1"/>
  <c r="T404" i="2"/>
  <c r="U404" i="2"/>
  <c r="T139" i="2"/>
  <c r="U139" i="2"/>
  <c r="T376" i="2"/>
  <c r="U376" i="2"/>
  <c r="T417" i="2"/>
  <c r="U417" i="2"/>
  <c r="S326" i="2"/>
  <c r="U35" i="2"/>
  <c r="T35" i="2"/>
  <c r="T8" i="2"/>
  <c r="V8" i="2" s="1"/>
  <c r="U130" i="2"/>
  <c r="T130" i="2"/>
  <c r="U233" i="2"/>
  <c r="T233" i="2"/>
  <c r="U172" i="2"/>
  <c r="T172" i="2"/>
  <c r="U339" i="2"/>
  <c r="T339" i="2"/>
  <c r="T9" i="2"/>
  <c r="U9" i="2"/>
  <c r="U180" i="2"/>
  <c r="T180" i="2"/>
  <c r="T183" i="2" s="1"/>
  <c r="T37" i="2"/>
  <c r="U37" i="2"/>
  <c r="T212" i="2"/>
  <c r="U212" i="2"/>
  <c r="T145" i="2"/>
  <c r="U145" i="2"/>
  <c r="U78" i="2"/>
  <c r="T78" i="2"/>
  <c r="T87" i="2"/>
  <c r="U87" i="2"/>
  <c r="U298" i="2"/>
  <c r="T298" i="2"/>
  <c r="R272" i="2"/>
  <c r="U274" i="2"/>
  <c r="T274" i="2"/>
  <c r="U235" i="2"/>
  <c r="T235" i="2"/>
  <c r="T18" i="2"/>
  <c r="U18" i="2"/>
  <c r="T438" i="2"/>
  <c r="U438" i="2"/>
  <c r="U52" i="2"/>
  <c r="T52" i="2"/>
  <c r="S217" i="2"/>
  <c r="T211" i="2"/>
  <c r="U211" i="2"/>
  <c r="R349" i="2"/>
  <c r="U195" i="2"/>
  <c r="T195" i="2"/>
  <c r="R229" i="2"/>
  <c r="S334" i="2"/>
  <c r="U329" i="2"/>
  <c r="U285" i="2"/>
  <c r="T285" i="2"/>
  <c r="T40" i="2"/>
  <c r="U40" i="2"/>
  <c r="T164" i="2"/>
  <c r="U164" i="2"/>
  <c r="S223" i="2"/>
  <c r="T223" i="2" s="1"/>
  <c r="U220" i="2"/>
  <c r="T220" i="2"/>
  <c r="U157" i="2"/>
  <c r="T157" i="2"/>
  <c r="U392" i="2"/>
  <c r="T392" i="2"/>
  <c r="U351" i="2"/>
  <c r="T351" i="2"/>
  <c r="R280" i="2"/>
  <c r="R314" i="2"/>
  <c r="U202" i="2"/>
  <c r="S322" i="2"/>
  <c r="U316" i="2"/>
  <c r="T316" i="2"/>
  <c r="U136" i="2"/>
  <c r="T136" i="2"/>
  <c r="U57" i="2"/>
  <c r="T57" i="2"/>
  <c r="U132" i="2"/>
  <c r="T132" i="2"/>
  <c r="R295" i="2"/>
  <c r="U65" i="2"/>
  <c r="T65" i="2"/>
  <c r="T412" i="2"/>
  <c r="U12" i="2"/>
  <c r="V12" i="2" s="1"/>
  <c r="T385" i="2"/>
  <c r="T248" i="2"/>
  <c r="T27" i="2"/>
  <c r="V27" i="2" s="1"/>
  <c r="R305" i="2"/>
  <c r="T269" i="2"/>
  <c r="U436" i="2"/>
  <c r="T436" i="2"/>
  <c r="U377" i="2"/>
  <c r="T377" i="2"/>
  <c r="T320" i="2"/>
  <c r="U320" i="2"/>
  <c r="T266" i="2"/>
  <c r="U266" i="2"/>
  <c r="T221" i="2"/>
  <c r="U221" i="2"/>
  <c r="U331" i="2"/>
  <c r="T331" i="2"/>
  <c r="S272" i="2"/>
  <c r="U257" i="2"/>
  <c r="U240" i="2"/>
  <c r="T240" i="2"/>
  <c r="U135" i="2"/>
  <c r="T135" i="2"/>
  <c r="U434" i="2"/>
  <c r="T434" i="2"/>
  <c r="R357" i="2"/>
  <c r="T232" i="2"/>
  <c r="U29" i="2"/>
  <c r="T29" i="2"/>
  <c r="U129" i="2"/>
  <c r="T129" i="2"/>
  <c r="U258" i="2"/>
  <c r="T258" i="2"/>
  <c r="U215" i="2"/>
  <c r="T215" i="2"/>
  <c r="U94" i="2"/>
  <c r="T94" i="2"/>
  <c r="R217" i="2"/>
  <c r="T427" i="2"/>
  <c r="U30" i="2"/>
  <c r="V30" i="2" s="1"/>
  <c r="T103" i="2"/>
  <c r="V103" i="2" s="1"/>
  <c r="V457" i="2"/>
  <c r="T187" i="2"/>
  <c r="V187" i="2" s="1"/>
  <c r="T21" i="2"/>
  <c r="V21" i="2" s="1"/>
  <c r="T354" i="2"/>
  <c r="T22" i="2"/>
  <c r="V22" i="2" s="1"/>
  <c r="T125" i="2"/>
  <c r="U80" i="2"/>
  <c r="V80" i="2" s="1"/>
  <c r="S229" i="2"/>
  <c r="U226" i="2"/>
  <c r="S175" i="2"/>
  <c r="X175" i="2" s="1"/>
  <c r="U169" i="2"/>
  <c r="V169" i="2" s="1"/>
  <c r="S60" i="2"/>
  <c r="T60" i="2" s="1"/>
  <c r="U43" i="2"/>
  <c r="T43" i="2"/>
  <c r="T31" i="2"/>
  <c r="U31" i="2"/>
  <c r="T128" i="2"/>
  <c r="U244" i="2"/>
  <c r="T244" i="2"/>
  <c r="T193" i="2"/>
  <c r="U193" i="2"/>
  <c r="R326" i="2"/>
  <c r="T308" i="2"/>
  <c r="U307" i="2"/>
  <c r="S183" i="2"/>
  <c r="U178" i="2"/>
  <c r="V178" i="2" s="1"/>
  <c r="S146" i="2"/>
  <c r="U121" i="2"/>
  <c r="V121" i="2" s="1"/>
  <c r="U53" i="2"/>
  <c r="T53" i="2"/>
  <c r="U20" i="2"/>
  <c r="T20" i="2"/>
  <c r="O432" i="2"/>
  <c r="O440" i="2" s="1"/>
  <c r="O455" i="2" s="1"/>
  <c r="U282" i="2"/>
  <c r="T282" i="2"/>
  <c r="U346" i="2"/>
  <c r="T346" i="2"/>
  <c r="R322" i="2"/>
  <c r="U188" i="2"/>
  <c r="T188" i="2"/>
  <c r="T76" i="2"/>
  <c r="U76" i="2"/>
  <c r="U225" i="2"/>
  <c r="T225" i="2"/>
  <c r="R342" i="2"/>
  <c r="T47" i="2"/>
  <c r="V47" i="2" s="1"/>
  <c r="T329" i="2"/>
  <c r="T423" i="2"/>
  <c r="U123" i="2"/>
  <c r="U393" i="2"/>
  <c r="T227" i="2"/>
  <c r="T95" i="2"/>
  <c r="V95" i="2" s="1"/>
  <c r="T254" i="2"/>
  <c r="T28" i="2"/>
  <c r="V28" i="2" s="1"/>
  <c r="T51" i="2"/>
  <c r="V51" i="2" s="1"/>
  <c r="T138" i="2"/>
  <c r="T428" i="2"/>
  <c r="T268" i="2"/>
  <c r="U268" i="2"/>
  <c r="R200" i="2"/>
  <c r="T293" i="2"/>
  <c r="U293" i="2"/>
  <c r="R146" i="2"/>
  <c r="T416" i="2"/>
  <c r="U416" i="2"/>
  <c r="T355" i="2"/>
  <c r="U355" i="2"/>
  <c r="U186" i="2"/>
  <c r="T186" i="2"/>
  <c r="U92" i="2"/>
  <c r="T92" i="2"/>
  <c r="U410" i="2"/>
  <c r="T410" i="2"/>
  <c r="U81" i="2"/>
  <c r="V81" i="2" s="1"/>
  <c r="U207" i="2"/>
  <c r="S63" i="2"/>
  <c r="U62" i="2"/>
  <c r="V62" i="2" s="1"/>
  <c r="S68" i="2"/>
  <c r="U66" i="2"/>
  <c r="V66" i="2" s="1"/>
  <c r="U262" i="2"/>
  <c r="T262" i="2"/>
  <c r="S167" i="2"/>
  <c r="U160" i="2"/>
  <c r="T160" i="2"/>
  <c r="U328" i="2"/>
  <c r="T328" i="2"/>
  <c r="U234" i="2"/>
  <c r="T234" i="2"/>
  <c r="U86" i="2"/>
  <c r="T86" i="2"/>
  <c r="R288" i="2"/>
  <c r="U375" i="2"/>
  <c r="T375" i="2"/>
  <c r="U161" i="2"/>
  <c r="T161" i="2"/>
  <c r="S190" i="2"/>
  <c r="T185" i="2"/>
  <c r="V185" i="2" s="1"/>
  <c r="T336" i="2"/>
  <c r="T381" i="2"/>
  <c r="T170" i="2"/>
  <c r="V170" i="2" s="1"/>
  <c r="T143" i="2"/>
  <c r="T77" i="2"/>
  <c r="V77" i="2" s="1"/>
  <c r="T403" i="2"/>
  <c r="T260" i="2"/>
  <c r="U352" i="2"/>
  <c r="T318" i="2"/>
  <c r="T137" i="2"/>
  <c r="T291" i="2"/>
  <c r="U426" i="2"/>
  <c r="K440" i="2"/>
  <c r="K455" i="2" s="1"/>
  <c r="U435" i="2"/>
  <c r="T435" i="2"/>
  <c r="U23" i="2"/>
  <c r="T23" i="2"/>
  <c r="T344" i="2"/>
  <c r="U303" i="2"/>
  <c r="T303" i="2"/>
  <c r="S200" i="2"/>
  <c r="U192" i="2"/>
  <c r="T192" i="2"/>
  <c r="T245" i="2"/>
  <c r="U245" i="2"/>
  <c r="T122" i="2"/>
  <c r="U122" i="2"/>
  <c r="T79" i="2"/>
  <c r="U79" i="2"/>
  <c r="U292" i="2"/>
  <c r="T292" i="2"/>
  <c r="T117" i="2"/>
  <c r="U117" i="2"/>
  <c r="T442" i="2"/>
  <c r="R158" i="2"/>
  <c r="U75" i="2"/>
  <c r="V75" i="2" s="1"/>
  <c r="R209" i="2"/>
  <c r="T445" i="2"/>
  <c r="U445" i="2"/>
  <c r="U38" i="2"/>
  <c r="T38" i="2"/>
  <c r="U11" i="2"/>
  <c r="T11" i="2"/>
  <c r="U411" i="2"/>
  <c r="T411" i="2"/>
  <c r="R334" i="2"/>
  <c r="U153" i="2"/>
  <c r="T153" i="2"/>
  <c r="U89" i="2"/>
  <c r="T89" i="2"/>
  <c r="U415" i="2"/>
  <c r="T415" i="2"/>
  <c r="S295" i="2"/>
  <c r="U290" i="2"/>
  <c r="T290" i="2"/>
  <c r="U242" i="2"/>
  <c r="T242" i="2"/>
  <c r="R167" i="2"/>
  <c r="U406" i="2"/>
  <c r="T406" i="2"/>
  <c r="R68" i="2"/>
  <c r="U389" i="2"/>
  <c r="T389" i="2"/>
  <c r="R190" i="2"/>
  <c r="S288" i="2"/>
  <c r="T283" i="2"/>
  <c r="R175" i="2"/>
  <c r="T163" i="2"/>
  <c r="T142" i="2"/>
  <c r="T101" i="2"/>
  <c r="V101" i="2" s="1"/>
  <c r="T82" i="2"/>
  <c r="V82" i="2" s="1"/>
  <c r="T196" i="2"/>
  <c r="V196" i="2" s="1"/>
  <c r="U299" i="2"/>
  <c r="T394" i="2"/>
  <c r="U344" i="2"/>
  <c r="T162" i="2"/>
  <c r="S305" i="2"/>
  <c r="T140" i="2"/>
  <c r="S455" i="2" l="1"/>
  <c r="AR7" i="2"/>
  <c r="T447" i="2"/>
  <c r="X424" i="2"/>
  <c r="AO458" i="2"/>
  <c r="AP457" i="2"/>
  <c r="AP458" i="2" s="1"/>
  <c r="AQ457" i="2"/>
  <c r="V163" i="2"/>
  <c r="V226" i="2"/>
  <c r="X447" i="2"/>
  <c r="V140" i="2"/>
  <c r="X390" i="2"/>
  <c r="X413" i="2"/>
  <c r="X119" i="2"/>
  <c r="V419" i="2"/>
  <c r="T413" i="2"/>
  <c r="T424" i="2"/>
  <c r="U424" i="2"/>
  <c r="T390" i="2"/>
  <c r="U447" i="2"/>
  <c r="U413" i="2"/>
  <c r="U390" i="2"/>
  <c r="X209" i="2"/>
  <c r="X158" i="2"/>
  <c r="X280" i="2"/>
  <c r="AR153" i="2"/>
  <c r="V418" i="2"/>
  <c r="V332" i="2"/>
  <c r="U342" i="2"/>
  <c r="V143" i="2"/>
  <c r="X342" i="2"/>
  <c r="U295" i="2"/>
  <c r="V138" i="2"/>
  <c r="V319" i="2"/>
  <c r="V150" i="2"/>
  <c r="AM16" i="2"/>
  <c r="AM32" i="2"/>
  <c r="V123" i="2"/>
  <c r="U357" i="2"/>
  <c r="V271" i="2"/>
  <c r="X334" i="2"/>
  <c r="T68" i="2"/>
  <c r="X357" i="2"/>
  <c r="T146" i="2"/>
  <c r="U314" i="2"/>
  <c r="V154" i="2"/>
  <c r="AM22" i="2"/>
  <c r="U349" i="2"/>
  <c r="T288" i="2"/>
  <c r="V336" i="2"/>
  <c r="T342" i="2"/>
  <c r="V352" i="2"/>
  <c r="T334" i="2"/>
  <c r="T357" i="2"/>
  <c r="U280" i="2"/>
  <c r="T349" i="2"/>
  <c r="U334" i="2"/>
  <c r="V430" i="2"/>
  <c r="X288" i="2"/>
  <c r="X305" i="2"/>
  <c r="V426" i="2"/>
  <c r="U288" i="2"/>
  <c r="V257" i="2"/>
  <c r="U272" i="2"/>
  <c r="T255" i="2"/>
  <c r="V7" i="2"/>
  <c r="U305" i="2"/>
  <c r="T209" i="2"/>
  <c r="X146" i="2"/>
  <c r="X272" i="2"/>
  <c r="V202" i="2"/>
  <c r="U209" i="2"/>
  <c r="T322" i="2"/>
  <c r="T280" i="2"/>
  <c r="T272" i="2"/>
  <c r="X255" i="2"/>
  <c r="U119" i="2"/>
  <c r="U146" i="2"/>
  <c r="T295" i="2"/>
  <c r="T98" i="2"/>
  <c r="U68" i="2"/>
  <c r="U322" i="2"/>
  <c r="V40" i="2"/>
  <c r="T158" i="2"/>
  <c r="X314" i="2"/>
  <c r="U255" i="2"/>
  <c r="U98" i="2"/>
  <c r="U158" i="2"/>
  <c r="V398" i="2"/>
  <c r="T305" i="2"/>
  <c r="T314" i="2"/>
  <c r="U183" i="2"/>
  <c r="V111" i="2"/>
  <c r="T119" i="2"/>
  <c r="V383" i="2"/>
  <c r="V266" i="2"/>
  <c r="V310" i="2"/>
  <c r="V207" i="2"/>
  <c r="V125" i="2"/>
  <c r="V142" i="2"/>
  <c r="V320" i="2"/>
  <c r="V241" i="2"/>
  <c r="V137" i="2"/>
  <c r="X73" i="2"/>
  <c r="V127" i="2"/>
  <c r="V122" i="2"/>
  <c r="V416" i="2"/>
  <c r="V31" i="2"/>
  <c r="V382" i="2"/>
  <c r="T41" i="2"/>
  <c r="V259" i="2"/>
  <c r="U41" i="2"/>
  <c r="V245" i="2"/>
  <c r="V117" i="2"/>
  <c r="V87" i="2"/>
  <c r="AO15" i="2"/>
  <c r="AP15" i="2" s="1"/>
  <c r="AQ18" i="2"/>
  <c r="AP18" i="2"/>
  <c r="AQ25" i="2"/>
  <c r="AP25" i="2"/>
  <c r="AQ16" i="2"/>
  <c r="AP16" i="2"/>
  <c r="AQ28" i="2"/>
  <c r="AP28" i="2"/>
  <c r="AQ37" i="2"/>
  <c r="AP37" i="2"/>
  <c r="AQ13" i="2"/>
  <c r="AP13" i="2"/>
  <c r="AQ22" i="2"/>
  <c r="AP22" i="2"/>
  <c r="AQ32" i="2"/>
  <c r="AP32" i="2"/>
  <c r="V211" i="2"/>
  <c r="V79" i="2"/>
  <c r="V76" i="2"/>
  <c r="V221" i="2"/>
  <c r="V139" i="2"/>
  <c r="V97" i="2"/>
  <c r="V156" i="2"/>
  <c r="V153" i="2"/>
  <c r="V152" i="2"/>
  <c r="V148" i="2"/>
  <c r="V417" i="2"/>
  <c r="V409" i="2"/>
  <c r="V376" i="2"/>
  <c r="V379" i="2"/>
  <c r="V393" i="2"/>
  <c r="V193" i="2"/>
  <c r="V18" i="2"/>
  <c r="V37" i="2"/>
  <c r="V404" i="2"/>
  <c r="V330" i="2"/>
  <c r="V162" i="2"/>
  <c r="V144" i="2"/>
  <c r="V445" i="2"/>
  <c r="V145" i="2"/>
  <c r="V124" i="2"/>
  <c r="V252" i="2"/>
  <c r="V397" i="2"/>
  <c r="V396" i="2"/>
  <c r="V268" i="2"/>
  <c r="V128" i="2"/>
  <c r="V164" i="2"/>
  <c r="V438" i="2"/>
  <c r="V212" i="2"/>
  <c r="V9" i="2"/>
  <c r="V355" i="2"/>
  <c r="V344" i="2"/>
  <c r="V307" i="2"/>
  <c r="V299" i="2"/>
  <c r="V293" i="2"/>
  <c r="AK9" i="2"/>
  <c r="AO9" i="2" s="1"/>
  <c r="AK21" i="2"/>
  <c r="AO21" i="2" s="1"/>
  <c r="AL28" i="2"/>
  <c r="AM28" i="2" s="1"/>
  <c r="AK35" i="2"/>
  <c r="AO35" i="2" s="1"/>
  <c r="AL13" i="2"/>
  <c r="AM13" i="2" s="1"/>
  <c r="AL25" i="2"/>
  <c r="AM25" i="2" s="1"/>
  <c r="AK31" i="2"/>
  <c r="AO31" i="2" s="1"/>
  <c r="AL37" i="2"/>
  <c r="AM37" i="2" s="1"/>
  <c r="AL15" i="2"/>
  <c r="AK39" i="2"/>
  <c r="AO39" i="2" s="1"/>
  <c r="AK23" i="2"/>
  <c r="AO23" i="2" s="1"/>
  <c r="AK29" i="2"/>
  <c r="AO29" i="2" s="1"/>
  <c r="AL18" i="2"/>
  <c r="AM18" i="2" s="1"/>
  <c r="AK24" i="2"/>
  <c r="AO24" i="2" s="1"/>
  <c r="V389" i="2"/>
  <c r="V406" i="2"/>
  <c r="V415" i="2"/>
  <c r="V411" i="2"/>
  <c r="V11" i="2"/>
  <c r="V38" i="2"/>
  <c r="V23" i="2"/>
  <c r="V435" i="2"/>
  <c r="V375" i="2"/>
  <c r="V86" i="2"/>
  <c r="V410" i="2"/>
  <c r="V20" i="2"/>
  <c r="V29" i="2"/>
  <c r="V434" i="2"/>
  <c r="V377" i="2"/>
  <c r="V436" i="2"/>
  <c r="V351" i="2"/>
  <c r="V392" i="2"/>
  <c r="V35" i="2"/>
  <c r="V14" i="2"/>
  <c r="V32" i="2"/>
  <c r="V401" i="2"/>
  <c r="V34" i="2"/>
  <c r="V25" i="2"/>
  <c r="V374" i="2"/>
  <c r="V13" i="2"/>
  <c r="V395" i="2"/>
  <c r="V437" i="2"/>
  <c r="AL78" i="2"/>
  <c r="AK84" i="2"/>
  <c r="AO84" i="2" s="1"/>
  <c r="AL90" i="2"/>
  <c r="AK90" i="2"/>
  <c r="AO90" i="2" s="1"/>
  <c r="AK105" i="2"/>
  <c r="AO105" i="2" s="1"/>
  <c r="AL106" i="2"/>
  <c r="AK106" i="2"/>
  <c r="AO106" i="2" s="1"/>
  <c r="AK52" i="2"/>
  <c r="AO52" i="2" s="1"/>
  <c r="AL52" i="2"/>
  <c r="AK58" i="2"/>
  <c r="AO58" i="2" s="1"/>
  <c r="AL58" i="2"/>
  <c r="AK80" i="2"/>
  <c r="AO80" i="2" s="1"/>
  <c r="AL80" i="2"/>
  <c r="AL92" i="2"/>
  <c r="AL88" i="2"/>
  <c r="AL103" i="2"/>
  <c r="AK109" i="2"/>
  <c r="AO109" i="2" s="1"/>
  <c r="AL44" i="2"/>
  <c r="AL83" i="2"/>
  <c r="AK83" i="2"/>
  <c r="AO83" i="2" s="1"/>
  <c r="AL95" i="2"/>
  <c r="AK95" i="2"/>
  <c r="AO95" i="2" s="1"/>
  <c r="AL104" i="2"/>
  <c r="AL116" i="2"/>
  <c r="AK48" i="2"/>
  <c r="AO48" i="2" s="1"/>
  <c r="AL48" i="2"/>
  <c r="AK54" i="2"/>
  <c r="AO54" i="2" s="1"/>
  <c r="AL54" i="2"/>
  <c r="AK71" i="2"/>
  <c r="AO71" i="2" s="1"/>
  <c r="AK50" i="2"/>
  <c r="AO50" i="2" s="1"/>
  <c r="AK56" i="2"/>
  <c r="AO56" i="2" s="1"/>
  <c r="AI63" i="2"/>
  <c r="AI455" i="2" s="1"/>
  <c r="AK62" i="2"/>
  <c r="AL87" i="2"/>
  <c r="AL102" i="2"/>
  <c r="AK102" i="2"/>
  <c r="AO102" i="2" s="1"/>
  <c r="AL7" i="2"/>
  <c r="AM7" i="2" s="1"/>
  <c r="AL8" i="2"/>
  <c r="AK8" i="2"/>
  <c r="AK10" i="2"/>
  <c r="AO10" i="2" s="1"/>
  <c r="AL10" i="2"/>
  <c r="AK11" i="2"/>
  <c r="AO11" i="2" s="1"/>
  <c r="AL11" i="2"/>
  <c r="AK12" i="2"/>
  <c r="AO12" i="2" s="1"/>
  <c r="AL12" i="2"/>
  <c r="AL14" i="2"/>
  <c r="AK14" i="2"/>
  <c r="AO14" i="2" s="1"/>
  <c r="AK17" i="2"/>
  <c r="AO17" i="2" s="1"/>
  <c r="AL17" i="2"/>
  <c r="AK19" i="2"/>
  <c r="AO19" i="2" s="1"/>
  <c r="AL19" i="2"/>
  <c r="AL20" i="2"/>
  <c r="AK20" i="2"/>
  <c r="AO20" i="2" s="1"/>
  <c r="AL26" i="2"/>
  <c r="AK26" i="2"/>
  <c r="AO26" i="2" s="1"/>
  <c r="AK27" i="2"/>
  <c r="AO27" i="2" s="1"/>
  <c r="AL27" i="2"/>
  <c r="AL30" i="2"/>
  <c r="AK30" i="2"/>
  <c r="AO30" i="2" s="1"/>
  <c r="AK33" i="2"/>
  <c r="AO33" i="2" s="1"/>
  <c r="AL33" i="2"/>
  <c r="AK34" i="2"/>
  <c r="AO34" i="2" s="1"/>
  <c r="AL34" i="2"/>
  <c r="AK36" i="2"/>
  <c r="AO36" i="2" s="1"/>
  <c r="AL36" i="2"/>
  <c r="AL38" i="2"/>
  <c r="AK38" i="2"/>
  <c r="AO38" i="2" s="1"/>
  <c r="AK40" i="2"/>
  <c r="AO40" i="2" s="1"/>
  <c r="AL40" i="2"/>
  <c r="V384" i="2"/>
  <c r="V428" i="2"/>
  <c r="V403" i="2"/>
  <c r="V423" i="2"/>
  <c r="V400" i="2"/>
  <c r="V387" i="2"/>
  <c r="V407" i="2"/>
  <c r="V443" i="2"/>
  <c r="V442" i="2"/>
  <c r="V444" i="2"/>
  <c r="V353" i="2"/>
  <c r="V394" i="2"/>
  <c r="V412" i="2"/>
  <c r="V354" i="2"/>
  <c r="V381" i="2"/>
  <c r="V385" i="2"/>
  <c r="V427" i="2"/>
  <c r="V346" i="2"/>
  <c r="V345" i="2"/>
  <c r="V347" i="2"/>
  <c r="V339" i="2"/>
  <c r="V338" i="2"/>
  <c r="V328" i="2"/>
  <c r="V331" i="2"/>
  <c r="V329" i="2"/>
  <c r="T326" i="2"/>
  <c r="X326" i="2"/>
  <c r="AL185" i="2"/>
  <c r="AK177" i="2"/>
  <c r="AK169" i="2"/>
  <c r="V192" i="2"/>
  <c r="T200" i="2"/>
  <c r="X200" i="2"/>
  <c r="V195" i="2"/>
  <c r="T190" i="2"/>
  <c r="X190" i="2"/>
  <c r="V186" i="2"/>
  <c r="V188" i="2"/>
  <c r="V180" i="2"/>
  <c r="V172" i="2"/>
  <c r="V171" i="2"/>
  <c r="V116" i="2"/>
  <c r="V114" i="2"/>
  <c r="V110" i="2"/>
  <c r="V104" i="2"/>
  <c r="V94" i="2"/>
  <c r="V89" i="2"/>
  <c r="V92" i="2"/>
  <c r="V78" i="2"/>
  <c r="V70" i="2"/>
  <c r="V65" i="2"/>
  <c r="U63" i="2"/>
  <c r="X63" i="2"/>
  <c r="V53" i="2"/>
  <c r="V43" i="2"/>
  <c r="U60" i="2"/>
  <c r="X60" i="2"/>
  <c r="V57" i="2"/>
  <c r="V52" i="2"/>
  <c r="V48" i="2"/>
  <c r="V165" i="2"/>
  <c r="V161" i="2"/>
  <c r="V316" i="2"/>
  <c r="V317" i="2"/>
  <c r="V318" i="2"/>
  <c r="V160" i="2"/>
  <c r="U167" i="2"/>
  <c r="X167" i="2"/>
  <c r="V311" i="2"/>
  <c r="V308" i="2"/>
  <c r="V303" i="2"/>
  <c r="V304" i="2"/>
  <c r="V298" i="2"/>
  <c r="V297" i="2"/>
  <c r="V300" i="2"/>
  <c r="V290" i="2"/>
  <c r="V292" i="2"/>
  <c r="V291" i="2"/>
  <c r="V282" i="2"/>
  <c r="V285" i="2"/>
  <c r="V286" i="2"/>
  <c r="V283" i="2"/>
  <c r="V274" i="2"/>
  <c r="V276" i="2"/>
  <c r="V277" i="2"/>
  <c r="V278" i="2"/>
  <c r="V262" i="2"/>
  <c r="V258" i="2"/>
  <c r="V261" i="2"/>
  <c r="V267" i="2"/>
  <c r="V263" i="2"/>
  <c r="V265" i="2"/>
  <c r="V260" i="2"/>
  <c r="AK262" i="2"/>
  <c r="AO262" i="2" s="1"/>
  <c r="V269" i="2"/>
  <c r="V157" i="2"/>
  <c r="V254" i="2"/>
  <c r="V251" i="2"/>
  <c r="V244" i="2"/>
  <c r="V246" i="2"/>
  <c r="V247" i="2"/>
  <c r="V248" i="2"/>
  <c r="V242" i="2"/>
  <c r="V234" i="2"/>
  <c r="V240" i="2"/>
  <c r="V235" i="2"/>
  <c r="V233" i="2"/>
  <c r="V237" i="2"/>
  <c r="V232" i="2"/>
  <c r="V236" i="2"/>
  <c r="V227" i="2"/>
  <c r="V225" i="2"/>
  <c r="U229" i="2"/>
  <c r="X229" i="2"/>
  <c r="V220" i="2"/>
  <c r="U223" i="2"/>
  <c r="X223" i="2"/>
  <c r="V219" i="2"/>
  <c r="V215" i="2"/>
  <c r="U217" i="2"/>
  <c r="X217" i="2"/>
  <c r="V214" i="2"/>
  <c r="V205" i="2"/>
  <c r="AK134" i="2"/>
  <c r="AL134" i="2"/>
  <c r="V136" i="2"/>
  <c r="V135" i="2"/>
  <c r="V132" i="2"/>
  <c r="V129" i="2"/>
  <c r="V130" i="2"/>
  <c r="T73" i="2"/>
  <c r="T167" i="2"/>
  <c r="R432" i="2"/>
  <c r="R440" i="2" s="1"/>
  <c r="R455" i="2" s="1"/>
  <c r="T63" i="2"/>
  <c r="T175" i="2"/>
  <c r="U175" i="2"/>
  <c r="U200" i="2"/>
  <c r="T217" i="2"/>
  <c r="U190" i="2"/>
  <c r="U326" i="2"/>
  <c r="T229" i="2"/>
  <c r="T432" i="2" l="1"/>
  <c r="T440" i="2" s="1"/>
  <c r="T455" i="2" s="1"/>
  <c r="X432" i="2"/>
  <c r="X440" i="2" s="1"/>
  <c r="X455" i="2" s="1"/>
  <c r="AO134" i="2"/>
  <c r="AQ134" i="2" s="1"/>
  <c r="U432" i="2"/>
  <c r="U440" i="2" s="1"/>
  <c r="U455" i="2" s="1"/>
  <c r="AQ458" i="2"/>
  <c r="AM20" i="2"/>
  <c r="AO177" i="2"/>
  <c r="AQ177" i="2" s="1"/>
  <c r="AM40" i="2"/>
  <c r="AM34" i="2"/>
  <c r="AO62" i="2"/>
  <c r="AO63" i="2" s="1"/>
  <c r="AK63" i="2"/>
  <c r="AM52" i="2"/>
  <c r="AO169" i="2"/>
  <c r="AQ169" i="2" s="1"/>
  <c r="AK41" i="2"/>
  <c r="AR16" i="2"/>
  <c r="AL41" i="2"/>
  <c r="AM83" i="2"/>
  <c r="AR32" i="2"/>
  <c r="AM106" i="2"/>
  <c r="AM30" i="2"/>
  <c r="AM14" i="2"/>
  <c r="AM90" i="2"/>
  <c r="AM38" i="2"/>
  <c r="AM26" i="2"/>
  <c r="AM80" i="2"/>
  <c r="AP262" i="2"/>
  <c r="AQ262" i="2"/>
  <c r="AM102" i="2"/>
  <c r="AP109" i="2"/>
  <c r="AQ109" i="2"/>
  <c r="AQ105" i="2"/>
  <c r="AP105" i="2"/>
  <c r="AQ106" i="2"/>
  <c r="AP106" i="2"/>
  <c r="AP102" i="2"/>
  <c r="AQ102" i="2"/>
  <c r="AQ95" i="2"/>
  <c r="AP95" i="2"/>
  <c r="AM95" i="2"/>
  <c r="AQ83" i="2"/>
  <c r="AP83" i="2"/>
  <c r="AP84" i="2"/>
  <c r="AQ84" i="2"/>
  <c r="AP80" i="2"/>
  <c r="AQ80" i="2"/>
  <c r="AP90" i="2"/>
  <c r="AQ90" i="2"/>
  <c r="AP71" i="2"/>
  <c r="AQ71" i="2"/>
  <c r="AM58" i="2"/>
  <c r="AM23" i="2"/>
  <c r="AR25" i="2"/>
  <c r="AR28" i="2"/>
  <c r="AR13" i="2"/>
  <c r="AM31" i="2"/>
  <c r="AM29" i="2"/>
  <c r="AM54" i="2"/>
  <c r="AP58" i="2"/>
  <c r="AQ58" i="2"/>
  <c r="AQ54" i="2"/>
  <c r="AP54" i="2"/>
  <c r="AM48" i="2"/>
  <c r="AP52" i="2"/>
  <c r="AQ52" i="2"/>
  <c r="AP56" i="2"/>
  <c r="AQ56" i="2"/>
  <c r="AQ48" i="2"/>
  <c r="AP48" i="2"/>
  <c r="AP50" i="2"/>
  <c r="AQ50" i="2"/>
  <c r="AM15" i="2"/>
  <c r="AQ15" i="2"/>
  <c r="AR15" i="2" s="1"/>
  <c r="AM27" i="2"/>
  <c r="AM19" i="2"/>
  <c r="AM12" i="2"/>
  <c r="AO8" i="2"/>
  <c r="AQ31" i="2"/>
  <c r="AP31" i="2"/>
  <c r="AR22" i="2"/>
  <c r="AR37" i="2"/>
  <c r="AM35" i="2"/>
  <c r="AQ36" i="2"/>
  <c r="AP36" i="2"/>
  <c r="AQ40" i="2"/>
  <c r="AP40" i="2"/>
  <c r="AQ34" i="2"/>
  <c r="AP34" i="2"/>
  <c r="AP27" i="2"/>
  <c r="AQ27" i="2"/>
  <c r="AQ19" i="2"/>
  <c r="AP19" i="2"/>
  <c r="AQ12" i="2"/>
  <c r="AP12" i="2"/>
  <c r="AQ29" i="2"/>
  <c r="AP29" i="2"/>
  <c r="AP38" i="2"/>
  <c r="AQ38" i="2"/>
  <c r="AM33" i="2"/>
  <c r="AQ26" i="2"/>
  <c r="AP26" i="2"/>
  <c r="AM17" i="2"/>
  <c r="AM11" i="2"/>
  <c r="AP23" i="2"/>
  <c r="AQ23" i="2"/>
  <c r="AQ24" i="2"/>
  <c r="AP24" i="2"/>
  <c r="AP33" i="2"/>
  <c r="AQ33" i="2"/>
  <c r="AQ17" i="2"/>
  <c r="AP17" i="2"/>
  <c r="AP11" i="2"/>
  <c r="AQ11" i="2"/>
  <c r="AP39" i="2"/>
  <c r="AQ39" i="2"/>
  <c r="AP35" i="2"/>
  <c r="AQ35" i="2"/>
  <c r="AM39" i="2"/>
  <c r="AM24" i="2"/>
  <c r="AM21" i="2"/>
  <c r="AP21" i="2"/>
  <c r="AQ21" i="2"/>
  <c r="AM36" i="2"/>
  <c r="AQ30" i="2"/>
  <c r="AP30" i="2"/>
  <c r="AP20" i="2"/>
  <c r="AQ20" i="2"/>
  <c r="AQ14" i="2"/>
  <c r="AP14" i="2"/>
  <c r="AM10" i="2"/>
  <c r="AR18" i="2"/>
  <c r="AP10" i="2"/>
  <c r="AQ10" i="2"/>
  <c r="AP9" i="2"/>
  <c r="AQ9" i="2"/>
  <c r="AM9" i="2"/>
  <c r="AM8" i="2"/>
  <c r="AK92" i="2"/>
  <c r="AO92" i="2" s="1"/>
  <c r="AL84" i="2"/>
  <c r="AM84" i="2" s="1"/>
  <c r="AL50" i="2"/>
  <c r="AM50" i="2" s="1"/>
  <c r="AK103" i="2"/>
  <c r="AO103" i="2" s="1"/>
  <c r="AL105" i="2"/>
  <c r="AM105" i="2" s="1"/>
  <c r="AL109" i="2"/>
  <c r="AM109" i="2" s="1"/>
  <c r="AK87" i="2"/>
  <c r="AO87" i="2" s="1"/>
  <c r="AK78" i="2"/>
  <c r="AO78" i="2" s="1"/>
  <c r="AK44" i="2"/>
  <c r="AO44" i="2" s="1"/>
  <c r="AL71" i="2"/>
  <c r="AK116" i="2"/>
  <c r="AO116" i="2" s="1"/>
  <c r="AL56" i="2"/>
  <c r="AM56" i="2" s="1"/>
  <c r="AK104" i="2"/>
  <c r="AO104" i="2" s="1"/>
  <c r="AK88" i="2"/>
  <c r="AO88" i="2" s="1"/>
  <c r="AL198" i="2"/>
  <c r="AK198" i="2"/>
  <c r="AO198" i="2" s="1"/>
  <c r="AL196" i="2"/>
  <c r="AK196" i="2"/>
  <c r="AO196" i="2" s="1"/>
  <c r="AL195" i="2"/>
  <c r="AK195" i="2"/>
  <c r="AL194" i="2"/>
  <c r="AK194" i="2"/>
  <c r="AL193" i="2"/>
  <c r="AK193" i="2"/>
  <c r="AO193" i="2" s="1"/>
  <c r="AL62" i="2"/>
  <c r="AK53" i="2"/>
  <c r="AO53" i="2" s="1"/>
  <c r="AL53" i="2"/>
  <c r="AK47" i="2"/>
  <c r="AO47" i="2" s="1"/>
  <c r="AL47" i="2"/>
  <c r="AK114" i="2"/>
  <c r="AO114" i="2" s="1"/>
  <c r="AL114" i="2"/>
  <c r="AK108" i="2"/>
  <c r="AO108" i="2" s="1"/>
  <c r="AL108" i="2"/>
  <c r="AK81" i="2"/>
  <c r="AO81" i="2" s="1"/>
  <c r="AL81" i="2"/>
  <c r="AK75" i="2"/>
  <c r="AL75" i="2"/>
  <c r="AL113" i="2"/>
  <c r="AK113" i="2"/>
  <c r="AO113" i="2" s="1"/>
  <c r="AK101" i="2"/>
  <c r="AO101" i="2" s="1"/>
  <c r="AL101" i="2"/>
  <c r="AK57" i="2"/>
  <c r="AO57" i="2" s="1"/>
  <c r="AL57" i="2"/>
  <c r="AK51" i="2"/>
  <c r="AO51" i="2" s="1"/>
  <c r="AL51" i="2"/>
  <c r="AK45" i="2"/>
  <c r="AO45" i="2" s="1"/>
  <c r="AL45" i="2"/>
  <c r="AL66" i="2"/>
  <c r="AK66" i="2"/>
  <c r="AO66" i="2" s="1"/>
  <c r="AK110" i="2"/>
  <c r="AO110" i="2" s="1"/>
  <c r="AL110" i="2"/>
  <c r="AL89" i="2"/>
  <c r="AK89" i="2"/>
  <c r="AO89" i="2" s="1"/>
  <c r="AK77" i="2"/>
  <c r="AO77" i="2" s="1"/>
  <c r="AL77" i="2"/>
  <c r="AK199" i="2"/>
  <c r="AO199" i="2" s="1"/>
  <c r="AL199" i="2"/>
  <c r="AK70" i="2"/>
  <c r="AK73" i="2" s="1"/>
  <c r="AL94" i="2"/>
  <c r="AK94" i="2"/>
  <c r="AO94" i="2" s="1"/>
  <c r="AK82" i="2"/>
  <c r="AO82" i="2" s="1"/>
  <c r="AL82" i="2"/>
  <c r="AK76" i="2"/>
  <c r="AO76" i="2" s="1"/>
  <c r="AL76" i="2"/>
  <c r="AK59" i="2"/>
  <c r="AO59" i="2" s="1"/>
  <c r="AL59" i="2"/>
  <c r="AL43" i="2"/>
  <c r="AK43" i="2"/>
  <c r="AL65" i="2"/>
  <c r="AK65" i="2"/>
  <c r="AL107" i="2"/>
  <c r="AK107" i="2"/>
  <c r="AO107" i="2" s="1"/>
  <c r="AK100" i="2"/>
  <c r="AL100" i="2"/>
  <c r="AK55" i="2"/>
  <c r="AO55" i="2" s="1"/>
  <c r="AL55" i="2"/>
  <c r="AK49" i="2"/>
  <c r="AO49" i="2" s="1"/>
  <c r="AL49" i="2"/>
  <c r="AK46" i="2"/>
  <c r="AO46" i="2" s="1"/>
  <c r="AL46" i="2"/>
  <c r="AK67" i="2"/>
  <c r="AO67" i="2" s="1"/>
  <c r="AL67" i="2"/>
  <c r="AK112" i="2"/>
  <c r="AO112" i="2" s="1"/>
  <c r="AL112" i="2"/>
  <c r="AL97" i="2"/>
  <c r="AK97" i="2"/>
  <c r="AO97" i="2" s="1"/>
  <c r="AL91" i="2"/>
  <c r="AK91" i="2"/>
  <c r="AO91" i="2" s="1"/>
  <c r="AL85" i="2"/>
  <c r="AK85" i="2"/>
  <c r="AO85" i="2" s="1"/>
  <c r="AL79" i="2"/>
  <c r="AK79" i="2"/>
  <c r="AO79" i="2" s="1"/>
  <c r="AK118" i="2"/>
  <c r="AO118" i="2" s="1"/>
  <c r="AL118" i="2"/>
  <c r="AL117" i="2"/>
  <c r="AK117" i="2"/>
  <c r="AO117" i="2" s="1"/>
  <c r="AK96" i="2"/>
  <c r="AO96" i="2" s="1"/>
  <c r="AL96" i="2"/>
  <c r="AK192" i="2"/>
  <c r="AL192" i="2"/>
  <c r="AK188" i="2"/>
  <c r="AO188" i="2" s="1"/>
  <c r="AL188" i="2"/>
  <c r="AK187" i="2"/>
  <c r="AO187" i="2" s="1"/>
  <c r="AL187" i="2"/>
  <c r="AK186" i="2"/>
  <c r="AO186" i="2" s="1"/>
  <c r="AL186" i="2"/>
  <c r="AK185" i="2"/>
  <c r="AK181" i="2"/>
  <c r="AO181" i="2" s="1"/>
  <c r="AL181" i="2"/>
  <c r="AK180" i="2"/>
  <c r="AL180" i="2"/>
  <c r="AL179" i="2"/>
  <c r="AK179" i="2"/>
  <c r="AO179" i="2" s="1"/>
  <c r="AK178" i="2"/>
  <c r="AO178" i="2" s="1"/>
  <c r="AL178" i="2"/>
  <c r="AL177" i="2"/>
  <c r="AK173" i="2"/>
  <c r="AO173" i="2" s="1"/>
  <c r="AL173" i="2"/>
  <c r="AL172" i="2"/>
  <c r="AK172" i="2"/>
  <c r="AO172" i="2" s="1"/>
  <c r="AK171" i="2"/>
  <c r="AO171" i="2" s="1"/>
  <c r="AL171" i="2"/>
  <c r="AL170" i="2"/>
  <c r="AK170" i="2"/>
  <c r="AO170" i="2" s="1"/>
  <c r="AL169" i="2"/>
  <c r="AK165" i="2"/>
  <c r="AO165" i="2" s="1"/>
  <c r="AL165" i="2"/>
  <c r="AK164" i="2"/>
  <c r="AL164" i="2"/>
  <c r="AL161" i="2"/>
  <c r="AK161" i="2"/>
  <c r="AO161" i="2" s="1"/>
  <c r="AK316" i="2"/>
  <c r="AL148" i="2"/>
  <c r="AK282" i="2"/>
  <c r="AK274" i="2"/>
  <c r="AL157" i="2"/>
  <c r="AK157" i="2"/>
  <c r="AO157" i="2" s="1"/>
  <c r="AL262" i="2"/>
  <c r="AM262" i="2" s="1"/>
  <c r="AK145" i="2"/>
  <c r="AL145" i="2"/>
  <c r="AK139" i="2"/>
  <c r="AL139" i="2"/>
  <c r="AL136" i="2"/>
  <c r="AK136" i="2"/>
  <c r="AK135" i="2"/>
  <c r="AL135" i="2"/>
  <c r="AL132" i="2"/>
  <c r="AK132" i="2"/>
  <c r="AL130" i="2"/>
  <c r="AK130" i="2"/>
  <c r="AK129" i="2"/>
  <c r="AL129" i="2"/>
  <c r="AP134" i="2" l="1"/>
  <c r="AS134" i="2" s="1"/>
  <c r="AM71" i="2"/>
  <c r="AL73" i="2"/>
  <c r="AO195" i="2"/>
  <c r="AP195" i="2" s="1"/>
  <c r="AO194" i="2"/>
  <c r="AQ194" i="2" s="1"/>
  <c r="AO180" i="2"/>
  <c r="AO183" i="2" s="1"/>
  <c r="AO164" i="2"/>
  <c r="AP164" i="2" s="1"/>
  <c r="AO139" i="2"/>
  <c r="AQ139" i="2" s="1"/>
  <c r="AO129" i="2"/>
  <c r="AP129" i="2" s="1"/>
  <c r="AO135" i="2"/>
  <c r="AQ135" i="2" s="1"/>
  <c r="AO145" i="2"/>
  <c r="AQ145" i="2" s="1"/>
  <c r="AO132" i="2"/>
  <c r="AQ132" i="2" s="1"/>
  <c r="AO130" i="2"/>
  <c r="AP130" i="2" s="1"/>
  <c r="AO136" i="2"/>
  <c r="AP136" i="2" s="1"/>
  <c r="AP177" i="2"/>
  <c r="AR177" i="2" s="1"/>
  <c r="AP169" i="2"/>
  <c r="AR169" i="2" s="1"/>
  <c r="AR12" i="2"/>
  <c r="AL190" i="2"/>
  <c r="AL200" i="2"/>
  <c r="AR19" i="2"/>
  <c r="AQ62" i="2"/>
  <c r="AQ63" i="2" s="1"/>
  <c r="AP62" i="2"/>
  <c r="AP63" i="2" s="1"/>
  <c r="AR31" i="2"/>
  <c r="AO75" i="2"/>
  <c r="AP75" i="2" s="1"/>
  <c r="AO192" i="2"/>
  <c r="AK200" i="2"/>
  <c r="AO65" i="2"/>
  <c r="AO68" i="2" s="1"/>
  <c r="AK68" i="2"/>
  <c r="AO274" i="2"/>
  <c r="AP274" i="2" s="1"/>
  <c r="AO185" i="2"/>
  <c r="AO190" i="2" s="1"/>
  <c r="AK190" i="2"/>
  <c r="AM177" i="2"/>
  <c r="AL183" i="2"/>
  <c r="AL68" i="2"/>
  <c r="AR10" i="2"/>
  <c r="AO316" i="2"/>
  <c r="AQ316" i="2" s="1"/>
  <c r="AO43" i="2"/>
  <c r="AO60" i="2" s="1"/>
  <c r="AK60" i="2"/>
  <c r="AK183" i="2"/>
  <c r="AO100" i="2"/>
  <c r="AQ100" i="2" s="1"/>
  <c r="AM43" i="2"/>
  <c r="AL60" i="2"/>
  <c r="AM62" i="2"/>
  <c r="AL63" i="2"/>
  <c r="AO282" i="2"/>
  <c r="AQ282" i="2" s="1"/>
  <c r="AK175" i="2"/>
  <c r="AO175" i="2"/>
  <c r="AM169" i="2"/>
  <c r="AL175" i="2"/>
  <c r="AQ8" i="2"/>
  <c r="AO41" i="2"/>
  <c r="AM178" i="2"/>
  <c r="AM187" i="2"/>
  <c r="AM81" i="2"/>
  <c r="AM165" i="2"/>
  <c r="AM199" i="2"/>
  <c r="AM132" i="2"/>
  <c r="AM172" i="2"/>
  <c r="AR134" i="2"/>
  <c r="AM181" i="2"/>
  <c r="AM164" i="2"/>
  <c r="AM101" i="2"/>
  <c r="AR80" i="2"/>
  <c r="AM107" i="2"/>
  <c r="AM94" i="2"/>
  <c r="AM173" i="2"/>
  <c r="AM96" i="2"/>
  <c r="AM100" i="2"/>
  <c r="AR95" i="2"/>
  <c r="AM129" i="2"/>
  <c r="AM180" i="2"/>
  <c r="AM186" i="2"/>
  <c r="AM57" i="2"/>
  <c r="AM75" i="2"/>
  <c r="AM114" i="2"/>
  <c r="AM53" i="2"/>
  <c r="AR38" i="2"/>
  <c r="AR50" i="2"/>
  <c r="AR52" i="2"/>
  <c r="AR109" i="2"/>
  <c r="AM179" i="2"/>
  <c r="AM170" i="2"/>
  <c r="AM192" i="2"/>
  <c r="AM79" i="2"/>
  <c r="AP8" i="2"/>
  <c r="AP41" i="2" s="1"/>
  <c r="AR54" i="2"/>
  <c r="AM161" i="2"/>
  <c r="AM171" i="2"/>
  <c r="AM112" i="2"/>
  <c r="AM118" i="2"/>
  <c r="AM67" i="2"/>
  <c r="AM55" i="2"/>
  <c r="AM76" i="2"/>
  <c r="AM193" i="2"/>
  <c r="AM113" i="2"/>
  <c r="AR29" i="2"/>
  <c r="AR262" i="2"/>
  <c r="AR105" i="2"/>
  <c r="AR106" i="2"/>
  <c r="AM194" i="2"/>
  <c r="AM198" i="2"/>
  <c r="AP198" i="2"/>
  <c r="AQ198" i="2"/>
  <c r="AQ193" i="2"/>
  <c r="AP193" i="2"/>
  <c r="AQ196" i="2"/>
  <c r="AP196" i="2"/>
  <c r="AQ199" i="2"/>
  <c r="AP199" i="2"/>
  <c r="AM195" i="2"/>
  <c r="AM196" i="2"/>
  <c r="AQ186" i="2"/>
  <c r="AP186" i="2"/>
  <c r="AP188" i="2"/>
  <c r="AQ188" i="2"/>
  <c r="AP187" i="2"/>
  <c r="AQ187" i="2"/>
  <c r="AM188" i="2"/>
  <c r="AM185" i="2"/>
  <c r="AQ181" i="2"/>
  <c r="AP181" i="2"/>
  <c r="AP179" i="2"/>
  <c r="AQ179" i="2"/>
  <c r="AP178" i="2"/>
  <c r="AQ178" i="2"/>
  <c r="AQ173" i="2"/>
  <c r="AP173" i="2"/>
  <c r="AP171" i="2"/>
  <c r="AQ171" i="2"/>
  <c r="AP170" i="2"/>
  <c r="AQ170" i="2"/>
  <c r="AP172" i="2"/>
  <c r="AQ172" i="2"/>
  <c r="AQ165" i="2"/>
  <c r="AP165" i="2"/>
  <c r="AQ161" i="2"/>
  <c r="AP161" i="2"/>
  <c r="AP157" i="2"/>
  <c r="AQ157" i="2"/>
  <c r="AM157" i="2"/>
  <c r="AM130" i="2"/>
  <c r="AM139" i="2"/>
  <c r="AM145" i="2"/>
  <c r="AM117" i="2"/>
  <c r="AP116" i="2"/>
  <c r="AQ116" i="2"/>
  <c r="AQ118" i="2"/>
  <c r="AP118" i="2"/>
  <c r="AM110" i="2"/>
  <c r="AQ113" i="2"/>
  <c r="AP113" i="2"/>
  <c r="AM108" i="2"/>
  <c r="AR102" i="2"/>
  <c r="AP108" i="2"/>
  <c r="AQ108" i="2"/>
  <c r="AP104" i="2"/>
  <c r="AQ104" i="2"/>
  <c r="AP117" i="2"/>
  <c r="AQ117" i="2"/>
  <c r="AQ107" i="2"/>
  <c r="AP107" i="2"/>
  <c r="AP114" i="2"/>
  <c r="AQ114" i="2"/>
  <c r="AQ112" i="2"/>
  <c r="AP112" i="2"/>
  <c r="AM104" i="2"/>
  <c r="AP110" i="2"/>
  <c r="AQ110" i="2"/>
  <c r="AQ101" i="2"/>
  <c r="AP101" i="2"/>
  <c r="AP103" i="2"/>
  <c r="AQ103" i="2"/>
  <c r="AM116" i="2"/>
  <c r="AM103" i="2"/>
  <c r="AQ96" i="2"/>
  <c r="AP96" i="2"/>
  <c r="AM97" i="2"/>
  <c r="AQ97" i="2"/>
  <c r="AP97" i="2"/>
  <c r="AP94" i="2"/>
  <c r="AQ94" i="2"/>
  <c r="AP77" i="2"/>
  <c r="AQ77" i="2"/>
  <c r="AQ89" i="2"/>
  <c r="AP89" i="2"/>
  <c r="AP79" i="2"/>
  <c r="AQ79" i="2"/>
  <c r="AM82" i="2"/>
  <c r="AM78" i="2"/>
  <c r="AQ87" i="2"/>
  <c r="AP87" i="2"/>
  <c r="AQ82" i="2"/>
  <c r="AP82" i="2"/>
  <c r="AM77" i="2"/>
  <c r="AQ88" i="2"/>
  <c r="AP88" i="2"/>
  <c r="AP78" i="2"/>
  <c r="AQ78" i="2"/>
  <c r="AR90" i="2"/>
  <c r="AR84" i="2"/>
  <c r="AP92" i="2"/>
  <c r="AQ92" i="2"/>
  <c r="AM92" i="2"/>
  <c r="AQ81" i="2"/>
  <c r="AP81" i="2"/>
  <c r="AP85" i="2"/>
  <c r="AQ85" i="2"/>
  <c r="AM85" i="2"/>
  <c r="AP91" i="2"/>
  <c r="AQ91" i="2"/>
  <c r="AM89" i="2"/>
  <c r="AM91" i="2"/>
  <c r="AQ76" i="2"/>
  <c r="AP76" i="2"/>
  <c r="AR83" i="2"/>
  <c r="AR71" i="2"/>
  <c r="AO70" i="2"/>
  <c r="AO73" i="2" s="1"/>
  <c r="AM70" i="2"/>
  <c r="AQ67" i="2"/>
  <c r="AP67" i="2"/>
  <c r="AM66" i="2"/>
  <c r="AQ66" i="2"/>
  <c r="AP66" i="2"/>
  <c r="AM65" i="2"/>
  <c r="AR56" i="2"/>
  <c r="AM49" i="2"/>
  <c r="AM59" i="2"/>
  <c r="AR58" i="2"/>
  <c r="AM46" i="2"/>
  <c r="AR27" i="2"/>
  <c r="AR11" i="2"/>
  <c r="AR14" i="2"/>
  <c r="AR20" i="2"/>
  <c r="AR39" i="2"/>
  <c r="AR33" i="2"/>
  <c r="AR34" i="2"/>
  <c r="AP51" i="2"/>
  <c r="AQ51" i="2"/>
  <c r="AP46" i="2"/>
  <c r="AQ46" i="2"/>
  <c r="AP57" i="2"/>
  <c r="AQ57" i="2"/>
  <c r="AQ53" i="2"/>
  <c r="AP53" i="2"/>
  <c r="AQ49" i="2"/>
  <c r="AP49" i="2"/>
  <c r="AQ59" i="2"/>
  <c r="AP59" i="2"/>
  <c r="AM45" i="2"/>
  <c r="AR48" i="2"/>
  <c r="AP45" i="2"/>
  <c r="AQ45" i="2"/>
  <c r="AQ55" i="2"/>
  <c r="AP55" i="2"/>
  <c r="AM51" i="2"/>
  <c r="AM47" i="2"/>
  <c r="AM44" i="2"/>
  <c r="AQ47" i="2"/>
  <c r="AP47" i="2"/>
  <c r="AP44" i="2"/>
  <c r="AQ44" i="2"/>
  <c r="AR21" i="2"/>
  <c r="AR17" i="2"/>
  <c r="AR30" i="2"/>
  <c r="AR24" i="2"/>
  <c r="AR26" i="2"/>
  <c r="AR36" i="2"/>
  <c r="AR35" i="2"/>
  <c r="AR23" i="2"/>
  <c r="AR9" i="2"/>
  <c r="AR40" i="2"/>
  <c r="AL374" i="2"/>
  <c r="AK374" i="2"/>
  <c r="AK438" i="2"/>
  <c r="AO438" i="2" s="1"/>
  <c r="AL438" i="2"/>
  <c r="AK404" i="2"/>
  <c r="AO404" i="2" s="1"/>
  <c r="AL404" i="2"/>
  <c r="AK379" i="2"/>
  <c r="AO379" i="2" s="1"/>
  <c r="AL379" i="2"/>
  <c r="AK389" i="2"/>
  <c r="AO389" i="2" s="1"/>
  <c r="AL389" i="2"/>
  <c r="AK406" i="2"/>
  <c r="AO406" i="2" s="1"/>
  <c r="AL406" i="2"/>
  <c r="AL375" i="2"/>
  <c r="AK375" i="2"/>
  <c r="AO375" i="2" s="1"/>
  <c r="AK395" i="2"/>
  <c r="AO395" i="2" s="1"/>
  <c r="AL395" i="2"/>
  <c r="AL415" i="2"/>
  <c r="AK415" i="2"/>
  <c r="AL437" i="2"/>
  <c r="AK437" i="2"/>
  <c r="AO437" i="2" s="1"/>
  <c r="AO86" i="2"/>
  <c r="AL86" i="2"/>
  <c r="AL98" i="2" s="1"/>
  <c r="AL411" i="2"/>
  <c r="AK411" i="2"/>
  <c r="AL445" i="2"/>
  <c r="AK445" i="2"/>
  <c r="AO445" i="2" s="1"/>
  <c r="AL351" i="2"/>
  <c r="AK351" i="2"/>
  <c r="AK392" i="2"/>
  <c r="AL392" i="2"/>
  <c r="AK410" i="2"/>
  <c r="AO410" i="2" s="1"/>
  <c r="AL410" i="2"/>
  <c r="AL434" i="2"/>
  <c r="AK434" i="2"/>
  <c r="AO434" i="2" s="1"/>
  <c r="AK397" i="2"/>
  <c r="AO397" i="2" s="1"/>
  <c r="AL397" i="2"/>
  <c r="AL417" i="2"/>
  <c r="AK417" i="2"/>
  <c r="AO417" i="2" s="1"/>
  <c r="AK355" i="2"/>
  <c r="AO355" i="2" s="1"/>
  <c r="AL355" i="2"/>
  <c r="AK376" i="2"/>
  <c r="AO376" i="2" s="1"/>
  <c r="AL376" i="2"/>
  <c r="AK416" i="2"/>
  <c r="AO416" i="2" s="1"/>
  <c r="AL416" i="2"/>
  <c r="AK377" i="2"/>
  <c r="AO377" i="2" s="1"/>
  <c r="AL377" i="2"/>
  <c r="AL436" i="2"/>
  <c r="AK436" i="2"/>
  <c r="AO436" i="2" s="1"/>
  <c r="AL401" i="2"/>
  <c r="AK401" i="2"/>
  <c r="AO401" i="2" s="1"/>
  <c r="AL435" i="2"/>
  <c r="AK435" i="2"/>
  <c r="AO435" i="2" s="1"/>
  <c r="AK345" i="2"/>
  <c r="AO345" i="2" s="1"/>
  <c r="AL345" i="2"/>
  <c r="AL346" i="2"/>
  <c r="AK346" i="2"/>
  <c r="AO346" i="2" s="1"/>
  <c r="AL344" i="2"/>
  <c r="AK344" i="2"/>
  <c r="AL340" i="2"/>
  <c r="AK340" i="2"/>
  <c r="AO340" i="2" s="1"/>
  <c r="AK336" i="2"/>
  <c r="AL336" i="2"/>
  <c r="AL339" i="2"/>
  <c r="AK339" i="2"/>
  <c r="AO339" i="2" s="1"/>
  <c r="AK328" i="2"/>
  <c r="AL328" i="2"/>
  <c r="AL331" i="2"/>
  <c r="AK331" i="2"/>
  <c r="AO331" i="2" s="1"/>
  <c r="AK329" i="2"/>
  <c r="AO329" i="2" s="1"/>
  <c r="AL329" i="2"/>
  <c r="AL317" i="2"/>
  <c r="AK317" i="2"/>
  <c r="AO317" i="2" s="1"/>
  <c r="AL319" i="2"/>
  <c r="AK319" i="2"/>
  <c r="AO319" i="2" s="1"/>
  <c r="AL320" i="2"/>
  <c r="AK320" i="2"/>
  <c r="AO320" i="2" s="1"/>
  <c r="AL303" i="2"/>
  <c r="AK303" i="2"/>
  <c r="AO303" i="2" s="1"/>
  <c r="AK298" i="2"/>
  <c r="AO298" i="2" s="1"/>
  <c r="AL298" i="2"/>
  <c r="AL290" i="2"/>
  <c r="AK290" i="2"/>
  <c r="AL292" i="2"/>
  <c r="AK292" i="2"/>
  <c r="AO292" i="2" s="1"/>
  <c r="AK293" i="2"/>
  <c r="AO293" i="2" s="1"/>
  <c r="AL293" i="2"/>
  <c r="AK286" i="2"/>
  <c r="AO286" i="2" s="1"/>
  <c r="AL286" i="2"/>
  <c r="AK285" i="2"/>
  <c r="AO285" i="2" s="1"/>
  <c r="AL285" i="2"/>
  <c r="AK276" i="2"/>
  <c r="AO276" i="2" s="1"/>
  <c r="AL276" i="2"/>
  <c r="AK267" i="2"/>
  <c r="AO267" i="2" s="1"/>
  <c r="AL267" i="2"/>
  <c r="AL263" i="2"/>
  <c r="AK263" i="2"/>
  <c r="AO263" i="2" s="1"/>
  <c r="AL261" i="2"/>
  <c r="AK261" i="2"/>
  <c r="AO261" i="2" s="1"/>
  <c r="AK266" i="2"/>
  <c r="AO266" i="2" s="1"/>
  <c r="AL266" i="2"/>
  <c r="AK268" i="2"/>
  <c r="AO268" i="2" s="1"/>
  <c r="AL268" i="2"/>
  <c r="AL258" i="2"/>
  <c r="AO258" i="2"/>
  <c r="AK246" i="2"/>
  <c r="AO246" i="2" s="1"/>
  <c r="AL246" i="2"/>
  <c r="AL245" i="2"/>
  <c r="AK245" i="2"/>
  <c r="AO245" i="2" s="1"/>
  <c r="AL244" i="2"/>
  <c r="AK244" i="2"/>
  <c r="AO244" i="2" s="1"/>
  <c r="AK242" i="2"/>
  <c r="AO242" i="2" s="1"/>
  <c r="AL242" i="2"/>
  <c r="AL240" i="2"/>
  <c r="AK240" i="2"/>
  <c r="AO240" i="2" s="1"/>
  <c r="AK237" i="2"/>
  <c r="AO237" i="2" s="1"/>
  <c r="AL237" i="2"/>
  <c r="AL235" i="2"/>
  <c r="AK235" i="2"/>
  <c r="AO235" i="2" s="1"/>
  <c r="AL234" i="2"/>
  <c r="AK234" i="2"/>
  <c r="AO234" i="2" s="1"/>
  <c r="AL233" i="2"/>
  <c r="AK233" i="2"/>
  <c r="AO233" i="2" s="1"/>
  <c r="AL316" i="2"/>
  <c r="AK160" i="2"/>
  <c r="AL160" i="2"/>
  <c r="AL309" i="2"/>
  <c r="AK309" i="2"/>
  <c r="AO309" i="2" s="1"/>
  <c r="AK148" i="2"/>
  <c r="AO148" i="2" s="1"/>
  <c r="AL282" i="2"/>
  <c r="AL274" i="2"/>
  <c r="AK257" i="2"/>
  <c r="AL152" i="2"/>
  <c r="AK150" i="2"/>
  <c r="AL225" i="2"/>
  <c r="AK225" i="2"/>
  <c r="AK221" i="2"/>
  <c r="AL221" i="2"/>
  <c r="AK220" i="2"/>
  <c r="AO220" i="2" s="1"/>
  <c r="AL220" i="2"/>
  <c r="AL211" i="2"/>
  <c r="AK211" i="2"/>
  <c r="AK212" i="2"/>
  <c r="AO212" i="2" s="1"/>
  <c r="AL212" i="2"/>
  <c r="AK215" i="2"/>
  <c r="AO215" i="2" s="1"/>
  <c r="AL215" i="2"/>
  <c r="AK214" i="2"/>
  <c r="AO214" i="2" s="1"/>
  <c r="AL214" i="2"/>
  <c r="AL202" i="2"/>
  <c r="AK202" i="2"/>
  <c r="AL143" i="2"/>
  <c r="AK143" i="2"/>
  <c r="AO143" i="2" s="1"/>
  <c r="AK142" i="2"/>
  <c r="AL142" i="2"/>
  <c r="AL138" i="2"/>
  <c r="AK138" i="2"/>
  <c r="AL137" i="2"/>
  <c r="AK137" i="2"/>
  <c r="AK133" i="2"/>
  <c r="AO133" i="2" s="1"/>
  <c r="AL133" i="2"/>
  <c r="AK131" i="2"/>
  <c r="AO131" i="2" s="1"/>
  <c r="AL131" i="2"/>
  <c r="AK128" i="2"/>
  <c r="AO128" i="2" s="1"/>
  <c r="AL127" i="2"/>
  <c r="AK127" i="2"/>
  <c r="AK125" i="2"/>
  <c r="AO125" i="2" s="1"/>
  <c r="AL124" i="2"/>
  <c r="AK124" i="2"/>
  <c r="AK122" i="2"/>
  <c r="AO122" i="2" s="1"/>
  <c r="AL122" i="2"/>
  <c r="AK121" i="2"/>
  <c r="AL121" i="2"/>
  <c r="AQ164" i="2" l="1"/>
  <c r="AP139" i="2"/>
  <c r="AQ136" i="2"/>
  <c r="AQ195" i="2"/>
  <c r="AQ129" i="2"/>
  <c r="AP145" i="2"/>
  <c r="AR145" i="2" s="1"/>
  <c r="AP194" i="2"/>
  <c r="AR194" i="2" s="1"/>
  <c r="AT134" i="2"/>
  <c r="AP185" i="2"/>
  <c r="AP190" i="2" s="1"/>
  <c r="AQ185" i="2"/>
  <c r="AQ43" i="2"/>
  <c r="AQ60" i="2" s="1"/>
  <c r="AP132" i="2"/>
  <c r="AR132" i="2" s="1"/>
  <c r="AQ180" i="2"/>
  <c r="AQ183" i="2" s="1"/>
  <c r="AP316" i="2"/>
  <c r="AR316" i="2" s="1"/>
  <c r="AP180" i="2"/>
  <c r="AP183" i="2" s="1"/>
  <c r="AQ130" i="2"/>
  <c r="AR130" i="2" s="1"/>
  <c r="AO200" i="2"/>
  <c r="AQ192" i="2"/>
  <c r="AO150" i="2"/>
  <c r="AP150" i="2" s="1"/>
  <c r="AO138" i="2"/>
  <c r="AQ138" i="2" s="1"/>
  <c r="AO127" i="2"/>
  <c r="AQ127" i="2" s="1"/>
  <c r="AO142" i="2"/>
  <c r="AP142" i="2" s="1"/>
  <c r="AO124" i="2"/>
  <c r="AP124" i="2" s="1"/>
  <c r="AO137" i="2"/>
  <c r="AP137" i="2" s="1"/>
  <c r="AP135" i="2"/>
  <c r="AS135" i="2" s="1"/>
  <c r="AT135" i="2" s="1"/>
  <c r="AQ75" i="2"/>
  <c r="AR75" i="2" s="1"/>
  <c r="AP43" i="2"/>
  <c r="AP60" i="2" s="1"/>
  <c r="AP192" i="2"/>
  <c r="AO411" i="2"/>
  <c r="AP411" i="2" s="1"/>
  <c r="AO415" i="2"/>
  <c r="AQ415" i="2" s="1"/>
  <c r="AO392" i="2"/>
  <c r="AQ392" i="2" s="1"/>
  <c r="AO374" i="2"/>
  <c r="AP374" i="2" s="1"/>
  <c r="AM220" i="2"/>
  <c r="AR62" i="2"/>
  <c r="AP65" i="2"/>
  <c r="AP68" i="2" s="1"/>
  <c r="AR103" i="2"/>
  <c r="AR112" i="2"/>
  <c r="AO336" i="2"/>
  <c r="AQ336" i="2" s="1"/>
  <c r="AM328" i="2"/>
  <c r="AQ274" i="2"/>
  <c r="AR274" i="2" s="1"/>
  <c r="AM68" i="2"/>
  <c r="AO328" i="2"/>
  <c r="AP328" i="2" s="1"/>
  <c r="AP282" i="2"/>
  <c r="AR282" i="2" s="1"/>
  <c r="AO344" i="2"/>
  <c r="AQ175" i="2"/>
  <c r="AK322" i="2"/>
  <c r="AO351" i="2"/>
  <c r="AQ351" i="2" s="1"/>
  <c r="AP175" i="2"/>
  <c r="AO160" i="2"/>
  <c r="AR87" i="2"/>
  <c r="AR113" i="2"/>
  <c r="AO121" i="2"/>
  <c r="AQ121" i="2" s="1"/>
  <c r="AM316" i="2"/>
  <c r="AL322" i="2"/>
  <c r="AR88" i="2"/>
  <c r="AM274" i="2"/>
  <c r="AM160" i="2"/>
  <c r="AO225" i="2"/>
  <c r="AP225" i="2" s="1"/>
  <c r="AO290" i="2"/>
  <c r="AP290" i="2" s="1"/>
  <c r="AM200" i="2"/>
  <c r="AM397" i="2"/>
  <c r="AR79" i="2"/>
  <c r="AQ41" i="2"/>
  <c r="AR8" i="2"/>
  <c r="AK98" i="2"/>
  <c r="AO202" i="2"/>
  <c r="AQ202" i="2" s="1"/>
  <c r="AO257" i="2"/>
  <c r="AP257" i="2" s="1"/>
  <c r="AQ65" i="2"/>
  <c r="AQ68" i="2" s="1"/>
  <c r="AR91" i="2"/>
  <c r="AR78" i="2"/>
  <c r="AP100" i="2"/>
  <c r="AR100" i="2" s="1"/>
  <c r="AO98" i="2"/>
  <c r="AM282" i="2"/>
  <c r="AO221" i="2"/>
  <c r="AP221" i="2" s="1"/>
  <c r="AO211" i="2"/>
  <c r="AP211" i="2" s="1"/>
  <c r="AQ245" i="2"/>
  <c r="AP245" i="2"/>
  <c r="AQ246" i="2"/>
  <c r="AP246" i="2"/>
  <c r="AP244" i="2"/>
  <c r="AQ244" i="2"/>
  <c r="AM131" i="2"/>
  <c r="AR179" i="2"/>
  <c r="AR89" i="2"/>
  <c r="AR198" i="2"/>
  <c r="AM234" i="2"/>
  <c r="AM240" i="2"/>
  <c r="AM303" i="2"/>
  <c r="AM340" i="2"/>
  <c r="AM445" i="2"/>
  <c r="AM415" i="2"/>
  <c r="AM285" i="2"/>
  <c r="AM268" i="2"/>
  <c r="AM221" i="2"/>
  <c r="AM244" i="2"/>
  <c r="AM319" i="2"/>
  <c r="AR94" i="2"/>
  <c r="AM346" i="2"/>
  <c r="AM437" i="2"/>
  <c r="AR82" i="2"/>
  <c r="AR107" i="2"/>
  <c r="AM331" i="2"/>
  <c r="AM435" i="2"/>
  <c r="AM375" i="2"/>
  <c r="AR81" i="2"/>
  <c r="AM214" i="2"/>
  <c r="AM286" i="2"/>
  <c r="AM416" i="2"/>
  <c r="AM395" i="2"/>
  <c r="AM122" i="2"/>
  <c r="AM438" i="2"/>
  <c r="AR110" i="2"/>
  <c r="AR157" i="2"/>
  <c r="AR170" i="2"/>
  <c r="AR178" i="2"/>
  <c r="AQ70" i="2"/>
  <c r="AQ73" i="2" s="1"/>
  <c r="AP70" i="2"/>
  <c r="AP73" i="2" s="1"/>
  <c r="AM225" i="2"/>
  <c r="AM235" i="2"/>
  <c r="AM290" i="2"/>
  <c r="AM320" i="2"/>
  <c r="AM344" i="2"/>
  <c r="AR66" i="2"/>
  <c r="AM127" i="2"/>
  <c r="AM434" i="2"/>
  <c r="AM374" i="2"/>
  <c r="AM143" i="2"/>
  <c r="AM233" i="2"/>
  <c r="AM133" i="2"/>
  <c r="AM142" i="2"/>
  <c r="AM377" i="2"/>
  <c r="AM410" i="2"/>
  <c r="AM404" i="2"/>
  <c r="AR92" i="2"/>
  <c r="AQ445" i="2"/>
  <c r="AP445" i="2"/>
  <c r="AR187" i="2"/>
  <c r="AQ436" i="2"/>
  <c r="AP436" i="2"/>
  <c r="AP435" i="2"/>
  <c r="AQ435" i="2"/>
  <c r="AM436" i="2"/>
  <c r="AQ437" i="2"/>
  <c r="AP437" i="2"/>
  <c r="AQ438" i="2"/>
  <c r="AP438" i="2"/>
  <c r="AP434" i="2"/>
  <c r="AQ434" i="2"/>
  <c r="AQ417" i="2"/>
  <c r="AP417" i="2"/>
  <c r="AM417" i="2"/>
  <c r="AP416" i="2"/>
  <c r="AQ416" i="2"/>
  <c r="AP406" i="2"/>
  <c r="AQ406" i="2"/>
  <c r="AQ410" i="2"/>
  <c r="AP410" i="2"/>
  <c r="AQ404" i="2"/>
  <c r="AP404" i="2"/>
  <c r="AM411" i="2"/>
  <c r="AQ395" i="2"/>
  <c r="AP395" i="2"/>
  <c r="AQ397" i="2"/>
  <c r="AP397" i="2"/>
  <c r="AQ401" i="2"/>
  <c r="AP401" i="2"/>
  <c r="AM401" i="2"/>
  <c r="AM406" i="2"/>
  <c r="AM392" i="2"/>
  <c r="AR173" i="2"/>
  <c r="AQ377" i="2"/>
  <c r="AP377" i="2"/>
  <c r="AM389" i="2"/>
  <c r="AQ389" i="2"/>
  <c r="AP389" i="2"/>
  <c r="AM376" i="2"/>
  <c r="AQ375" i="2"/>
  <c r="AP375" i="2"/>
  <c r="AQ376" i="2"/>
  <c r="AP376" i="2"/>
  <c r="AP379" i="2"/>
  <c r="AQ379" i="2"/>
  <c r="AM355" i="2"/>
  <c r="AQ355" i="2"/>
  <c r="AP355" i="2"/>
  <c r="AM351" i="2"/>
  <c r="AQ345" i="2"/>
  <c r="AP345" i="2"/>
  <c r="AP346" i="2"/>
  <c r="AQ346" i="2"/>
  <c r="AM345" i="2"/>
  <c r="AP339" i="2"/>
  <c r="AQ339" i="2"/>
  <c r="AM339" i="2"/>
  <c r="AP340" i="2"/>
  <c r="AQ340" i="2"/>
  <c r="AM336" i="2"/>
  <c r="AM329" i="2"/>
  <c r="AQ329" i="2"/>
  <c r="AP329" i="2"/>
  <c r="AQ331" i="2"/>
  <c r="AP331" i="2"/>
  <c r="AR129" i="2"/>
  <c r="AR139" i="2"/>
  <c r="AQ317" i="2"/>
  <c r="AP317" i="2"/>
  <c r="AM317" i="2"/>
  <c r="AP320" i="2"/>
  <c r="AQ320" i="2"/>
  <c r="AP319" i="2"/>
  <c r="AQ319" i="2"/>
  <c r="AP309" i="2"/>
  <c r="AQ309" i="2"/>
  <c r="AM309" i="2"/>
  <c r="AQ298" i="2"/>
  <c r="AP298" i="2"/>
  <c r="AQ303" i="2"/>
  <c r="AP303" i="2"/>
  <c r="AM298" i="2"/>
  <c r="AP293" i="2"/>
  <c r="AQ293" i="2"/>
  <c r="AM292" i="2"/>
  <c r="AQ292" i="2"/>
  <c r="AP292" i="2"/>
  <c r="AM293" i="2"/>
  <c r="AP285" i="2"/>
  <c r="AQ285" i="2"/>
  <c r="AP286" i="2"/>
  <c r="AQ286" i="2"/>
  <c r="AP276" i="2"/>
  <c r="AQ276" i="2"/>
  <c r="AM276" i="2"/>
  <c r="AP261" i="2"/>
  <c r="AQ261" i="2"/>
  <c r="AM261" i="2"/>
  <c r="AQ263" i="2"/>
  <c r="AP263" i="2"/>
  <c r="AP268" i="2"/>
  <c r="AQ268" i="2"/>
  <c r="AM263" i="2"/>
  <c r="AM258" i="2"/>
  <c r="AP266" i="2"/>
  <c r="AQ266" i="2"/>
  <c r="AP267" i="2"/>
  <c r="AQ267" i="2"/>
  <c r="AQ258" i="2"/>
  <c r="AP258" i="2"/>
  <c r="AR116" i="2"/>
  <c r="AQ234" i="2"/>
  <c r="AP234" i="2"/>
  <c r="AQ240" i="2"/>
  <c r="AP240" i="2"/>
  <c r="AM245" i="2"/>
  <c r="AP237" i="2"/>
  <c r="AQ237" i="2"/>
  <c r="AP235" i="2"/>
  <c r="AQ235" i="2"/>
  <c r="AM242" i="2"/>
  <c r="AM246" i="2"/>
  <c r="AP242" i="2"/>
  <c r="AQ242" i="2"/>
  <c r="AQ233" i="2"/>
  <c r="AP233" i="2"/>
  <c r="AM237" i="2"/>
  <c r="AP220" i="2"/>
  <c r="AQ220" i="2"/>
  <c r="AM215" i="2"/>
  <c r="AQ215" i="2"/>
  <c r="AP215" i="2"/>
  <c r="AM212" i="2"/>
  <c r="AP212" i="2"/>
  <c r="AQ212" i="2"/>
  <c r="AQ214" i="2"/>
  <c r="AP214" i="2"/>
  <c r="AM211" i="2"/>
  <c r="AM202" i="2"/>
  <c r="AR195" i="2"/>
  <c r="AR196" i="2"/>
  <c r="AR199" i="2"/>
  <c r="AR193" i="2"/>
  <c r="AR188" i="2"/>
  <c r="AR186" i="2"/>
  <c r="AR181" i="2"/>
  <c r="AR171" i="2"/>
  <c r="AR172" i="2"/>
  <c r="AR161" i="2"/>
  <c r="AR165" i="2"/>
  <c r="AR164" i="2"/>
  <c r="AP148" i="2"/>
  <c r="AQ148" i="2"/>
  <c r="AM148" i="2"/>
  <c r="AP125" i="2"/>
  <c r="AQ125" i="2"/>
  <c r="AQ122" i="2"/>
  <c r="AP122" i="2"/>
  <c r="AM137" i="2"/>
  <c r="AM124" i="2"/>
  <c r="AP131" i="2"/>
  <c r="AQ131" i="2"/>
  <c r="AM138" i="2"/>
  <c r="AQ133" i="2"/>
  <c r="AP133" i="2"/>
  <c r="AP143" i="2"/>
  <c r="AQ143" i="2"/>
  <c r="AQ128" i="2"/>
  <c r="AP128" i="2"/>
  <c r="AR136" i="2"/>
  <c r="AM121" i="2"/>
  <c r="AR108" i="2"/>
  <c r="AR117" i="2"/>
  <c r="AR118" i="2"/>
  <c r="AR101" i="2"/>
  <c r="AR114" i="2"/>
  <c r="AR104" i="2"/>
  <c r="AR97" i="2"/>
  <c r="AR96" i="2"/>
  <c r="AP86" i="2"/>
  <c r="AP98" i="2" s="1"/>
  <c r="AQ86" i="2"/>
  <c r="AR76" i="2"/>
  <c r="AR85" i="2"/>
  <c r="AR77" i="2"/>
  <c r="AR67" i="2"/>
  <c r="AR51" i="2"/>
  <c r="AR57" i="2"/>
  <c r="AR47" i="2"/>
  <c r="AR45" i="2"/>
  <c r="AR46" i="2"/>
  <c r="AR55" i="2"/>
  <c r="AR59" i="2"/>
  <c r="AR49" i="2"/>
  <c r="AR44" i="2"/>
  <c r="AR53" i="2"/>
  <c r="AK162" i="2"/>
  <c r="AL162" i="2"/>
  <c r="AL128" i="2"/>
  <c r="AM128" i="2" s="1"/>
  <c r="AK152" i="2"/>
  <c r="AK326" i="2"/>
  <c r="AO326" i="2" s="1"/>
  <c r="AL125" i="2"/>
  <c r="AM125" i="2" s="1"/>
  <c r="AK427" i="2"/>
  <c r="AO427" i="2" s="1"/>
  <c r="AL427" i="2"/>
  <c r="AK385" i="2"/>
  <c r="AO385" i="2" s="1"/>
  <c r="AL385" i="2"/>
  <c r="AK243" i="2"/>
  <c r="AO243" i="2" s="1"/>
  <c r="AL243" i="2"/>
  <c r="AL381" i="2"/>
  <c r="AK381" i="2"/>
  <c r="AO381" i="2" s="1"/>
  <c r="AK354" i="2"/>
  <c r="AO354" i="2" s="1"/>
  <c r="AL354" i="2"/>
  <c r="AL412" i="2"/>
  <c r="AK412" i="2"/>
  <c r="AO412" i="2" s="1"/>
  <c r="AL394" i="2"/>
  <c r="AK394" i="2"/>
  <c r="AO394" i="2" s="1"/>
  <c r="AL353" i="2"/>
  <c r="AK353" i="2"/>
  <c r="AO353" i="2" s="1"/>
  <c r="AK444" i="2"/>
  <c r="AO444" i="2" s="1"/>
  <c r="AL444" i="2"/>
  <c r="AK442" i="2"/>
  <c r="AL442" i="2"/>
  <c r="AL393" i="2"/>
  <c r="AK393" i="2"/>
  <c r="AO393" i="2" s="1"/>
  <c r="AL352" i="2"/>
  <c r="AK352" i="2"/>
  <c r="AO352" i="2" s="1"/>
  <c r="AL443" i="2"/>
  <c r="AK443" i="2"/>
  <c r="AO443" i="2" s="1"/>
  <c r="AL422" i="2"/>
  <c r="AK422" i="2"/>
  <c r="AO422" i="2" s="1"/>
  <c r="AK402" i="2"/>
  <c r="AO402" i="2" s="1"/>
  <c r="AL402" i="2"/>
  <c r="AL382" i="2"/>
  <c r="AK382" i="2"/>
  <c r="AO382" i="2" s="1"/>
  <c r="AK405" i="2"/>
  <c r="AO405" i="2" s="1"/>
  <c r="AL405" i="2"/>
  <c r="AL429" i="2"/>
  <c r="AK429" i="2"/>
  <c r="AO429" i="2" s="1"/>
  <c r="AL407" i="2"/>
  <c r="AK407" i="2"/>
  <c r="AO407" i="2" s="1"/>
  <c r="AL387" i="2"/>
  <c r="AK387" i="2"/>
  <c r="AO387" i="2" s="1"/>
  <c r="AK420" i="2"/>
  <c r="AO420" i="2" s="1"/>
  <c r="AL420" i="2"/>
  <c r="AL400" i="2"/>
  <c r="AK400" i="2"/>
  <c r="AO400" i="2" s="1"/>
  <c r="AK383" i="2"/>
  <c r="AO383" i="2" s="1"/>
  <c r="AL383" i="2"/>
  <c r="AL111" i="2"/>
  <c r="AL119" i="2" s="1"/>
  <c r="AK111" i="2"/>
  <c r="AK408" i="2"/>
  <c r="AO408" i="2" s="1"/>
  <c r="AL408" i="2"/>
  <c r="AL388" i="2"/>
  <c r="AK388" i="2"/>
  <c r="AO388" i="2" s="1"/>
  <c r="AK419" i="2"/>
  <c r="AL419" i="2"/>
  <c r="AL423" i="2"/>
  <c r="AK423" i="2"/>
  <c r="AO423" i="2" s="1"/>
  <c r="AK409" i="2"/>
  <c r="AO409" i="2" s="1"/>
  <c r="AL409" i="2"/>
  <c r="AK418" i="2"/>
  <c r="AO418" i="2" s="1"/>
  <c r="AL418" i="2"/>
  <c r="AK396" i="2"/>
  <c r="AO396" i="2" s="1"/>
  <c r="AL396" i="2"/>
  <c r="AL421" i="2"/>
  <c r="AK421" i="2"/>
  <c r="AO421" i="2" s="1"/>
  <c r="AK403" i="2"/>
  <c r="AO403" i="2" s="1"/>
  <c r="AL403" i="2"/>
  <c r="AL386" i="2"/>
  <c r="AK386" i="2"/>
  <c r="AO386" i="2" s="1"/>
  <c r="AK428" i="2"/>
  <c r="AO428" i="2" s="1"/>
  <c r="AL428" i="2"/>
  <c r="AK426" i="2"/>
  <c r="AO426" i="2" s="1"/>
  <c r="AL426" i="2"/>
  <c r="AL378" i="2"/>
  <c r="AK378" i="2"/>
  <c r="AO378" i="2" s="1"/>
  <c r="AL430" i="2"/>
  <c r="AK430" i="2"/>
  <c r="AO430" i="2" s="1"/>
  <c r="AK398" i="2"/>
  <c r="AO398" i="2" s="1"/>
  <c r="AL398" i="2"/>
  <c r="AL384" i="2"/>
  <c r="AK384" i="2"/>
  <c r="AO384" i="2" s="1"/>
  <c r="AK347" i="2"/>
  <c r="AO347" i="2" s="1"/>
  <c r="AP347" i="2" s="1"/>
  <c r="AL347" i="2"/>
  <c r="AL349" i="2" s="1"/>
  <c r="AL338" i="2"/>
  <c r="AK338" i="2"/>
  <c r="AO338" i="2" s="1"/>
  <c r="AK337" i="2"/>
  <c r="AO337" i="2" s="1"/>
  <c r="AL337" i="2"/>
  <c r="AL332" i="2"/>
  <c r="AK332" i="2"/>
  <c r="AO332" i="2" s="1"/>
  <c r="AK330" i="2"/>
  <c r="AO330" i="2" s="1"/>
  <c r="AL330" i="2"/>
  <c r="AO318" i="2"/>
  <c r="AO322" i="2" s="1"/>
  <c r="AK304" i="2"/>
  <c r="AO304" i="2" s="1"/>
  <c r="AL304" i="2"/>
  <c r="AK301" i="2"/>
  <c r="AO301" i="2" s="1"/>
  <c r="AL301" i="2"/>
  <c r="AL300" i="2"/>
  <c r="AK300" i="2"/>
  <c r="AO300" i="2" s="1"/>
  <c r="AK299" i="2"/>
  <c r="AO299" i="2" s="1"/>
  <c r="AL299" i="2"/>
  <c r="AL297" i="2"/>
  <c r="AK297" i="2"/>
  <c r="AK291" i="2"/>
  <c r="AO291" i="2" s="1"/>
  <c r="AL291" i="2"/>
  <c r="AL295" i="2" s="1"/>
  <c r="AL284" i="2"/>
  <c r="AK284" i="2"/>
  <c r="AO284" i="2" s="1"/>
  <c r="AK283" i="2"/>
  <c r="AL283" i="2"/>
  <c r="AL278" i="2"/>
  <c r="AK278" i="2"/>
  <c r="AO278" i="2" s="1"/>
  <c r="AL275" i="2"/>
  <c r="AK275" i="2"/>
  <c r="AK277" i="2"/>
  <c r="AO277" i="2" s="1"/>
  <c r="AL277" i="2"/>
  <c r="AK269" i="2"/>
  <c r="AO269" i="2" s="1"/>
  <c r="AL269" i="2"/>
  <c r="AK270" i="2"/>
  <c r="AO270" i="2" s="1"/>
  <c r="AL270" i="2"/>
  <c r="AL271" i="2"/>
  <c r="AK271" i="2"/>
  <c r="AO271" i="2" s="1"/>
  <c r="AL260" i="2"/>
  <c r="AK260" i="2"/>
  <c r="AO260" i="2" s="1"/>
  <c r="AK265" i="2"/>
  <c r="AL265" i="2"/>
  <c r="AK264" i="2"/>
  <c r="AO264" i="2" s="1"/>
  <c r="AL264" i="2"/>
  <c r="AL259" i="2"/>
  <c r="AO259" i="2"/>
  <c r="AK254" i="2"/>
  <c r="AL254" i="2"/>
  <c r="AK252" i="2"/>
  <c r="AO252" i="2" s="1"/>
  <c r="AL252" i="2"/>
  <c r="AL251" i="2"/>
  <c r="AK251" i="2"/>
  <c r="AO251" i="2" s="1"/>
  <c r="AK248" i="2"/>
  <c r="AO248" i="2" s="1"/>
  <c r="AL248" i="2"/>
  <c r="AL247" i="2"/>
  <c r="AK247" i="2"/>
  <c r="AO247" i="2" s="1"/>
  <c r="AL241" i="2"/>
  <c r="AK241" i="2"/>
  <c r="AO241" i="2" s="1"/>
  <c r="AL239" i="2"/>
  <c r="AK239" i="2"/>
  <c r="AO239" i="2" s="1"/>
  <c r="AL238" i="2"/>
  <c r="AK238" i="2"/>
  <c r="AO238" i="2" s="1"/>
  <c r="AL236" i="2"/>
  <c r="AK236" i="2"/>
  <c r="AO236" i="2" s="1"/>
  <c r="AL232" i="2"/>
  <c r="AK232" i="2"/>
  <c r="AO232" i="2" s="1"/>
  <c r="AL231" i="2"/>
  <c r="AK231" i="2"/>
  <c r="AO231" i="2" s="1"/>
  <c r="AL227" i="2"/>
  <c r="AK227" i="2"/>
  <c r="AO227" i="2" s="1"/>
  <c r="AK226" i="2"/>
  <c r="AO226" i="2" s="1"/>
  <c r="AL226" i="2"/>
  <c r="AL150" i="2"/>
  <c r="AK163" i="2"/>
  <c r="AO163" i="2" s="1"/>
  <c r="AL163" i="2"/>
  <c r="AL308" i="2"/>
  <c r="AK308" i="2"/>
  <c r="AO308" i="2" s="1"/>
  <c r="AK307" i="2"/>
  <c r="AL307" i="2"/>
  <c r="AK311" i="2"/>
  <c r="AO311" i="2" s="1"/>
  <c r="AL311" i="2"/>
  <c r="AL310" i="2"/>
  <c r="AK310" i="2"/>
  <c r="AO310" i="2" s="1"/>
  <c r="AK312" i="2"/>
  <c r="AO312" i="2" s="1"/>
  <c r="AL312" i="2"/>
  <c r="AK156" i="2"/>
  <c r="AO156" i="2" s="1"/>
  <c r="AL156" i="2"/>
  <c r="AL155" i="2"/>
  <c r="AK155" i="2"/>
  <c r="AO155" i="2" s="1"/>
  <c r="AL257" i="2"/>
  <c r="AM257" i="2" s="1"/>
  <c r="AL151" i="2"/>
  <c r="AK151" i="2"/>
  <c r="AO151" i="2" s="1"/>
  <c r="AL253" i="2"/>
  <c r="AK253" i="2"/>
  <c r="AO253" i="2" s="1"/>
  <c r="AL219" i="2"/>
  <c r="AK219" i="2"/>
  <c r="AO219" i="2" s="1"/>
  <c r="AK213" i="2"/>
  <c r="AO213" i="2" s="1"/>
  <c r="AL213" i="2"/>
  <c r="AL217" i="2" s="1"/>
  <c r="AK206" i="2"/>
  <c r="AO206" i="2" s="1"/>
  <c r="AL206" i="2"/>
  <c r="AK205" i="2"/>
  <c r="AO205" i="2" s="1"/>
  <c r="AL205" i="2"/>
  <c r="AL204" i="2"/>
  <c r="AK204" i="2"/>
  <c r="AO204" i="2" s="1"/>
  <c r="AK203" i="2"/>
  <c r="AO203" i="2" s="1"/>
  <c r="AL203" i="2"/>
  <c r="AK207" i="2"/>
  <c r="AO207" i="2" s="1"/>
  <c r="AL207" i="2"/>
  <c r="AK144" i="2"/>
  <c r="AO144" i="2" s="1"/>
  <c r="AL144" i="2"/>
  <c r="AK140" i="2"/>
  <c r="AO140" i="2" s="1"/>
  <c r="AL140" i="2"/>
  <c r="AK126" i="2"/>
  <c r="AO126" i="2" s="1"/>
  <c r="AL126" i="2"/>
  <c r="AK123" i="2"/>
  <c r="AO123" i="2" s="1"/>
  <c r="AL123" i="2"/>
  <c r="AQ328" i="2" l="1"/>
  <c r="AQ200" i="2"/>
  <c r="AQ137" i="2"/>
  <c r="AR137" i="2" s="1"/>
  <c r="AP200" i="2"/>
  <c r="AR185" i="2"/>
  <c r="AQ190" i="2"/>
  <c r="AQ124" i="2"/>
  <c r="AR124" i="2" s="1"/>
  <c r="AQ411" i="2"/>
  <c r="AR411" i="2" s="1"/>
  <c r="AR135" i="2"/>
  <c r="AQ150" i="2"/>
  <c r="AR150" i="2" s="1"/>
  <c r="AR180" i="2"/>
  <c r="AQ211" i="2"/>
  <c r="AR211" i="2" s="1"/>
  <c r="AQ98" i="2"/>
  <c r="AS86" i="2"/>
  <c r="AS146" i="2"/>
  <c r="AT146" i="2"/>
  <c r="AP138" i="2"/>
  <c r="AR138" i="2" s="1"/>
  <c r="AR43" i="2"/>
  <c r="AP127" i="2"/>
  <c r="AR127" i="2" s="1"/>
  <c r="AR192" i="2"/>
  <c r="AO162" i="2"/>
  <c r="AO167" i="2" s="1"/>
  <c r="AO152" i="2"/>
  <c r="AO158" i="2" s="1"/>
  <c r="AQ142" i="2"/>
  <c r="AR142" i="2" s="1"/>
  <c r="AP121" i="2"/>
  <c r="AR121" i="2" s="1"/>
  <c r="AL413" i="2"/>
  <c r="AP392" i="2"/>
  <c r="AR392" i="2" s="1"/>
  <c r="AL390" i="2"/>
  <c r="AL424" i="2"/>
  <c r="AQ257" i="2"/>
  <c r="AR257" i="2" s="1"/>
  <c r="AP336" i="2"/>
  <c r="AR336" i="2" s="1"/>
  <c r="AL447" i="2"/>
  <c r="AO442" i="2"/>
  <c r="AO447" i="2" s="1"/>
  <c r="AK447" i="2"/>
  <c r="AP415" i="2"/>
  <c r="AR415" i="2" s="1"/>
  <c r="AK413" i="2"/>
  <c r="AO390" i="2"/>
  <c r="AQ374" i="2"/>
  <c r="AR374" i="2" s="1"/>
  <c r="AO413" i="2"/>
  <c r="AO419" i="2"/>
  <c r="AO424" i="2" s="1"/>
  <c r="AK424" i="2"/>
  <c r="AK390" i="2"/>
  <c r="AL334" i="2"/>
  <c r="AL357" i="2"/>
  <c r="AL229" i="2"/>
  <c r="AL288" i="2"/>
  <c r="AP351" i="2"/>
  <c r="AR351" i="2" s="1"/>
  <c r="AQ290" i="2"/>
  <c r="AR290" i="2" s="1"/>
  <c r="AL167" i="2"/>
  <c r="AP202" i="2"/>
  <c r="AR202" i="2" s="1"/>
  <c r="AM219" i="2"/>
  <c r="AL305" i="2"/>
  <c r="AL342" i="2"/>
  <c r="AO349" i="2"/>
  <c r="AL209" i="2"/>
  <c r="AP344" i="2"/>
  <c r="AP349" i="2" s="1"/>
  <c r="AR70" i="2"/>
  <c r="AL280" i="2"/>
  <c r="AQ344" i="2"/>
  <c r="AK334" i="2"/>
  <c r="AL146" i="2"/>
  <c r="AO334" i="2"/>
  <c r="AK342" i="2"/>
  <c r="AM385" i="2"/>
  <c r="AR65" i="2"/>
  <c r="AK357" i="2"/>
  <c r="AO342" i="2"/>
  <c r="AQ221" i="2"/>
  <c r="AR221" i="2" s="1"/>
  <c r="AR267" i="2"/>
  <c r="AR416" i="2"/>
  <c r="AR244" i="2"/>
  <c r="AO357" i="2"/>
  <c r="AK349" i="2"/>
  <c r="AO111" i="2"/>
  <c r="AK119" i="2"/>
  <c r="AQ160" i="2"/>
  <c r="AK209" i="2"/>
  <c r="AK295" i="2"/>
  <c r="AO229" i="2"/>
  <c r="AK146" i="2"/>
  <c r="AQ225" i="2"/>
  <c r="AL223" i="2"/>
  <c r="AL314" i="2"/>
  <c r="AM150" i="2"/>
  <c r="AL158" i="2"/>
  <c r="AK223" i="2"/>
  <c r="AO209" i="2"/>
  <c r="AO295" i="2"/>
  <c r="AK272" i="2"/>
  <c r="AM272" i="2"/>
  <c r="AO307" i="2"/>
  <c r="AO314" i="2" s="1"/>
  <c r="AK314" i="2"/>
  <c r="AO297" i="2"/>
  <c r="AO305" i="2" s="1"/>
  <c r="AK305" i="2"/>
  <c r="AO223" i="2"/>
  <c r="AK229" i="2"/>
  <c r="AK167" i="2"/>
  <c r="AL255" i="2"/>
  <c r="AL272" i="2"/>
  <c r="AO275" i="2"/>
  <c r="AO280" i="2" s="1"/>
  <c r="AK280" i="2"/>
  <c r="AP160" i="2"/>
  <c r="AO146" i="2"/>
  <c r="AO283" i="2"/>
  <c r="AO288" i="2" s="1"/>
  <c r="AK288" i="2"/>
  <c r="AO265" i="2"/>
  <c r="AO272" i="2" s="1"/>
  <c r="AO254" i="2"/>
  <c r="AO255" i="2" s="1"/>
  <c r="AK255" i="2"/>
  <c r="AK217" i="2"/>
  <c r="AO217" i="2"/>
  <c r="AK158" i="2"/>
  <c r="AP247" i="2"/>
  <c r="AQ247" i="2"/>
  <c r="AR122" i="2"/>
  <c r="AP243" i="2"/>
  <c r="AQ243" i="2"/>
  <c r="AM156" i="2"/>
  <c r="AM337" i="2"/>
  <c r="AM353" i="2"/>
  <c r="AR125" i="2"/>
  <c r="AR346" i="2"/>
  <c r="AM232" i="2"/>
  <c r="AQ248" i="2"/>
  <c r="AP248" i="2"/>
  <c r="AM239" i="2"/>
  <c r="AM271" i="2"/>
  <c r="AM394" i="2"/>
  <c r="AM332" i="2"/>
  <c r="AM407" i="2"/>
  <c r="AR406" i="2"/>
  <c r="AM260" i="2"/>
  <c r="AM238" i="2"/>
  <c r="AM251" i="2"/>
  <c r="AM278" i="2"/>
  <c r="AM231" i="2"/>
  <c r="AM259" i="2"/>
  <c r="AM140" i="2"/>
  <c r="AM203" i="2"/>
  <c r="AM206" i="2"/>
  <c r="AM250" i="2"/>
  <c r="AM398" i="2"/>
  <c r="AM403" i="2"/>
  <c r="AM396" i="2"/>
  <c r="AM409" i="2"/>
  <c r="AM402" i="2"/>
  <c r="AR276" i="2"/>
  <c r="AR293" i="2"/>
  <c r="AR320" i="2"/>
  <c r="AM444" i="2"/>
  <c r="AM443" i="2"/>
  <c r="AR434" i="2"/>
  <c r="AM426" i="2"/>
  <c r="AR397" i="2"/>
  <c r="AM151" i="2"/>
  <c r="AM300" i="2"/>
  <c r="AM388" i="2"/>
  <c r="AM352" i="2"/>
  <c r="AR395" i="2"/>
  <c r="AR445" i="2"/>
  <c r="AM155" i="2"/>
  <c r="AM310" i="2"/>
  <c r="AM429" i="2"/>
  <c r="AR410" i="2"/>
  <c r="AM236" i="2"/>
  <c r="AM275" i="2"/>
  <c r="AR214" i="2"/>
  <c r="AR375" i="2"/>
  <c r="AM253" i="2"/>
  <c r="AM393" i="2"/>
  <c r="AM427" i="2"/>
  <c r="AM241" i="2"/>
  <c r="AM386" i="2"/>
  <c r="AR128" i="2"/>
  <c r="AM207" i="2"/>
  <c r="AM226" i="2"/>
  <c r="AM248" i="2"/>
  <c r="AM252" i="2"/>
  <c r="AM264" i="2"/>
  <c r="AM277" i="2"/>
  <c r="AM291" i="2"/>
  <c r="AM299" i="2"/>
  <c r="AM304" i="2"/>
  <c r="AM418" i="2"/>
  <c r="AR148" i="2"/>
  <c r="AR319" i="2"/>
  <c r="AM297" i="2"/>
  <c r="AM412" i="2"/>
  <c r="AM123" i="2"/>
  <c r="AM144" i="2"/>
  <c r="AM213" i="2"/>
  <c r="AM330" i="2"/>
  <c r="AM428" i="2"/>
  <c r="AR86" i="2"/>
  <c r="AR258" i="2"/>
  <c r="AR339" i="2"/>
  <c r="AM308" i="2"/>
  <c r="AM400" i="2"/>
  <c r="AM387" i="2"/>
  <c r="AR133" i="2"/>
  <c r="AR303" i="2"/>
  <c r="AR317" i="2"/>
  <c r="AM312" i="2"/>
  <c r="AR340" i="2"/>
  <c r="AR309" i="2"/>
  <c r="AR285" i="2"/>
  <c r="AR268" i="2"/>
  <c r="AR261" i="2"/>
  <c r="AR246" i="2"/>
  <c r="AR242" i="2"/>
  <c r="AR237" i="2"/>
  <c r="AR233" i="2"/>
  <c r="AR220" i="2"/>
  <c r="AQ443" i="2"/>
  <c r="AP443" i="2"/>
  <c r="AQ444" i="2"/>
  <c r="AP444" i="2"/>
  <c r="AM442" i="2"/>
  <c r="AR437" i="2"/>
  <c r="AR435" i="2"/>
  <c r="AR438" i="2"/>
  <c r="AR436" i="2"/>
  <c r="AQ430" i="2"/>
  <c r="AP430" i="2"/>
  <c r="AQ429" i="2"/>
  <c r="AP429" i="2"/>
  <c r="AQ428" i="2"/>
  <c r="AP428" i="2"/>
  <c r="AM430" i="2"/>
  <c r="AQ427" i="2"/>
  <c r="AP427" i="2"/>
  <c r="AQ426" i="2"/>
  <c r="AP426" i="2"/>
  <c r="AM420" i="2"/>
  <c r="AQ423" i="2"/>
  <c r="AP423" i="2"/>
  <c r="AM423" i="2"/>
  <c r="AM422" i="2"/>
  <c r="AQ422" i="2"/>
  <c r="AP422" i="2"/>
  <c r="AQ418" i="2"/>
  <c r="AP418" i="2"/>
  <c r="AP420" i="2"/>
  <c r="AQ420" i="2"/>
  <c r="AP421" i="2"/>
  <c r="AQ421" i="2"/>
  <c r="AM421" i="2"/>
  <c r="AM419" i="2"/>
  <c r="AR417" i="2"/>
  <c r="AP405" i="2"/>
  <c r="AQ405" i="2"/>
  <c r="AQ398" i="2"/>
  <c r="AP398" i="2"/>
  <c r="AQ403" i="2"/>
  <c r="AP403" i="2"/>
  <c r="AQ396" i="2"/>
  <c r="AP396" i="2"/>
  <c r="AQ409" i="2"/>
  <c r="AP409" i="2"/>
  <c r="AQ402" i="2"/>
  <c r="AP402" i="2"/>
  <c r="AP412" i="2"/>
  <c r="AQ412" i="2"/>
  <c r="AM408" i="2"/>
  <c r="AP393" i="2"/>
  <c r="AQ393" i="2"/>
  <c r="AQ408" i="2"/>
  <c r="AP408" i="2"/>
  <c r="AP400" i="2"/>
  <c r="AQ400" i="2"/>
  <c r="AR401" i="2"/>
  <c r="AQ407" i="2"/>
  <c r="AP407" i="2"/>
  <c r="AM405" i="2"/>
  <c r="AP394" i="2"/>
  <c r="AQ394" i="2"/>
  <c r="AR404" i="2"/>
  <c r="AM384" i="2"/>
  <c r="AQ383" i="2"/>
  <c r="AP383" i="2"/>
  <c r="AP387" i="2"/>
  <c r="AQ387" i="2"/>
  <c r="AP385" i="2"/>
  <c r="AQ385" i="2"/>
  <c r="AR379" i="2"/>
  <c r="AQ384" i="2"/>
  <c r="AP384" i="2"/>
  <c r="AQ382" i="2"/>
  <c r="AP382" i="2"/>
  <c r="AR389" i="2"/>
  <c r="AP378" i="2"/>
  <c r="AQ378" i="2"/>
  <c r="AM378" i="2"/>
  <c r="AP386" i="2"/>
  <c r="AQ386" i="2"/>
  <c r="AQ388" i="2"/>
  <c r="AP388" i="2"/>
  <c r="AR376" i="2"/>
  <c r="AP381" i="2"/>
  <c r="AQ381" i="2"/>
  <c r="AR377" i="2"/>
  <c r="AP352" i="2"/>
  <c r="AQ352" i="2"/>
  <c r="AP353" i="2"/>
  <c r="AQ353" i="2"/>
  <c r="AM354" i="2"/>
  <c r="AQ354" i="2"/>
  <c r="AP354" i="2"/>
  <c r="AR355" i="2"/>
  <c r="AM347" i="2"/>
  <c r="AQ347" i="2"/>
  <c r="AR345" i="2"/>
  <c r="AP338" i="2"/>
  <c r="AQ338" i="2"/>
  <c r="AM338" i="2"/>
  <c r="AP337" i="2"/>
  <c r="AQ337" i="2"/>
  <c r="AQ330" i="2"/>
  <c r="AP330" i="2"/>
  <c r="AQ332" i="2"/>
  <c r="AP332" i="2"/>
  <c r="AR331" i="2"/>
  <c r="AR329" i="2"/>
  <c r="AR328" i="2"/>
  <c r="AP326" i="2"/>
  <c r="AR326" i="2" s="1"/>
  <c r="AQ326" i="2"/>
  <c r="AQ318" i="2"/>
  <c r="AQ322" i="2" s="1"/>
  <c r="AP318" i="2"/>
  <c r="AP322" i="2" s="1"/>
  <c r="AQ311" i="2"/>
  <c r="AP311" i="2"/>
  <c r="AQ312" i="2"/>
  <c r="AP312" i="2"/>
  <c r="AP310" i="2"/>
  <c r="AQ310" i="2"/>
  <c r="AM311" i="2"/>
  <c r="AQ308" i="2"/>
  <c r="AP308" i="2"/>
  <c r="AM307" i="2"/>
  <c r="AM301" i="2"/>
  <c r="AP299" i="2"/>
  <c r="AQ299" i="2"/>
  <c r="AQ304" i="2"/>
  <c r="AP304" i="2"/>
  <c r="AP300" i="2"/>
  <c r="AQ300" i="2"/>
  <c r="AP301" i="2"/>
  <c r="AQ301" i="2"/>
  <c r="AR298" i="2"/>
  <c r="AP291" i="2"/>
  <c r="AP295" i="2" s="1"/>
  <c r="AQ291" i="2"/>
  <c r="AR292" i="2"/>
  <c r="AP284" i="2"/>
  <c r="AQ284" i="2"/>
  <c r="AM284" i="2"/>
  <c r="AR286" i="2"/>
  <c r="AM283" i="2"/>
  <c r="AP277" i="2"/>
  <c r="AQ277" i="2"/>
  <c r="AP278" i="2"/>
  <c r="AQ278" i="2"/>
  <c r="AQ269" i="2"/>
  <c r="AP269" i="2"/>
  <c r="AM270" i="2"/>
  <c r="AR266" i="2"/>
  <c r="AQ270" i="2"/>
  <c r="AP270" i="2"/>
  <c r="AQ259" i="2"/>
  <c r="AP259" i="2"/>
  <c r="AP260" i="2"/>
  <c r="AQ260" i="2"/>
  <c r="AM269" i="2"/>
  <c r="AR263" i="2"/>
  <c r="AQ271" i="2"/>
  <c r="AP271" i="2"/>
  <c r="AQ264" i="2"/>
  <c r="AP264" i="2"/>
  <c r="AP253" i="2"/>
  <c r="AQ253" i="2"/>
  <c r="AP238" i="2"/>
  <c r="AQ238" i="2"/>
  <c r="AQ251" i="2"/>
  <c r="AP251" i="2"/>
  <c r="AM247" i="2"/>
  <c r="AR235" i="2"/>
  <c r="AR245" i="2"/>
  <c r="AP232" i="2"/>
  <c r="AQ232" i="2"/>
  <c r="AQ239" i="2"/>
  <c r="AP239" i="2"/>
  <c r="AQ252" i="2"/>
  <c r="AP252" i="2"/>
  <c r="AR240" i="2"/>
  <c r="AP236" i="2"/>
  <c r="AQ236" i="2"/>
  <c r="AP241" i="2"/>
  <c r="AQ241" i="2"/>
  <c r="AP250" i="2"/>
  <c r="AQ250" i="2"/>
  <c r="AR234" i="2"/>
  <c r="AQ231" i="2"/>
  <c r="AP231" i="2"/>
  <c r="AQ226" i="2"/>
  <c r="AP226" i="2"/>
  <c r="AQ227" i="2"/>
  <c r="AP227" i="2"/>
  <c r="AM227" i="2"/>
  <c r="AP219" i="2"/>
  <c r="AP223" i="2" s="1"/>
  <c r="AQ219" i="2"/>
  <c r="AQ213" i="2"/>
  <c r="AP213" i="2"/>
  <c r="AP217" i="2" s="1"/>
  <c r="AR212" i="2"/>
  <c r="AR215" i="2"/>
  <c r="AP203" i="2"/>
  <c r="AQ203" i="2"/>
  <c r="AP206" i="2"/>
  <c r="AQ206" i="2"/>
  <c r="AP207" i="2"/>
  <c r="AQ207" i="2"/>
  <c r="AQ205" i="2"/>
  <c r="AP205" i="2"/>
  <c r="AP204" i="2"/>
  <c r="AQ204" i="2"/>
  <c r="AM204" i="2"/>
  <c r="AQ163" i="2"/>
  <c r="AP163" i="2"/>
  <c r="AM163" i="2"/>
  <c r="AM162" i="2"/>
  <c r="AP155" i="2"/>
  <c r="AQ155" i="2"/>
  <c r="AQ154" i="2"/>
  <c r="AP154" i="2"/>
  <c r="AM152" i="2"/>
  <c r="AP151" i="2"/>
  <c r="AQ151" i="2"/>
  <c r="AP156" i="2"/>
  <c r="AQ156" i="2"/>
  <c r="AQ126" i="2"/>
  <c r="AP126" i="2"/>
  <c r="AQ140" i="2"/>
  <c r="AP140" i="2"/>
  <c r="AQ144" i="2"/>
  <c r="AP144" i="2"/>
  <c r="AM126" i="2"/>
  <c r="AR131" i="2"/>
  <c r="AQ123" i="2"/>
  <c r="AP123" i="2"/>
  <c r="AR143" i="2"/>
  <c r="AL326" i="2"/>
  <c r="AP162" i="2" l="1"/>
  <c r="AP167" i="2" s="1"/>
  <c r="AQ162" i="2"/>
  <c r="AQ152" i="2"/>
  <c r="AQ217" i="2"/>
  <c r="AT86" i="2"/>
  <c r="AT98" i="2" s="1"/>
  <c r="AS98" i="2"/>
  <c r="AP152" i="2"/>
  <c r="AP158" i="2" s="1"/>
  <c r="AQ442" i="2"/>
  <c r="AQ447" i="2" s="1"/>
  <c r="AQ419" i="2"/>
  <c r="AQ424" i="2" s="1"/>
  <c r="AP419" i="2"/>
  <c r="AP424" i="2" s="1"/>
  <c r="AL432" i="2"/>
  <c r="AL440" i="2" s="1"/>
  <c r="AL455" i="2" s="1"/>
  <c r="AK432" i="2"/>
  <c r="AK440" i="2" s="1"/>
  <c r="AK455" i="2" s="1"/>
  <c r="AP442" i="2"/>
  <c r="AP447" i="2" s="1"/>
  <c r="AO432" i="2"/>
  <c r="AO440" i="2" s="1"/>
  <c r="AP390" i="2"/>
  <c r="AQ413" i="2"/>
  <c r="AP413" i="2"/>
  <c r="AQ390" i="2"/>
  <c r="AO119" i="2"/>
  <c r="AQ111" i="2"/>
  <c r="AQ119" i="2" s="1"/>
  <c r="AP111" i="2"/>
  <c r="AS111" i="2" s="1"/>
  <c r="AQ254" i="2"/>
  <c r="AQ255" i="2" s="1"/>
  <c r="AP254" i="2"/>
  <c r="AP255" i="2" s="1"/>
  <c r="AR160" i="2"/>
  <c r="AQ295" i="2"/>
  <c r="AR344" i="2"/>
  <c r="AP275" i="2"/>
  <c r="AP280" i="2" s="1"/>
  <c r="AP357" i="2"/>
  <c r="AQ334" i="2"/>
  <c r="AQ342" i="2"/>
  <c r="AP283" i="2"/>
  <c r="AP288" i="2" s="1"/>
  <c r="AP342" i="2"/>
  <c r="AP265" i="2"/>
  <c r="AP272" i="2" s="1"/>
  <c r="AQ223" i="2"/>
  <c r="AP229" i="2"/>
  <c r="AQ265" i="2"/>
  <c r="AQ272" i="2" s="1"/>
  <c r="AP334" i="2"/>
  <c r="AQ357" i="2"/>
  <c r="AQ146" i="2"/>
  <c r="AQ209" i="2"/>
  <c r="AP209" i="2"/>
  <c r="AP297" i="2"/>
  <c r="AP305" i="2" s="1"/>
  <c r="AQ349" i="2"/>
  <c r="AP146" i="2"/>
  <c r="AQ158" i="2"/>
  <c r="AQ297" i="2"/>
  <c r="AQ305" i="2" s="1"/>
  <c r="AQ229" i="2"/>
  <c r="AQ307" i="2"/>
  <c r="AQ314" i="2" s="1"/>
  <c r="AP307" i="2"/>
  <c r="AP314" i="2" s="1"/>
  <c r="AQ275" i="2"/>
  <c r="AQ280" i="2" s="1"/>
  <c r="AR203" i="2"/>
  <c r="AQ283" i="2"/>
  <c r="AQ288" i="2" s="1"/>
  <c r="AR225" i="2"/>
  <c r="AM288" i="2"/>
  <c r="AR443" i="2"/>
  <c r="AR383" i="2"/>
  <c r="AR308" i="2"/>
  <c r="AR239" i="2"/>
  <c r="AR277" i="2"/>
  <c r="AR301" i="2"/>
  <c r="AR304" i="2"/>
  <c r="AR444" i="2"/>
  <c r="AR156" i="2"/>
  <c r="AR238" i="2"/>
  <c r="AR278" i="2"/>
  <c r="AR347" i="2"/>
  <c r="AR378" i="2"/>
  <c r="AR384" i="2"/>
  <c r="AR428" i="2"/>
  <c r="AR310" i="2"/>
  <c r="AR400" i="2"/>
  <c r="AR155" i="2"/>
  <c r="AR426" i="2"/>
  <c r="AR151" i="2"/>
  <c r="AR253" i="2"/>
  <c r="AR284" i="2"/>
  <c r="AR337" i="2"/>
  <c r="AR386" i="2"/>
  <c r="AR385" i="2"/>
  <c r="AR412" i="2"/>
  <c r="AR405" i="2"/>
  <c r="AR418" i="2"/>
  <c r="AR423" i="2"/>
  <c r="AR227" i="2"/>
  <c r="AR252" i="2"/>
  <c r="AR247" i="2"/>
  <c r="AR299" i="2"/>
  <c r="AR312" i="2"/>
  <c r="AR352" i="2"/>
  <c r="AR408" i="2"/>
  <c r="AR422" i="2"/>
  <c r="AR219" i="2"/>
  <c r="AR248" i="2"/>
  <c r="AR260" i="2"/>
  <c r="AR269" i="2"/>
  <c r="AR338" i="2"/>
  <c r="AR394" i="2"/>
  <c r="AR393" i="2"/>
  <c r="AR420" i="2"/>
  <c r="AR311" i="2"/>
  <c r="AR250" i="2"/>
  <c r="AR241" i="2"/>
  <c r="AR236" i="2"/>
  <c r="AR207" i="2"/>
  <c r="AR429" i="2"/>
  <c r="AR427" i="2"/>
  <c r="AR430" i="2"/>
  <c r="AR421" i="2"/>
  <c r="AR409" i="2"/>
  <c r="AR398" i="2"/>
  <c r="AR402" i="2"/>
  <c r="AR403" i="2"/>
  <c r="AR407" i="2"/>
  <c r="AR396" i="2"/>
  <c r="AR382" i="2"/>
  <c r="AR387" i="2"/>
  <c r="AR381" i="2"/>
  <c r="AR388" i="2"/>
  <c r="AR163" i="2"/>
  <c r="AR154" i="2"/>
  <c r="AR354" i="2"/>
  <c r="AR353" i="2"/>
  <c r="AR332" i="2"/>
  <c r="AR330" i="2"/>
  <c r="AR126" i="2"/>
  <c r="AR144" i="2"/>
  <c r="AR318" i="2"/>
  <c r="AR300" i="2"/>
  <c r="AR291" i="2"/>
  <c r="AR264" i="2"/>
  <c r="AR271" i="2"/>
  <c r="AR259" i="2"/>
  <c r="AR270" i="2"/>
  <c r="AR243" i="2"/>
  <c r="AR232" i="2"/>
  <c r="AR251" i="2"/>
  <c r="AR231" i="2"/>
  <c r="AR226" i="2"/>
  <c r="AR213" i="2"/>
  <c r="AR204" i="2"/>
  <c r="AR206" i="2"/>
  <c r="AR205" i="2"/>
  <c r="AR123" i="2"/>
  <c r="AR140" i="2"/>
  <c r="AR152" i="2" l="1"/>
  <c r="AR162" i="2"/>
  <c r="AQ167" i="2"/>
  <c r="AP119" i="2"/>
  <c r="AR455" i="2"/>
  <c r="AT111" i="2"/>
  <c r="AT119" i="2" s="1"/>
  <c r="AT455" i="2" s="1"/>
  <c r="AW459" i="2" s="1"/>
  <c r="AS119" i="2"/>
  <c r="AO455" i="2"/>
  <c r="AR419" i="2"/>
  <c r="AQ432" i="2"/>
  <c r="AQ440" i="2" s="1"/>
  <c r="AR442" i="2"/>
  <c r="AP432" i="2"/>
  <c r="AP440" i="2" s="1"/>
  <c r="AR254" i="2"/>
  <c r="AR265" i="2"/>
  <c r="AR111" i="2"/>
  <c r="AR275" i="2"/>
  <c r="AR307" i="2"/>
  <c r="AR297" i="2"/>
  <c r="AR283" i="2"/>
  <c r="AS455" i="2" l="1"/>
  <c r="AS459" i="2" s="1"/>
  <c r="AS454" i="2"/>
  <c r="AQ455" i="2"/>
  <c r="AT454" i="2"/>
  <c r="AT462" i="2" s="1"/>
  <c r="AP455" i="2"/>
  <c r="AE305" i="2" l="1"/>
  <c r="AE455" i="2" s="1"/>
  <c r="AF305" i="2"/>
  <c r="AF455" i="2" s="1"/>
  <c r="AT458" i="2"/>
  <c r="AT459" i="2" l="1"/>
  <c r="AT465"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Cacho</author>
  </authors>
  <commentList>
    <comment ref="Y4" authorId="0" shapeId="0" xr:uid="{19C46081-2610-4458-B620-BCAC924B627A}">
      <text>
        <r>
          <rPr>
            <sz val="9"/>
            <color indexed="81"/>
            <rFont val="Tahoma"/>
            <family val="2"/>
          </rPr>
          <t xml:space="preserve">Reemplazar por el nombre de la empresa con la que se cotizo
</t>
        </r>
      </text>
    </comment>
    <comment ref="AG4" authorId="0" shapeId="0" xr:uid="{629789A3-5F56-448D-9D35-8498B22146EA}">
      <text>
        <r>
          <rPr>
            <sz val="9"/>
            <color indexed="81"/>
            <rFont val="Tahoma"/>
            <family val="2"/>
          </rPr>
          <t xml:space="preserve">Reemplazar por el nombre de la empresa con la que se cotizo
</t>
        </r>
      </text>
    </comment>
  </commentList>
</comments>
</file>

<file path=xl/sharedStrings.xml><?xml version="1.0" encoding="utf-8"?>
<sst xmlns="http://schemas.openxmlformats.org/spreadsheetml/2006/main" count="2017" uniqueCount="482">
  <si>
    <t>ESTUDIO DE MERCADO 
Objeto: “CONTRATAR LA PRESTACION DE SERVICIOS ADMINISTRATIVOS Y LOGISTICOS PARA LA ENTREGA DE DOTACIÓN Y LA REALIZACIÓN Y EJECUCIÓN DE LAS ACTIVIDADES RECREO DEPORTIVAS Y LOS CERTAMENES EN EL MARCO DEL PROYECTO DE INVERSIÓN LOCAL 2784 “KENNEDY FUERZA LOCAL, PASION POR EL DEPORTE”
Proyecto de inversión: Incluir el Proyecto de inversión 2784, “KENNEDY FUERZA LOCAL PASIÓN POR EL DEPORTE”
PLAZO 10 MESES</t>
  </si>
  <si>
    <t>ESTUDIO DE MERCADO SECOP II</t>
  </si>
  <si>
    <t xml:space="preserve">ESTUDIO DE MERCADO MEDIANTE CORREO ELECTRONICO </t>
  </si>
  <si>
    <t xml:space="preserve">ANÁLISIS GENERAL </t>
  </si>
  <si>
    <t>COTIZACIÓN 1
PROGYECT</t>
  </si>
  <si>
    <t>COTIZACIÓN 2
FUNVIVIR ONG</t>
  </si>
  <si>
    <t>COTIZACIÓN 3
CORPANANDES</t>
  </si>
  <si>
    <t>ANÁLISIS ESTUDIO DE MERCADO SECOP II</t>
  </si>
  <si>
    <t>COTIZACIÓN 1
ROBRI SOLUTION</t>
  </si>
  <si>
    <t>COTIZACIÓN 2
ECOMMUNITY</t>
  </si>
  <si>
    <t>COTIZACIÓN 3
Club Deportivo centenario</t>
  </si>
  <si>
    <t xml:space="preserve">ANÁLISIS ESTUDIO DE MERCADO POR CORREO </t>
  </si>
  <si>
    <t>Ítem</t>
  </si>
  <si>
    <t>Bien/Servicio</t>
  </si>
  <si>
    <t>Elemento</t>
  </si>
  <si>
    <t>Descripción</t>
  </si>
  <si>
    <t>Tiempo Requerido en meses
 (Talento Humano)</t>
  </si>
  <si>
    <t>Unidad de medida</t>
  </si>
  <si>
    <t>Cantidad</t>
  </si>
  <si>
    <t>Valor unitarios sin IVA</t>
  </si>
  <si>
    <t>Valor unitarios con IVA</t>
  </si>
  <si>
    <t>Valor Total sin IVA</t>
  </si>
  <si>
    <t>Valor total con IVA</t>
  </si>
  <si>
    <t>PROMEDIO O 
MEDIA 
ARITMETICA</t>
  </si>
  <si>
    <t>DESVIACION
 ESTANDAR</t>
  </si>
  <si>
    <t>COEFICIENTE DE 
VARIACION (CV)</t>
  </si>
  <si>
    <t>ESTIMACIÓN VALOR UNITARIO SECOP II</t>
  </si>
  <si>
    <t>ESTIMACIÓN VALOR TOTAL SECOP II</t>
  </si>
  <si>
    <t>ESTIMACIÓN VALOR UNITARIO CON IVA CORREO</t>
  </si>
  <si>
    <t>ESTIMACIÓN VALOR TOTALCON IVA  CORREO</t>
  </si>
  <si>
    <t>VALOR UNITARIO REFERENCIA FDLK ( CON IVA)</t>
  </si>
  <si>
    <t>VALOR TOTAL REFERENCIA FDLK</t>
  </si>
  <si>
    <t>OBSERVACIONES</t>
  </si>
  <si>
    <t>Bolsa de la meta: Capacitar 10.000 personas en los campos deportivos o recreativos.</t>
  </si>
  <si>
    <t>Bien</t>
  </si>
  <si>
    <t>COMPRA AJEDREZ</t>
  </si>
  <si>
    <t>Juego de ajedrez con reloj y tablero en madera con el tamaño de 50 x 50 cm, con cada casilla midiendo aproximadamente 5 cm cuadrícula de 8x8. Esta cuadrícula da como resultado 64 casillas de colores alternos, 32 casillas blancas y 32 negras. El tamaño de cada casilla individual es idéntico, y el tablero debe medir lo mismo por los 4 lados.</t>
  </si>
  <si>
    <t>UND</t>
  </si>
  <si>
    <t>Se toma estudio de mercado completo</t>
  </si>
  <si>
    <t>CANCHA MINI-TEJO</t>
  </si>
  <si>
    <t>Compra de  juego de mini tejo en parejas, canchas tipo maleta para mini tejo con plastilina, con base metálica de 50 cm de frente x 55 cm de fondo y 70 cm de alto incluyendo 6 tejos metálicos en acero, pison y paquete de mechas</t>
  </si>
  <si>
    <t>PAR</t>
  </si>
  <si>
    <t>JUEGO DE RANA</t>
  </si>
  <si>
    <t xml:space="preserve">Compra de juego de rana  portable Altura de 117cm - Ancho 42cm y fondo 42cm estructura en madera, con protector de caucho de alta resistencia con un juego de 6 argollas </t>
  </si>
  <si>
    <t>Se toma como referencia cotización de Correo, por tener proximidad con precios de mercado</t>
  </si>
  <si>
    <t>JUEGO DE BOLIRANA</t>
  </si>
  <si>
    <t>Compra de Bolirana portátil de alta calidad Bocel protector Doble sapo y latas Tunel de impacto Tubos protectores Rampla Base plegable Variedad de diseños Tapizados de tráfico Forro interno lateral DIMENSIONES 99 cm Alto 39 cm Ancho 98 cm Largo Incluye: tablero manual, balines</t>
  </si>
  <si>
    <t>BALON FUTSAL</t>
  </si>
  <si>
    <t>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t>
  </si>
  <si>
    <t xml:space="preserve">BALON FUTBOL # 5 </t>
  </si>
  <si>
    <t>Balón de marca reconocida laminado, con bomba en material butilo, balón No 5. Peso de 500 a 540 grs, circunferencia de 64 a 66 cm, rebote de 50 a 75 cm</t>
  </si>
  <si>
    <t>Se toma como referencia cotización de Secop, por tener proximidad con precios de mercado</t>
  </si>
  <si>
    <t xml:space="preserve">BALON FUTBOL # 4 </t>
  </si>
  <si>
    <t>Balón de marca reconocida laminado, con bomba en material butilo, balón No 4. Peso de 400 a 440 grs, circunferencia de 62 a 64 cm, rebote de 50 a 75 cm</t>
  </si>
  <si>
    <t>BALON VOLEIBOL</t>
  </si>
  <si>
    <t>Balón para Voleibol Piso,Marca Aprobada FIVB,Marca Oficial NORCECA,Marca Oficial de la FEDERACIÓN COLOMBIANA DE VOLEIBOL "FEDEVOLEI",con reconocimiento en el mercado,con Especificaciones Técnicas de FIVB (Federación Internacional de Voleibol),superficie lisa,diseño de cascos tipo llama,Cubierta en material sintético a base de cuero PU SUAVE(SENSI TOUCH-Poliuretano),18 paneles,colores combinados Blanco-Verde-Rojo,construcción tipo laminado al calor,enmallado en hilo 100%Nylon,Cámara de aire en caucho butilo,capa esponjosa bajo la cubierta de cuero sintético,sobresaliente durabilidad,mínima pérdida de aire,excelente suavidad al toque,detalles técnicos: circunferencia 65–67 cm,peso 260-280 g,Su presión interior debe ser de 0.30-0.325kg/cm 2(4.26 a 4.61 psi)294.3 a 318.82 m bar o hPa).</t>
  </si>
  <si>
    <t>BALON FUNDAMENTACION VOLEIBOL Y FUTBOL</t>
  </si>
  <si>
    <t>Pelota para fundamentación Inflable elaborada en material a base de PVC,sin cámara de Aire para Fútbol/voleibol con peso de 280 g,soporta hasta 4 lb de presión de aire,diseño de 32 paneles con pentágonos en color negro e interior de color azul,roja,blanca o amarillo.de superficie Lisa,Diámetro de 21 cm aprox.Importada de marca reconocida en el mercado</t>
  </si>
  <si>
    <t>BALON BALONCESTO # 6</t>
  </si>
  <si>
    <t>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t>
  </si>
  <si>
    <t>BALON BALONCESTO # 5</t>
  </si>
  <si>
    <t>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hilo100%Nylon,cámara de aire en caucho butilo,sobresaliente durabilidad,mínima pérdida de aire,detalles técnicos:circunferencia 72 - 74 cm, peso 500 - 540 g., INDOOR / OUTDOOR</t>
  </si>
  <si>
    <t>TULA BALONERA</t>
  </si>
  <si>
    <t>Tula en lona, tipo morral, con refuerzo en la parte inferior, con capacidad para 15 balones, nylon reforzado de 65 cm de diámetro y 110 cm de altura ojales metálicos con pin metálico para candado y candado de seguridad mediano incluido, costura reforzada, correas en lona para carga.</t>
  </si>
  <si>
    <t>BASE PARA ESTACAS</t>
  </si>
  <si>
    <t>Material Polietileno
Base: 22 cm.
Altura: 15 cm.
Peso : 206 Gramos</t>
  </si>
  <si>
    <t>MALLAS FUTSAL</t>
  </si>
  <si>
    <t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t>
  </si>
  <si>
    <t>MALLA VOLEIBOL</t>
  </si>
  <si>
    <t>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t>
  </si>
  <si>
    <t>POSTES PARA CANCHA DE VOLEIBOL</t>
  </si>
  <si>
    <t>Postes moviles elaborados en tubo de de acero de primera calidad con diametro interno de 2" y una altura de 2,5 mts pintados con pintura electrostatica de alta calidad Par</t>
  </si>
  <si>
    <t>CASCO TAEKWONDO</t>
  </si>
  <si>
    <t>Casco para TKD,Elaborado en Poliuretano Comprimido de 20 mm aprox.De ancho,con espacios para las orejas que evitan el molesto aplastamiento de las mismas,11 orificios a cada lado para la transpiración,cierre elástico con velcro,tallas S, M y L, Colores Azul blanco y Rojo. importado de marca reconocida en el mercado</t>
  </si>
  <si>
    <t>PROTECTOR DE PECHO TAEKWONDO</t>
  </si>
  <si>
    <t>Protector para pecho TKD:con protección para pecho y costados,color rojo por una cara y azul por la contraria,cierre de cuerda de 3x1,05 cm aprox,3 pasadores a cada lado,Material Externo compuesto por:Cuero sintético a base de PU,30%Etileno Vinilo Acetato(EVA),70%Poliéster.Material Interno:Espuma de Poliuretano(PU).Talla XS,S,M,L.Importadade marca reconocida en el mercado</t>
  </si>
  <si>
    <t>PAO TAEKWONDO</t>
  </si>
  <si>
    <t xml:space="preserve"> Paos de 75x35x15. En cuero sintético con cazata de 10 cms densidad de 100% para pateo de potencia de una marca reconocida</t>
  </si>
  <si>
    <t>PALETA DE PATEO O VELOCIDAD TAEKWONDO</t>
  </si>
  <si>
    <t>paletas de velocidad, Espuma revestida en polipiel con dos lengüetas. Mayor tamaño para patadas de gran impacto.de una marca reconocida</t>
  </si>
  <si>
    <t>RAQUETA PARA TENIS DE MESA</t>
  </si>
  <si>
    <t>Raquetas Para Tenis De Mesa 3 Estrellas 15 Cms De Diámetro Aproximadamente,
Compuesta Por Un Mango De Madera Anatómico, Con Dos Gomas A Cada Lado Con
Colores Oficiales (Rojo - Negro), Especificaciones I.T.T.F.</t>
  </si>
  <si>
    <t>MESA PLEGABLE TENIS DE MESA</t>
  </si>
  <si>
    <t>Mesa plegable de ping pong Profesional 
Medidas reglamentarias 274 cm (largo) x 152,5 cm (ancho) x 85 cm (alto) x 18 mm (grosor).
- Tabla en MDF fondo azul de 18 mm de espesor.
- Tubería PTS de 40 mm x 40 mm.
- Rodachines de 5 cm de diámetro.
- Sistema de freno mariposa.
- Niveladores de piso antideslizantes.
- Estructura plegable.
Con la respectiva malla profesional, con sus respectivos anclajes de ajustes de malla</t>
  </si>
  <si>
    <t>PINPON PARA TENIS DE MESA</t>
  </si>
  <si>
    <t>Caja de 6 unidades, 3 estrellas (Máximo estándar de calidad).Material: plástico de alta resistencia.
Colores: naranja y blanco que son los autorizados por la ITTF (federación internacional de tenis de mesa) y en tono mate</t>
  </si>
  <si>
    <t>CAJA</t>
  </si>
  <si>
    <t>CASCO BOXEO</t>
  </si>
  <si>
    <t>Casco protector para Boxeo con Correa en elástico y velcro en la barbilla,protección para los oídos y los pómulos,respirable.Material Externo:Cuero sintético a base de PU,30%etileno vinilo acetato (EVA),70%polyester.Material Interno: espuma de poliuretano (PU). Importado de marca reconocida en el mercado</t>
  </si>
  <si>
    <t>GUANTE DE BOXEO</t>
  </si>
  <si>
    <t>Guante para boxeo,Material Externo:Cuero Sintético a base de PU,30%Etileno Vinilo Acetato (EVA),70%Poliéster,Material Interno:Espuma de Poliuretano(PU).Tela interna absorbe el sudor,correa con velcro,elástico en la parte media de la palma.Color Rojo y Negro.8,10,12,14y16oz,colores surtidos.Importado de marca reconocida en el mercado</t>
  </si>
  <si>
    <t>MANOPLAS DE BOXEO</t>
  </si>
  <si>
    <t>Manoplas arqueadas K915,arco que se ajusta a la forma de la mano,tiene un ancho de 4 cm aproximadamente,con correa ajustable en velcro para entrenamiento,compuesta de cuero sintetico a base de PU,30%(EVA),70%polyester,material Interno es de espuma de poliuretano comprimida, Importada</t>
  </si>
  <si>
    <t>SACOS DE BOXEO</t>
  </si>
  <si>
    <t>saco de boxeo fabricado en material sintetico de primera calidad medidas de 100 cm de largo x 30 cm de diametro con peso de 20 a 25 kg con correas de soporte de 60 cm y mosqueton</t>
  </si>
  <si>
    <t>BATE DE BEISBALL</t>
  </si>
  <si>
    <t xml:space="preserve">material en madera o aluminio peso aproximado de 450 gramos de dimensione 6.9 cm a 107 cm de longitud </t>
  </si>
  <si>
    <t>GUANTE O MANILLA DE BEISBALL</t>
  </si>
  <si>
    <t>guante o manilla de piel sentetica de marac reconocida acolchado con con secciones en cada uno de los dedos con medidas 12.5 diseño en malla con refuezos y costuras</t>
  </si>
  <si>
    <t>PELOTA PARA BEISBALL</t>
  </si>
  <si>
    <t xml:space="preserve">Bola con cubierta de dos piezas con costuras color rojo, dura en cuero  sintetico con circunferencia entre 22,5 y 24 cm de diametro y 5 onzas (142 g) de peso </t>
  </si>
  <si>
    <t>KIT DEPORTIVO TIPO 1</t>
  </si>
  <si>
    <t>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vandas (caja)
*10 aros Ula Ula
*1 Tula en lona plastisol o material impermeable similar, de dimensiones minima de 1.2 mts de alto por 60 cm de diámetro aproximado, con boca reforzada y ojáleles para permitir cerrar con lazo. Capacidad de 20 balones minimo.</t>
  </si>
  <si>
    <t>KIT</t>
  </si>
  <si>
    <t>CABINA DE SONIDO</t>
  </si>
  <si>
    <t>Cabina activa recargable de 12" Sound Power 1 Control remoto, funciona parte delantera y trasera. 1 b ase para piso (Trípode) Sound Power S30, 1 microfono inahalambrico DiademaUHF, Baterías Triple A . , Estuche de transporte o forro.</t>
  </si>
  <si>
    <t>CINTA DE DEMARCACIÓN</t>
  </si>
  <si>
    <t>cinta de vinilo de uso general 469 de 3M™ Longitud | m: 33yd/v Ancho | mm: 50 mm CINTA VINIL 469</t>
  </si>
  <si>
    <t>ROLLO</t>
  </si>
  <si>
    <t>KIT DEPORTIVO TIPO 2</t>
  </si>
  <si>
    <t>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15 a 20 cm de
alto, 
*40 platillos de demarcación en PVC
blando, colores aleatorios, 
*1 Par de mini canchas con mallas, en material de PVC. Con dimensiones de 1.0 mt x 1.2 mt.
*20 pelotas de cuacho de diferentes dimensiones (Entre 4” a 8” de diametro).
*10 Colchonetas de goma y espuma de 1.2 mt x 1.0 mts
* 10 Juegos de destreza y lanzamiento en material plástico para beneficiarios de 6 - 9 años. 
*Tula en lona plastisol o material impermeable similar, de dimensiones de 1.2 mts de alto por 60 cm de diámetro aproximado, con boca reforzada y ojáleles para permitir cerrar con lazo.</t>
  </si>
  <si>
    <t>SUBTOTAL CAPACITAR 10,000 PERSONAS</t>
  </si>
  <si>
    <t>Meta: Beneficiar 900 Personas con la entrega de dotaciones deportivas.</t>
  </si>
  <si>
    <t>UNIFORME PARA FÚTBOL Y FUTSAL</t>
  </si>
  <si>
    <t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t>
  </si>
  <si>
    <t>UNIFORME BALONCESTO</t>
  </si>
  <si>
    <t>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t>
  </si>
  <si>
    <t>UNIFORME VOLEIBOL</t>
  </si>
  <si>
    <t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
  </si>
  <si>
    <t xml:space="preserve"> $                     88.703</t>
  </si>
  <si>
    <t>UNIFORME TAEKWONDO</t>
  </si>
  <si>
    <t xml:space="preserve">Uniforme acanalado  Poliester 65%, Algodón 35% pantalon con cintura elasticas diferentes tallas, (28,30,32,34,36,38,40)cuello rojo o negro con cinturón de acurdo a el grado del beneficiario y logos institucionales </t>
  </si>
  <si>
    <t>UNIFORME LUCHA OLIMPICA</t>
  </si>
  <si>
    <t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
  </si>
  <si>
    <t>UNIFORME NATACIÓN MASCULINO</t>
  </si>
  <si>
    <t xml:space="preserve">Uniforme en lycra para cada beneficiario de natación. para niños camiseta y pantaloneta diferentes tallas, bicolor con estampados de logos institucionales. </t>
  </si>
  <si>
    <t>UNIFORME NATACIÓN FEMENINO</t>
  </si>
  <si>
    <t>Uniforme en lycra  Enterizo para niñas  bicolor con estampados de logos institucionales,  Cierre posterior en nylon con correa para abrirlo.</t>
  </si>
  <si>
    <t>KIT PARA PERSONA MAYOR</t>
  </si>
  <si>
    <t>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t>
  </si>
  <si>
    <t>UNIFORME BEISBALL</t>
  </si>
  <si>
    <t>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t>
  </si>
  <si>
    <t xml:space="preserve"> UNIFORME BOXEO</t>
  </si>
  <si>
    <t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
  </si>
  <si>
    <t>BALÓN DE CAUCHO PARA PILATES.</t>
  </si>
  <si>
    <t xml:space="preserve">Balón de PVC para Pilates, yoga, estiramiento, elaborado en Material: PVC (Policloruro de Vinilo) para diferentes usos, tales como Gimnasio, Pilates, Yoga, Estiramiento, Ejercicios, pelota Antiestallido con Diámetro: 55 cm, • Incluye inflador </t>
  </si>
  <si>
    <t>PETOS</t>
  </si>
  <si>
    <t>Petos en material: tela poliéster malla, cuello redondo, números y logos institucionales  estampados, con costura de alta resistencia. Juego de petos * 10 unidades</t>
  </si>
  <si>
    <t>KIT PARA PATINAJE</t>
  </si>
  <si>
    <t>Bolsa de almacenamiento que incluye 1 par de patines de linea de 4 ruedas ajustable, 1 casco para patinaje, 2 rodilleras, 2 coderas, 2 muñequeras 
Material: polietileno de alta dureza, acolchada con material EVA suave.
Banda ajustable, Cierre en velcro
Protección Plástico resistente
Antifracturantes
Casco Absorción alto impacto
Sistema de hebilla graduable liviano</t>
  </si>
  <si>
    <t>MANCUERNA ENCAUCHETADA</t>
  </si>
  <si>
    <t>Mancuernas con extremos forrados en plastico con barra y tallada con hexágonos para mejor agarre de 2.5 Kilogramos</t>
  </si>
  <si>
    <t>Mancuernas con extremos forrados en plastico con barra y tallada con hexágonos para mejor agarre de 5. Kilogramos</t>
  </si>
  <si>
    <t>SUDADERA DEPORTIVA</t>
  </si>
  <si>
    <t xml:space="preserve">Sudadera deportiva en poliéster tipo impermeable, chaqueta con cierre de cremallera y pantalón con bolsillo y cierre con logotipos según parámetros de la alcaldía local.  
Diferentes tallas (XS, S, M, L, XL, XXL) 
</t>
  </si>
  <si>
    <t>KIT DE PROTECCIÓN PARA BMX</t>
  </si>
  <si>
    <t>Casco, Rodilleras y coderas
Materiales de Alta Calidad
Fijación Efectiva de la Articulación de la Rodilla, Velcro Elástico, Espuma EVA de acero inoxidable, tela de buceo y banda elástica, Casco Absorción alto impacto Sistema de hebilla graduable liviano</t>
  </si>
  <si>
    <t>SUBTOTAL DOTACIONES</t>
  </si>
  <si>
    <t>Presentación Publica</t>
  </si>
  <si>
    <t>Refrigerios</t>
  </si>
  <si>
    <t>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t>
  </si>
  <si>
    <t xml:space="preserve">SUBTOTAL </t>
  </si>
  <si>
    <t>Piezas Publicitarias</t>
  </si>
  <si>
    <t>Afiches</t>
  </si>
  <si>
    <t>Tamaño: De un cuarto de pliego 4 X4 tintas, Material propalcote 200gramos.</t>
  </si>
  <si>
    <t xml:space="preserve">Pendon </t>
  </si>
  <si>
    <t>Tela Banner de 2.00 X 1.20 metros – Impresión digital con soporte tipo araña metálico. 4 X 0 tintas.
Integrado – flotante</t>
  </si>
  <si>
    <t>Tríptico</t>
  </si>
  <si>
    <t>Tamaño: oficio
Material propalcote 90 gramos.
4 X4 tintas por ambas caras Plegado</t>
  </si>
  <si>
    <t>ELEMENTOS GENERALES PARA LOS EVENTOS</t>
  </si>
  <si>
    <t xml:space="preserve"> $                          -  </t>
  </si>
  <si>
    <t> </t>
  </si>
  <si>
    <t>Pódium de premiación</t>
  </si>
  <si>
    <t>podio formado por una estructura de aluminio, consiguiendo una relación peso/resistencia 
superficie del pódium cubierta de madera antideslizante y el frontal en lona en color standard blanco o negro con los números 1, 2, 3. Medidas: Ancho total: 2,25m - Fondo: 0,50m
Ancho: 75cm - Altura del segundo y tercer premiado: 42cm - Altura del ganador: 65cm (Compra)</t>
  </si>
  <si>
    <t xml:space="preserve">Compra, 
Arco inflable </t>
  </si>
  <si>
    <t>Arco Tubular con Cubo Inflable, resistente, Medidas: 5x9 metros, elaborado en una fibra de poliéster de alta resistencia, impermeable, costuras dobles, textil, 200 hilos. Motor 0.5 HP Fuerza, 330 m³ / h. Flujo, 3600 rpm, 375. Iluminación, Arco Botellas Redondeas, con cuerdas de amarre pegadas al inflable, anclaje, tensores, estacas, chazos, ganchos. (Compra)
Nota: Logos de la Alcaldía local previa aprobación de diseño.</t>
  </si>
  <si>
    <t>Servicio</t>
  </si>
  <si>
    <t xml:space="preserve">Gastos administrativos entrega de bonos </t>
  </si>
  <si>
    <t xml:space="preserve"> Rango por concepto de gastos administrativos del 5% el gasto total de los bonos entregados  en cada uno de los eventos realizados</t>
  </si>
  <si>
    <t>GLOBAL</t>
  </si>
  <si>
    <t>Evento N°1 Carrera Ciclistica</t>
  </si>
  <si>
    <t>Tarima</t>
  </si>
  <si>
    <t>Alquiler de Tarima de 6.00 X 6.00 metros X 1.50 metros de alto Base en acero estructural galvanizado, con carpa y estructura con escalera de acceso Servicio día / 12 horas</t>
  </si>
  <si>
    <t>Carpa</t>
  </si>
  <si>
    <t>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t>
  </si>
  <si>
    <t>Sonido</t>
  </si>
  <si>
    <t>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t>
  </si>
  <si>
    <t>Presentador (speaker)</t>
  </si>
  <si>
    <t>Profesional en comunicación social o áreas afines con más de 24 meses de experiencia en la presentación de eventos deportivos, duración del servicio - 12 horas</t>
  </si>
  <si>
    <t xml:space="preserve">
MEC</t>
  </si>
  <si>
    <t>MEC (Módulo de Estabilización y Clasificación): Servicio / 8 Horas, el cual debe incluir Carpa con cubrimientos laterales, 1 camilla, elementos de atención en primeros auxilios, 1 mesa plástica de color blanco, 2 sillas plásticas de color blanco y 2 auxiliares de enfermería</t>
  </si>
  <si>
    <t xml:space="preserve">
Baños portátiles</t>
  </si>
  <si>
    <t>Baño Portátil Estándar, incluye transporte, jabón líquido, toallas desechables para el secado de manos, limpieza y desinfección cada vez que se requiera, garantizar el trasporte, instalación y desmontaje - Servicio Día</t>
  </si>
  <si>
    <t xml:space="preserve">Vallas de contención </t>
  </si>
  <si>
    <t>Alquiler de Vallas de separación 2X2, metálicas, las vallas deben incluir el transporte y la instalación en el punto donde se desarrollará el evento.</t>
  </si>
  <si>
    <t>Chip de competencia</t>
  </si>
  <si>
    <t>Chips de competencia dorsal en material tyvek tamaño: 23x20 para el control de distancias y tiempos de cada categoría, basados en el reglamento UCI internacional y numero del participante a full color, con ganchos.</t>
  </si>
  <si>
    <t>Sistema de medición</t>
  </si>
  <si>
    <t>Sistema computarizado digital especializado para la entrega de resultados de los tiempos establecidos por cada deportista Servicio de 12 horas</t>
  </si>
  <si>
    <t>Hidratación</t>
  </si>
  <si>
    <t>Botella de agua plástica de 600 ml.
Incluye transporte y entrega a lugares definidos por la alcaldía</t>
  </si>
  <si>
    <t>Camiseta Jersey</t>
  </si>
  <si>
    <t>tela de alta tecnología que permiten una mejor elasticidad para adaptarse al cuerpo perfectamente, mejorando la aerodinámica y el rendimiento, Tres bolsillos reforzados, Cremallera YKK, con diseños.
Los colores y diseños serán aprobados por la Alcaldía Local de Kennedy</t>
  </si>
  <si>
    <t>Plan de contingencia y aval deportivo
(alta complejidad)</t>
  </si>
  <si>
    <t xml:space="preserve">Bolsa Plan de contingencia según especificaciones técnicas del decreto 599 de 2013 y demás disposiciones de ley. Permisos de cierres viales, SUGA, PMT y SEÑALETICAS. Se deberá contar con un plan de contingencia para el evento ciclístico 
Aval técnico deportivo liga de ciclismo de Bogotá La Liga de Ciclismo de Bogotá, podrá designar un delegado Técnico. El delegado Técnico es el responsable de garantizar que el terreno de juego y las instalaciones técnicas cumplan con el Reglamento de la Normativa Técnica Distrital. También servirá de enlace entre la organización y la Liga de Ciclismo de Bogotá
Pago de derechos de movilidad.
</t>
  </si>
  <si>
    <t>Global</t>
  </si>
  <si>
    <t>AMBULANCIAS ESPECIALIZADAS</t>
  </si>
  <si>
    <t>Transporte Asistencial Medicalizado: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 Cinta Perimetral</t>
  </si>
  <si>
    <t>Se toma como referncia las cotizaciones del SECOP</t>
  </si>
  <si>
    <t>Poliza para el evento</t>
  </si>
  <si>
    <t>Pago de póliza del evento.</t>
  </si>
  <si>
    <t>Logísticos</t>
  </si>
  <si>
    <t>Servicio de Auxiliar Logístico por Jornada, Servicio / 12 Horas (Bachiller con 24 meses de experiencia en servicios logísticos)</t>
  </si>
  <si>
    <t>Jueces</t>
  </si>
  <si>
    <t>comisarios Nacionales, certificados en carreras ciclísticas Servicio de 8 horas</t>
  </si>
  <si>
    <t xml:space="preserve">Jueces motorizados </t>
  </si>
  <si>
    <t xml:space="preserve">Jueces motorizados con experiencia en el acompañamiento de carreras ciclísticas, con conocimientos básicos de mecánica de bicicleta servicio de 8 Horas </t>
  </si>
  <si>
    <t>Trofeo de premiación</t>
  </si>
  <si>
    <t>Trofeo con tamaño de 54cm Alto Base 14cm, Color: Dorado, con base en Madera y Resinado por una cara de la base, con placa plateada de mínimo 6 cm de ancho por 4 cm de altura con la información que suministre la Alcaldía local de Kennedy</t>
  </si>
  <si>
    <t xml:space="preserve"> $                   181.630</t>
  </si>
  <si>
    <t xml:space="preserve">Bonos de premiación </t>
  </si>
  <si>
    <t>Medallas de participación</t>
  </si>
  <si>
    <r>
      <t>Medalla de 7 cm de altura de 7 cm de ancho, en forma circular Compuesto por una aleación de zinc con aluminio, magnesio y cobre, con</t>
    </r>
    <r>
      <rPr>
        <b/>
        <sz val="11"/>
        <color rgb="FF000000"/>
        <rFont val="Garamond"/>
        <family val="1"/>
      </rPr>
      <t xml:space="preserve"> citan</t>
    </r>
    <r>
      <rPr>
        <sz val="11"/>
        <color rgb="FF000000"/>
        <rFont val="Garamond"/>
        <family val="1"/>
      </rPr>
      <t xml:space="preserve"> de 2 cm de grosor.
Nota; Los colores y diseños serán aprobados por la Alcaldía local de Kennedy</t>
    </r>
  </si>
  <si>
    <t>Mesas plásticas</t>
  </si>
  <si>
    <t>Alquiler de mesas plásticas blancas Medidas (cm): 75 ancho, 75 largo, 80 alto
Material: Polipropileno (Plástico) 
Servicio día</t>
  </si>
  <si>
    <t>Sillas plásticas</t>
  </si>
  <si>
    <t>Alquiler de Silla plásticas blancas con brazos o sin brazos Medidas (cm): 48 ancho, 48 largo, 88 alto
Material: Polipropileno (Plástico)
Resistencia: 130 kg 
Servicio día</t>
  </si>
  <si>
    <t xml:space="preserve">Planta Eléctrica </t>
  </si>
  <si>
    <t>Frecuencia nominal	60 Hz
Salida nominal	113 kVA – 90 Kw
Salida máxima	125 kVA – 100 Kw
Modo de regulación	i-AVR
Configuración	Trifásica
Voltaje	127 – 220V
Salida de corriente	295 Amp
Medidas (Al-La-An)	127 – 296 –  110 cm
Servicio de alquiler por 12 Horas</t>
  </si>
  <si>
    <t>Evento BMX</t>
  </si>
  <si>
    <t>Escenario</t>
  </si>
  <si>
    <t xml:space="preserve">Alquiler de espacio del parque Gilma Jiménez duración del servicio - 12 horas </t>
  </si>
  <si>
    <t>Ambulancia Medicalizada</t>
  </si>
  <si>
    <t>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t>
  </si>
  <si>
    <t>Numero de competencia</t>
  </si>
  <si>
    <t>numero de competencia dorsal en material tyvek tamaño: 23x20  numero del participante a full color, con ganchos</t>
  </si>
  <si>
    <t xml:space="preserve">Jersey/Apparel ciclismo BMX Tela: 100% fibra de poliéster, cuello redondo, Manga larga, Cómodo y transpirable </t>
  </si>
  <si>
    <t>Plan de contingencia
Baja complejidad</t>
  </si>
  <si>
    <t>Plan de contingencia según especificaciones técnicas del decreto 599 de 2013 y demás disposiciones de ley. Permisos de cierres viales, SUGA, PMT y SEÑALETICAS. Se deberá contar con un plan de contingencia para el evento</t>
  </si>
  <si>
    <t xml:space="preserve">Póliza </t>
  </si>
  <si>
    <t>Póliza individual contra accidentes</t>
  </si>
  <si>
    <t>comisarios Nacionales, certificados en eventos BMX Servicio de 8 horas</t>
  </si>
  <si>
    <t xml:space="preserve"> $                   145.664</t>
  </si>
  <si>
    <t xml:space="preserve"> $                      7.697</t>
  </si>
  <si>
    <t xml:space="preserve"> $                      6.204</t>
  </si>
  <si>
    <t xml:space="preserve"> $                      4.046</t>
  </si>
  <si>
    <t>Evento N°2 Carrera Atletica</t>
  </si>
  <si>
    <t>Chips de competencia dorsal en material tyvek tamaño: 23x20 para el control de distancias y tiempos de cada categoría, basados en el reglamento UCI internacional y numero del participante a full color, con ganchos</t>
  </si>
  <si>
    <t>Kit Hidratación</t>
  </si>
  <si>
    <t>Compuesto de Tula en poliéster, ligera y resistente. Material: Poliéster. Medidas: Alto: 41 cms Ancho: 31 cms Área de marca: 120, mm. con bolsillo externo de 31 cm de ancho por 20 cm de alto, con cremallera correas ajustables y acolchadas para un transporte cómodo en los hombros con logos institucionales Técnica de marca: Screen o serigrafía. DTF mediano, full color máximo 22 x 14 cm. Botilito en PVC, tapa rosca con pestaña. Diseño ergonómico. Producción Nacional,Material: PVC.Medidas: 24.5, cm x 6.5 cm diámetro,Área de marca: 4 cm con logo institucional Técnica de marca: Tampografía, con logo institucional</t>
  </si>
  <si>
    <t>Camiseta deportiva</t>
  </si>
  <si>
    <t>Camiseta cuello redondo en material 100% Microfibra de polyester con transporte de humedad estampada según el evento a realizar con aprobación del equipo de prensa de la alcaldía local de Kennedy
Estampado en vinilo textil</t>
  </si>
  <si>
    <t xml:space="preserve">Plan de contingencia (alta complejidad) y aval deportivo </t>
  </si>
  <si>
    <t>comisarios Nacionales, certificados en carreras atléticas Servicio de 8 horas</t>
  </si>
  <si>
    <t xml:space="preserve">Jueces motorizados con experiencia en el acompañamiento de carreras atléticas, servicio de 8 Horas </t>
  </si>
  <si>
    <t>Medalla de 7 cm de altura de 7 cm de ancho, en forma circular Compuesto por una aleación de zinc con aluminio, magnesio y cobre, con citan de 2 cm de grosor.
Nota; Los colores y diseños serán aprobados por la Alcaldía local de Kennedy</t>
  </si>
  <si>
    <t>Evento N°3  Vacaciones Recreativas</t>
  </si>
  <si>
    <t xml:space="preserve">Instructor
Recreador </t>
  </si>
  <si>
    <t>Técnico o tecnólogo en educación física y/o ciencias del deporte y/o entrenamiento deportivo, con experiencia mínima de (1) año en eventos recreo deportivos.  Personal encargado de llevar a cabo el desarrollo de las vacaciones recreativas y estarán encargados de las actividades por cada grupo en cada UPZ.  (20 niños por grupo de Vacaciones). Jornada de 4 Horas</t>
  </si>
  <si>
    <t>HORA</t>
  </si>
  <si>
    <t>Bolsa agotable por KIT de Materiales para vacaciones recreativas</t>
  </si>
  <si>
    <t>Materiales para talleres de las vacaciones recreativas (papel Kraft, papel para origami, platillos, aros, pelotas, balones, materiales para globo flexia, palillos chinos, hula hula, canicas, trompos, lazo para nudos etc. Para cada grupo se entregarán materiales hasta por el monto del anexo técnico el cual es inmodificable.
Cada punto se le entregara un Kit por el valor aca estipulado</t>
  </si>
  <si>
    <t>kit</t>
  </si>
  <si>
    <t>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t>
  </si>
  <si>
    <t xml:space="preserve">
Botiquín básico maletín</t>
  </si>
  <si>
    <t>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 rollo, y 1 silbato de emergencia. agua, agua oxigenada, analgésico, bajalenguas, cinta micro porosa, copitos, cuello ortopédico, curitas, encendedor, gasa, guantes de látex, pito, preservativos, tapabocas quirúrgico, venda, toalla higiénica, algodón</t>
  </si>
  <si>
    <t>Refrigerios para las sesiones de vacaciones y la salida recreativa</t>
  </si>
  <si>
    <t xml:space="preserve">1 refrigerio por cada sesión de las vacaciones recreativas y para cada participante y 2 refrigerios para cada participante en la salida recreativa compuesto por: 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
</t>
  </si>
  <si>
    <t xml:space="preserve">
Salida al parque de atracción en Bogotá</t>
  </si>
  <si>
    <t xml:space="preserve">Salida que incluye entrada al parque, con acceso a las atracciones.
1 almuerzo por beneficiario (Hambuergesa)
</t>
  </si>
  <si>
    <t>Transporte Salida al parque de atracción en Bogotá</t>
  </si>
  <si>
    <t>Trasporte ida y vuelta: buses de 40 personas con baño incluido, Modelo no inferior al 2020 con documentos legales al día,
El lugar de recogida y llegada será acordado con la supervisión del contrato.</t>
  </si>
  <si>
    <t>tarjeta de asistencia (póliza todo riesgo)</t>
  </si>
  <si>
    <t>Tarjeta asistencial y/o póliza con cobertura gastos médicos, cobertura de accidentes, en el trasporte y en el pasadía del parque, cobertura por muerte o invalidez.</t>
  </si>
  <si>
    <t>logísticos para la salida del parque</t>
  </si>
  <si>
    <t>Servicio de Auxiliar Logístico por Jornada, Servicio / 12 Horas (Bachiller con 24 meses de experiencia en servicios logísticos) incluye entrada al parque y transporte</t>
  </si>
  <si>
    <t>Evento N°4  Juegos Comunales  -  FUTBOL 11</t>
  </si>
  <si>
    <t>Terna arbitral Fútbol 8</t>
  </si>
  <si>
    <t>Terna arbitral: un juez central y dos jueces de línea perteneciente a una asociación o colegio arbitral avalado o reconocido del Sistema Nacional del Deporte, Servicio por partido.</t>
  </si>
  <si>
    <t>TERNA</t>
  </si>
  <si>
    <t>Servicio médico para los partidos de tercer puesto y final</t>
  </si>
  <si>
    <t xml:space="preserve">Auxiliares de enfermería, con atención en primeros auxilios con experiencia relacionada mínima de 1 año Servicio X hora  </t>
  </si>
  <si>
    <t>Uniformes deportivos de Fútbol 8</t>
  </si>
  <si>
    <t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t>
  </si>
  <si>
    <t xml:space="preserve">Alquiler Cancha de futbol
</t>
  </si>
  <si>
    <t>Alquiler de escenario para los partidos de futbol 11 dimensiones de la cancha: rectangular 
Largo de 90 a 120 Mtros
Ancho de 50 a 90 Mtros
Grama cintetica o cesped natural
Alquiler x partido o 2 horas</t>
  </si>
  <si>
    <t>Partido</t>
  </si>
  <si>
    <t>Evento N°4  Juegos Comunales - Futbol de Salon</t>
  </si>
  <si>
    <t xml:space="preserve">Terna arbitral Fútbol de salón </t>
  </si>
  <si>
    <t>terna: 2 jueces centrales y 1 juez de Mesa, certificados por entes del Sistema Nacional del Deporte, Servicio por partido.</t>
  </si>
  <si>
    <t>Uniformes deportivos de Fútbol de salón</t>
  </si>
  <si>
    <t>Evento N°4  Juegos Comunales - Voleibol Mixto</t>
  </si>
  <si>
    <t>Juez central y anotador Voleibol</t>
  </si>
  <si>
    <t>Dupla de jueces: 1 juez central y 1 juez de mesa, certificados por entes del Sistema Nacional del Deporte Servicio por partido</t>
  </si>
  <si>
    <t>DUPLA</t>
  </si>
  <si>
    <t>Uniformes deportivos de Voleibol</t>
  </si>
  <si>
    <t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
  </si>
  <si>
    <t>Evento N°4  Juegos Comunales -  Baloncesto</t>
  </si>
  <si>
    <t>Terna Juzgamiento Baloncesto</t>
  </si>
  <si>
    <t>Uniformes deportivos de Baloncesto</t>
  </si>
  <si>
    <t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
  </si>
  <si>
    <t>Evento N°4  Juegos Comunales - Torneo de Ajedrez</t>
  </si>
  <si>
    <t xml:space="preserve">
Juez o veedor de ajedrez</t>
  </si>
  <si>
    <t>Técnico o tecnólogo en entretenimiento deportivo, educación física o áreas afines con experiencia de 12 meses en actividades relacionadas con el desarrollo deportivo (Ajedrez) Servicio / 6 Horas</t>
  </si>
  <si>
    <t>Adquisición Ajedrez en Madera</t>
  </si>
  <si>
    <t>Material: Madera.
Medidas 30x30x2.5 cm.
Medidas de las fichas aprox: 9 cm x 2,5 cm el rey, 4 cm x 2 cm el peón.
Medidas de los cuadros: 3 x 3 cm. (Compra)</t>
  </si>
  <si>
    <t>Alquiler Ajedrez en Madera</t>
  </si>
  <si>
    <t>Alquiler Reloj de Ajedrez</t>
  </si>
  <si>
    <t>Material: ABS
Batería: 2 pilas AAA, Tamaño de
pantalla: 103 * 23 mm/4,06 * 0,91 pulgadas
Tamaño del artículo: 140 * 88 * 45 mm/5,51 * 3,46 * 1,77 pulgadas Peso del artículo: 105 g/3,70 onzas
Tiempo de retraso y tiempo positivos. Compra</t>
  </si>
  <si>
    <t>Alquiler de mesas plásticas blancas Medidas (cm): 75 ancho, 75 largo, 80 alto
Material: Polipropileno (Plástico) Servicio día / 12 horas</t>
  </si>
  <si>
    <t>Alquiler de Silla plásticas blancas con brazos o sin brazos Medidas (cm): 48 ancho, 48 largo, 88 alto
Material: Polipropileno (Plástico)
Resistencia: 130 kg Servicio día / 24 horas</t>
  </si>
  <si>
    <t xml:space="preserve"> $               688.438,00</t>
  </si>
  <si>
    <t xml:space="preserve"> $               688.438,01</t>
  </si>
  <si>
    <t xml:space="preserve"> $               688.438,02</t>
  </si>
  <si>
    <t>Evento N°4  Juegos Comunales -  Torneo de Parqués</t>
  </si>
  <si>
    <t xml:space="preserve">
Juez o veedor de parqués</t>
  </si>
  <si>
    <t>Técnico o tecnólogo en entretenimiento deportivo, educación física o áreas afines con experiencia de 12 meses en actividades relacionadas con el desarrollo deportivo (Parqués) Servicio / 6 Horas</t>
  </si>
  <si>
    <t>Adquisición Parqués en Madera</t>
  </si>
  <si>
    <t>Hecho con madera de pino ciprés, incluye 16 fichas de madera torneadas a mano de 4 colores diferentes y 4 dados. (compra)</t>
  </si>
  <si>
    <t>Alquiler Parqués en Madera</t>
  </si>
  <si>
    <t>Hecho con madera de pino ciprés, incluye 16 fichas de madera torneadas a mano de 4 colores diferentes y 4 dados. (Alquiler)</t>
  </si>
  <si>
    <t>Evento N°4  Juegos Comunales - Torneo de Bolirana Mixto</t>
  </si>
  <si>
    <t>Juez o veedor de bolirana</t>
  </si>
  <si>
    <t>Técnico o tecnólogo en entretenimiento deportivo, educación física o áreas afines con experiencia de 12 meses en actividades relacionadas con el desarrollo deportivo (Bolirana) Servicio / 6 Horas</t>
  </si>
  <si>
    <t>Juego de bolirana con esferas</t>
  </si>
  <si>
    <t>Compra de Bolirana portátil de alta calidad Bocel protector Doble sapo y latas Tunel de impacto Tubos protectores Rampla Base plegable Variedad de diseños Tapizados de tráfico Forro interno lateral DIMENSIONES 99 cm Alto 39 cm Ancho 98 cm Largo Incluye: tablero manual, balines.</t>
  </si>
  <si>
    <t>Evento N°4  Juegos Comunales - Torneo de Tejo y Minitejo</t>
  </si>
  <si>
    <t>Juez y 2 planilleros</t>
  </si>
  <si>
    <t>Servicio de juzgamiento de juez central y dos planilleros.
Técnico o tecnólogo en entretenimiento deportivo, educación física o áreas afines con experiencia de 12 meses en actividades relacionadas con el desarrollo deportivo (Tejo) Servicio / 12 Horas</t>
  </si>
  <si>
    <t xml:space="preserve">Alquiler cancha de tejo y minitejo
</t>
  </si>
  <si>
    <t xml:space="preserve">Alquiler de escenario canchas de tejo que tenga mínimo 2 canchas de tejo largo y mínimo 2 canchas de mini tejo con las medidas reglamentarias servicio de 12 horas, aprobación del escenario por comité técnico.
Incluye servicio de canchero, provisión de mechas, mínimo 10 mesas y  40 sillas plásticas </t>
  </si>
  <si>
    <t>Evento N°4  Juegos Comunales -  Torneo de Billar</t>
  </si>
  <si>
    <t xml:space="preserve">Juez o veedor de billar </t>
  </si>
  <si>
    <t>Juez para jornada de billar, debe ser avalado por la liga de billar de Bogotá, Servicio / 12 Horas</t>
  </si>
  <si>
    <t>Alquiler de escenario club de billar</t>
  </si>
  <si>
    <t>ALQUILER Espacio Club de Billar con mínimo 3 mesas de billar de 3 bandas, con las especificaciones reglamentarias y en excelente estado, el escenario debe de ser en la localidad y con fácil acceso Servicio / 12 Horas.</t>
  </si>
  <si>
    <t>Evento N° 5  CARRERA 5 K POR LOS DERECHOS DE LA MUJER</t>
  </si>
  <si>
    <t>Plan de contingencia y aval deportivo
(Alta complejidad)</t>
  </si>
  <si>
    <t>Kit de Hidratación</t>
  </si>
  <si>
    <t>ompuesto de: 
Tula en poliéster, ligera y resistente. Material: Poliéster. Medidas: Alto: 41 cms Ancho: 31 cms Área de marca: 120, mm. con bolsillo externo de 31 cm de ancho por 20 cm de alto, con cremallera correas ajustables y acolchadas para un transporte cómodo en los hombros con logos institucionales Técnica de marca: Screen o serigrafía. DTF mediano, full color máximo 22 x 14 cm.
Botilito en PVC, tapa rosca con pestaña. Diseño ergonómico. Producción Nacional,Material: PVC.Medidas: 24.5, cm x 6.5 cm diámetro,Área de marca: 4 cm con logo institucional Técnica de marca: Tampografía, con logo institucional</t>
  </si>
  <si>
    <t>Evento N° 6 MARATON DE ACTIVIDAD FISICA</t>
  </si>
  <si>
    <t>Instructor certificado en entrenamiento funcional</t>
  </si>
  <si>
    <t>Profesional, técnico o tecnólogo en educación física, entrenamiento deportivo, cultura física y deportes o carreras a fines con 12 meses de experiencia relacionada en entrenamiento funcional</t>
  </si>
  <si>
    <t>Alquiler de Tarima de 4.00 X 4.00 metros X 1.50 metros de alto Base en acero estructural galvanizado, con escalera de acceso Servicio día / 12 horas
Se utilizará 1 tarima por jornada</t>
  </si>
  <si>
    <t>JORNADA</t>
  </si>
  <si>
    <t>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
Se utilizará 3 carpas por jornada</t>
  </si>
  <si>
    <t xml:space="preserve">
Sudadera Deportiva</t>
  </si>
  <si>
    <t>Sudadera deportiva en poliéster tipo impermeable, chaqueta con cierre de cremallera y pantalón con bolsillo y cierre con logotipos según parámetros de la alcaldía local.  
Diferentes tallas (XS, S, M, L, XL, XXL)</t>
  </si>
  <si>
    <t>Tula en poliéster, ligera y resistente. Material: Poliéster. Medidas: Alto: 41 cms Ancho: 31 cms Área de marca: 120, mm. con bolsillo externo de 31 cm de ancho por 20 cm de alto, con cremallera correas ajustables y acolchadas para un transporte cómodo en los hombros con logos institucionales Técnica de marca: Screen o serigrafía. DTF mediano, full color máximo 22 x 14 cm. Botilito en PVC, tapa rosca con pestaña. Diseño ergonómico. Producción Nacional, Material: PVC. Medidas: 24.5, cm x 6.5 cm diámetro, Área de marca: 4 cm con logo institucional Técnica de marca: Tampografía, con logo institucional</t>
  </si>
  <si>
    <t>Servicio de Auxiliar Logístico por Jornada, (Bachiller con 24 meses de experiencia en servicios logísticos)</t>
  </si>
  <si>
    <t>Alquiler Juego de Rana con argollas</t>
  </si>
  <si>
    <t xml:space="preserve">Alquiler de juego de rana  portable Altura de 117cm - Ancho 42cm y fondo 42cm estructura en madera, con protector de caucho de alta resistencia con un juego de 6 argollas </t>
  </si>
  <si>
    <t>Alquiler Juego de bolirana con esferas</t>
  </si>
  <si>
    <t>Alquiler de Bolirana portátil de alta calidad Bocel protector Doble sapo y latas Tunel de impacto Tubos protectores Rampla Base plegable Variedad de diseños Tapizados de tráfico Forro interno lateral DIMENSIONES 99 cm Alto 39 cm Ancho 98 cm Largo Incluye: tablero manual, balines</t>
  </si>
  <si>
    <t>Alquiler Juego de mini - Tejo</t>
  </si>
  <si>
    <t>Alquiler de juego de mini tejo en parejas, canchas tipo maleta para mini tejo con plastilina, con base metálica de 50 cm de frente x 55 cm de fondo y 70 cm de alto incluyendo 6 tejos metálicos en acero, pisón y paquete de mechas.</t>
  </si>
  <si>
    <t>Baño Portátil Estándar, incluye transporte, jabón líquido, toallas desechables para el secado de manos, limpieza y desinfección cada vez que se requiera, garantizar el trasporte, instalación y desmontaje - Servicio dia</t>
  </si>
  <si>
    <t>Frecuencia nominal	60 Hz
Salida nominal	113 kVA – 90 Kw
Salida máxima	125 kVA – 100 Kw
Modo de regulación	i-AVR
Configuración	Trifásica
Voltaje	127 – 220V
Salida de corriente	295 Amp
Medidas (Al-La-An)	127 – 296 –  110 cm
Servicio de alquiler por 6 Horas</t>
  </si>
  <si>
    <t>Evento N° 7 COMUNALITOS - FUTBOL 8</t>
  </si>
  <si>
    <t>Terna arbitral: dos jueces centrales y un juez de mesa perteneciente a una asociación o colegio arbitral avalado o reconocido del Sistema Nacional del Deporte, Servicio por partido.</t>
  </si>
  <si>
    <t xml:space="preserve">
Uniformes deportivos de Fútbol 8</t>
  </si>
  <si>
    <t xml:space="preserve">Alquiler Cancha de futbol 8
</t>
  </si>
  <si>
    <t xml:space="preserve">Alquiler de escenario para los partidos de futbol 8 dimensiones de la cancha: rectangular  
Longitud : Mínimo 50 metros – Máximo 65 metros 
Anchura : Mínimo 30 metros – Máximo 45 metros 
Grama cintetica o cesped natural 
Alquiler x partido </t>
  </si>
  <si>
    <t>PARTIDO</t>
  </si>
  <si>
    <t>Evento N° 7 COMUNALITOS - Futbol de Salon</t>
  </si>
  <si>
    <t>Evento N° 7 COMUNALITOS - Baloncesto</t>
  </si>
  <si>
    <t>Evento N° 7 COMUNALITOS - Ajedrez</t>
  </si>
  <si>
    <t>Unidad</t>
  </si>
  <si>
    <t>Compra Ajedrez en Madera</t>
  </si>
  <si>
    <t>Evento N° 7 COMUNALITOS - Parques</t>
  </si>
  <si>
    <t>Hecho con madera de pino ciprés, incluye 16 fichas de madera torneadas a mano de 4 colores diferentes y 4 dados. Compra</t>
  </si>
  <si>
    <t>Compra Parqués en Madera</t>
  </si>
  <si>
    <t>Evento N° 7 COMUNALITOS -Minitejo</t>
  </si>
  <si>
    <t>Juez o veedor de tejo</t>
  </si>
  <si>
    <t>Técnico o tecnólogo en entretenimiento deportivo, educación física o áreas afines con experiencia de 12 meses en actividades relacionadas con el desarrollo deportivo (Tejo) Servicio / 6 Horas</t>
  </si>
  <si>
    <t>Alquiler Juego de mini tejo en parejas, canchas tipo maleta para mini tejo con plastilina, con base metálica de 50 cm de frente x 55 cm de fondo y 70 cm de alto incluyendo 6 tejos metálicos en acero, pison y paquete de mechas</t>
  </si>
  <si>
    <t xml:space="preserve">Alquiler de mesas plásticas blancas Medidas (cm): 75 ancho, 75 largo, 80 alto
Material: Polipropileno (Plástico) Servicio día </t>
  </si>
  <si>
    <t xml:space="preserve">Alquiler de Silla plásticas blancas con brazos o sin brazos Medidas (cm): 48 ancho, 48 largo, 88 alto
Material: Polipropileno (Plástico)
Resistencia: 130 kg Servicio día </t>
  </si>
  <si>
    <t>Evento N° 8 PRIMERA OLIMPIADA DEPORTIVA DE LA DIVERSIDAD LGBTIQ+ (Presupuestos Participativos)</t>
  </si>
  <si>
    <t>Evento N° 8.1  Futbol de Salon (LGTBIQ+)</t>
  </si>
  <si>
    <t>Bolsa monto agotable</t>
  </si>
  <si>
    <t>Bolsa a monto agotable para el desarrollo de las actividades del presupuesro participativo PRIMERA OLIMPIADA DEPORTIVA DE LA DIVERSIDAD LGBTIQ</t>
  </si>
  <si>
    <t>Evento N° 9.1  DEPORTE SEGURO (PRESUPUESTOS PARTICIPATIVOS)</t>
  </si>
  <si>
    <t>Dupla arbitral Banquitas</t>
  </si>
  <si>
    <t>Dupla: 1 juez central y 1 juez de Mesa, certificados por entes del Sistema Nacional del Deporte, Servicio por partido.</t>
  </si>
  <si>
    <t>Canchas de banquitas con malla</t>
  </si>
  <si>
    <t>Compra Juego de arcos de banquitas metálicas x 2 und Elaboradas en tubo redondo de 7/8 calibre 18 Terminación en pintura electrostática Malla en polipropileno Medidas: arco 85 cms, ancho 42 cms y alto 77 cms.</t>
  </si>
  <si>
    <t xml:space="preserve"> $                   155.364</t>
  </si>
  <si>
    <t>Evento N° 10  TORNEO DE INTEGRACION COMUNAL UPZ 45 PP (FUTBOL DE SALON)</t>
  </si>
  <si>
    <t>Evento N° 10.2  TORNEO DE INTEGRACION COMUNAL UPZ 45 PP (BALONCESTO)</t>
  </si>
  <si>
    <t>Evento N° 10.3  TORNEO DE INTEGRACION COMUNAL UPZ 45 PP (VOLEIBOL)</t>
  </si>
  <si>
    <t xml:space="preserve">	 11. EVENTO N°11 COMUNIDAD AFRO</t>
  </si>
  <si>
    <t>Bolsa a monto agotable para el desarrollo de las actividades de la comunidad AFRO</t>
  </si>
  <si>
    <t xml:space="preserve">	12. EVENTO N°12 COMUNIDAD RROM O GITANO</t>
  </si>
  <si>
    <t>Bolsa a monto agotable para el desarrollo de las actividades de la comunidad Rrom o Gitano</t>
  </si>
  <si>
    <t xml:space="preserve">	EVENTO N°13  COMUNIDAD INDÍGENA </t>
  </si>
  <si>
    <t>Bolsa a monto agotable para el desarrollo de las actividades de la comunidad Indigena</t>
  </si>
  <si>
    <t xml:space="preserve">EVENTO 14 TORNEOS COMUNAL RAIZAL </t>
  </si>
  <si>
    <t>Bolsa a monto agotable para el desarrollo de las actividades de la comunidad Raizal</t>
  </si>
  <si>
    <t xml:space="preserve"> EVENTO 15 TORNEOS COMUNIDAD PALENQUERA (FUTBOL DE SALON)</t>
  </si>
  <si>
    <t>Bolsa a monto agotable para el desarrollo de las actividades de la comunidad Palenquera</t>
  </si>
  <si>
    <t xml:space="preserve">EVENTO N°16 KENNEDY POR LA PERSONA MAYOR </t>
  </si>
  <si>
    <t xml:space="preserve">Instructor en actividad física </t>
  </si>
  <si>
    <t>Profesional, técnico o tecnólogo en educación física, entrenamiento deportivo, cultura física y deportes o carreras a fines con 12 meses de experiencia relacionada en entrenamiento funcional para la persona mayor 
Cada jornada corresponde a 2.5 horas</t>
  </si>
  <si>
    <t>Cabina de sonido</t>
  </si>
  <si>
    <t>Cabina activa recargable de 12" Sound Power 1 Control remoto, funciona parte delantera y trasera. 1 b ase para piso (Trípode) Sound Power S30, 1 microfono inahalambrico DiademaUHF, Baterías Triple A . , Estiuche de transporte o forro.</t>
  </si>
  <si>
    <t>Cono de entrenamiento</t>
  </si>
  <si>
    <t>Cono para entrenamiento deportivo M8605,elaborado en material PE(Polietileno)de superficie lisa,base cuadrada de 18,5 x 18,5 cm, punta plana,con una altura de 30 cm aproximadamente,con orificios laterales para estacas, y orificios para anclar en tierra de 0,7 mm diámetro. Peso Aprox. 144 gramos, importado de marca reconocida en el mercado</t>
  </si>
  <si>
    <t xml:space="preserve">Aros Ula Ula </t>
  </si>
  <si>
    <t>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demarca importada y reconocida en el mercado</t>
  </si>
  <si>
    <t xml:space="preserve">bastón de entrenamiento </t>
  </si>
  <si>
    <t>El Bastón de Coordinación de 1,50 Metros Fabricado con polietileno de alto impacto, Alta Resistencia</t>
  </si>
  <si>
    <t>Camiseta polo.</t>
  </si>
  <si>
    <t>Camisa tipo polo: En Tela en algodón 100% alta calidad, en colores vivos y 2 logos institucionales en sublimación estampada</t>
  </si>
  <si>
    <t xml:space="preserve">EVENTO N°16.1 SALIDA PARA LA PERSONA MAYOR  </t>
  </si>
  <si>
    <t>Tiquete de Salida</t>
  </si>
  <si>
    <t>1 manilla de ingreso al parque recreativo para cada persona mayor, 1 almuerzo por beneficiario (carbohidrato, proteína, ensalada, jugo, porción de fruta y postre,</t>
  </si>
  <si>
    <t>Refrigerios Salida</t>
  </si>
  <si>
    <t>2 refrigerios por beneficiario uno al ingreso del lugar y el segundo a la salida del lugar. (Un sándwich de jamón y queso de 150grs, un jugo o avena en caja de 200ml, una fruta (manzana, pera, durazno, banano o mandarina) y una chocolatina de 12grs)</t>
  </si>
  <si>
    <t>Transporte</t>
  </si>
  <si>
    <t>Trasporte ida y vuelta: buses de 40 personas con baño incluido, Modelo no inferior al 2020 con documentos legales al día del conductor y del vehículo.
El lugar de recogida y llegada será acordado con la supervisión del contrato.</t>
  </si>
  <si>
    <t>Instructor de actividad física</t>
  </si>
  <si>
    <t>formación: Profesional en educación física, entrenamiento deportivo, cultura física y deportes o carreras afines al deporte.
Experiencia:  12 meses con certificación que acrediten experiencia en actividad física, Yoga, rumba, zumba y/o aeróbico Servicio 12 horas</t>
  </si>
  <si>
    <t xml:space="preserve">Servicio médico para la salida </t>
  </si>
  <si>
    <t>Auxiliares de enfermería, con atención en primeros auxilios con experiencia relacionada mínima de 1 año Servicio de 12 horas, incluye entrada al parque y transporte</t>
  </si>
  <si>
    <t>Logísticos para la salida del parque</t>
  </si>
  <si>
    <t>Botella de agua plástica de 600 ml.
Incluye transporte y entrega a lugares definidos por la alcaldía.</t>
  </si>
  <si>
    <t>Tarjeta asistencial y/o póliza con cobertura gastos médicos, cobertura de accidentes, en el trasporte y en el pasadía, cobertura por muerte o invalidez.</t>
  </si>
  <si>
    <t>EVENTO N°17 FORMACIÓN PERSONAS CON DISCAPACIDAD</t>
  </si>
  <si>
    <t>Profesional, técnico o tecnólogo en educación física, entrenamiento deportivo, cultura física y deportes o carreras a fines con 12 meses de experiencia relacionada en el trabajo con personas con discapacidad</t>
  </si>
  <si>
    <t xml:space="preserve">Servicio médico para las sesiones de clase </t>
  </si>
  <si>
    <t>Cono para entrenamiento deportivo M8605, elaborado en material PE Polietileno) de superficie lisa, base cuadrada de 18,5 x 18,5 cm, punta plana, con una altura de 30 cm aproximadamente, con orificios laterales para estacas, y orificios para anclar en tierra de 0,7 mm diámetro. Peso Aprox. 144 gramos, importado de marca reconocida en el mercado</t>
  </si>
  <si>
    <t>Balon de Fundamentación</t>
  </si>
  <si>
    <t>Sudadera
Deportiva</t>
  </si>
  <si>
    <t>EVENTO N°17.1 EVENTO DE CIERRE PERSONAS CON DISCAPACIDAD</t>
  </si>
  <si>
    <t>Profesional, técnico o tecnólogo en educación física, entrenamiento deportivo, cultura física y deportes o carreras a fines con 12 meses de experiencia relacionada en el trabajo con personas con discapacidad Jornada de 6 horas de servicio</t>
  </si>
  <si>
    <t>Diploma de participación</t>
  </si>
  <si>
    <t>Material: Papel o Cartulina Opalina. - gramaje, varía entre los 125 y 250 g/m2, una resistencia y rigidez óptima. Tamaño carta</t>
  </si>
  <si>
    <t>Camiseta Deportiva</t>
  </si>
  <si>
    <t>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t>
  </si>
  <si>
    <t>Gorra deportiva</t>
  </si>
  <si>
    <t xml:space="preserve">	Gorra deportiva, material poliéster transpirable con malla talla única estándar ajustable de 50 a 60 cm aproximadamente estampada según los requerimientos del evento y con aprobación del equipo de prensa</t>
  </si>
  <si>
    <t>EVENTO N°18 FORMACIÓN ESCUELA DE RUGBY</t>
  </si>
  <si>
    <t>Profesional, técnico o tecnólogo en educación física, entrenamiento deportivo, cultura física y deportes o carreras a fines con 12 meses de experiencia relacionada en el deporte de Rugby</t>
  </si>
  <si>
    <t xml:space="preserve">Balones de Rugby #5 </t>
  </si>
  <si>
    <t xml:space="preserve">Dimensiones: Longitud: 280 a 300 mm. 
Circunferencia (longitudinal, de punta a punta): 740 a 770 mm. 
Circunferencia (transversal, parte más ancha): 580 a 620 mm. 
Peso: Entre 410 y 460 gramos. 
Materia: Un panel laminado de polialgodón y algodón de 3 capas, cosidas a mano, cámara de butilo </t>
  </si>
  <si>
    <t xml:space="preserve">Escudos de contacto </t>
  </si>
  <si>
    <t xml:space="preserve">Tamaño: altura – 80 cm, ancho – 34 cm, profundidad – 24 cm, peso – 3 kg.  
Material: Forro de PVC de alta resistencia, Relleno en espuma de alta densidad. </t>
  </si>
  <si>
    <t xml:space="preserve">Protectores bucales </t>
  </si>
  <si>
    <t xml:space="preserve">Material: Silicona ambiental de alta calidad, Termo-moldeable, Escudo de Goma, con estuche </t>
  </si>
  <si>
    <t>Alquiler de escenario</t>
  </si>
  <si>
    <t xml:space="preserve">Botiquín básico maletín </t>
  </si>
  <si>
    <t>EVENTO N°19 TORNEO INTERBARRAS FÚTBOL 8 MASCULINO</t>
  </si>
  <si>
    <t>Alquiler Cancha de futbol 8</t>
  </si>
  <si>
    <t xml:space="preserve">Terna arbitral fútbol 8  </t>
  </si>
  <si>
    <t xml:space="preserve">terna: 2 jueces centrales y 1 juez de Mesa, certificados por entes del Sistema Nacional del Deporte, Servicio por partido. </t>
  </si>
  <si>
    <t>TORNEO INTERBARRAS FÚTBOL 5 FEMENINO</t>
  </si>
  <si>
    <t xml:space="preserve">Alquiler Cancha de futbol 5 </t>
  </si>
  <si>
    <t xml:space="preserve">Alquiler de escenario para los partidos de futbol 58dimensiones de la cancha: rectangular  
Longitud : Mínimo 25 metros – Máximo 42 metros 
Anchura : Mínimo 15 metros – Máximo 25 metros 
Grama cintetica o cesped natural 
Alquiler x partido </t>
  </si>
  <si>
    <t>Terna arbitral fútbol 5</t>
  </si>
  <si>
    <t>EVENTO N°20 OPEN FISICOCULTURISMO Y FITNESS COPA LOCALIDAD DE KENNEDY</t>
  </si>
  <si>
    <t xml:space="preserve">Escenario Auditorio   </t>
  </si>
  <si>
    <t>Alquiler de teatro con capacidad mínima para 300 personas con fácil acceso en la localidad de Kennedy Servicio de 6 horas</t>
  </si>
  <si>
    <t xml:space="preserve">Juzgamiento </t>
  </si>
  <si>
    <t xml:space="preserve">Jueces internaciones, estadístico certificados por la federación internacional de fisicoculturismo y Fitness con 36 meses de experiencia en el deporte relacionado </t>
  </si>
  <si>
    <t>Talento Humano de Proyecto</t>
  </si>
  <si>
    <t>Coordinador General</t>
  </si>
  <si>
    <t>Profesional, licenciado en Educación Física, Administración Deportiva y/o Ciencias del Deporte, con posgrado en Gerencia de Proyectos y/o Gerencia de Servicios y/o Gestión de Proyectos, y/o especialización En Procesos pedagógicos Del Entrenamiento Deportivo con experiencia profesional mínima de CINCO (5) años relacionada en coordinación de proyectos deportivos.  </t>
  </si>
  <si>
    <t>MES</t>
  </si>
  <si>
    <t>Los honorarios de este profesional están estipulados en la Resolución de la secretaria de Gobierno No. 1412 del 22 de diciembre de 2021, por tal razón no se incluye en el estudio del mercado del presente proceso.</t>
  </si>
  <si>
    <t xml:space="preserve">Coordinadores para los componentes de los diferentes eventos </t>
  </si>
  <si>
    <t>Licenciado en educación física, recreación y deportes o ciencias del deporte o afines a la pedagogía del deporte, con mínimo un (1) año de experiencia en la coordinación de proyectos deportivos o recreativos o certámenes deportivos y/o recreativos (carreras, torneros, certámenes etc).; que residan en la localidad de kennedy (10 meses) </t>
  </si>
  <si>
    <t xml:space="preserve">Monitor Comunitario  </t>
  </si>
  <si>
    <t>Técnicos o tecnólogos en educación física, entrenamiento deportivo, administración deportiva o áreas a fines con 36 meses de experiencia relacionada en la realización de eventos deportivos </t>
  </si>
  <si>
    <t xml:space="preserve">Apoyo administrativo </t>
  </si>
  <si>
    <t>Técnico o estudiante universitario con mínimo seis (6) semestres en ciencias administrativas o carreras afines, administrador de empresas, administrador público o sociales o del deporte o áreas afines a la pedagogía del deporte y la educación física con minino seis (6) meses de experiencia en el apoyo de proyectos deportivos o recreativos o certámenes deportivos y/o recreativos (juegos, torneos, campeonatos, entre otros).  </t>
  </si>
  <si>
    <t>SUBTOTAL EVENTOS</t>
  </si>
  <si>
    <t>SUBTOTAL EVENTOS Y BIENES</t>
  </si>
  <si>
    <t>MEDIOS COMUNITARIOS</t>
  </si>
  <si>
    <t>Medio Comunitario</t>
  </si>
  <si>
    <t>Publicidad, medios impresos, medios digitales, cuñas radiales ( 1%)</t>
  </si>
  <si>
    <t>PORCENTAJE</t>
  </si>
  <si>
    <t>!%</t>
  </si>
  <si>
    <t>SUBTOTAL MEDIOS COMUNITARIOS</t>
  </si>
  <si>
    <t>VALOR TOTAL EVENTOS Y BIENES</t>
  </si>
  <si>
    <t xml:space="preserve">NOTA 1: El valor ofertado para todos los items debe tener incluido transporte </t>
  </si>
  <si>
    <t>NOTA 2: Los elementos Lógisticos, técnicos y tecnologicos para los eventos deben tener incluido montaje y desmontaje</t>
  </si>
  <si>
    <t xml:space="preserve">NOTA 3: Los items  61, 62 el valor de la cotización debe incluir la custodia de estos elementos desde la adquisición que debe ser prevío a la realización del 1er evento y hasta la finalización de los mismos, de igual forma el transporte para todos los eventosdel contrato en los que se requiera y soliciten durante la ejecución del contrato. </t>
  </si>
  <si>
    <t>NOTA 4: Las bolsas a monto agotable no so monificables, ni ofertables so pena del rechazo de la oferta</t>
  </si>
  <si>
    <t>NOTA 5: Ninguno de los bonos de premiación son ofertables o modificables, se debe mantener su valor y hacer entrega completa del mismo (no se puede disminuir su valor, bajo ningún concepto). En caso de modificación la propuesta será rechazada</t>
  </si>
  <si>
    <t>NOTA 6: la custodia de las cabinas de sonido para la realización de las sesiones de actividad física de persona mayor, esta a cargo del contratista hasta que finalicen estas actividades, posterior a ello debera realizar la entrega  al FDLK en perfectas condiciones.</t>
  </si>
  <si>
    <t>NOTA 7: Para el item de los medios comunitarios se debe dejar un porcentaje del 1% sobre el valor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</si>
</sst>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 #,##0\ &quot;€&quot;_-;\-* #,##0\ &quot;€&quot;_-;_-* &quot;-&quot;\ &quot;€&quot;_-;_-@_-"/>
    <numFmt numFmtId="165" formatCode="_-&quot;$&quot;* #,##0_-;\-&quot;$&quot;* #,##0_-;_-&quot;$&quot;* &quot;-&quot;_-;_-@_-"/>
    <numFmt numFmtId="166" formatCode="_-&quot;$&quot;\ * #,##0_-;\-&quot;$&quot;\ * #,##0_-;_-&quot;$&quot;\ * &quot;-&quot;??_-;_-@_-"/>
    <numFmt numFmtId="167" formatCode="0.0%"/>
  </numFmts>
  <fonts count="19" x14ac:knownFonts="1">
    <font>
      <sz val="11"/>
      <color theme="1"/>
      <name val="Aptos Narrow"/>
      <family val="2"/>
      <scheme val="minor"/>
    </font>
    <font>
      <sz val="11"/>
      <color theme="1"/>
      <name val="Aptos Narrow"/>
      <family val="2"/>
      <scheme val="minor"/>
    </font>
    <font>
      <sz val="11"/>
      <color theme="1"/>
      <name val="Aptos Narrow"/>
      <family val="2"/>
      <scheme val="minor"/>
    </font>
    <font>
      <sz val="11"/>
      <color theme="1"/>
      <name val="Garamond"/>
      <family val="1"/>
    </font>
    <font>
      <b/>
      <sz val="11"/>
      <color theme="1"/>
      <name val="Garamond"/>
      <family val="1"/>
    </font>
    <font>
      <sz val="11"/>
      <color rgb="FF000000"/>
      <name val="Garamond"/>
      <family val="1"/>
    </font>
    <font>
      <sz val="11"/>
      <name val="Calibri"/>
      <family val="2"/>
    </font>
    <font>
      <sz val="11"/>
      <name val="Garamond"/>
      <family val="1"/>
    </font>
    <font>
      <b/>
      <sz val="11"/>
      <color rgb="FF000000"/>
      <name val="Garamond"/>
      <family val="1"/>
    </font>
    <font>
      <sz val="11"/>
      <color rgb="FF101010"/>
      <name val="Garamond"/>
      <family val="1"/>
    </font>
    <font>
      <sz val="11"/>
      <name val="Aptos Narrow"/>
      <family val="2"/>
      <scheme val="minor"/>
    </font>
    <font>
      <b/>
      <sz val="16"/>
      <color theme="1"/>
      <name val="Garamond"/>
      <family val="1"/>
    </font>
    <font>
      <sz val="8"/>
      <name val="Aptos Narrow"/>
      <family val="2"/>
      <scheme val="minor"/>
    </font>
    <font>
      <sz val="9"/>
      <color indexed="81"/>
      <name val="Tahoma"/>
      <family val="2"/>
    </font>
    <font>
      <b/>
      <sz val="11"/>
      <color rgb="FFFF0000"/>
      <name val="Garamond"/>
      <family val="1"/>
    </font>
    <font>
      <b/>
      <sz val="11"/>
      <color rgb="FF7030A0"/>
      <name val="Garamond"/>
      <family val="1"/>
    </font>
    <font>
      <b/>
      <sz val="20"/>
      <color theme="1"/>
      <name val="Garamond"/>
      <family val="1"/>
    </font>
    <font>
      <b/>
      <sz val="20"/>
      <color rgb="FF000000"/>
      <name val="Garamond"/>
      <family val="1"/>
    </font>
    <font>
      <b/>
      <sz val="11"/>
      <color theme="0"/>
      <name val="Garamond"/>
      <family val="1"/>
    </font>
  </fonts>
  <fills count="9">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5"/>
      </patternFill>
    </fill>
    <fill>
      <patternFill patternType="solid">
        <fgColor theme="5" tint="0.39997558519241921"/>
        <bgColor indexed="64"/>
      </patternFill>
    </fill>
  </fills>
  <borders count="2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style="thin">
        <color rgb="FF000000"/>
      </top>
      <bottom style="thin">
        <color rgb="FF000000"/>
      </bottom>
      <diagonal/>
    </border>
  </borders>
  <cellStyleXfs count="6">
    <xf numFmtId="0" fontId="0" fillId="0" borderId="0"/>
    <xf numFmtId="4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1" fillId="7" borderId="0" applyNumberFormat="0" applyBorder="0" applyAlignment="0" applyProtection="0"/>
  </cellStyleXfs>
  <cellXfs count="250">
    <xf numFmtId="0" fontId="0" fillId="0" borderId="0" xfId="0"/>
    <xf numFmtId="0" fontId="3" fillId="0" borderId="0" xfId="0" applyFont="1"/>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2" borderId="0" xfId="0" applyFont="1" applyFill="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left" vertical="center" wrapText="1"/>
    </xf>
    <xf numFmtId="0" fontId="5" fillId="0" borderId="3" xfId="0" applyFont="1" applyBorder="1" applyAlignment="1" applyProtection="1">
      <alignment horizontal="center" vertical="center" wrapText="1"/>
      <protection hidden="1"/>
    </xf>
    <xf numFmtId="0" fontId="6" fillId="0" borderId="6" xfId="0" applyFont="1" applyBorder="1" applyAlignment="1">
      <alignment horizontal="center" vertical="center" wrapText="1"/>
    </xf>
    <xf numFmtId="0" fontId="7" fillId="0" borderId="1" xfId="0" applyFont="1" applyBorder="1" applyAlignment="1">
      <alignment horizontal="left"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6" fillId="0" borderId="12" xfId="0" applyFont="1" applyBorder="1" applyAlignment="1">
      <alignment horizontal="center" vertical="center" wrapText="1"/>
    </xf>
    <xf numFmtId="0" fontId="7" fillId="0" borderId="0" xfId="0" applyFont="1" applyAlignment="1">
      <alignment horizontal="left" vertical="center" wrapText="1"/>
    </xf>
    <xf numFmtId="0" fontId="6" fillId="0" borderId="13" xfId="0" applyFont="1" applyBorder="1" applyAlignment="1">
      <alignment horizontal="center" vertical="center" wrapText="1"/>
    </xf>
    <xf numFmtId="0" fontId="7" fillId="0" borderId="14" xfId="0" applyFont="1" applyBorder="1" applyAlignment="1">
      <alignment horizontal="left" vertical="center" wrapText="1"/>
    </xf>
    <xf numFmtId="0" fontId="6" fillId="0" borderId="15" xfId="0" applyFont="1" applyBorder="1" applyAlignment="1">
      <alignment horizontal="center" vertical="center" wrapText="1"/>
    </xf>
    <xf numFmtId="0" fontId="7" fillId="0" borderId="16" xfId="0" applyFont="1" applyBorder="1" applyAlignment="1">
      <alignment horizontal="left" vertical="center" wrapText="1"/>
    </xf>
    <xf numFmtId="0" fontId="6" fillId="0" borderId="14"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18" xfId="0" applyFont="1" applyBorder="1" applyAlignment="1">
      <alignment horizontal="left" vertical="center" wrapText="1"/>
    </xf>
    <xf numFmtId="0" fontId="7" fillId="0" borderId="15" xfId="0" applyFont="1" applyBorder="1" applyAlignment="1">
      <alignment horizontal="left" vertical="center" wrapText="1"/>
    </xf>
    <xf numFmtId="0" fontId="6" fillId="0" borderId="19" xfId="0" applyFont="1" applyBorder="1" applyAlignment="1">
      <alignment horizontal="center" vertical="center" wrapText="1"/>
    </xf>
    <xf numFmtId="0" fontId="5" fillId="0" borderId="1" xfId="0" applyFont="1" applyBorder="1" applyAlignment="1">
      <alignment horizontal="left" vertical="center" wrapText="1"/>
    </xf>
    <xf numFmtId="0" fontId="9" fillId="0" borderId="1" xfId="0" applyFont="1" applyBorder="1" applyAlignment="1">
      <alignment horizontal="left" vertical="center" wrapText="1"/>
    </xf>
    <xf numFmtId="0" fontId="6" fillId="0" borderId="8" xfId="0" applyFont="1" applyBorder="1" applyAlignment="1">
      <alignment horizontal="center" vertical="center" wrapText="1"/>
    </xf>
    <xf numFmtId="0" fontId="9" fillId="0" borderId="4"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7" fillId="0" borderId="4" xfId="0" applyFont="1" applyBorder="1" applyAlignment="1">
      <alignment horizontal="left" vertical="center" wrapText="1"/>
    </xf>
    <xf numFmtId="0" fontId="4" fillId="2" borderId="0" xfId="0" applyFont="1" applyFill="1"/>
    <xf numFmtId="0" fontId="10" fillId="0" borderId="16" xfId="0" applyFont="1" applyBorder="1" applyAlignment="1">
      <alignment horizontal="left" vertical="center" wrapText="1"/>
    </xf>
    <xf numFmtId="0" fontId="5" fillId="0" borderId="1" xfId="0" applyFont="1" applyBorder="1" applyAlignment="1" applyProtection="1">
      <alignment horizontal="left" vertical="top" wrapText="1"/>
      <protection hidden="1"/>
    </xf>
    <xf numFmtId="0" fontId="3" fillId="0" borderId="8" xfId="0" applyFont="1" applyBorder="1" applyAlignment="1">
      <alignment horizontal="center" vertical="center"/>
    </xf>
    <xf numFmtId="0" fontId="3" fillId="0" borderId="4" xfId="0" applyFont="1" applyBorder="1" applyAlignment="1">
      <alignment horizontal="left"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left" vertical="center"/>
    </xf>
    <xf numFmtId="0" fontId="7" fillId="0" borderId="1" xfId="0" applyFont="1" applyBorder="1" applyAlignment="1" applyProtection="1">
      <alignment horizontal="left" vertical="top" wrapText="1"/>
      <protection hidden="1"/>
    </xf>
    <xf numFmtId="0" fontId="3" fillId="0" borderId="0" xfId="0" applyFont="1" applyAlignment="1">
      <alignment horizontal="center" vertical="center"/>
    </xf>
    <xf numFmtId="0" fontId="3" fillId="0" borderId="22" xfId="0" applyFont="1" applyBorder="1" applyAlignment="1">
      <alignment horizontal="left" vertical="center" wrapText="1"/>
    </xf>
    <xf numFmtId="0" fontId="3" fillId="0" borderId="1" xfId="0" applyFont="1" applyBorder="1" applyAlignment="1">
      <alignment horizontal="left" vertical="top" wrapText="1"/>
    </xf>
    <xf numFmtId="0" fontId="3" fillId="2" borderId="0" xfId="0" applyFont="1" applyFill="1"/>
    <xf numFmtId="0" fontId="3" fillId="0" borderId="0" xfId="0" applyFont="1" applyAlignment="1">
      <alignment horizontal="left"/>
    </xf>
    <xf numFmtId="44" fontId="4" fillId="0" borderId="1" xfId="1" applyFont="1" applyBorder="1" applyAlignment="1">
      <alignment horizontal="center" vertical="center" wrapText="1"/>
    </xf>
    <xf numFmtId="44" fontId="8" fillId="2" borderId="10" xfId="1" applyFont="1" applyFill="1" applyBorder="1" applyAlignment="1">
      <alignment horizontal="center" vertical="center"/>
    </xf>
    <xf numFmtId="44" fontId="8" fillId="2" borderId="6" xfId="1" applyFont="1" applyFill="1" applyBorder="1" applyAlignment="1">
      <alignment horizontal="right" vertical="center"/>
    </xf>
    <xf numFmtId="44" fontId="4" fillId="2" borderId="3" xfId="1" applyFont="1" applyFill="1" applyBorder="1" applyAlignment="1" applyProtection="1">
      <alignment horizontal="center" vertical="center"/>
      <protection locked="0"/>
    </xf>
    <xf numFmtId="44" fontId="4" fillId="2" borderId="6" xfId="1" applyFont="1" applyFill="1" applyBorder="1" applyAlignment="1" applyProtection="1">
      <alignment horizontal="center" vertical="center"/>
      <protection locked="0"/>
    </xf>
    <xf numFmtId="44" fontId="5" fillId="0" borderId="10" xfId="1" applyFont="1" applyFill="1" applyBorder="1" applyAlignment="1">
      <alignment horizontal="center" vertical="center"/>
    </xf>
    <xf numFmtId="44" fontId="5" fillId="3" borderId="3" xfId="1" applyFont="1" applyFill="1" applyBorder="1" applyAlignment="1">
      <alignment horizontal="right" vertical="center"/>
    </xf>
    <xf numFmtId="0" fontId="4" fillId="0" borderId="0" xfId="0" applyFont="1"/>
    <xf numFmtId="44" fontId="8" fillId="3" borderId="21" xfId="1" applyFont="1" applyFill="1"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wrapText="1"/>
    </xf>
    <xf numFmtId="0" fontId="4" fillId="0" borderId="8" xfId="0" applyFont="1" applyBorder="1" applyAlignment="1">
      <alignment horizontal="center" vertical="center" wrapText="1"/>
    </xf>
    <xf numFmtId="0" fontId="3" fillId="4" borderId="0" xfId="0" applyFont="1" applyFill="1" applyAlignment="1">
      <alignment horizontal="center" vertical="center"/>
    </xf>
    <xf numFmtId="0" fontId="3" fillId="4" borderId="0" xfId="0" applyFont="1" applyFill="1" applyAlignment="1">
      <alignment horizontal="left"/>
    </xf>
    <xf numFmtId="0" fontId="3" fillId="4" borderId="0" xfId="0" applyFont="1" applyFill="1" applyAlignment="1">
      <alignment horizontal="center" vertical="center" wrapText="1"/>
    </xf>
    <xf numFmtId="0" fontId="4" fillId="4" borderId="0" xfId="0" applyFont="1" applyFill="1" applyAlignment="1">
      <alignment horizontal="left" vertical="center"/>
    </xf>
    <xf numFmtId="0" fontId="3" fillId="5" borderId="6" xfId="0" applyFont="1" applyFill="1" applyBorder="1" applyAlignment="1">
      <alignment horizontal="center" vertical="center"/>
    </xf>
    <xf numFmtId="0" fontId="3" fillId="5" borderId="6" xfId="0" applyFont="1" applyFill="1" applyBorder="1" applyAlignment="1">
      <alignment horizontal="center" vertical="center" wrapText="1"/>
    </xf>
    <xf numFmtId="0" fontId="5" fillId="5" borderId="1" xfId="0" applyFont="1" applyFill="1" applyBorder="1" applyAlignment="1" applyProtection="1">
      <alignment horizontal="left" vertical="top" wrapText="1"/>
      <protection hidden="1"/>
    </xf>
    <xf numFmtId="0" fontId="5" fillId="5" borderId="3" xfId="0" applyFont="1" applyFill="1" applyBorder="1" applyAlignment="1" applyProtection="1">
      <alignment horizontal="center" vertical="center" wrapText="1"/>
      <protection hidden="1"/>
    </xf>
    <xf numFmtId="0" fontId="3" fillId="5" borderId="3"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5" fillId="0" borderId="6" xfId="0" applyFont="1" applyBorder="1" applyAlignment="1" applyProtection="1">
      <alignment horizontal="center" vertical="center" wrapText="1"/>
      <protection hidden="1"/>
    </xf>
    <xf numFmtId="0" fontId="5" fillId="0" borderId="6"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5" fillId="5" borderId="6" xfId="0" applyFont="1" applyFill="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3" fillId="4" borderId="9" xfId="0" applyFont="1" applyFill="1" applyBorder="1" applyAlignment="1">
      <alignment horizontal="center" vertical="center"/>
    </xf>
    <xf numFmtId="0" fontId="3" fillId="4" borderId="6" xfId="0" applyFont="1" applyFill="1" applyBorder="1" applyAlignment="1">
      <alignment horizontal="center" vertical="center"/>
    </xf>
    <xf numFmtId="0" fontId="4" fillId="2" borderId="1" xfId="0" applyFont="1" applyFill="1" applyBorder="1" applyAlignment="1">
      <alignment vertical="center"/>
    </xf>
    <xf numFmtId="0" fontId="4" fillId="2" borderId="2" xfId="0" applyFont="1" applyFill="1" applyBorder="1" applyAlignment="1">
      <alignment vertical="center"/>
    </xf>
    <xf numFmtId="0" fontId="4" fillId="2" borderId="6" xfId="0" applyFont="1" applyFill="1" applyBorder="1" applyAlignment="1">
      <alignment vertical="center"/>
    </xf>
    <xf numFmtId="165" fontId="5" fillId="6" borderId="6" xfId="2" applyFont="1" applyFill="1" applyBorder="1" applyAlignment="1">
      <alignment vertical="center"/>
    </xf>
    <xf numFmtId="44" fontId="4" fillId="2" borderId="1" xfId="1" applyFont="1" applyFill="1" applyBorder="1" applyAlignment="1" applyProtection="1">
      <alignment horizontal="center" vertical="center"/>
      <protection locked="0"/>
    </xf>
    <xf numFmtId="44" fontId="8" fillId="3" borderId="24" xfId="1" applyFont="1" applyFill="1" applyBorder="1" applyAlignment="1">
      <alignment horizontal="center" vertical="center"/>
    </xf>
    <xf numFmtId="44" fontId="8" fillId="3" borderId="25" xfId="1" applyFont="1" applyFill="1" applyBorder="1" applyAlignment="1">
      <alignment horizontal="center" vertical="center"/>
    </xf>
    <xf numFmtId="0" fontId="3" fillId="0" borderId="6" xfId="0" applyFont="1" applyBorder="1"/>
    <xf numFmtId="0" fontId="4" fillId="0" borderId="6" xfId="0" applyFont="1" applyBorder="1"/>
    <xf numFmtId="0" fontId="3" fillId="0" borderId="0" xfId="0" applyFont="1" applyAlignment="1">
      <alignment vertical="center"/>
    </xf>
    <xf numFmtId="44" fontId="3" fillId="0" borderId="6" xfId="0" applyNumberFormat="1" applyFont="1" applyBorder="1" applyAlignment="1">
      <alignment vertical="center"/>
    </xf>
    <xf numFmtId="166" fontId="3" fillId="0" borderId="0" xfId="1" applyNumberFormat="1" applyFont="1"/>
    <xf numFmtId="166" fontId="4" fillId="0" borderId="6" xfId="1" applyNumberFormat="1" applyFont="1" applyBorder="1" applyAlignment="1">
      <alignment horizontal="center" vertical="center" wrapText="1"/>
    </xf>
    <xf numFmtId="166" fontId="4" fillId="2" borderId="6" xfId="1" applyNumberFormat="1" applyFont="1" applyFill="1" applyBorder="1" applyAlignment="1" applyProtection="1">
      <alignment horizontal="center" vertical="center"/>
      <protection locked="0"/>
    </xf>
    <xf numFmtId="166" fontId="3" fillId="0" borderId="6" xfId="1" applyNumberFormat="1" applyFont="1" applyBorder="1" applyAlignment="1">
      <alignment horizontal="right" vertical="center"/>
    </xf>
    <xf numFmtId="0" fontId="3" fillId="5" borderId="6" xfId="0" applyFont="1" applyFill="1" applyBorder="1"/>
    <xf numFmtId="166" fontId="5" fillId="5" borderId="6" xfId="1" applyNumberFormat="1" applyFont="1" applyFill="1" applyBorder="1" applyAlignment="1">
      <alignment horizontal="right" vertical="center"/>
    </xf>
    <xf numFmtId="9" fontId="5" fillId="0" borderId="10" xfId="1" applyNumberFormat="1" applyFont="1" applyFill="1" applyBorder="1" applyAlignment="1">
      <alignment horizontal="center" vertical="center"/>
    </xf>
    <xf numFmtId="9" fontId="8" fillId="3" borderId="10" xfId="1" applyNumberFormat="1" applyFont="1" applyFill="1" applyBorder="1" applyAlignment="1">
      <alignment horizontal="center" vertical="center"/>
    </xf>
    <xf numFmtId="166" fontId="3" fillId="5" borderId="6" xfId="1" applyNumberFormat="1" applyFont="1" applyFill="1" applyBorder="1" applyAlignment="1">
      <alignment horizontal="center" vertical="center"/>
    </xf>
    <xf numFmtId="166" fontId="4" fillId="0" borderId="6" xfId="1" applyNumberFormat="1" applyFont="1" applyBorder="1" applyAlignment="1">
      <alignment vertical="center"/>
    </xf>
    <xf numFmtId="166" fontId="4" fillId="0" borderId="0" xfId="1" applyNumberFormat="1" applyFont="1" applyAlignment="1">
      <alignment vertical="center"/>
    </xf>
    <xf numFmtId="166" fontId="4" fillId="0" borderId="1" xfId="1" applyNumberFormat="1" applyFont="1" applyBorder="1" applyAlignment="1">
      <alignment horizontal="center" vertical="center" wrapText="1"/>
    </xf>
    <xf numFmtId="166" fontId="8" fillId="2" borderId="10" xfId="1" applyNumberFormat="1" applyFont="1" applyFill="1" applyBorder="1" applyAlignment="1">
      <alignment horizontal="center" vertical="center"/>
    </xf>
    <xf numFmtId="166" fontId="5" fillId="0" borderId="10" xfId="1" applyNumberFormat="1" applyFont="1" applyFill="1" applyBorder="1" applyAlignment="1">
      <alignment horizontal="center" vertical="center"/>
    </xf>
    <xf numFmtId="166" fontId="5" fillId="3" borderId="10" xfId="1" applyNumberFormat="1" applyFont="1" applyFill="1" applyBorder="1" applyAlignment="1">
      <alignment horizontal="center" vertical="center"/>
    </xf>
    <xf numFmtId="166" fontId="4" fillId="2" borderId="2" xfId="1" applyNumberFormat="1" applyFont="1" applyFill="1" applyBorder="1" applyAlignment="1">
      <alignment vertical="center"/>
    </xf>
    <xf numFmtId="166" fontId="5" fillId="0" borderId="10" xfId="1" applyNumberFormat="1" applyFont="1" applyBorder="1" applyAlignment="1">
      <alignment horizontal="center" vertical="center"/>
    </xf>
    <xf numFmtId="166" fontId="8" fillId="3" borderId="10" xfId="1" applyNumberFormat="1" applyFont="1" applyFill="1" applyBorder="1" applyAlignment="1">
      <alignment horizontal="center" vertical="center"/>
    </xf>
    <xf numFmtId="166" fontId="5" fillId="0" borderId="20" xfId="1" applyNumberFormat="1" applyFont="1" applyFill="1" applyBorder="1" applyAlignment="1">
      <alignment horizontal="center" vertical="center"/>
    </xf>
    <xf numFmtId="166" fontId="3" fillId="0" borderId="6" xfId="1" applyNumberFormat="1" applyFont="1" applyFill="1" applyBorder="1" applyAlignment="1">
      <alignment vertical="center"/>
    </xf>
    <xf numFmtId="166" fontId="8" fillId="3" borderId="21" xfId="1" applyNumberFormat="1" applyFont="1" applyFill="1" applyBorder="1" applyAlignment="1">
      <alignment horizontal="center" vertical="center"/>
    </xf>
    <xf numFmtId="166" fontId="5" fillId="0" borderId="3" xfId="1" applyNumberFormat="1" applyFont="1" applyFill="1" applyBorder="1" applyAlignment="1">
      <alignment horizontal="center" vertical="center"/>
    </xf>
    <xf numFmtId="166" fontId="11" fillId="3" borderId="6" xfId="1" applyNumberFormat="1" applyFont="1" applyFill="1" applyBorder="1" applyAlignment="1">
      <alignment vertical="center" wrapText="1"/>
    </xf>
    <xf numFmtId="166" fontId="3" fillId="0" borderId="0" xfId="1" applyNumberFormat="1" applyFont="1" applyAlignment="1">
      <alignment vertical="center" wrapText="1"/>
    </xf>
    <xf numFmtId="9" fontId="3" fillId="0" borderId="6" xfId="3" applyFont="1" applyBorder="1" applyAlignment="1">
      <alignment horizontal="center" vertical="center"/>
    </xf>
    <xf numFmtId="44" fontId="3" fillId="0" borderId="6" xfId="0" applyNumberFormat="1" applyFont="1" applyBorder="1" applyAlignment="1">
      <alignment horizontal="center" vertical="center"/>
    </xf>
    <xf numFmtId="42" fontId="3" fillId="0" borderId="6" xfId="5" applyNumberFormat="1" applyFont="1" applyFill="1" applyBorder="1" applyAlignment="1" applyProtection="1">
      <alignment horizontal="center" vertical="center"/>
      <protection locked="0"/>
    </xf>
    <xf numFmtId="0" fontId="5" fillId="0" borderId="6" xfId="1" applyNumberFormat="1" applyFont="1" applyFill="1" applyBorder="1" applyAlignment="1">
      <alignment horizontal="center" vertical="center"/>
    </xf>
    <xf numFmtId="42" fontId="3" fillId="4" borderId="6" xfId="5" applyNumberFormat="1" applyFont="1" applyFill="1" applyBorder="1" applyAlignment="1" applyProtection="1">
      <alignment horizontal="center" vertical="center"/>
      <protection locked="0"/>
    </xf>
    <xf numFmtId="166" fontId="3" fillId="0" borderId="0" xfId="0" applyNumberFormat="1" applyFont="1"/>
    <xf numFmtId="166" fontId="8" fillId="2" borderId="6" xfId="1" applyNumberFormat="1" applyFont="1" applyFill="1" applyBorder="1" applyAlignment="1">
      <alignment horizontal="right" vertical="center"/>
    </xf>
    <xf numFmtId="166" fontId="5" fillId="0" borderId="6" xfId="1" applyNumberFormat="1" applyFont="1" applyFill="1" applyBorder="1" applyAlignment="1">
      <alignment horizontal="center" vertical="center"/>
    </xf>
    <xf numFmtId="166" fontId="4" fillId="2" borderId="2" xfId="0" applyNumberFormat="1" applyFont="1" applyFill="1" applyBorder="1" applyAlignment="1">
      <alignment vertical="center"/>
    </xf>
    <xf numFmtId="166" fontId="5" fillId="5" borderId="10" xfId="1" applyNumberFormat="1" applyFont="1" applyFill="1" applyBorder="1" applyAlignment="1">
      <alignment horizontal="center" vertical="center"/>
    </xf>
    <xf numFmtId="166" fontId="3" fillId="5" borderId="6" xfId="1" applyNumberFormat="1" applyFont="1" applyFill="1" applyBorder="1" applyAlignment="1" applyProtection="1">
      <alignment horizontal="center" vertical="center"/>
      <protection locked="0"/>
    </xf>
    <xf numFmtId="9" fontId="5" fillId="0" borderId="10" xfId="1" applyNumberFormat="1" applyFont="1" applyBorder="1" applyAlignment="1">
      <alignment horizontal="center" vertical="center"/>
    </xf>
    <xf numFmtId="44" fontId="4" fillId="4" borderId="1" xfId="1" applyFont="1" applyFill="1" applyBorder="1" applyAlignment="1">
      <alignment horizontal="center" vertical="center" wrapText="1"/>
    </xf>
    <xf numFmtId="164" fontId="5" fillId="0" borderId="10" xfId="4" applyFont="1" applyFill="1" applyBorder="1" applyAlignment="1">
      <alignment horizontal="center" vertical="center"/>
    </xf>
    <xf numFmtId="9" fontId="3" fillId="5" borderId="6" xfId="3" applyFont="1" applyFill="1" applyBorder="1" applyAlignment="1">
      <alignment horizontal="center" vertical="center"/>
    </xf>
    <xf numFmtId="166" fontId="3" fillId="0" borderId="6" xfId="0" applyNumberFormat="1" applyFont="1" applyBorder="1" applyAlignment="1">
      <alignment horizontal="center" vertical="center"/>
    </xf>
    <xf numFmtId="0" fontId="4" fillId="5" borderId="6" xfId="0" applyFont="1" applyFill="1" applyBorder="1"/>
    <xf numFmtId="9" fontId="3" fillId="4" borderId="6" xfId="3" applyFont="1" applyFill="1" applyBorder="1" applyAlignment="1">
      <alignment horizontal="center" vertical="center"/>
    </xf>
    <xf numFmtId="166" fontId="4" fillId="2" borderId="3" xfId="1" applyNumberFormat="1" applyFont="1" applyFill="1" applyBorder="1" applyAlignment="1" applyProtection="1">
      <alignment horizontal="center" vertical="center"/>
      <protection locked="0"/>
    </xf>
    <xf numFmtId="0" fontId="3" fillId="5" borderId="6" xfId="0" applyFont="1" applyFill="1" applyBorder="1" applyAlignment="1">
      <alignment horizontal="left" vertical="center" wrapText="1"/>
    </xf>
    <xf numFmtId="166" fontId="3" fillId="5" borderId="6" xfId="1" applyNumberFormat="1" applyFont="1" applyFill="1" applyBorder="1" applyAlignment="1">
      <alignment vertical="center"/>
    </xf>
    <xf numFmtId="9" fontId="5" fillId="5" borderId="6" xfId="1" applyNumberFormat="1" applyFont="1" applyFill="1" applyBorder="1" applyAlignment="1">
      <alignment horizontal="right" vertical="center"/>
    </xf>
    <xf numFmtId="9" fontId="5" fillId="5" borderId="10" xfId="1" applyNumberFormat="1" applyFont="1" applyFill="1" applyBorder="1" applyAlignment="1">
      <alignment horizontal="center" vertical="center"/>
    </xf>
    <xf numFmtId="166" fontId="4" fillId="5" borderId="0" xfId="1" applyNumberFormat="1" applyFont="1" applyFill="1" applyAlignment="1">
      <alignment vertical="center"/>
    </xf>
    <xf numFmtId="166" fontId="3" fillId="0" borderId="6" xfId="1" applyNumberFormat="1" applyFont="1" applyFill="1" applyBorder="1" applyAlignment="1" applyProtection="1">
      <alignment horizontal="center" vertical="center"/>
      <protection locked="0"/>
    </xf>
    <xf numFmtId="166" fontId="3" fillId="3" borderId="3" xfId="1" applyNumberFormat="1" applyFont="1" applyFill="1" applyBorder="1" applyAlignment="1" applyProtection="1">
      <alignment horizontal="center" vertical="center"/>
      <protection locked="0"/>
    </xf>
    <xf numFmtId="166" fontId="4" fillId="2" borderId="3" xfId="0" applyNumberFormat="1" applyFont="1" applyFill="1" applyBorder="1" applyAlignment="1">
      <alignment vertical="center"/>
    </xf>
    <xf numFmtId="166" fontId="3" fillId="0" borderId="6" xfId="1" applyNumberFormat="1" applyFont="1" applyBorder="1" applyAlignment="1" applyProtection="1">
      <alignment horizontal="center" vertical="center"/>
      <protection locked="0"/>
    </xf>
    <xf numFmtId="43" fontId="3" fillId="0" borderId="0" xfId="0" applyNumberFormat="1" applyFont="1"/>
    <xf numFmtId="0" fontId="4" fillId="8" borderId="6" xfId="0" applyFont="1" applyFill="1" applyBorder="1" applyAlignment="1">
      <alignment horizontal="center" vertical="center" wrapText="1"/>
    </xf>
    <xf numFmtId="9" fontId="3" fillId="0" borderId="0" xfId="3" applyFont="1"/>
    <xf numFmtId="9" fontId="4" fillId="8" borderId="6" xfId="3" applyFont="1" applyFill="1" applyBorder="1" applyAlignment="1">
      <alignment horizontal="center" vertical="center" wrapText="1"/>
    </xf>
    <xf numFmtId="9" fontId="4" fillId="2" borderId="6" xfId="3" applyFont="1" applyFill="1" applyBorder="1" applyAlignment="1" applyProtection="1">
      <alignment horizontal="center" vertical="center"/>
      <protection locked="0"/>
    </xf>
    <xf numFmtId="9" fontId="5" fillId="6" borderId="6" xfId="2" applyNumberFormat="1" applyFont="1" applyFill="1" applyBorder="1" applyAlignment="1">
      <alignment vertical="center"/>
    </xf>
    <xf numFmtId="9" fontId="8" fillId="3" borderId="21" xfId="1" applyNumberFormat="1" applyFont="1" applyFill="1" applyBorder="1" applyAlignment="1">
      <alignment horizontal="center" vertical="center"/>
    </xf>
    <xf numFmtId="9" fontId="4" fillId="2" borderId="3" xfId="0" applyNumberFormat="1" applyFont="1" applyFill="1" applyBorder="1" applyAlignment="1">
      <alignment vertical="center"/>
    </xf>
    <xf numFmtId="167" fontId="5" fillId="0" borderId="10" xfId="1" applyNumberFormat="1" applyFont="1" applyBorder="1" applyAlignment="1">
      <alignment horizontal="center" vertical="center"/>
    </xf>
    <xf numFmtId="9" fontId="3" fillId="0" borderId="0" xfId="0" applyNumberFormat="1" applyFont="1"/>
    <xf numFmtId="9" fontId="4" fillId="2" borderId="6" xfId="1" applyNumberFormat="1" applyFont="1" applyFill="1" applyBorder="1" applyAlignment="1" applyProtection="1">
      <alignment horizontal="center" vertical="center"/>
      <protection locked="0"/>
    </xf>
    <xf numFmtId="9" fontId="4" fillId="2" borderId="2" xfId="0" applyNumberFormat="1" applyFont="1" applyFill="1" applyBorder="1" applyAlignment="1">
      <alignment vertical="center"/>
    </xf>
    <xf numFmtId="166" fontId="3" fillId="0" borderId="6" xfId="0" applyNumberFormat="1" applyFont="1" applyBorder="1" applyAlignment="1">
      <alignment horizontal="left" vertical="center" indent="5"/>
    </xf>
    <xf numFmtId="0" fontId="3" fillId="0" borderId="6" xfId="0" applyFont="1" applyBorder="1" applyAlignment="1">
      <alignment horizontal="center" vertical="center" wrapText="1" indent="1"/>
    </xf>
    <xf numFmtId="10" fontId="3" fillId="0" borderId="6" xfId="3" applyNumberFormat="1" applyFont="1" applyBorder="1" applyAlignment="1">
      <alignment horizontal="center" vertical="center"/>
    </xf>
    <xf numFmtId="9" fontId="3" fillId="0" borderId="6" xfId="3" applyFont="1" applyFill="1" applyBorder="1" applyAlignment="1">
      <alignment horizontal="center" vertical="center"/>
    </xf>
    <xf numFmtId="166" fontId="5" fillId="0" borderId="24" xfId="1" applyNumberFormat="1" applyFont="1" applyBorder="1" applyAlignment="1">
      <alignment horizontal="center" vertical="center"/>
    </xf>
    <xf numFmtId="0" fontId="4" fillId="0" borderId="6" xfId="0" applyFont="1" applyBorder="1" applyAlignment="1">
      <alignment horizontal="center" vertical="center" indent="2"/>
    </xf>
    <xf numFmtId="9" fontId="5" fillId="4" borderId="6" xfId="3" applyFont="1" applyFill="1" applyBorder="1" applyAlignment="1">
      <alignment horizontal="center" vertical="center"/>
    </xf>
    <xf numFmtId="0" fontId="14" fillId="0" borderId="6" xfId="0" applyFont="1" applyBorder="1" applyAlignment="1">
      <alignment horizontal="center" vertical="center" wrapText="1"/>
    </xf>
    <xf numFmtId="0" fontId="8" fillId="0" borderId="6" xfId="0" applyFont="1" applyBorder="1" applyAlignment="1">
      <alignment horizontal="center" vertical="center" wrapText="1"/>
    </xf>
    <xf numFmtId="166" fontId="3" fillId="4" borderId="6" xfId="0" applyNumberFormat="1" applyFont="1" applyFill="1" applyBorder="1" applyAlignment="1">
      <alignment horizontal="left" vertical="center" indent="5"/>
    </xf>
    <xf numFmtId="9" fontId="4" fillId="0" borderId="6" xfId="0" applyNumberFormat="1" applyFont="1" applyBorder="1" applyAlignment="1">
      <alignment horizontal="center" vertical="center" wrapText="1"/>
    </xf>
    <xf numFmtId="0" fontId="15" fillId="5" borderId="6" xfId="0" applyFont="1" applyFill="1" applyBorder="1" applyAlignment="1">
      <alignment horizontal="center" vertical="center" wrapText="1"/>
    </xf>
    <xf numFmtId="9" fontId="7" fillId="4" borderId="6" xfId="3" applyFont="1" applyFill="1" applyBorder="1" applyAlignment="1">
      <alignment horizontal="center" vertical="center"/>
    </xf>
    <xf numFmtId="0" fontId="3" fillId="0" borderId="6" xfId="0" applyFont="1" applyBorder="1" applyAlignment="1">
      <alignment horizontal="center" vertical="center" indent="1"/>
    </xf>
    <xf numFmtId="43" fontId="4" fillId="0" borderId="0" xfId="0" applyNumberFormat="1" applyFont="1" applyAlignment="1">
      <alignment horizontal="center" vertical="center" wrapText="1"/>
    </xf>
    <xf numFmtId="43" fontId="4" fillId="0" borderId="0" xfId="0" applyNumberFormat="1" applyFont="1"/>
    <xf numFmtId="9" fontId="3" fillId="4" borderId="8" xfId="3" applyFont="1" applyFill="1" applyBorder="1" applyAlignment="1">
      <alignment horizontal="center" vertical="center"/>
    </xf>
    <xf numFmtId="9" fontId="3" fillId="4" borderId="28" xfId="3" applyFont="1" applyFill="1" applyBorder="1" applyAlignment="1">
      <alignment horizontal="center" vertical="center"/>
    </xf>
    <xf numFmtId="9" fontId="3" fillId="4" borderId="9" xfId="3" applyFont="1" applyFill="1" applyBorder="1" applyAlignment="1">
      <alignment horizontal="center" vertical="center"/>
    </xf>
    <xf numFmtId="0" fontId="3" fillId="4" borderId="6" xfId="0" applyFont="1" applyFill="1" applyBorder="1" applyAlignment="1">
      <alignment horizontal="center" vertical="center" wrapText="1"/>
    </xf>
    <xf numFmtId="0" fontId="5" fillId="4" borderId="3" xfId="0" applyFont="1" applyFill="1" applyBorder="1" applyAlignment="1" applyProtection="1">
      <alignment horizontal="center" vertical="center" wrapText="1"/>
      <protection hidden="1"/>
    </xf>
    <xf numFmtId="166" fontId="5" fillId="4" borderId="10" xfId="1" applyNumberFormat="1" applyFont="1" applyFill="1" applyBorder="1" applyAlignment="1">
      <alignment horizontal="center" vertical="center"/>
    </xf>
    <xf numFmtId="166" fontId="3" fillId="4" borderId="6" xfId="0" applyNumberFormat="1" applyFont="1" applyFill="1" applyBorder="1" applyAlignment="1">
      <alignment horizontal="center" vertical="center"/>
    </xf>
    <xf numFmtId="0" fontId="3" fillId="4" borderId="6" xfId="0" applyFont="1" applyFill="1" applyBorder="1"/>
    <xf numFmtId="0" fontId="3" fillId="4" borderId="0" xfId="0" applyFont="1" applyFill="1"/>
    <xf numFmtId="43" fontId="3" fillId="4" borderId="0" xfId="0" applyNumberFormat="1" applyFont="1" applyFill="1"/>
    <xf numFmtId="0" fontId="3" fillId="4" borderId="6" xfId="0" applyFont="1" applyFill="1" applyBorder="1" applyAlignment="1">
      <alignment horizontal="center" vertical="center" wrapText="1" indent="1"/>
    </xf>
    <xf numFmtId="43" fontId="3" fillId="0" borderId="0" xfId="0" applyNumberFormat="1" applyFont="1" applyAlignment="1">
      <alignment horizontal="center" indent="1"/>
    </xf>
    <xf numFmtId="9" fontId="3" fillId="0" borderId="6" xfId="0" applyNumberFormat="1" applyFont="1" applyBorder="1" applyAlignment="1">
      <alignment horizontal="center" vertical="center" wrapText="1"/>
    </xf>
    <xf numFmtId="166" fontId="17" fillId="3" borderId="10" xfId="1" applyNumberFormat="1" applyFont="1" applyFill="1" applyBorder="1" applyAlignment="1">
      <alignment horizontal="center" vertical="center"/>
    </xf>
    <xf numFmtId="166" fontId="16" fillId="0" borderId="0" xfId="1" applyNumberFormat="1" applyFont="1" applyAlignment="1">
      <alignment vertical="center" wrapText="1"/>
    </xf>
    <xf numFmtId="166" fontId="16" fillId="0" borderId="0" xfId="1" applyNumberFormat="1" applyFont="1"/>
    <xf numFmtId="0" fontId="16" fillId="0" borderId="0" xfId="0" applyFont="1"/>
    <xf numFmtId="166" fontId="16" fillId="0" borderId="0" xfId="0" applyNumberFormat="1" applyFont="1"/>
    <xf numFmtId="0" fontId="16" fillId="0" borderId="0" xfId="0" applyFont="1" applyAlignment="1">
      <alignment vertical="center"/>
    </xf>
    <xf numFmtId="9" fontId="16" fillId="0" borderId="0" xfId="0" applyNumberFormat="1" applyFont="1"/>
    <xf numFmtId="0" fontId="16" fillId="4" borderId="0" xfId="0" applyFont="1" applyFill="1" applyAlignment="1">
      <alignment horizontal="center" vertical="center"/>
    </xf>
    <xf numFmtId="166" fontId="16" fillId="4" borderId="0" xfId="1" applyNumberFormat="1" applyFont="1" applyFill="1" applyAlignment="1">
      <alignment vertical="center" wrapText="1"/>
    </xf>
    <xf numFmtId="166" fontId="16" fillId="4" borderId="0" xfId="1" applyNumberFormat="1" applyFont="1" applyFill="1"/>
    <xf numFmtId="0" fontId="16" fillId="4" borderId="0" xfId="0" applyFont="1" applyFill="1"/>
    <xf numFmtId="166" fontId="16" fillId="4" borderId="0" xfId="0" applyNumberFormat="1" applyFont="1" applyFill="1"/>
    <xf numFmtId="0" fontId="16" fillId="4" borderId="0" xfId="0" applyFont="1" applyFill="1" applyAlignment="1">
      <alignment vertical="center"/>
    </xf>
    <xf numFmtId="9" fontId="16" fillId="4" borderId="0" xfId="0" applyNumberFormat="1" applyFont="1" applyFill="1"/>
    <xf numFmtId="166" fontId="17" fillId="4" borderId="0" xfId="1" applyNumberFormat="1" applyFont="1" applyFill="1" applyBorder="1" applyAlignment="1">
      <alignment horizontal="center" vertical="center"/>
    </xf>
    <xf numFmtId="43" fontId="3" fillId="4" borderId="0" xfId="0" applyNumberFormat="1" applyFont="1" applyFill="1" applyAlignment="1">
      <alignment horizontal="center" indent="1"/>
    </xf>
    <xf numFmtId="166" fontId="8" fillId="3" borderId="6" xfId="1" applyNumberFormat="1" applyFont="1" applyFill="1" applyBorder="1" applyAlignment="1">
      <alignment horizontal="center" vertical="center"/>
    </xf>
    <xf numFmtId="44" fontId="8" fillId="3" borderId="6" xfId="1" applyFont="1" applyFill="1" applyBorder="1" applyAlignment="1">
      <alignment horizontal="center" vertical="center"/>
    </xf>
    <xf numFmtId="0" fontId="5" fillId="4" borderId="1" xfId="0" applyFont="1" applyFill="1" applyBorder="1" applyAlignment="1" applyProtection="1">
      <alignment horizontal="left" vertical="top" wrapText="1"/>
      <protection hidden="1"/>
    </xf>
    <xf numFmtId="0" fontId="5" fillId="4" borderId="6" xfId="0" applyFont="1" applyFill="1" applyBorder="1" applyAlignment="1" applyProtection="1">
      <alignment horizontal="center" vertical="center" wrapText="1"/>
      <protection hidden="1"/>
    </xf>
    <xf numFmtId="166" fontId="5" fillId="4" borderId="6" xfId="1" applyNumberFormat="1" applyFont="1" applyFill="1" applyBorder="1" applyAlignment="1">
      <alignment horizontal="center" vertical="center"/>
    </xf>
    <xf numFmtId="166" fontId="3" fillId="4" borderId="6" xfId="1" applyNumberFormat="1" applyFont="1" applyFill="1" applyBorder="1" applyAlignment="1" applyProtection="1">
      <alignment horizontal="center" vertical="center"/>
      <protection locked="0"/>
    </xf>
    <xf numFmtId="9" fontId="5" fillId="4" borderId="10" xfId="1" applyNumberFormat="1" applyFont="1" applyFill="1" applyBorder="1" applyAlignment="1">
      <alignment horizontal="center" vertical="center"/>
    </xf>
    <xf numFmtId="0" fontId="4" fillId="0" borderId="16" xfId="0" applyFont="1" applyBorder="1" applyAlignment="1">
      <alignment horizontal="center" vertical="center" wrapText="1"/>
    </xf>
    <xf numFmtId="0" fontId="4" fillId="0" borderId="26" xfId="0" applyFont="1" applyBorder="1" applyAlignment="1">
      <alignment horizontal="center" vertical="center" wrapText="1"/>
    </xf>
    <xf numFmtId="166" fontId="4" fillId="0" borderId="26" xfId="1" applyNumberFormat="1" applyFont="1" applyBorder="1" applyAlignment="1">
      <alignment horizontal="center" vertical="center" wrapText="1"/>
    </xf>
    <xf numFmtId="166" fontId="4" fillId="0" borderId="26" xfId="0" applyNumberFormat="1" applyFont="1" applyBorder="1" applyAlignment="1">
      <alignment horizontal="center" vertical="center" wrapText="1"/>
    </xf>
    <xf numFmtId="166" fontId="4" fillId="0" borderId="27" xfId="0" applyNumberFormat="1" applyFont="1" applyBorder="1" applyAlignment="1">
      <alignment horizontal="center" vertical="center" wrapText="1"/>
    </xf>
    <xf numFmtId="166" fontId="18" fillId="0" borderId="0" xfId="1" applyNumberFormat="1" applyFont="1" applyAlignment="1">
      <alignment vertical="center"/>
    </xf>
    <xf numFmtId="166" fontId="8" fillId="3" borderId="3" xfId="1" applyNumberFormat="1" applyFont="1" applyFill="1" applyBorder="1" applyAlignment="1">
      <alignment horizontal="right" vertical="center"/>
    </xf>
    <xf numFmtId="166" fontId="8" fillId="3" borderId="24" xfId="1" applyNumberFormat="1" applyFont="1" applyFill="1" applyBorder="1" applyAlignment="1">
      <alignment horizontal="center" vertical="center"/>
    </xf>
    <xf numFmtId="166" fontId="5" fillId="6" borderId="6" xfId="2" applyNumberFormat="1" applyFont="1" applyFill="1" applyBorder="1" applyAlignment="1">
      <alignment vertical="center"/>
    </xf>
    <xf numFmtId="166" fontId="8" fillId="3" borderId="25" xfId="1" applyNumberFormat="1" applyFont="1" applyFill="1" applyBorder="1" applyAlignment="1">
      <alignment horizontal="center" vertical="center"/>
    </xf>
    <xf numFmtId="166" fontId="4" fillId="2" borderId="6" xfId="0" applyNumberFormat="1" applyFont="1" applyFill="1" applyBorder="1" applyAlignment="1">
      <alignment vertical="center"/>
    </xf>
    <xf numFmtId="166" fontId="4" fillId="2" borderId="1" xfId="0" applyNumberFormat="1" applyFont="1" applyFill="1" applyBorder="1" applyAlignment="1">
      <alignment vertical="center"/>
    </xf>
    <xf numFmtId="0" fontId="4" fillId="0" borderId="6"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166" fontId="4" fillId="0" borderId="5" xfId="1" applyNumberFormat="1" applyFont="1" applyBorder="1" applyAlignment="1">
      <alignment horizontal="center" vertical="center"/>
    </xf>
    <xf numFmtId="166" fontId="4" fillId="0" borderId="7" xfId="1" applyNumberFormat="1" applyFont="1" applyBorder="1" applyAlignment="1">
      <alignment horizontal="center" vertical="center"/>
    </xf>
    <xf numFmtId="0" fontId="4" fillId="0" borderId="23" xfId="0" applyFont="1" applyBorder="1" applyAlignment="1">
      <alignment horizontal="center" vertical="center"/>
    </xf>
    <xf numFmtId="0" fontId="4" fillId="0" borderId="26" xfId="0" applyFont="1" applyBorder="1" applyAlignment="1">
      <alignment horizontal="center" vertical="center"/>
    </xf>
    <xf numFmtId="166" fontId="4" fillId="0" borderId="26" xfId="1" applyNumberFormat="1" applyFont="1" applyBorder="1" applyAlignment="1">
      <alignment horizontal="center" vertical="center"/>
    </xf>
    <xf numFmtId="166" fontId="4" fillId="0" borderId="27" xfId="1" applyNumberFormat="1" applyFont="1" applyBorder="1" applyAlignment="1">
      <alignment horizontal="center" vertical="center"/>
    </xf>
    <xf numFmtId="165" fontId="5" fillId="0" borderId="6" xfId="2" applyFont="1" applyFill="1" applyBorder="1" applyAlignment="1">
      <alignment horizontal="center" vertical="center" wrapText="1"/>
    </xf>
    <xf numFmtId="165" fontId="5" fillId="0" borderId="1" xfId="2" applyFont="1" applyFill="1" applyBorder="1" applyAlignment="1">
      <alignment horizontal="center" vertical="center" wrapText="1"/>
    </xf>
    <xf numFmtId="0" fontId="4" fillId="0" borderId="6" xfId="0" applyFont="1" applyBorder="1" applyAlignment="1">
      <alignment horizontal="center" vertical="center"/>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4" fillId="4" borderId="0" xfId="0" applyFont="1" applyFill="1" applyAlignment="1">
      <alignment horizontal="left" vertical="center" wrapText="1"/>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4" fillId="3" borderId="6" xfId="0" applyFont="1" applyFill="1" applyBorder="1" applyAlignment="1">
      <alignment horizontal="center" vertical="center"/>
    </xf>
  </cellXfs>
  <cellStyles count="6">
    <cellStyle name="20% - Énfasis4" xfId="5" builtinId="42"/>
    <cellStyle name="Moneda" xfId="1" builtinId="4"/>
    <cellStyle name="Moneda [0]" xfId="4" builtinId="7"/>
    <cellStyle name="Moneda [0] 2" xfId="2" xr:uid="{A2A303AA-BACB-4E16-9C9B-A653B8C9A9E8}"/>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gobiernobogota-my.sharepoint.com/personal/inversionlocal_kennedy_gobiernobogota_gov_co/Documents/YANETH%20MEZA%202025%20INVERSION/FORMULACION%202025/DEPORTES/Proyecto%202784%20-%20deporte/6ta%20entrega/LP%201%20-%20EVENTOS/VERSI&#211;N%20FINAL/5.%20ESTUDIO%20DE%20MERCADO%20LICITACI&#211;N%20P&#218;BLICA%202025%20FINAL%20(1).xlsx" TargetMode="External"/><Relationship Id="rId2" Type="http://schemas.microsoft.com/office/2019/04/relationships/externalLinkLongPath" Target="https://gobiernobogota-my.sharepoint.com/personal/inversionlocal_kennedy_gobiernobogota_gov_co/Documents/YANETH%20MEZA%202025%20INVERSION/FORMULACION%202025/DEPORTES/Proyecto%202784%20-%20deporte/6ta%20entrega/LP%201%20-%20EVENTOS/VERSI&#211;N%20FINAL/5.%20ESTUDIO%20DE%20MERCADO%20LICITACI&#211;N%20P&#218;BLICA%202025%20FINAL%20(1).xlsx?F6E2419E" TargetMode="External"/><Relationship Id="rId1" Type="http://schemas.openxmlformats.org/officeDocument/2006/relationships/externalLinkPath" Target="file:///\\F6E2419E\5.%20ESTUDIO%20DE%20MERCADO%20LICITACI&#211;N%20P&#218;BLICA%202025%20FINAL%20(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gobiernobogota-my.sharepoint.com/personal/inversionlocal_kennedy_gobiernobogota_gov_co/Documents/YANETH%20MEZA%202025%20INVERSION/FORMULACION%202025/DEPORTES/Proyecto%202784%20-%20deporte/VERSI&#211;N%20FINAL/ESTUDIO%20DE%20MERCADO%20DOTACI&#211;N%20Y%20EVENTOS%20DEPORTIVOS.xlsx" TargetMode="External"/><Relationship Id="rId2" Type="http://schemas.microsoft.com/office/2019/04/relationships/externalLinkLongPath" Target="https://gobiernobogota-my.sharepoint.com/personal/inversionlocal_kennedy_gobiernobogota_gov_co/Documents/YANETH%20MEZA%202025%20INVERSION/FORMULACION%202025/DEPORTES/Proyecto%202784%20-%20deporte/VERSI&#211;N%20FINAL%20EVENTOS%20DEPORTIVOS/ESTUDIO%20DE%20MERCADO%20DOTACI&#211;N%20Y%20EVENTOS%20DEPORTIVOS.xlsx?5EA7FE89" TargetMode="External"/><Relationship Id="rId1" Type="http://schemas.openxmlformats.org/officeDocument/2006/relationships/externalLinkPath" Target="file:///\\5EA7FE89\ESTUDIO%20DE%20MERCADO%20DOTACI&#211;N%20Y%20EVENTOS%20DEPORTIV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hyXegc8TNEKyLNaHO70odlyZPeIKxWZFk9BZrkvt6FpGvdt6q3VOTpdoIWhGlW32" itemId="01YPFOTW456HEWQECITRAZPJN7BN26HRPN">
      <xxl21:absoluteUrl r:id="rId3"/>
    </xxl21:alternateUrls>
    <sheetNames>
      <sheetName val="General"/>
    </sheetNames>
    <sheetDataSet>
      <sheetData sheetId="0">
        <row r="7">
          <cell r="D7" t="str">
            <v>profesional, licenciado en Educación Física, Administración Deportiva, Cultura Física, Ciencias del Deporte o áreas a fines a la Pedagogía Deportiva y la Educación Física, con experiencia profesional mínima de cinco años  (5) años relacionada en coordinación de proyectos deportivos, con especialización en 
10 meses de ejecución</v>
          </cell>
          <cell r="L7"/>
          <cell r="M7"/>
        </row>
        <row r="8">
          <cell r="D8" t="str">
            <v>Licenciado en educación física, recreación y deportes o ciencias del deporte o afines a la pedagogía del deporte, con mínimo un (1) año de experiencia en la coordinación de proyectos deportivos o recreativos o certámenes deportivos y/o recreativos (carreras, torneros, certámenes etc). que residan en la localidad de kennedy (10 meses de ejecución)</v>
          </cell>
          <cell r="L8"/>
          <cell r="M8"/>
        </row>
        <row r="9">
          <cell r="D9" t="str">
            <v>Técnicos o tecnólogos en educación física, entrenamiento deportivo, administración deportiva o áreas a fines con 36 meses de experiencia relacionada en la realización de eventos deportivos 
(10 meses de ejecución)</v>
          </cell>
          <cell r="L9"/>
          <cell r="M9"/>
        </row>
        <row r="10">
          <cell r="D10" t="str">
            <v>Técnico o estudiante universitario con mínimo seis (6) semestres en ciencias administrativas o carreras afines, administrador de empresas, administrador público o sociales o del deporte o áreas afines a la pedagogía del deporte y la educación física con minino seis (6) meses de experiencia en el apoyo de proyectos deportivos o recreativos o certámenes deportivos y/o recreativos (juegos, torneos, campeonatos, entre otros). 
(10 meses de ejecución)</v>
          </cell>
          <cell r="L10"/>
          <cell r="M10"/>
        </row>
        <row r="11">
          <cell r="D11"/>
          <cell r="L11"/>
          <cell r="M11"/>
        </row>
        <row r="12">
          <cell r="D12"/>
          <cell r="L12"/>
          <cell r="M12"/>
        </row>
        <row r="13">
          <cell r="D13" t="str">
            <v>Juego de ajedrez con reloj y tablero en madera con el tamaño de 50 x 50 cm, con cada casilla midiendo aproximadamente 5 cm cuadrícula de 8x8. Esta cuadrícula da como resultado 64 casillas de colores alternos, 32 casillas blancas y 32 negras. El tamaño de cada casilla individual es idéntico, y el tablero debe medir lo mismo por los 4 lados.</v>
          </cell>
          <cell r="L13">
            <v>222534.45378151262</v>
          </cell>
          <cell r="M13">
            <v>264816</v>
          </cell>
        </row>
        <row r="14">
          <cell r="D14" t="str">
            <v>Compra de  juego de mini tejo en parejas, canchas tipo maleta para mini tejo con plastilina, con base metálica de 50 cm de frente x 55 cm de fondo y 70 cm de alto incluyendo 6 tejos metálicos en acero, pison y paquete de mechas</v>
          </cell>
          <cell r="L14">
            <v>625310.92436974798</v>
          </cell>
          <cell r="M14">
            <v>744120</v>
          </cell>
        </row>
        <row r="15">
          <cell r="D15" t="str">
            <v xml:space="preserve">Compra de juego de rana  portable Altura de 117cm - Ancho 42cm y fondo 42cm estructura en madera, con protector de caucho de alta resistencia con un juego de 6 argollas </v>
          </cell>
          <cell r="L15">
            <v>240504.20168067227</v>
          </cell>
          <cell r="M15">
            <v>286200</v>
          </cell>
        </row>
        <row r="16">
          <cell r="D16" t="str">
            <v>Compra de Bolirana portátil de alta calidad Bocel protector Doble sapo y latas Tunel de impacto Tubos protectores Rampla Base plegable Variedad de diseños Tapizados de tráfico Forro interno lateral DIMENSIONES 99 cm Alto 39 cm Ancho 98 cm Largo Incluye: tablero manual, balines</v>
          </cell>
          <cell r="L16">
            <v>410218.48739495798</v>
          </cell>
          <cell r="M16">
            <v>488160</v>
          </cell>
        </row>
        <row r="17">
          <cell r="D17"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17">
            <v>105842.01680672269</v>
          </cell>
          <cell r="M17">
            <v>125952</v>
          </cell>
        </row>
        <row r="18">
          <cell r="D18" t="str">
            <v>Balón de marca reconocida laminado, con bomba en material butilo, balón No 5. Peso de 500 a 540 grs, circunferencia de 64 a 66 cm, rebote de 50 a 75 cm</v>
          </cell>
          <cell r="L18">
            <v>189226.89075630254</v>
          </cell>
          <cell r="M18">
            <v>225180</v>
          </cell>
        </row>
        <row r="19">
          <cell r="D19" t="str">
            <v>Balón de marca reconocida laminado, con bomba en material butilo, balón No 4. Peso de 400 a 440 grs, circunferencia de 62 a 64 cm, rebote de 50 a 75 cm</v>
          </cell>
          <cell r="L19">
            <v>164268.90756302522</v>
          </cell>
          <cell r="M19">
            <v>195480</v>
          </cell>
        </row>
        <row r="20">
          <cell r="D20" t="str">
            <v>Balón para Voleibol Piso,Marca Aprobada FIVB,Marca Oficial NORCECA,Marca Oficial de la FEDERACIÓN COLOMBIANA DE VOLEIBOL "FEDEVOLEI",con reconocimiento en el mercado,con Especificaciones Técnicas de FIVB (Federación Internacional de Voleibol),superficie lisa,diseño de cascos tipo llama,Cubierta en material sintético a base de cuero PU SUAVE(SENSI TOUCH-Poliuretano),18 paneles,colores combinados Blanco-Verde-Rojo,construcción tipo laminado al calor,enmallado en hilo 100%Nylon,Cámara de aire en caucho butilo,capa esponjosa bajo la cubierta de cuero sintético,sobresaliente durabilidad,mínima pérdida de aire,excelente suavidad al toque,detalles técnicos: circunferencia 65–67 cm,peso 260-280 g,Su presión interior debe ser de 0.30-0.325kg/cm 2(4.26 a 4.61 psi)294.3 a 318.82 m bar o hPa).</v>
          </cell>
          <cell r="L20">
            <v>174252.10084033615</v>
          </cell>
          <cell r="M20">
            <v>207360</v>
          </cell>
        </row>
        <row r="21">
          <cell r="D21" t="str">
            <v>Pelota para fundamentación Inflable elaborada en material a base de PVC,sin cámara de Aire para Fútbol/voleibol con peso de 280 g,soporta hasta 4 lb de presión de aire,diseño de 32 paneles con pentágonos en color negro e interior de color azul,roja,blanca o amarillo.de superficie Lisa,Diámetro de 21 cm aprox.Importada de marca reconocida en el mercado</v>
          </cell>
          <cell r="L21">
            <v>29768.067226890758</v>
          </cell>
          <cell r="M21">
            <v>35424</v>
          </cell>
        </row>
        <row r="22">
          <cell r="D22"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22">
            <v>130689.0756302521</v>
          </cell>
          <cell r="M22">
            <v>155520</v>
          </cell>
        </row>
        <row r="23">
          <cell r="D23"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hilo100%Nylon,cámara de aire en caucho butilo,sobresaliente durabilidad,mínima pérdida de aire,detalles técnicos:circunferencia 72 - 74 cm, peso 500 - 540 g., INDOOR / OUTDOOR</v>
          </cell>
          <cell r="L23">
            <v>120252.10084033613</v>
          </cell>
          <cell r="M23">
            <v>143100</v>
          </cell>
        </row>
        <row r="24">
          <cell r="D24" t="str">
            <v>Tula en lona, tipo morral, con refuerzo en la parte inferior, con capacidad para 15 balones, nylon reforzado de 65 cm de diámetro y 110 cm de altura ojales metálicos con pin metálico para candado y candado de seguridad mediano incluido, costura reforzada, correas en lona para carga.</v>
          </cell>
          <cell r="L24">
            <v>103915.96638655463</v>
          </cell>
          <cell r="M24">
            <v>123660</v>
          </cell>
        </row>
        <row r="25">
          <cell r="D25" t="str">
            <v>Material Polietileno
Base: 22 cm.
Altura: 15 cm.
Peso : 206 Gramos</v>
          </cell>
          <cell r="L25">
            <v>9257.1428571428569</v>
          </cell>
          <cell r="M25">
            <v>11016</v>
          </cell>
        </row>
        <row r="26">
          <cell r="D26"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26">
            <v>392067.22689075634</v>
          </cell>
          <cell r="M26">
            <v>466560</v>
          </cell>
        </row>
        <row r="27">
          <cell r="D27" t="str">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ell>
          <cell r="L27">
            <v>315831.93277310923</v>
          </cell>
          <cell r="M27">
            <v>375840</v>
          </cell>
        </row>
        <row r="28">
          <cell r="D28" t="str">
            <v>Postes moviles elaborados en tubo de de acero de primera calidad con diametro interno de 2" y una altura de 2,5 mts pintados con pintura electrostatica de alta calidad Par</v>
          </cell>
          <cell r="L28">
            <v>1161680.6722689075</v>
          </cell>
          <cell r="M28">
            <v>1382400</v>
          </cell>
        </row>
        <row r="29">
          <cell r="D29" t="str">
            <v>Casco para TKD,Elaborado en Poliuretano Comprimido de 20 mm aprox.De ancho,con espacios para las orejas que evitan el molesto aplastamiento de las mismas,11 orificios a cada lado para la transpiración,cierre elástico con velcro,tallas S, M y L, Colores Azul blanco y Rojo. importado de marca reconocida en el mercado</v>
          </cell>
          <cell r="L29">
            <v>117892.43697478992</v>
          </cell>
          <cell r="M29">
            <v>140292</v>
          </cell>
        </row>
        <row r="30">
          <cell r="D30" t="str">
            <v>Protector para pecho TKD:con protección para pecho y costados,color rojo por una cara y azul por la contraria,cierre de cuerda de 3x1,05 cm aprox,3 pasadores a cada lado,Material Externo compuesto por:Cuero sintético a base de PU,30%Etileno Vinilo Acetato(EVA),70%Poliéster.Material Interno:Espuma de Poliuretano(PU).Talla XS,S,M,L.Importadade marca reconocida en el mercado</v>
          </cell>
          <cell r="L30">
            <v>130326.05042016807</v>
          </cell>
          <cell r="M30">
            <v>155088</v>
          </cell>
        </row>
        <row r="31">
          <cell r="D31" t="str">
            <v xml:space="preserve"> Paos de 75x35x15. En cuero sintético con cazata de 10 cms densidad de 100% para pateo de potencia de una marca reconocida</v>
          </cell>
          <cell r="L31">
            <v>130689.0756302521</v>
          </cell>
          <cell r="M31">
            <v>155520</v>
          </cell>
        </row>
        <row r="32">
          <cell r="D32" t="str">
            <v>paletas de velocidad, Espuma revestida en polipiel con dos lengüetas. Mayor tamaño para patadas de gran impacto.de una marca reconocida</v>
          </cell>
          <cell r="L32">
            <v>116168.06722689077</v>
          </cell>
          <cell r="M32">
            <v>138240</v>
          </cell>
        </row>
        <row r="33">
          <cell r="D33" t="str">
            <v>Raquetas Para Tenis De Mesa 3 Estrellas 15 Cms De Diámetro Aproximadamente,
Compuesta Por Un Mango De Madera Anatómico, Con Dos Gomas A Cada Lado Con
Colores Oficiales (Rojo - Negro), Especificaciones I.T.T.F.</v>
          </cell>
          <cell r="L33">
            <v>65798.319327731093</v>
          </cell>
          <cell r="M33">
            <v>78300</v>
          </cell>
        </row>
        <row r="34">
          <cell r="D34" t="str">
            <v>Mesa plegable de ping pong Profesional 
Medidas reglamentarias 274 cm (largo) x 152,5 cm (ancho) x 85 cm (alto) x 18 mm (grosor).
- Tabla en MDF fondo azul de 18 mm de espesor.
- Tubería PTS de 40 mm x 40 mm.
- Rodachines de 5 cm de diámetro.
- Sistema de freno mariposa.
- Niveladores de piso antideslizantes.
- Estructura plegable.
Con la respectiva malla profesional, con sus respectivos anclajes de ajustes de malla</v>
          </cell>
          <cell r="L34">
            <v>1723462.1848739497</v>
          </cell>
          <cell r="M34">
            <v>2050920</v>
          </cell>
        </row>
        <row r="35">
          <cell r="D35" t="str">
            <v>Caja de 6 unidades, 3 estrellas (Máximo estándar de calidad).Material: plástico de alta resistencia.
Colores: naranja y blanco que son los autorizados por la ITTF (federación internacional de tenis de mesa) y en tono mate</v>
          </cell>
          <cell r="L35">
            <v>19784.873949579833</v>
          </cell>
          <cell r="M35">
            <v>23544</v>
          </cell>
        </row>
        <row r="36">
          <cell r="D36" t="str">
            <v>Casco protector para Boxeo con Correa en elástico y velcro en la barbilla,protección para los oídos y los pómulos,respirable.Material Externo:Cuero sintético a base de PU,30%etileno vinilo acetato (EVA),70%polyester.Material Interno: espuma de poliuretano (PU). Importado de marca reconocida en el mercado</v>
          </cell>
          <cell r="L36">
            <v>125243.6974789916</v>
          </cell>
          <cell r="M36">
            <v>149040</v>
          </cell>
        </row>
        <row r="37">
          <cell r="D37" t="str">
            <v>Guante para boxeo,Material Externo:Cuero Sintético a base de PU,30%Etileno Vinilo Acetato (EVA),70%Poliéster,Material Interno:Espuma de Poliuretano(PU).Tela interna absorbe el sudor,correa con velcro,elástico en la parte media de la palma.Color Rojo y Negro.8,10,12,14y16oz,colores surtidos.Importado de marca reconocida en el mercado</v>
          </cell>
          <cell r="L37">
            <v>123882.35294117648</v>
          </cell>
          <cell r="M37">
            <v>147420</v>
          </cell>
        </row>
        <row r="38">
          <cell r="D38" t="str">
            <v>Manoplas arqueadas K915,arco que se ajusta a la forma de la mano,tiene un ancho de 4 cm aproximadamente,con correa ajustable en velcro para entrenamiento,compuesta de cuero sintetico a base de PU,30%(EVA),70%polyester,material Interno es de espuma de poliuretano comprimida, Importada</v>
          </cell>
          <cell r="L38">
            <v>116621.84873949581</v>
          </cell>
          <cell r="M38">
            <v>138780</v>
          </cell>
        </row>
        <row r="39">
          <cell r="D39" t="str">
            <v>saco de boxeo fabricado en material sintetico de primera calidad medidas de 100 cm de largo x 30 cm de diametro con peso de 20 a 25 kg con correas de soporte de 60 cm y mosqueton</v>
          </cell>
          <cell r="L39">
            <v>185142.85714285716</v>
          </cell>
          <cell r="M39">
            <v>220320</v>
          </cell>
        </row>
        <row r="40">
          <cell r="D40" t="str">
            <v xml:space="preserve">material en madera o aluminio peso aproximado de 450 gramos de dimensione 6.9 cm a 107 cm de longitud </v>
          </cell>
          <cell r="L40">
            <v>68067.226890756312</v>
          </cell>
          <cell r="M40">
            <v>81000</v>
          </cell>
        </row>
        <row r="41">
          <cell r="D41" t="str">
            <v>guante o manilla de piel sentetica de marac reconocida acolchado con con secciones en cada uno de los dedos con medidas 12.5 diseño en malla con refuezos y costuras</v>
          </cell>
          <cell r="L41">
            <v>85310.924369747896</v>
          </cell>
          <cell r="M41">
            <v>101520</v>
          </cell>
        </row>
        <row r="42">
          <cell r="D42" t="str">
            <v xml:space="preserve">Bola con cubierta de dos piezas con costuras color rojo, dura en cuero  sintetico con circunferencia entre 22,5 y 24 cm de diametro y 5 onzas (142 g) de peso </v>
          </cell>
          <cell r="L42">
            <v>45015.126050420171</v>
          </cell>
          <cell r="M42">
            <v>53568</v>
          </cell>
        </row>
        <row r="43">
          <cell r="D43" t="str">
            <v>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vandas (caja)
*10 aros Ula Ula
*1 Tula en lona plastisol o material impermeable similar, de dimensiones minima de 1.2 mts de alto por 60 cm de diámetro aproximado, con boca reforzada y ojáleles para permitir cerrar con lazo. Capacidad de 20 balones minimo.</v>
          </cell>
          <cell r="L43">
            <v>1098151.2605042018</v>
          </cell>
          <cell r="M43">
            <v>1306800</v>
          </cell>
        </row>
        <row r="44">
          <cell r="D44" t="str">
            <v>Cabina activa recargable de 12" Sound Power 1 Control remoto, funciona parte delantera y trasera. 1 b ase para piso (Trípode) Sound Power S30, 1 microfono inahalambrico DiademaUHF, Baterías Triple A . , Estiuche de transporte o forro.</v>
          </cell>
          <cell r="L44">
            <v>404773.10924369749</v>
          </cell>
          <cell r="M44">
            <v>481680</v>
          </cell>
        </row>
        <row r="45">
          <cell r="D45" t="str">
            <v>cinta de vinilo de uso general 469 de 3M™ Longitud | m: 33yd/v Ancho | mm: 50 mm CINTA VINIL 469</v>
          </cell>
          <cell r="L45">
            <v>61714.285714285717</v>
          </cell>
          <cell r="M45">
            <v>73440</v>
          </cell>
        </row>
        <row r="46">
          <cell r="D46" t="str">
            <v>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15 a 20 cm de
alto, 
*40 platillos de demarcación en PVC
blando, colores aleatorios, 
*1 Par de mini canchas con mallas, en material de PVC. Con dimensiones de 1.0 mt x 1.2 mt.
*20 pelotas de cuacho de diferentes dimensiones (Entre 4” a 8” de diametro).
*10 Colchonetas de goma y espuma de 1.2 mt x 1.0 mts
* 10 Juegos de destreza y lanzamiento en material plástico para beneficiarios de 6 - 9 años. 
*Tula en lona plastisol o material impermeable similar, de dimensiones de 1.2 mts de alto por 60 cm de diámetro aproximado, con boca reforzada y ojáleles para permitir cerrar con lazo.</v>
          </cell>
          <cell r="L46">
            <v>1225210.0840336136</v>
          </cell>
          <cell r="M46">
            <v>1458000</v>
          </cell>
        </row>
        <row r="47">
          <cell r="D47"/>
          <cell r="L47"/>
          <cell r="M47"/>
        </row>
        <row r="48">
          <cell r="D48"/>
          <cell r="L48"/>
          <cell r="M48">
            <v>0</v>
          </cell>
        </row>
        <row r="49">
          <cell r="D49"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49">
            <v>83277.310924369755</v>
          </cell>
          <cell r="M49">
            <v>99100</v>
          </cell>
        </row>
        <row r="50">
          <cell r="D50"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50">
            <v>74329.411764705888</v>
          </cell>
          <cell r="M50">
            <v>88452</v>
          </cell>
        </row>
        <row r="51">
          <cell r="D51" t="str">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v>
          </cell>
          <cell r="L51">
            <v>74329.411764705888</v>
          </cell>
          <cell r="M51">
            <v>88452</v>
          </cell>
        </row>
        <row r="52">
          <cell r="D52" t="str">
            <v xml:space="preserve">Uniforme acanalado  Poliester 65%, Algodón 35% pantalon con cintura elasticas diferentes tallas, (28,30,32,34,36,38,40)cuello rojo o negro con cinturón de acurdo a el grado del beneficiario y logos institucionales </v>
          </cell>
          <cell r="L52">
            <v>125243.6974789916</v>
          </cell>
          <cell r="M52">
            <v>149040</v>
          </cell>
        </row>
        <row r="53">
          <cell r="D53" t="str">
            <v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v>
          </cell>
          <cell r="L53">
            <v>134319.32773109243</v>
          </cell>
          <cell r="M53">
            <v>159840</v>
          </cell>
        </row>
        <row r="54">
          <cell r="D54" t="str">
            <v xml:space="preserve">Uniforme en lycra para cada beneficiario de natación. para niños camiseta y pantaloneta diferentes tallas, bicolor con estampados de logos institucionales. </v>
          </cell>
          <cell r="L54">
            <v>97109.243697478989</v>
          </cell>
          <cell r="M54">
            <v>115560</v>
          </cell>
        </row>
        <row r="55">
          <cell r="D55" t="str">
            <v>Uniforme en lycra  Enterizo para niñas  bicolor con estampados de logos institucionales,  Cierre posterior en nylon con correa para abrirlo.</v>
          </cell>
          <cell r="L55">
            <v>134319.32773109243</v>
          </cell>
          <cell r="M55">
            <v>159840</v>
          </cell>
        </row>
        <row r="56">
          <cell r="D56" t="str">
            <v xml:space="preserve">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
</v>
          </cell>
          <cell r="L56">
            <v>92857.142857142855</v>
          </cell>
          <cell r="M56">
            <v>110500</v>
          </cell>
        </row>
        <row r="57">
          <cell r="D57" t="str">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v>
          </cell>
          <cell r="L57">
            <v>74329.411764705888</v>
          </cell>
          <cell r="M57">
            <v>88452</v>
          </cell>
        </row>
        <row r="58">
          <cell r="D58" t="str">
            <v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v>
          </cell>
          <cell r="L58">
            <v>74329.411764705888</v>
          </cell>
          <cell r="M58">
            <v>88452</v>
          </cell>
        </row>
        <row r="59">
          <cell r="D59" t="str">
            <v xml:space="preserve">Balón de PVC para Pilates, yoga, estiramiento, elaborado en Material: PVC (Policloruro de Vinilo) para diferentes usos, tales como Gimnasio, Pilates, Yoga, Estiramiento, Ejercicios, pelota Antiestallido con Diámetro: 55 cm, • Incluye inflador </v>
          </cell>
          <cell r="L59">
            <v>53546.218487394959</v>
          </cell>
          <cell r="M59">
            <v>63720</v>
          </cell>
        </row>
        <row r="60">
          <cell r="D60" t="str">
            <v>Petos en material: tela poliéster malla, cuello redondo, números y logos institucionales  estampados, con costura de alta resistencia. Juego de petos * 10 unidades</v>
          </cell>
          <cell r="L60">
            <v>128293.27731092437</v>
          </cell>
          <cell r="M60">
            <v>152669</v>
          </cell>
        </row>
        <row r="61">
          <cell r="D61" t="str">
            <v>Bolsa de almacenamiento que incluye 1 par de patines de linea de 4 ruedas ajustable, 1 casco para patinaje, 2 rodilleras, 2 coderas, 2 muñequeras 
Material: polietileno de alta dureza, acolchada con material EVA suave.
Banda ajustable, Cierre en velcro
Protección Plástico resistente
Antifracturantes
Casco Absorción alto impacto
Sistema de hebilla graduable liviano</v>
          </cell>
          <cell r="L61">
            <v>272260.50420168071</v>
          </cell>
          <cell r="M61">
            <v>323990</v>
          </cell>
        </row>
        <row r="62">
          <cell r="D62" t="str">
            <v>Mancuernas con extremos forrados en plastico con barra y tallada con hexágonos para mejor agarre de 2.5 Kilogramos</v>
          </cell>
          <cell r="L62">
            <v>76689.075630252104</v>
          </cell>
          <cell r="M62">
            <v>91260</v>
          </cell>
        </row>
        <row r="63">
          <cell r="D63" t="str">
            <v>Mancuernas con extremos forrados en plastico con barra y tallada con hexágonos para mejor agarre de 5. Kilogramos</v>
          </cell>
          <cell r="L63">
            <v>98924.369747899167</v>
          </cell>
          <cell r="M63">
            <v>117720</v>
          </cell>
        </row>
        <row r="64">
          <cell r="D64" t="str">
            <v xml:space="preserve">Sudadera deportiva en poliéster tipo impermeable, chaqueta con cierre de cremallera y pantalón con bolsillo y cierre con logotipos según parámetros de la alcaldía local.  
Diferentes tallas (XS, S, M, L, XL, XXL) 
</v>
          </cell>
          <cell r="L64">
            <v>181421.84873949579</v>
          </cell>
          <cell r="M64">
            <v>215892</v>
          </cell>
        </row>
        <row r="65">
          <cell r="D65" t="str">
            <v>Casco, Rodilleras y coderas
Materiales de Alta Calidad
Fijación Efectiva de la Articulación de la Rodilla, Velcro Elástico, Espuma EVA de acero inoxidable, tela de buceo y banda elástica, Casco Absorción alto impacto Sistema de hebilla graduable liviano</v>
          </cell>
          <cell r="L65">
            <v>204020.16806722691</v>
          </cell>
          <cell r="M65">
            <v>242784</v>
          </cell>
        </row>
        <row r="66">
          <cell r="D66"/>
          <cell r="L66"/>
          <cell r="M66"/>
        </row>
        <row r="67">
          <cell r="D67"/>
          <cell r="L67"/>
          <cell r="M67">
            <v>0</v>
          </cell>
        </row>
        <row r="68">
          <cell r="D68" t="str">
            <v>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v>
          </cell>
          <cell r="L68">
            <v>15247.058823529413</v>
          </cell>
          <cell r="M68">
            <v>18144</v>
          </cell>
        </row>
        <row r="69">
          <cell r="D69"/>
          <cell r="L69"/>
          <cell r="M69">
            <v>0</v>
          </cell>
        </row>
        <row r="70">
          <cell r="D70" t="str">
            <v>Tamaño: De un cuarto de pliego 4 X4 tintas, Material propalcote 200gramos.</v>
          </cell>
          <cell r="L70">
            <v>4447.0588235294117</v>
          </cell>
          <cell r="M70">
            <v>5292</v>
          </cell>
        </row>
        <row r="71">
          <cell r="D71" t="str">
            <v>Tela Banner de 2.00 X 1.20 metros – Impresión digital con soporte tipo araña metálico. 4 X 0 tintas.
Integrado – flotante</v>
          </cell>
          <cell r="L71">
            <v>169714.28571428571</v>
          </cell>
          <cell r="M71">
            <v>201960</v>
          </cell>
        </row>
        <row r="72">
          <cell r="D72" t="str">
            <v>Tamaño: oficio
Material propalcote 90 gramos.
4 X4 tintas por ambas caras Plegado</v>
          </cell>
          <cell r="L72">
            <v>3539.4957983193281</v>
          </cell>
          <cell r="M72">
            <v>4212</v>
          </cell>
        </row>
        <row r="73">
          <cell r="D73"/>
          <cell r="L73"/>
          <cell r="M73">
            <v>0</v>
          </cell>
        </row>
        <row r="74">
          <cell r="D74" t="str">
            <v>Publicidad, medios impresos, medios digitales, cuñas radiales ( 1%)</v>
          </cell>
          <cell r="L74"/>
          <cell r="M74">
            <v>0</v>
          </cell>
        </row>
        <row r="75">
          <cell r="D75"/>
          <cell r="L75"/>
          <cell r="M75">
            <v>0</v>
          </cell>
        </row>
        <row r="76">
          <cell r="D76" t="str">
            <v>Alquiler de Tarima de 6.00 X 6.00 metros X 1.50 metros de alto Base en acero estructural galvanizado, con carpa y estructura con escalera de acceso Servicio día / 12 horas</v>
          </cell>
          <cell r="L76">
            <v>1306890.7563025211</v>
          </cell>
          <cell r="M76">
            <v>1555200</v>
          </cell>
        </row>
        <row r="77">
          <cell r="D77"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v>
          </cell>
          <cell r="L77">
            <v>230521.00840336137</v>
          </cell>
          <cell r="M77">
            <v>274320</v>
          </cell>
        </row>
        <row r="78">
          <cell r="D78"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v>
          </cell>
          <cell r="L78">
            <v>1195647.0588235294</v>
          </cell>
          <cell r="M78">
            <v>1422820</v>
          </cell>
        </row>
        <row r="79">
          <cell r="D79" t="str">
            <v>Profesional en comunicación social o áreas afines con más de 24 meses de experiencia en la presentación de eventos deportivos, duración del servicio - 12 horas</v>
          </cell>
          <cell r="L79">
            <v>222352.9411764706</v>
          </cell>
          <cell r="M79">
            <v>264600</v>
          </cell>
        </row>
        <row r="80">
          <cell r="D80" t="str">
            <v>MEC (Módulo de Estabilización y Clasificación): Servicio / 8 Horas, el cual debe incluir Carpa con cubrimientos laterales, 1 camilla, elementos de atención en primeros auxilios, 1 mesa plástica de color blanco, 2 sillas plásticas de color blanco y 2 auxiliares de enfermería</v>
          </cell>
          <cell r="L80">
            <v>739663.86554621847</v>
          </cell>
          <cell r="M80">
            <v>880200</v>
          </cell>
        </row>
        <row r="81">
          <cell r="D81" t="str">
            <v>Baño Portátil Estándar, incluye transporte, jabón líquido, toallas desechables para el secado de manos, limpieza y desinfección cada vez que se requiera, garantizar el trasporte, instalación y desmontaje - Servicio Día</v>
          </cell>
          <cell r="L81">
            <v>243226.89075630254</v>
          </cell>
          <cell r="M81">
            <v>289440</v>
          </cell>
        </row>
        <row r="82">
          <cell r="D82" t="str">
            <v>podio formado por una estructura de aluminio, consiguiendo una relación peso/resistencia 
superficie del pódium cubierta de madera antideslizante y el frontal en lona en color standard blanco o negro con los números 1, 2, 3. Medidas: Ancho total: 2,25m - Fondo: 0,50m
Ancho: 75cm - Altura del segundo y tercer premiado: 42cm - Altura del ganador: 65cm (Compra)</v>
          </cell>
          <cell r="L82">
            <v>1170756.3025210085</v>
          </cell>
          <cell r="M82">
            <v>1393200</v>
          </cell>
        </row>
        <row r="83">
          <cell r="D83" t="str">
            <v>Arco Tubular con Cubo Inflable, resistente, Medidas: 5x9 metros, elaborado en una fibra de poliéster de alta resistencia, impermeable, costuras dobles, textil, 200 hilos. Motor 0.5 HP Fuerza, 330 m³ / h. Flujo, 3600 rpm, 375. Iluminación, Arco Botellas Redondeas, con cuerdas de amarre pegadas al inflable, anclaje, tensores, estacas, chazos, ganchos. (Compra)
Nota: Logos de la Alcaldía local previa aprobación de diseño.</v>
          </cell>
          <cell r="L83">
            <v>3339831.9327731095</v>
          </cell>
          <cell r="M83">
            <v>3974400</v>
          </cell>
        </row>
        <row r="84">
          <cell r="D84" t="str">
            <v>Alquiler de Vallas de separación 2X2, metálicas, las vallas deben incluir el transporte y la instalación en el punto donde se desarrollará el evento.</v>
          </cell>
          <cell r="L84">
            <v>51821.848739495799</v>
          </cell>
          <cell r="M84">
            <v>61668</v>
          </cell>
        </row>
        <row r="85">
          <cell r="D85" t="str">
            <v>Chips de competencia dorsal en material tyvek tamaño: 23x20 para el control de distancias y tiempos de cada categoría, basados en el reglamento UCI internacional y numero del participante a full color, con ganchos.</v>
          </cell>
          <cell r="L85">
            <v>47284.033613445383</v>
          </cell>
          <cell r="M85">
            <v>56268</v>
          </cell>
        </row>
        <row r="86">
          <cell r="D86" t="str">
            <v>Sistema computarizado digital especializado para la entrega de resultados de los tiempos establecidos por cada deportista Servicio de 12 horas</v>
          </cell>
          <cell r="L86">
            <v>1261512.6050420168</v>
          </cell>
          <cell r="M86">
            <v>1501200</v>
          </cell>
        </row>
        <row r="87">
          <cell r="D87" t="str">
            <v>Botella de agua plástica de 600 ml.
Incluye transporte y entrega a lugares definidos por la alcaldía</v>
          </cell>
          <cell r="L87">
            <v>2495.7983193277314</v>
          </cell>
          <cell r="M87">
            <v>2970</v>
          </cell>
        </row>
        <row r="88">
          <cell r="D88" t="str">
            <v>tela de alta tecnología que permiten una mejor elasticidad para adaptarse al cuerpo perfectamente, mejorando la aerodinámica y el rendimiento, Tres bolsillos reforzados, Cremallera YKK, con diseños.
Los colores y diseños serán aprobados por la Alcaldía Local de Kennedy</v>
          </cell>
          <cell r="L88">
            <v>184144.53781512607</v>
          </cell>
          <cell r="M88">
            <v>219132</v>
          </cell>
        </row>
        <row r="89">
          <cell r="D89" t="str">
            <v>Bolsa Plan de contingencia según especificaciones técnicas del decreto 599 de 2013 y demás disposiciones de ley. Permisos de cierres viales, SUGA, PMT y SEÑALETICAS. Se deberá contar con un plan de contingencia para el evento ciclístico incluye 30 logisticos necesarios para la carrera.
DOS AMBULANCIAS ESPECIALIZADAS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 Cinta Perimetral.
aval técnico deportivo liga de ciclismo de Bogotá La Liga de Ciclismo de Bogotá, podrá designar un Delegado Técnico. El Delegado Técnico es el responsable de garantizar que el terreno de juego y las instalaciones técnicas cumplan con el Reglamento de la Normativa Técnica Distrital. También servirá de enlace entre la organización y la Liga de Ciclismo de Bogotá</v>
          </cell>
          <cell r="L89"/>
          <cell r="M89">
            <v>18000000</v>
          </cell>
        </row>
        <row r="90">
          <cell r="D90" t="str">
            <v>comisarios Nacionales, certificados en carreras ciclísticas Servicio de 8 horas</v>
          </cell>
          <cell r="L90">
            <v>154285.71428571429</v>
          </cell>
          <cell r="M90">
            <v>183600</v>
          </cell>
        </row>
        <row r="91">
          <cell r="D91" t="str">
            <v xml:space="preserve">Jueces motorizados con experiencia en el acompañamiento de carreras ciclísticas, con conocimientos básicos de mecánica de bicicleta servicio de 8 Horas </v>
          </cell>
          <cell r="L91">
            <v>232336.13445378153</v>
          </cell>
          <cell r="M91">
            <v>276480</v>
          </cell>
        </row>
        <row r="92">
          <cell r="D92" t="str">
            <v>Trofeo con tamaño de 54cm Alto Base 14cm, Color: Dorado, con base en Madera y Resinado por una cara de la base, con placa plateada de mínimo 6 cm de ancho por 4 cm de altura con la información que suministre la Alcaldía local de Kennedy</v>
          </cell>
          <cell r="L92">
            <v>166554.62184873951</v>
          </cell>
          <cell r="M92">
            <v>198200</v>
          </cell>
        </row>
        <row r="93">
          <cell r="D93" t="str">
            <v>Bonos de reconocimiento deportivo, redimibles en almacenes deportivos ubicados en Bogotá por el valor de cada una de las premiaciones Nota: El pago de este bono debe incluir la carga tributaria y el pago del mismo debe ser valor neto</v>
          </cell>
          <cell r="L93"/>
          <cell r="M93">
            <v>26000000</v>
          </cell>
        </row>
        <row r="94">
          <cell r="D94" t="str">
            <v>Medalla de 7 cm de altura de 7 cm de ancho, en forma circular Compuesto por una aleación de zinc con aluminio, magnesio y cobre, con citan de 2 cm de grosor.
Nota; Los colores y diseños serán aprobados por la Alcaldía local de Kennedy</v>
          </cell>
          <cell r="L94">
            <v>8840.3361344537825</v>
          </cell>
          <cell r="M94">
            <v>10520</v>
          </cell>
        </row>
        <row r="95">
          <cell r="D95" t="str">
            <v>Alquiler de mesas plásticas blancas Medidas (cm): 75 ancho, 75 largo, 80 alto
Material: Polipropileno (Plástico) 
Servicio día</v>
          </cell>
          <cell r="L95">
            <v>7623.5294117647063</v>
          </cell>
          <cell r="M95">
            <v>9072</v>
          </cell>
        </row>
        <row r="96">
          <cell r="D96" t="str">
            <v>Alquiler de Silla plásticas blancas con brazos o sin brazos Medidas (cm): 48 ancho, 48 largo, 88 alto
Material: Polipropileno (Plástico)
Resistencia: 130 kg 
Servicio día</v>
          </cell>
          <cell r="L96">
            <v>4719.3277310924368</v>
          </cell>
          <cell r="M96">
            <v>5616</v>
          </cell>
        </row>
        <row r="97">
          <cell r="D97" t="str">
            <v>Frecuencia nominal	60 Hz
Salida nominal	113 kVA – 90 Kw
Salida máxima	125 kVA – 100 Kw
Modo de regulación	i-AVR
Configuración	Trifásica
Voltaje	127 – 220V
Salida de corriente	295 Amp
Medidas (Al-La-An)	127 – 296 –  110 cm
Servicio de alquiler por 12 Horas</v>
          </cell>
          <cell r="L97">
            <v>290420.16806722688</v>
          </cell>
          <cell r="M97">
            <v>345600</v>
          </cell>
        </row>
        <row r="98">
          <cell r="D98"/>
          <cell r="L98"/>
          <cell r="M98">
            <v>0</v>
          </cell>
        </row>
        <row r="99">
          <cell r="D99" t="str">
            <v>Alquiler de Tarima de 6.00 X 6.00 metros X 1.50 metros de alto Base en acero estructural galvanizado, con carpa y estructura con escalera de acceso Servicio día / 12 horas</v>
          </cell>
          <cell r="L99">
            <v>1306890.7563025211</v>
          </cell>
          <cell r="M99">
            <v>1555200</v>
          </cell>
        </row>
        <row r="100">
          <cell r="D100"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v>
          </cell>
          <cell r="L100">
            <v>230521.00840336137</v>
          </cell>
          <cell r="M100">
            <v>274320</v>
          </cell>
        </row>
        <row r="101">
          <cell r="D101"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v>
          </cell>
          <cell r="L101">
            <v>1195647.0588235294</v>
          </cell>
          <cell r="M101">
            <v>1422820</v>
          </cell>
        </row>
        <row r="102">
          <cell r="D102" t="str">
            <v>Profesional en comunicación social o áreas afines con más de 24 meses de experiencia en la presentación de eventos deportivos, duración del servicio - 12 horas</v>
          </cell>
          <cell r="L102">
            <v>222352.9411764706</v>
          </cell>
          <cell r="M102">
            <v>264600</v>
          </cell>
        </row>
        <row r="103">
          <cell r="D103" t="str">
            <v xml:space="preserve">Alquiler de espacio del parque Gilma Jiménez duración del servicio - 12 horas </v>
          </cell>
          <cell r="L103"/>
          <cell r="M103">
            <v>650000</v>
          </cell>
        </row>
        <row r="104">
          <cell r="D104" t="str">
            <v>MEC (Módulo de Estabilización y Clasificación): Servicio / 8 Horas, el cual debe incluir Carpa con cubrimientos laterales, 1 camilla, elementos de atención en primeros auxilios, 1 mesa plástica de color blanco, 2 sillas plásticas de color blanco y 2 auxiliares de enfermería</v>
          </cell>
          <cell r="L104">
            <v>739663.86554621847</v>
          </cell>
          <cell r="M104">
            <v>880200</v>
          </cell>
        </row>
        <row r="105">
          <cell r="D105" t="str">
            <v>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v>
          </cell>
          <cell r="L105">
            <v>1669915.9663865548</v>
          </cell>
          <cell r="M105">
            <v>1987200</v>
          </cell>
        </row>
        <row r="106">
          <cell r="D106" t="str">
            <v>Servicio de Auxiliar Logístico por Jornada, Servicio / 12 Horas (Bachiller con 24 meses de experiencia en servicios logísticos)</v>
          </cell>
          <cell r="L106">
            <v>131596.63865546219</v>
          </cell>
          <cell r="M106">
            <v>156600</v>
          </cell>
        </row>
        <row r="107">
          <cell r="D107" t="str">
            <v>numero de competencia dorsal en material tyvek tamaño: 23x20  numero del participante a full color, con ganchos</v>
          </cell>
          <cell r="L107">
            <v>6715.9663865546217</v>
          </cell>
          <cell r="M107">
            <v>7992</v>
          </cell>
        </row>
        <row r="108">
          <cell r="D108" t="str">
            <v>Botella de agua plástica de 600 ml.
Incluye transporte y entrega a lugares definidos por la alcaldía</v>
          </cell>
          <cell r="L108">
            <v>2495.7983193277314</v>
          </cell>
          <cell r="M108">
            <v>2970</v>
          </cell>
        </row>
        <row r="109">
          <cell r="D109" t="str">
            <v xml:space="preserve">Jersey/Apparel ciclismo BMX Tela: 100% fibra de poliéster, cuello redondo, Manga larga, Cómodo y transpirable </v>
          </cell>
          <cell r="L109">
            <v>184144.53781512607</v>
          </cell>
          <cell r="M109">
            <v>219132</v>
          </cell>
        </row>
        <row r="110">
          <cell r="D110" t="str">
            <v>Plan de contingencia según especificaciones técnicas del decreto 599 de 2013 y demás disposiciones de ley. Permisos de cierres viales, SUGA, PMT y SEÑALETICAS. Se deberá contar con un plan de contingencia para el evento ciclístico
Póliza individual contra accidentes.</v>
          </cell>
          <cell r="L110">
            <v>2713613.4453781513</v>
          </cell>
          <cell r="M110">
            <v>3229200</v>
          </cell>
        </row>
        <row r="111">
          <cell r="D111" t="str">
            <v>comisarios Nacionales, certificados en eventos BMX Servicio de 8 horas</v>
          </cell>
          <cell r="L111">
            <v>154285.71428571429</v>
          </cell>
          <cell r="M111">
            <v>183600</v>
          </cell>
        </row>
        <row r="112">
          <cell r="D112" t="str">
            <v>Trofeo con tamaño de 54cm Alto Base 14cm, Color: Dorado, con base en Madera y Resinado por una cara de la base, con placa plateada de mínimo 6 cm de ancho por 4 cm de altura con la información que suministre la Alcaldía local de Kennedy</v>
          </cell>
          <cell r="L112">
            <v>166554.62184873951</v>
          </cell>
          <cell r="M112">
            <v>198200</v>
          </cell>
        </row>
        <row r="113">
          <cell r="D113" t="str">
            <v>Bonos de reconocimiento deportivo, redimibles en almacenes deportivos ubicados en Bogotá por el valor de cada una de las premiaciones Nota: El pago de este bono debe incluir la carga tributaria y el pago del mismo debe ser valor neto</v>
          </cell>
          <cell r="L113"/>
          <cell r="M113">
            <v>3500000</v>
          </cell>
        </row>
        <row r="114">
          <cell r="D114" t="str">
            <v>Medalla de 7 cm de altura de 7 cm de ancho, en forma circular Compuesto por una aleación de zinc con aluminio, magnesio y cobre, con citan de 2 cm de grosor.
Nota; Los colores y diseños serán aprobados por la Alcaldía local de Kennedy</v>
          </cell>
          <cell r="L114">
            <v>8840.3361344537825</v>
          </cell>
          <cell r="M114">
            <v>10520</v>
          </cell>
        </row>
        <row r="115">
          <cell r="D115" t="str">
            <v>Alquiler de mesas plásticas blancas Medidas (cm): 75 ancho, 75 largo, 80 alto
Material: Polipropileno (Plástico) 
Servicio día</v>
          </cell>
          <cell r="L115">
            <v>7623.5294117647063</v>
          </cell>
          <cell r="M115">
            <v>9072</v>
          </cell>
        </row>
        <row r="116">
          <cell r="D116" t="str">
            <v>Alquiler de Silla plásticas blancas con brazos o sin brazos Medidas (cm): 48 ancho, 48 largo, 88 alto
Material: Polipropileno (Plástico)
Resistencia: 130 kg 
Servicio día</v>
          </cell>
          <cell r="L116">
            <v>4719.3277310924368</v>
          </cell>
          <cell r="M116">
            <v>5616</v>
          </cell>
        </row>
        <row r="117">
          <cell r="D117"/>
          <cell r="L117"/>
          <cell r="M117">
            <v>0</v>
          </cell>
        </row>
        <row r="118">
          <cell r="D118" t="str">
            <v>Alquiler de Tarima de 6.00 X 6.00 metros X 1.50 metros de alto Base en acero estructural galvanizado, con carpa y estructura con escalera de acceso Servicio día / 12 horas</v>
          </cell>
          <cell r="L118">
            <v>1306890.7563025211</v>
          </cell>
          <cell r="M118">
            <v>1555200</v>
          </cell>
        </row>
        <row r="119">
          <cell r="D119"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v>
          </cell>
          <cell r="L119">
            <v>230521.00840336137</v>
          </cell>
          <cell r="M119">
            <v>274320</v>
          </cell>
        </row>
        <row r="120">
          <cell r="D120"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v>
          </cell>
          <cell r="L120">
            <v>1195647.0588235294</v>
          </cell>
          <cell r="M120">
            <v>1422820</v>
          </cell>
        </row>
        <row r="121">
          <cell r="D121" t="str">
            <v>Profesional en comunicación social o áreas afines con más de 24 meses de experiencia en la presentación de eventos deportivos, duración del servicio - 12 horas</v>
          </cell>
          <cell r="L121">
            <v>222352.9411764706</v>
          </cell>
          <cell r="M121">
            <v>264600</v>
          </cell>
        </row>
        <row r="122">
          <cell r="D122" t="str">
            <v>MEC (Módulo de Estabilización y Clasificación): Servicio / 8 Horas, el cual debe incluir Carpa con cubrimientos laterales, 1 camilla, elementos de atención en primeros auxilios, 1 mesa plástica de color blanco, 2 sillas plásticas de color blanco y 2 auxiliares de enfermería</v>
          </cell>
          <cell r="L122">
            <v>739663.86554621847</v>
          </cell>
          <cell r="M122">
            <v>880200</v>
          </cell>
        </row>
        <row r="123">
          <cell r="D123" t="str">
            <v>Baño Portátil Estándar, incluye transporte, jabón líquido, toallas desechables para el secado de manos, limpieza y desinfección cada vez que se requiera, garantizar el trasporte, instalación y desmontaje - Servicio Día</v>
          </cell>
          <cell r="L123">
            <v>243226.89075630254</v>
          </cell>
          <cell r="M123">
            <v>289440</v>
          </cell>
        </row>
        <row r="124">
          <cell r="D124" t="str">
            <v>Alquiler de Vallas de separación 2X2, metálicas, las vallas deben incluir el transporte y la instalación en el punto donde se desarrollará el evento.</v>
          </cell>
          <cell r="L124">
            <v>51821.848739495799</v>
          </cell>
          <cell r="M124">
            <v>61668</v>
          </cell>
        </row>
        <row r="125">
          <cell r="D125" t="str">
            <v>Servicio de Auxiliar Logístico por Jornada, Servicio / 12 Horas (Bachiller con 24 meses de experiencia en servicios logísticos)</v>
          </cell>
          <cell r="L125">
            <v>131596.63865546219</v>
          </cell>
          <cell r="M125">
            <v>156600</v>
          </cell>
        </row>
        <row r="126">
          <cell r="D126" t="str">
            <v>Chips de competencia dorsal en material tyvek tamaño: 23x20 para el control de distancias y tiempos de cada categoría, basados en el reglamento UCI internacional y numero del participante a full color, con ganchos</v>
          </cell>
          <cell r="L126">
            <v>47284.033613445383</v>
          </cell>
          <cell r="M126">
            <v>56268</v>
          </cell>
        </row>
        <row r="127">
          <cell r="D127" t="str">
            <v>Sistema computarizado digital especializado para la entrega de resultados de los tiempos establecidos por cada deportista Servicio de 12 horas</v>
          </cell>
          <cell r="L127">
            <v>1261512.6050420168</v>
          </cell>
          <cell r="M127">
            <v>1501200</v>
          </cell>
        </row>
        <row r="128">
          <cell r="D128" t="str">
            <v>Botella de agua plástica de 600 ml.
Incluye transporte y entrega a lugares definidos por la alcaldía</v>
          </cell>
          <cell r="L128">
            <v>2495.7983193277314</v>
          </cell>
          <cell r="M128">
            <v>2970</v>
          </cell>
        </row>
        <row r="129">
          <cell r="D129" t="str">
            <v>Camiseta cuello redondo en material 100% Microfibra de polyester con transporte de humedad estampada según el evento a realizar con aprobación del equipo de prensa de la alcaldía local de Kennedy
Estampado en vinilo textil</v>
          </cell>
          <cell r="L129">
            <v>39842.016806722691</v>
          </cell>
          <cell r="M129">
            <v>47412</v>
          </cell>
        </row>
        <row r="130">
          <cell r="D130" t="str">
            <v>Bolsa Plan de contingencia según especificaciones técnicas del decreto 599 de 2013 y demás disposiciones de ley. Permisos de cierres viales, SUGA, PMT y SEÑALETICAS. Se deberá contar con un plan de contingencia para el evento 
DOS 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 Cinta Perimetral.
aval técnico deportivo liga de atletismo de Bogotá, podrá designar un Delegado Técnico. El Delegado Técnico es el responsable de garantizar que el terreno de juego y las instalaciones técnicas cumplan con el Reglamento de la Normativa Técnica Distrital. También servirá de enlace entre la organización y la Liga de atletismo de Bogotá</v>
          </cell>
          <cell r="L130"/>
          <cell r="M130">
            <v>14000000</v>
          </cell>
        </row>
        <row r="131">
          <cell r="D131" t="str">
            <v>comisarios Nacionales, certificados en carreras atléticas Servicio de 8 horas</v>
          </cell>
          <cell r="L131">
            <v>154285.71428571429</v>
          </cell>
          <cell r="M131">
            <v>183600</v>
          </cell>
        </row>
        <row r="132">
          <cell r="D132" t="str">
            <v xml:space="preserve">Jueces motorizados con experiencia en el acompañamiento de carreras atléticas, servicio de 8 Horas </v>
          </cell>
          <cell r="L132">
            <v>232336.13445378153</v>
          </cell>
          <cell r="M132">
            <v>276480</v>
          </cell>
        </row>
        <row r="133">
          <cell r="D133" t="str">
            <v>Trofeo con tamaño de 54cm Alto Base 14cm, Color: Dorado, con base en Madera y Resinado por una cara de la base, con placa plateada de mínimo 6 cm de ancho por 4 cm de altura con la información que suministre la Alcaldía local de Kennedy</v>
          </cell>
          <cell r="L133">
            <v>166554.62184873951</v>
          </cell>
          <cell r="M133">
            <v>198200</v>
          </cell>
        </row>
        <row r="134">
          <cell r="D134" t="str">
            <v>Bonos de reconocimiento deportivo, redimibles en almacenes deportivos ubicados en Bogotá por el valor de cada una de las premiaciones Nota: El pago de este bono debe incluir la carga tributaria y el pago del mismo debe ser valor neto</v>
          </cell>
          <cell r="L134"/>
          <cell r="M134">
            <v>20000000</v>
          </cell>
        </row>
        <row r="135">
          <cell r="D135" t="str">
            <v>Medalla de 7 cm de altura de 7 cm de ancho, en forma circular Compuesto por una aleación de zinc con aluminio, magnesio y cobre, con citan de 2 cm de grosor.
Nota; Los colores y diseños serán aprobados por la Alcaldía local de Kennedy</v>
          </cell>
          <cell r="L135">
            <v>8840.3361344537825</v>
          </cell>
          <cell r="M135">
            <v>10520</v>
          </cell>
        </row>
        <row r="136">
          <cell r="D136" t="str">
            <v>Alquiler de mesas plásticas blancas Medidas (cm): 75 ancho, 75 largo, 80 alto
Material: Polipropileno (Plástico) 
Servicio día</v>
          </cell>
          <cell r="L136">
            <v>7623.5294117647063</v>
          </cell>
          <cell r="M136">
            <v>9072</v>
          </cell>
        </row>
        <row r="137">
          <cell r="D137" t="str">
            <v>Alquiler de Silla plásticas blancas con brazos o sin brazos Medidas (cm): 48 ancho, 48 largo, 88 alto
Material: Polipropileno (Plástico)
Resistencia: 130 kg 
Servicio día</v>
          </cell>
          <cell r="L137">
            <v>4719.3277310924368</v>
          </cell>
          <cell r="M137">
            <v>5616</v>
          </cell>
        </row>
        <row r="138">
          <cell r="D138" t="str">
            <v>Frecuencia nominal	60 Hz
Salida nominal	113 kVA – 90 Kw
Salida máxima	125 kVA – 100 Kw
Modo de regulación	i-AVR
Configuración	Trifásica
Voltaje	127 – 220V
Salida de corriente	295 Amp
Medidas (Al-La-An)	127 – 296 –  110 cm
Servicio de alquiler por 12 Horas</v>
          </cell>
          <cell r="L138">
            <v>290420.16806722688</v>
          </cell>
          <cell r="M138">
            <v>345600</v>
          </cell>
        </row>
        <row r="139">
          <cell r="D139"/>
          <cell r="L139"/>
          <cell r="M139">
            <v>0</v>
          </cell>
        </row>
        <row r="140">
          <cell r="D140" t="str">
            <v>Técnico o tecnólogo en educación física y/o ciencias del deporte y/o entrenamiento deportivo, con experiencia mínima de (1) año en eventos recreo deportivos.  Personal encargado de llevar a cabo el desarrollo de las vacaciones recreativas y estarán encargados de las actividades en cada UPZ.  (25 niños por grupo de Vacaciones). Jornada de 4 Horas</v>
          </cell>
          <cell r="L140">
            <v>75327.731092436981</v>
          </cell>
          <cell r="M140">
            <v>89640</v>
          </cell>
        </row>
        <row r="141">
          <cell r="D141" t="str">
            <v>Materiales para talleres de las vacaciones recreativas (papel Kraft, papel para origami, platillos, aros, pelotas, balones, materiales para globo flexia, palillos chinos, hula hula, canicas, trompos, lazo para nudos etc. Para cada grupo se entregarán materiales hasta por el monto del anexo técnico el cual es inmodificable.
Cada punto se le entregara un Kit por el valor aca estipulado</v>
          </cell>
          <cell r="L141">
            <v>0</v>
          </cell>
          <cell r="M141">
            <v>250000</v>
          </cell>
        </row>
        <row r="142">
          <cell r="D142" t="str">
            <v>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v>
          </cell>
          <cell r="L142">
            <v>39842.016806722691</v>
          </cell>
          <cell r="M142">
            <v>47412</v>
          </cell>
        </row>
        <row r="143">
          <cell r="D143" t="str">
            <v>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 rollo, y 1 silbato de emergencia. agua, agua oxigenada, analgésico, bajalenguas, cinta micro porosa, copitos, cuello ortopédico, curitas, encendedor, gasa, guantes de látex, pito, preservativos, tapabocas quirúrgico, venda, toalla higiénica, algodón</v>
          </cell>
          <cell r="L143">
            <v>58991.596638655465</v>
          </cell>
          <cell r="M143">
            <v>70200</v>
          </cell>
        </row>
        <row r="144">
          <cell r="D144" t="str">
            <v>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v>
          </cell>
          <cell r="L144">
            <v>15247.058823529413</v>
          </cell>
          <cell r="M144">
            <v>18144</v>
          </cell>
        </row>
        <row r="145">
          <cell r="D145" t="str">
            <v>Salida que incluye entrada al parque, con acceso a las atracciones.
1 almuerzo por beneficiario (Hambuergesa)
2 refrigerios por beneficiario (Un sándwich de jamón y queso de 150grs, un jugo o avena en caja de 200ml, una fruta (manzana, pera, durazno, banano o mandarina) y una chocolatina de 12grs)
Trasporte ida y vuelta: buses de 40 personas con baño incluido, Modelo no inferior al 2020 con documentos legales al día,
El lugar de recogida y llegada será acordado con la supervisión del contrato.</v>
          </cell>
          <cell r="L145">
            <v>134319.32773109243</v>
          </cell>
          <cell r="M145">
            <v>159840</v>
          </cell>
        </row>
        <row r="146">
          <cell r="D146" t="str">
            <v>Tarjeta asistencial y/o póliza con cobertura gastos médicos, cobertura de accidentes, en el trasporte y en el pasadía del parque, cobertura por muerte o invalidez.</v>
          </cell>
          <cell r="L146">
            <v>13794.957983193279</v>
          </cell>
          <cell r="M146">
            <v>16416</v>
          </cell>
        </row>
        <row r="147">
          <cell r="D147" t="str">
            <v>Servicio de Auxiliar Logístico por Jornada, Servicio / 12 Horas (Bachiller con 24 meses de experiencia en servicios logísticos) incluye entrada al parque y transporte</v>
          </cell>
          <cell r="L147">
            <v>167058.82352941178</v>
          </cell>
          <cell r="M147">
            <v>198800</v>
          </cell>
        </row>
        <row r="148">
          <cell r="D148" t="str">
            <v>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v>
          </cell>
          <cell r="L148">
            <v>1669915.9663865548</v>
          </cell>
          <cell r="M148">
            <v>1987200</v>
          </cell>
        </row>
        <row r="149">
          <cell r="D149"/>
          <cell r="L149"/>
          <cell r="M149">
            <v>0</v>
          </cell>
        </row>
        <row r="150">
          <cell r="D150" t="str">
            <v>Terna arbitral: un juez central y dos jueces de línea perteneciente a una asociación o colegio arbitral avalado o reconocido del Sistema Nacional del Deporte, Servicio por partido.</v>
          </cell>
          <cell r="L150">
            <v>190588.23529411765</v>
          </cell>
          <cell r="M150">
            <v>226800</v>
          </cell>
        </row>
        <row r="151">
          <cell r="D151" t="str">
            <v>Trofeo con tamaño de 54cm Alto Base 14cm, Color: Dorado, con base en Madera y Resinado por una cara de la base, con placa plateada de mínimo 6 cm de ancho por 4 cm de altura con la información que suministre la Alcaldía local de Kennedy</v>
          </cell>
          <cell r="L151">
            <v>166554.62184873951</v>
          </cell>
          <cell r="M151">
            <v>198200</v>
          </cell>
        </row>
        <row r="152">
          <cell r="D152" t="str">
            <v xml:space="preserve">Auxiliares de enfermería, con atención en primeros auxilios con experiencia relacionada mínima de 1 año Servicio X hora  </v>
          </cell>
          <cell r="L152">
            <v>75327.731092436981</v>
          </cell>
          <cell r="M152">
            <v>89640</v>
          </cell>
        </row>
        <row r="153">
          <cell r="D153"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153">
            <v>83277.310924369755</v>
          </cell>
          <cell r="M153">
            <v>99100</v>
          </cell>
        </row>
        <row r="154">
          <cell r="D154" t="str">
            <v>Balón de marca reconocida laminado, con bomba en material butilo, balón No 5. Peso de 500 a 540 grs, circunferencia de 64 a 66 cm, rebote de 50 a 75 cm</v>
          </cell>
          <cell r="L154">
            <v>189226.89075630254</v>
          </cell>
          <cell r="M154">
            <v>225180</v>
          </cell>
        </row>
        <row r="155">
          <cell r="D155" t="str">
            <v>Alquiler de escenario para los partidos de futbol 11 dimensiones de la cancha: rectangular 
Largo de 90 a 120 Mtros
Ancho de 50 a 90 Mtros
Grama cintetica o cesped natural
Alquiler x partido o 2 horas</v>
          </cell>
          <cell r="L155">
            <v>216000</v>
          </cell>
          <cell r="M155">
            <v>257040</v>
          </cell>
        </row>
        <row r="156">
          <cell r="D156" t="str">
            <v>Bonos de reconocimiento deportivo, redimibles en almacenes deportivos ubicados en Bogotá por el valor de cada una de las premiaciones Nota: El pago de este bono debe incluir la carga tributaria y el pago del mismo debe ser valor neto</v>
          </cell>
          <cell r="L156"/>
          <cell r="M156">
            <v>6000000</v>
          </cell>
        </row>
        <row r="157">
          <cell r="D157"/>
          <cell r="L157"/>
          <cell r="M157">
            <v>0</v>
          </cell>
        </row>
        <row r="158">
          <cell r="D158" t="str">
            <v>terna: 2 jueces centrales y 1 juez de Mesa, certificados por entes del Sistema Nacional del Deporte, Servicio por partido.</v>
          </cell>
          <cell r="L158">
            <v>137949.57983193279</v>
          </cell>
          <cell r="M158">
            <v>164160</v>
          </cell>
        </row>
        <row r="159">
          <cell r="D159" t="str">
            <v>Trofeo con tamaño de 54cm Alto Base 14cm, Color: Dorado, con base en Madera y Resinado por una cara de la base, con placa plateada de mínimo 6 cm de ancho por 4 cm de altura con la información que suministre la Alcaldía local de Kennedy</v>
          </cell>
          <cell r="L159">
            <v>166554.62184873951</v>
          </cell>
          <cell r="M159">
            <v>198200</v>
          </cell>
        </row>
        <row r="160">
          <cell r="D160"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160">
            <v>83277.310924369755</v>
          </cell>
          <cell r="M160">
            <v>99100</v>
          </cell>
        </row>
        <row r="161">
          <cell r="D161"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161">
            <v>392067.22689075634</v>
          </cell>
          <cell r="M161">
            <v>466560</v>
          </cell>
        </row>
        <row r="162">
          <cell r="D162"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162">
            <v>105842.01680672269</v>
          </cell>
          <cell r="M162">
            <v>125952</v>
          </cell>
        </row>
        <row r="163">
          <cell r="D163" t="str">
            <v>Bonos de reconocimiento deportivo, redimibles en almacenes deportivos ubicados en Bogotá por el valor de cada una de las premiaciones Nota: El pago de este bono debe incluir la carga tributaria y el pago del mismo debe ser valor neto</v>
          </cell>
          <cell r="L163"/>
          <cell r="M163">
            <v>18000000</v>
          </cell>
        </row>
        <row r="164">
          <cell r="D164"/>
          <cell r="L164"/>
          <cell r="M164">
            <v>0</v>
          </cell>
        </row>
        <row r="165">
          <cell r="D165" t="str">
            <v>Dupla de jueces: 1 juez central y 1 juez de mesa, certificados por entes del Sistema Nacional del Deporte Servicio por partido</v>
          </cell>
          <cell r="L165">
            <v>113445.37815126051</v>
          </cell>
          <cell r="M165">
            <v>135000</v>
          </cell>
        </row>
        <row r="166">
          <cell r="D166" t="str">
            <v>Trofeo con tamaño de 54cm Alto Base 14cm, Color: Dorado, con base en Madera y Resinado por una cara de la base, con placa plateada de mínimo 6 cm de ancho por 4 cm de altura con la información que suministre la Alcaldía local de Kennedy</v>
          </cell>
          <cell r="L166">
            <v>166554.62184873951</v>
          </cell>
          <cell r="M166">
            <v>198200</v>
          </cell>
        </row>
        <row r="167">
          <cell r="D167" t="str">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v>
          </cell>
          <cell r="L167">
            <v>74329.411764705888</v>
          </cell>
          <cell r="M167">
            <v>88452</v>
          </cell>
        </row>
        <row r="168">
          <cell r="D168" t="str">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ell>
          <cell r="L168">
            <v>315831.93277310923</v>
          </cell>
          <cell r="M168">
            <v>375840</v>
          </cell>
        </row>
        <row r="169">
          <cell r="D169" t="str">
            <v>Balón para Voleibol Piso,Marca Aprobada FIVB,Marca Oficial NORCECA,Marca Oficial de la FEDERACIÓN COLOMBIANA DE VOLEIBOL "FEDEVOLEI",con reconocimiento en el mercado,con Especificaciones Técnicas de FIVB (Federación Internacional de Voleibol),superficie lisa,diseño de cascos tipo llama,Cubierta en material sintético a base de cuero PU SUAVE(SENSI TOUCH-Poliuretano),18 paneles,colores combinados Blanco-Verde-Rojo,construcción tipo laminado al calor,enmallado en hilo 100%Nylon,Cámara de aire en caucho butilo,capa esponjosa bajo la cubierta de cuero sintético,sobresaliente durabilidad,mínima pérdida de aire,excelente suavidad al toque,detalles técnicos: circunferencia 65–67 cm,peso 260-280 g,Su presión interior debe ser de 0.30-0.325kg/cm 2(4.26 a 4.61 psi)294.3 a 318.82 m bar o hPa).</v>
          </cell>
          <cell r="L169">
            <v>174252.10084033615</v>
          </cell>
          <cell r="M169">
            <v>207360</v>
          </cell>
        </row>
        <row r="170">
          <cell r="D170" t="str">
            <v>Bonos de reconocimiento deportivo, redimibles en almacenes deportivos ubicados en Bogotá por el valor de cada una de las premiaciones Nota: El pago de este bono debe incluir la carga tributaria y el pago del mismo debe ser valor neto</v>
          </cell>
          <cell r="L170"/>
          <cell r="M170">
            <v>6000000</v>
          </cell>
        </row>
        <row r="171">
          <cell r="D171"/>
          <cell r="L171"/>
          <cell r="M171">
            <v>0</v>
          </cell>
        </row>
        <row r="172">
          <cell r="D172" t="str">
            <v>terna: 2 jueces centrales y 1 juez de Mesa, certificados por entes del Sistema Nacional del Deporte, Servicio por partido.</v>
          </cell>
          <cell r="L172">
            <v>137949.57983193279</v>
          </cell>
          <cell r="M172">
            <v>164160</v>
          </cell>
        </row>
        <row r="173">
          <cell r="D173" t="str">
            <v>Trofeo con tamaño de 54cm Alto Base 14cm, Color: Dorado, con base en Madera y Resinado por una cara de la base, con placa plateada de mínimo 6 cm de ancho por 4 cm de altura con la información que suministre la Alcaldía local de Kennedy</v>
          </cell>
          <cell r="L173">
            <v>166554.62184873951</v>
          </cell>
          <cell r="M173">
            <v>198200</v>
          </cell>
        </row>
        <row r="174">
          <cell r="D174"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174">
            <v>74329.411764705888</v>
          </cell>
          <cell r="M174">
            <v>88452</v>
          </cell>
        </row>
        <row r="175">
          <cell r="D175"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175">
            <v>130689.0756302521</v>
          </cell>
          <cell r="M175">
            <v>155520</v>
          </cell>
        </row>
        <row r="176">
          <cell r="D176" t="str">
            <v>Bonos de reconocimiento deportivo, redimibles en almacenes deportivos ubicados en Bogotá por el valor de cada una de las premiaciones Nota: El pago de este bono debe incluir la carga tributaria y el pago del mismo debe ser valor neto</v>
          </cell>
          <cell r="L176"/>
          <cell r="M176">
            <v>12000000</v>
          </cell>
        </row>
        <row r="177">
          <cell r="D177"/>
          <cell r="L177"/>
          <cell r="M177">
            <v>0</v>
          </cell>
        </row>
        <row r="178">
          <cell r="D178" t="str">
            <v>Técnico o tecnólogo en entretenimiento deportivo, educación física o áreas afines con experiencia de 12 meses en actividades relacionadas con el desarrollo deportivo (Ajedrez) Servicio / 6 Horas</v>
          </cell>
          <cell r="L178">
            <v>136134.45378151262</v>
          </cell>
          <cell r="M178">
            <v>162000</v>
          </cell>
        </row>
        <row r="179">
          <cell r="D179" t="str">
            <v>Trofeo con tamaño de 54cm Alto Base 14cm, Color: Dorado, con base en Madera y Resinado por una cara de la base, con placa plateada de mínimo 6 cm de ancho por 4 cm de altura con la información que suministre la Alcaldía local de Kennedy</v>
          </cell>
          <cell r="L179">
            <v>166554.62184873951</v>
          </cell>
          <cell r="M179">
            <v>198200</v>
          </cell>
        </row>
        <row r="180">
          <cell r="D180" t="str">
            <v>Material: Madera.
Medidas 30x30x2.5 cm.
Medidas de las fichas aprox: 9 cm x 2,5 cm el rey, 4 cm x 2 cm el peón.
Medidas de los cuadros: 3 x 3 cm. (Compra)</v>
          </cell>
          <cell r="L180">
            <v>55815.126050420171</v>
          </cell>
          <cell r="M180">
            <v>66420</v>
          </cell>
        </row>
        <row r="181">
          <cell r="D181" t="str">
            <v>Material: ABS
Batería: 2 pilas AAA, Tamaño de
pantalla: 103 * 23 mm/4,06 * 0,91 pulgadas
Tamaño del artículo: 140 * 88 * 45 mm/5,51 * 3,46 * 1,77 pulgadas Peso del artículo: 105 g/3,70 onzas
Tiempo de retraso y tiempo positivos. Compra</v>
          </cell>
          <cell r="L181">
            <v>157915.96638655462</v>
          </cell>
          <cell r="M181">
            <v>187920</v>
          </cell>
        </row>
        <row r="182">
          <cell r="D182" t="str">
            <v>Bonos de reconocimiento deportivo, redimibles en almacenes deportivos ubicados en Bogotá por el valor de cada una de las premiaciones Nota: El pago de este bono debe incluir la carga tributaria y el pago del mismo debe ser valor neto</v>
          </cell>
          <cell r="L182"/>
          <cell r="M182">
            <v>3000000</v>
          </cell>
        </row>
        <row r="183">
          <cell r="D183" t="str">
            <v>Alquiler de mesas plásticas blancas Medidas (cm): 75 ancho, 75 largo, 80 alto
Material: Polipropileno (Plástico) Servicio día / 12 horas</v>
          </cell>
          <cell r="L183">
            <v>7623.5294117647063</v>
          </cell>
          <cell r="M183">
            <v>9072</v>
          </cell>
        </row>
        <row r="184">
          <cell r="D184" t="str">
            <v>Alquiler de Silla plásticas blancas con brazos o sin brazos Medidas (cm): 48 ancho, 48 largo, 88 alto
Material: Polipropileno (Plástico)
Resistencia: 130 kg Servicio día / 24 horas</v>
          </cell>
          <cell r="L184">
            <v>4719.3277310924368</v>
          </cell>
          <cell r="M184">
            <v>5616</v>
          </cell>
        </row>
        <row r="185">
          <cell r="D185"/>
          <cell r="L185"/>
          <cell r="M185">
            <v>0</v>
          </cell>
        </row>
        <row r="186">
          <cell r="D186" t="str">
            <v>Técnico o tecnólogo en entretenimiento deportivo, educación física o áreas afines con experiencia de 12 meses en actividades relacionadas con el desarrollo deportivo (Parqués) Servicio / 6 Horas</v>
          </cell>
          <cell r="L186">
            <v>136134.45378151262</v>
          </cell>
          <cell r="M186">
            <v>162000</v>
          </cell>
        </row>
        <row r="187">
          <cell r="D187" t="str">
            <v>Trofeo con tamaño de 54cm Alto Base 14cm, Color: Dorado, con base en Madera y Resinado por una cara de la base, con placa plateada de mínimo 6 cm de ancho por 4 cm de altura con la información que suministre la Alcaldía local de Kennedy</v>
          </cell>
          <cell r="L187">
            <v>166554.62184873951</v>
          </cell>
          <cell r="M187">
            <v>198200</v>
          </cell>
        </row>
        <row r="188">
          <cell r="D188" t="str">
            <v>Hecho con madera de pino ciprés, incluye 16 fichas de madera torneadas a mano de 4 colores diferentes y 4 dados. (compra)</v>
          </cell>
          <cell r="L188">
            <v>50732.773109243702</v>
          </cell>
          <cell r="M188">
            <v>60372</v>
          </cell>
        </row>
        <row r="189">
          <cell r="D189" t="str">
            <v>Alquiler de mesas plásticas blancas Medidas (cm): 75 ancho, 75 largo, 80 alto
Material: Polipropileno (Plástico) Servicio día / 12 horas</v>
          </cell>
          <cell r="L189">
            <v>7623.5294117647063</v>
          </cell>
          <cell r="M189">
            <v>9072</v>
          </cell>
        </row>
        <row r="190">
          <cell r="D190" t="str">
            <v>Alquiler de Silla plásticas blancas con brazos o sin brazos Medidas (cm): 48 ancho, 48 largo, 88 alto
Material: Polipropileno (Plástico)
Resistencia: 130 kg Servicio día / 24 horas</v>
          </cell>
          <cell r="L190">
            <v>4719.3277310924368</v>
          </cell>
          <cell r="M190">
            <v>5616</v>
          </cell>
        </row>
        <row r="191">
          <cell r="D191" t="str">
            <v>Bonos de reconocimiento deportivo, redimibles en almacenes deportivos ubicados en Bogotá por el valor de cada una de las premiaciones Nota: El pago de este bono debe incluir la carga tributaria y el pago del mismo debe ser valor neto</v>
          </cell>
          <cell r="L191"/>
          <cell r="M191">
            <v>2000000</v>
          </cell>
        </row>
        <row r="192">
          <cell r="D192"/>
          <cell r="L192"/>
          <cell r="M192">
            <v>0</v>
          </cell>
        </row>
        <row r="193">
          <cell r="D193" t="str">
            <v>Técnico o tecnólogo en entretenimiento deportivo, educación física o áreas afines con experiencia de 12 meses en actividades relacionadas con el desarrollo deportivo (Bolirana) Servicio / 6 Horas</v>
          </cell>
          <cell r="L193">
            <v>136134.45378151262</v>
          </cell>
          <cell r="M193">
            <v>162000</v>
          </cell>
        </row>
        <row r="194">
          <cell r="D194" t="str">
            <v>Trofeo con tamaño de 54cm Alto Base 14cm, Color: Dorado, con base en Madera y Resinado por una cara de la base, con placa plateada de mínimo 6 cm de ancho por 4 cm de altura con la información que suministre la Alcaldía local de Kennedy</v>
          </cell>
          <cell r="L194">
            <v>166554.62184873951</v>
          </cell>
          <cell r="M194">
            <v>198200</v>
          </cell>
        </row>
        <row r="195">
          <cell r="D195" t="str">
            <v>Compra de Bolirana portátil de alta calidad Bocel protector Doble sapo y latas Tunel de impacto Tubos protectores Rampla Base plegable Variedad de diseños Tapizados de tráfico Forro interno lateral DIMENSIONES 99 cm Alto 39 cm Ancho 98 cm Largo Incluye: tablero manual, balines.</v>
          </cell>
          <cell r="L195">
            <v>410218.48739495798</v>
          </cell>
          <cell r="M195">
            <v>488160</v>
          </cell>
        </row>
        <row r="196">
          <cell r="D196" t="str">
            <v>Alquiler de mesas plásticas blancas Medidas (cm): 75 ancho, 75 largo, 80 alto
Material: Polipropileno (Plástico) Servicio día / 12 horas</v>
          </cell>
          <cell r="L196">
            <v>7623.5294117647063</v>
          </cell>
          <cell r="M196">
            <v>9072</v>
          </cell>
        </row>
        <row r="197">
          <cell r="D197" t="str">
            <v>Alquiler de Silla plásticas blancas con brazos o sin brazos Medidas (cm): 48 ancho, 48 largo, 88 alto
Material: Polipropileno (Plástico)
Resistencia: 130 kg Servicio día / 24 horas</v>
          </cell>
          <cell r="L197">
            <v>4719.3277310924368</v>
          </cell>
          <cell r="M197">
            <v>5616</v>
          </cell>
        </row>
        <row r="198">
          <cell r="D198" t="str">
            <v>Bonos de reconocimiento deportivo, redimibles en almacenes deportivos ubicados en Bogotá por el valor de cada una de las premiaciones Nota: El pago de este bono debe incluir la carga tributaria y el pago del mismo debe ser valor neto</v>
          </cell>
          <cell r="L198"/>
          <cell r="M198">
            <v>3500000</v>
          </cell>
        </row>
        <row r="199">
          <cell r="D199"/>
          <cell r="L199"/>
          <cell r="M199">
            <v>0</v>
          </cell>
        </row>
        <row r="200">
          <cell r="D200" t="str">
            <v>Técnico o tecnólogo en entretenimiento deportivo, educación física o áreas afines con experiencia de 12 meses en actividades relacionadas con el desarrollo deportivo (Tejo) Servicio / 12 Horas</v>
          </cell>
          <cell r="L200">
            <v>136134.45378151262</v>
          </cell>
          <cell r="M200">
            <v>162000</v>
          </cell>
        </row>
        <row r="201">
          <cell r="D201" t="str">
            <v>Trofeo con tamaño de 54cm Alto Base 14cm, Color: Dorado, con base en Madera y Resinado por una cara de la base, con placa plateada de mínimo 6 cm de ancho por 4 cm de altura con la información que suministre la Alcaldía local de Kennedy</v>
          </cell>
          <cell r="L201">
            <v>166554.62184873951</v>
          </cell>
          <cell r="M201">
            <v>198200</v>
          </cell>
        </row>
        <row r="202">
          <cell r="D202" t="str">
            <v xml:space="preserve">Alquiler de escenario canchas de tejo que tenga mínimo 2 canchas de tejo largo y mínimo 2 canchas de mini tejo con las medidas reglamentarias servicio de 12 horas, aprobación del escenario por comité técnico. </v>
          </cell>
          <cell r="L202">
            <v>838865.54621848743</v>
          </cell>
          <cell r="M202">
            <v>998250</v>
          </cell>
        </row>
        <row r="203">
          <cell r="D203" t="str">
            <v>Alquiler de mesas plásticas blancas Medidas (cm): 75 ancho, 75 largo, 80 alto
Material: Polipropileno (Plástico) Servicio día / 12 horas</v>
          </cell>
          <cell r="L203">
            <v>7623.5294117647063</v>
          </cell>
          <cell r="M203">
            <v>9072</v>
          </cell>
        </row>
        <row r="204">
          <cell r="D204" t="str">
            <v>Alquiler de Silla plásticas blancas con brazos o sin brazos Medidas (cm): 48 ancho, 48 largo, 88 alto
Material: Polipropileno (Plástico)
Resistencia: 130 kg Servicio día / 24 horas</v>
          </cell>
          <cell r="L204">
            <v>4719.3277310924368</v>
          </cell>
          <cell r="M204">
            <v>5616</v>
          </cell>
        </row>
        <row r="205">
          <cell r="D205" t="str">
            <v>Bonos de reconocimiento deportivo, redimibles en almacenes deportivos ubicados en Bogotá por el valor de cada una de las premiaciones Nota: El pago de este bono debe incluir la carga tributaria y el pago del mismo debe ser valor neto</v>
          </cell>
          <cell r="L205"/>
          <cell r="M205">
            <v>7000000</v>
          </cell>
        </row>
        <row r="206">
          <cell r="D206"/>
          <cell r="L206"/>
          <cell r="M206">
            <v>0</v>
          </cell>
        </row>
        <row r="207">
          <cell r="D207" t="str">
            <v>Juez para jornada de billar, debe ser avalado por la liga de billar de Bogotá, Servicio / 12 Horas</v>
          </cell>
          <cell r="L207">
            <v>136134.45378151262</v>
          </cell>
          <cell r="M207">
            <v>162000</v>
          </cell>
        </row>
        <row r="208">
          <cell r="D208" t="str">
            <v>Trofeo con tamaño de 54cm Alto Base 14cm, Color: Dorado, con base en Madera y Resinado por una cara de la base, con placa plateada de mínimo 6 cm de ancho por 4 cm de altura con la información que suministre la Alcaldía local de Kennedy</v>
          </cell>
          <cell r="L208">
            <v>166554.62184873951</v>
          </cell>
          <cell r="M208">
            <v>198200</v>
          </cell>
        </row>
        <row r="209">
          <cell r="D209" t="str">
            <v>ALQUILER Espacio Club de Billar con mínimo 3 mesas de billar de 3 bandas, con las especificaciones reglamentarias y en excelente estado, el escenario debe de ser en la localidad y con fácil acceso Servicio / 12 Horas.</v>
          </cell>
          <cell r="L209">
            <v>777394.95798319334</v>
          </cell>
          <cell r="M209">
            <v>925100</v>
          </cell>
        </row>
        <row r="210">
          <cell r="D210" t="str">
            <v>Bonos de reconocimiento deportivo, redimibles en almacenes deportivos ubicados en Bogotá por el valor de cada una de las premiaciones Nota: El pago de este bono debe incluir la carga tributaria y el pago del mismo debe ser valor neto</v>
          </cell>
          <cell r="L210"/>
          <cell r="M210">
            <v>3000000</v>
          </cell>
        </row>
        <row r="211">
          <cell r="D211"/>
          <cell r="L211"/>
          <cell r="M211">
            <v>0</v>
          </cell>
        </row>
        <row r="212">
          <cell r="D212" t="str">
            <v>Alquiler de Tarima de 6.00 X 6.00 metros X 1.50 metros de alto Base en acero estructural galvanizado, con carpa y estructura con escalera de acceso Servicio día / 12 horas</v>
          </cell>
          <cell r="L212">
            <v>1306890.7563025211</v>
          </cell>
          <cell r="M212">
            <v>1555200</v>
          </cell>
        </row>
        <row r="213">
          <cell r="D213"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v>
          </cell>
          <cell r="L213">
            <v>230521.00840336137</v>
          </cell>
          <cell r="M213">
            <v>274320</v>
          </cell>
        </row>
        <row r="214">
          <cell r="D214"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v>
          </cell>
          <cell r="L214">
            <v>1195647.0588235294</v>
          </cell>
          <cell r="M214">
            <v>1422820</v>
          </cell>
        </row>
        <row r="215">
          <cell r="D215" t="str">
            <v>Profesional en comunicación social o áreas afines con más de 24 meses de experiencia en la presentación de eventos deportivos, duración del servicio - 12 horas</v>
          </cell>
          <cell r="L215">
            <v>222352.9411764706</v>
          </cell>
          <cell r="M215">
            <v>264600</v>
          </cell>
        </row>
        <row r="216">
          <cell r="D216" t="str">
            <v>MEC (Módulo de Estabilización y Clasificación): Servicio / 8 Horas, el cual debe incluir Carpa con cubrimientos laterales, 1 camilla, elementos de atención en primeros auxilios, 1 mesa plástica de color blanco, 2 sillas plásticas de color blanco y 2 auxiliares de enfermería</v>
          </cell>
          <cell r="L216">
            <v>739663.86554621847</v>
          </cell>
          <cell r="M216">
            <v>880200</v>
          </cell>
        </row>
        <row r="217">
          <cell r="D217" t="str">
            <v>Baño Portátil Estándar, incluye transporte, jabón líquido, toallas desechables para el secado de manos, limpieza y desinfección cada vez que se requiera, garantizar el trasporte, instalación y desmontaje - Servicio Día</v>
          </cell>
          <cell r="L217">
            <v>243226.89075630254</v>
          </cell>
          <cell r="M217">
            <v>289440</v>
          </cell>
        </row>
        <row r="218">
          <cell r="D218" t="str">
            <v>Alquiler de Vallas de separación 2X2, metálicas, las vallas deben incluir el transporte y la instalación en el punto donde se desarrollará el evento.</v>
          </cell>
          <cell r="L218">
            <v>51821.848739495799</v>
          </cell>
          <cell r="M218">
            <v>61668</v>
          </cell>
        </row>
        <row r="219">
          <cell r="D219" t="str">
            <v>Servicio de Auxiliar Logístico por Jornada, Servicio / 12 Horas (Bachiller con 24 meses de experiencia en servicios logísticos)</v>
          </cell>
          <cell r="L219">
            <v>131596.63865546219</v>
          </cell>
          <cell r="M219">
            <v>156600</v>
          </cell>
        </row>
        <row r="220">
          <cell r="D220" t="str">
            <v>Chips de competencia dorsal en material tyvek tamaño: 23x20 para el control de distancias y tiempos de cada categoría, basados en el reglamento UCI internacional y numero del participante a full color, con ganchos.</v>
          </cell>
          <cell r="L220">
            <v>47284.033613445383</v>
          </cell>
          <cell r="M220">
            <v>56268</v>
          </cell>
        </row>
        <row r="221">
          <cell r="D221" t="str">
            <v>Sistema computarizado digital especializado para la entrega de resultados de los tiempos establecidos por cada deportista Servicio de 12 horas</v>
          </cell>
          <cell r="L221">
            <v>1261512.6050420168</v>
          </cell>
          <cell r="M221">
            <v>1501200</v>
          </cell>
        </row>
        <row r="222">
          <cell r="D222" t="str">
            <v>Botella de agua plástica de 600 ml.
Incluye transporte y entrega a lugares definidos por la alcaldía</v>
          </cell>
          <cell r="L222">
            <v>2495.7983193277314</v>
          </cell>
          <cell r="M222">
            <v>2970</v>
          </cell>
        </row>
        <row r="223">
          <cell r="D223" t="str">
            <v>Camiseta cuello redondo en material 100% Microfibra de polyester con transporte de humedad estampada según el evento a realizar con aprobación del equipo de prensa de la alcaldía local de Kennedy
Estampado en vinilo textil</v>
          </cell>
          <cell r="L223">
            <v>39842.016806722691</v>
          </cell>
          <cell r="M223">
            <v>47412</v>
          </cell>
        </row>
        <row r="224">
          <cell r="D224" t="str">
            <v>Bolsa Plan de contingencia según especificaciones técnicas del decreto 599 de 2013 y demás disposiciones de ley. Permisos de cierres viales, SUGA, PMT y SEÑALETICAS. Se deberá contar con un plan de contingencia para el evento 
DOS 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 Cinta Perimetral.
aval técnico deportivo liga de atletismo de Bogotá, podrá designar un Delegado Técnico. El Delegado Técnico es el responsable de garantizar que el terreno de juego y las instalaciones técnicas cumplan con el Reglamento de la Normativa Técnica Distrital. También servirá de enlace entre la organización y la Liga de atletismo de Bogotá
Pago de derechos de movilidad.
Pago de póliza del evento</v>
          </cell>
          <cell r="L224"/>
          <cell r="M224">
            <v>14000000</v>
          </cell>
        </row>
        <row r="225">
          <cell r="D225" t="str">
            <v>comisarios Nacionales, certificados en carreras atléticas Servicio de 8 horas</v>
          </cell>
          <cell r="L225">
            <v>154285.71428571429</v>
          </cell>
          <cell r="M225">
            <v>183600</v>
          </cell>
        </row>
        <row r="226">
          <cell r="D226" t="str">
            <v xml:space="preserve">Jueces motorizados con experiencia en el acompañamiento de carreras atléticas, servicio de 8 Horas </v>
          </cell>
          <cell r="L226">
            <v>232336.13445378153</v>
          </cell>
          <cell r="M226">
            <v>276480</v>
          </cell>
        </row>
        <row r="227">
          <cell r="D227" t="str">
            <v>Trofeo con tamaño de 54cm Alto Base 14cm, Color: Dorado, con base en Madera y Resinado por una cara de la base, con placa plateada de mínimo 6 cm de ancho por 4 cm de altura con la información que suministre la Alcaldía local de Kennedy</v>
          </cell>
          <cell r="L227">
            <v>166554.62184873951</v>
          </cell>
          <cell r="M227">
            <v>198200</v>
          </cell>
        </row>
        <row r="228">
          <cell r="D228" t="str">
            <v>Bonos de reconocimiento deportivo, redimibles en almacenes deportivos ubicados en Bogotá por el valor de cada una de las premiaciones Nota: El pago de este bono debe incluir la carga tributaria y el pago del mismo debe ser valor neto</v>
          </cell>
          <cell r="L228"/>
          <cell r="M228">
            <v>10000000</v>
          </cell>
        </row>
        <row r="229">
          <cell r="D229" t="str">
            <v>Medalla de 7 cm de altura de 7 cm de ancho, en forma circular Compuesto por una aleación de zinc con aluminio, magnesio y cobre, con citan de 2 cm de grosor.
Nota; Los colores y diseños serán aprobados por la Alcaldía local de Kennedy</v>
          </cell>
          <cell r="L229">
            <v>8840.3361344537825</v>
          </cell>
          <cell r="M229">
            <v>10520</v>
          </cell>
        </row>
        <row r="230">
          <cell r="D230" t="str">
            <v>Alquiler de mesas plásticas blancas Medidas (cm): 75 ancho, 75 largo, 80 alto
Material: Polipropileno (Plástico) 
Servicio día</v>
          </cell>
          <cell r="L230">
            <v>7623.5294117647063</v>
          </cell>
          <cell r="M230">
            <v>9072</v>
          </cell>
        </row>
        <row r="231">
          <cell r="D231" t="str">
            <v>Alquiler de Silla plásticas blancas con brazos o sin brazos Medidas (cm): 48 ancho, 48 largo, 88 alto
Material: Polipropileno (Plástico)
Resistencia: 130 kg 
Servicio día</v>
          </cell>
          <cell r="L231">
            <v>4719.3277310924368</v>
          </cell>
          <cell r="M231">
            <v>5616</v>
          </cell>
        </row>
        <row r="232">
          <cell r="D232" t="str">
            <v>Frecuencia nominal	60 Hz
Salida nominal	113 kVA – 90 Kw
Salida máxima	125 kVA – 100 Kw
Modo de regulación	i-AVR
Configuración	Trifásica
Voltaje	127 – 220V
Salida de corriente	295 Amp
Medidas (Al-La-An)	127 – 296 –  110 cm
Servicio de alquiler por 12 Horas</v>
          </cell>
          <cell r="L232">
            <v>290420.16806722688</v>
          </cell>
          <cell r="M232">
            <v>345600</v>
          </cell>
        </row>
        <row r="233">
          <cell r="D233"/>
          <cell r="L233"/>
          <cell r="M233">
            <v>0</v>
          </cell>
        </row>
        <row r="234">
          <cell r="D234" t="str">
            <v>Profesional, técnico o tecnólogo en educación física, entrenamiento deportivo, cultura física y deportes o carreras a fines con 12 meses de experiencia relacionada en entrenamiento funcional</v>
          </cell>
          <cell r="L234">
            <v>75327.731092436981</v>
          </cell>
          <cell r="M234">
            <v>89640</v>
          </cell>
        </row>
        <row r="235">
          <cell r="D235" t="str">
            <v>Sudadera deportiva en poliéster tipo impermeable, chaqueta con cierre de cremallera y pantalón con bolsillo y cierre con logotipos según parámetros de la alcaldía local.  
Diferentes tallas (XS, S, M, L, XL, XXL)</v>
          </cell>
          <cell r="L235">
            <v>181421.84873949579</v>
          </cell>
          <cell r="M235">
            <v>215892</v>
          </cell>
        </row>
        <row r="236">
          <cell r="D236" t="str">
            <v>Caramañola plástica de polietileno PE, no tóxico y seguro Antideslizante y diseño a prueba de fugas de capacidad 700 ml estampada según los requerimientos del evento y con aprobación del equipo de prensa</v>
          </cell>
          <cell r="L236">
            <v>13431.932773109243</v>
          </cell>
          <cell r="M236">
            <v>15984</v>
          </cell>
        </row>
        <row r="237">
          <cell r="D237" t="str">
            <v>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v>
          </cell>
          <cell r="L237">
            <v>15247.058823529413</v>
          </cell>
          <cell r="M237">
            <v>18144</v>
          </cell>
        </row>
        <row r="238">
          <cell r="D238" t="str">
            <v>Servicio de Auxiliar Logístico por Jornada, (Bachiller con 24 meses de experiencia en servicios logísticos)</v>
          </cell>
          <cell r="L238">
            <v>14067.226890756303</v>
          </cell>
          <cell r="M238">
            <v>16740</v>
          </cell>
        </row>
        <row r="239">
          <cell r="D239" t="str">
            <v xml:space="preserve">Compra de juego de rana  portable Altura de 117cm - Ancho 42cm y fondo 42cm estructura en madera, con protector de caucho de alta resistencia con un juego de 6 argollas </v>
          </cell>
          <cell r="L239">
            <v>240504.20168067227</v>
          </cell>
          <cell r="M239">
            <v>286200</v>
          </cell>
        </row>
        <row r="240">
          <cell r="D240" t="str">
            <v>Compra de Bolirana portátil de alta calidad Bocel protector Doble sapo y latas Tunel de impacto Tubos protectores Rampla Base plegable Variedad de diseños Tapizados de tráfico Forro interno lateral DIMENSIONES 99 cm Alto 39 cm Ancho 98 cm Largo Incluye: tablero manual, balines</v>
          </cell>
          <cell r="L240">
            <v>410218.48739495798</v>
          </cell>
          <cell r="M240">
            <v>488160</v>
          </cell>
        </row>
        <row r="241">
          <cell r="D241" t="str">
            <v>Compra de juego de mini tejo en parejas, canchas tipo maleta para mini tejo con plastilina, con base metálica de 50 cm de frente x 55 cm de fondo y 70 cm de alto incluyendo 6 tejos metálicos en acero, pisón y paquete de mechas.</v>
          </cell>
          <cell r="L241">
            <v>625310.92436974798</v>
          </cell>
          <cell r="M241">
            <v>744120</v>
          </cell>
        </row>
        <row r="242">
          <cell r="D242" t="str">
            <v>Alquiler de mesas plásticas blancas Medidas (cm): 75 ancho, 75 largo, 80 alto
Material: Polipropileno (Plástico) 
Servicio día</v>
          </cell>
          <cell r="L242">
            <v>7623.5294117647063</v>
          </cell>
          <cell r="M242">
            <v>9072</v>
          </cell>
        </row>
        <row r="243">
          <cell r="D243" t="str">
            <v>Alquiler de Silla plásticas blancas con brazos o sin brazos Medidas (cm): 48 ancho, 48 largo, 88 alto
Material: Polipropileno (Plástico)
Resistencia: 130 kg 
Servicio día</v>
          </cell>
          <cell r="L243">
            <v>4719.3277310924368</v>
          </cell>
          <cell r="M243">
            <v>5616</v>
          </cell>
        </row>
        <row r="244">
          <cell r="D244" t="str">
            <v>Baño Portátil Estándar, incluye transporte, jabón líquido, toallas desechables para el secado de manos, limpieza y desinfección cada vez que se requiera, garantizar el trasporte, instalación y desmontaje - Servicio dia</v>
          </cell>
          <cell r="L244">
            <v>243226.89075630254</v>
          </cell>
          <cell r="M244">
            <v>289440</v>
          </cell>
        </row>
        <row r="245">
          <cell r="D245" t="str">
            <v>Frecuencia nominal	60 Hz
Salida nominal	113 kVA – 90 Kw
Salida máxima	125 kVA – 100 Kw
Modo de regulación	i-AVR
Configuración	Trifásica
Voltaje	127 – 220V
Salida de corriente	295 Amp
Medidas (Al-La-An)	127 – 296 –  110 cm
Servicio de alquiler por 12 Horas</v>
          </cell>
          <cell r="L245">
            <v>290420.16806722688</v>
          </cell>
          <cell r="M245">
            <v>345600</v>
          </cell>
        </row>
        <row r="246">
          <cell r="D246"/>
          <cell r="L246"/>
          <cell r="M246">
            <v>0</v>
          </cell>
        </row>
        <row r="247">
          <cell r="D247" t="str">
            <v>Terna arbitral: dos jueces centrales y un juez de mesa perteneciente a una asociación o colegio arbitral avalado o reconocido del Sistema Nacional del Deporte, Servicio por partido.</v>
          </cell>
          <cell r="L247">
            <v>140672.26890756303</v>
          </cell>
          <cell r="M247">
            <v>167400</v>
          </cell>
        </row>
        <row r="248">
          <cell r="D248" t="str">
            <v>Trofeo con tamaño de 54cm Alto Base 14cm, Color: Dorado, con base en Madera y Resinado por una cara de la base, con placa plateada de mínimo 6 cm de ancho por 4 cm de altura con la información que suministre la Alcaldía local de Kennedy</v>
          </cell>
          <cell r="L248">
            <v>166554.62184873951</v>
          </cell>
          <cell r="M248">
            <v>198200</v>
          </cell>
        </row>
        <row r="249">
          <cell r="D249"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249">
            <v>83277.310924369755</v>
          </cell>
          <cell r="M249">
            <v>99100</v>
          </cell>
        </row>
        <row r="250">
          <cell r="D250" t="str">
            <v>Balón de marca reconocida laminado, con bomba en material butilo, balón No 4. Peso de 400 a 440 grs, circunferencia de 62 a 64 cm, rebote de 50 a 75 cm</v>
          </cell>
          <cell r="L250">
            <v>164268.90756302522</v>
          </cell>
          <cell r="M250">
            <v>195480</v>
          </cell>
        </row>
        <row r="251">
          <cell r="D251" t="str">
            <v xml:space="preserve">Alquiler de escenario para los partidos de futbol 8 dimensiones de la cancha: rectangular  
Longitud : Mínimo 50 metros – Máximo 65 metros 
Anchura : Mínimo 30 metros – Máximo 45 metros 
Grama cintetica o cesped natural 
Alquiler x partido </v>
          </cell>
          <cell r="L251">
            <v>165176.4705882353</v>
          </cell>
          <cell r="M251">
            <v>196560</v>
          </cell>
        </row>
        <row r="252">
          <cell r="D252" t="str">
            <v>Bonos de reconocimiento deportivo, redimibles en almacenes deportivos ubicados en Bogotá por el valor de cada una de las premiaciones Nota: El pago de este bono debe incluir la carga tributaria y el pago del mismo debe ser valor neto</v>
          </cell>
          <cell r="L252"/>
          <cell r="M252">
            <v>3500000</v>
          </cell>
        </row>
        <row r="253">
          <cell r="D253"/>
          <cell r="L253"/>
          <cell r="M253">
            <v>0</v>
          </cell>
        </row>
        <row r="254">
          <cell r="D254" t="str">
            <v>terna: 2 jueces centrales y 1 juez de Mesa, certificados por entes del Sistema Nacional del Deporte, Servicio por partido.</v>
          </cell>
          <cell r="L254">
            <v>147025.21008403361</v>
          </cell>
          <cell r="M254">
            <v>174960</v>
          </cell>
        </row>
        <row r="255">
          <cell r="D255" t="str">
            <v>Trofeo con tamaño de 54cm Alto Base 14cm, Color: Dorado, con base en Madera y Resinado por una cara de la base, con placa plateada de mínimo 6 cm de ancho por 4 cm de altura con la información que suministre la Alcaldía local de Kennedy</v>
          </cell>
          <cell r="L255">
            <v>166554.62184873951</v>
          </cell>
          <cell r="M255">
            <v>198200</v>
          </cell>
        </row>
        <row r="256">
          <cell r="D256"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256">
            <v>83277.310924369755</v>
          </cell>
          <cell r="M256">
            <v>99100</v>
          </cell>
        </row>
        <row r="257">
          <cell r="D257"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257">
            <v>392067.22689075634</v>
          </cell>
          <cell r="M257">
            <v>466560</v>
          </cell>
        </row>
        <row r="258">
          <cell r="D258"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258">
            <v>105842.01680672269</v>
          </cell>
          <cell r="M258">
            <v>125952</v>
          </cell>
        </row>
        <row r="259">
          <cell r="D259" t="str">
            <v>Bonos de reconocimiento deportivo, redimibles en almacenes deportivos ubicados en Bogotá por el valor de cada una de las premiaciones Nota: El pago de este bono debe incluir la carga tributaria y el pago del mismo debe ser valor neto</v>
          </cell>
          <cell r="L259"/>
          <cell r="M259">
            <v>7000000</v>
          </cell>
        </row>
        <row r="260">
          <cell r="D260"/>
          <cell r="L260"/>
          <cell r="M260">
            <v>0</v>
          </cell>
        </row>
        <row r="261">
          <cell r="D261" t="str">
            <v>terna: 2 jueces centrales y 1 juez de Mesa, certificados por entes del Sistema Nacional del Deporte, Servicio por partido.</v>
          </cell>
          <cell r="L261">
            <v>147025.21008403361</v>
          </cell>
          <cell r="M261">
            <v>174960</v>
          </cell>
        </row>
        <row r="262">
          <cell r="D262" t="str">
            <v>Trofeo con tamaño de 54cm Alto Base 14cm, Color: Dorado, con base en Madera y Resinado por una cara de la base, con placa plateada de mínimo 6 cm de ancho por 4 cm de altura con la información que suministre la Alcaldía local de Kennedy</v>
          </cell>
          <cell r="L262">
            <v>166554.62184873951</v>
          </cell>
          <cell r="M262">
            <v>198200</v>
          </cell>
        </row>
        <row r="263">
          <cell r="D263"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263">
            <v>74329.411764705888</v>
          </cell>
          <cell r="M263">
            <v>88452</v>
          </cell>
        </row>
        <row r="264">
          <cell r="D264"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hilo100%Nylon,cámara de aire en caucho butilo,sobresaliente durabilidad,mínima pérdida de aire,detalles técnicos:circunferencia 72 - 74 cm, peso 500 - 540 g., INDOOR / OUTDOOR</v>
          </cell>
          <cell r="L264">
            <v>120252.10084033613</v>
          </cell>
          <cell r="M264">
            <v>143100</v>
          </cell>
        </row>
        <row r="265">
          <cell r="D265" t="str">
            <v>Bonos de reconocimiento deportivo, redimibles en almacenes deportivos ubicados en Bogotá por el valor de cada una de las premiaciones Nota: El pago de este bono debe incluir la carga tributaria y el pago del mismo debe ser valor neto</v>
          </cell>
          <cell r="L265"/>
          <cell r="M265">
            <v>3500000</v>
          </cell>
        </row>
        <row r="266">
          <cell r="D266"/>
          <cell r="L266"/>
          <cell r="M266">
            <v>0</v>
          </cell>
        </row>
        <row r="267">
          <cell r="D267" t="str">
            <v>Técnico o tecnólogo en entretenimiento deportivo, educación física o áreas afines con experiencia de 12 meses en actividades relacionadas con el desarrollo deportivo (Ajedrez) Servicio / 6 Horas</v>
          </cell>
          <cell r="L267">
            <v>136134.45378151262</v>
          </cell>
          <cell r="M267">
            <v>162000</v>
          </cell>
        </row>
        <row r="268">
          <cell r="D268" t="str">
            <v>Trofeo con tamaño de 54cm Alto Base 14cm, Color: Dorado, con base en Madera y Resinado por una cara de la base, con placa plateada de mínimo 6 cm de ancho por 4 cm de altura con la información que suministre la Alcaldía local de Kennedy</v>
          </cell>
          <cell r="L268">
            <v>166554.62184873951</v>
          </cell>
          <cell r="M268">
            <v>198200</v>
          </cell>
        </row>
        <row r="269">
          <cell r="D269" t="str">
            <v>Material: Madera.
Medidas 30x30x2.5 cm.
Medidas de las fichas aprox: 9 cm x 2,5 cm el rey, 4 cm x 2 cm el peón.
Medidas de los cuadros: 3 x 3 cm. (Compra)</v>
          </cell>
          <cell r="L269">
            <v>55815.126050420171</v>
          </cell>
          <cell r="M269">
            <v>66420</v>
          </cell>
        </row>
        <row r="270">
          <cell r="D270" t="str">
            <v>Material: ABS
Batería: 2 pilas AAA, Tamaño de
pantalla: 103 * 23 mm/4,06 * 0,91 pulgadas
Tamaño del artículo: 140 * 88 * 45 mm/5,51 * 3,46 * 1,77 pulgadas Peso del artículo: 105 g/3,70 onzas
Tiempo de retraso y tiempo positivos. Compra</v>
          </cell>
          <cell r="L270">
            <v>157915.96638655462</v>
          </cell>
          <cell r="M270">
            <v>187920</v>
          </cell>
        </row>
        <row r="271">
          <cell r="D271" t="str">
            <v>Bonos de reconocimiento deportivo, redimibles en almacenes deportivos ubicados en Bogotá por el valor de cada una de las premiaciones Nota: El pago de este bono debe incluir la carga tributaria y el pago del mismo debe ser valor neto</v>
          </cell>
          <cell r="L271"/>
          <cell r="M271">
            <v>1500000</v>
          </cell>
        </row>
        <row r="272">
          <cell r="D272" t="str">
            <v>Alquiler de mesas plásticas blancas Medidas (cm): 75 ancho, 75 largo, 80 alto
Material: Polipropileno (Plástico) Servicio día / 12 horas</v>
          </cell>
          <cell r="L272">
            <v>7623.5294117647063</v>
          </cell>
          <cell r="M272">
            <v>9072</v>
          </cell>
        </row>
        <row r="273">
          <cell r="D273" t="str">
            <v>Alquiler de Silla plásticas blancas con brazos o sin brazos Medidas (cm): 48 ancho, 48 largo, 88 alto
Material: Polipropileno (Plástico)
Resistencia: 130 kg Servicio día / 24 horas</v>
          </cell>
          <cell r="L273">
            <v>4719.3277310924368</v>
          </cell>
          <cell r="M273">
            <v>5616</v>
          </cell>
        </row>
        <row r="274">
          <cell r="D274"/>
          <cell r="L274"/>
          <cell r="M274">
            <v>0</v>
          </cell>
        </row>
        <row r="275">
          <cell r="D275" t="str">
            <v>Técnico o tecnólogo en entretenimiento deportivo, educación física o áreas afines con experiencia de 12 meses en actividades relacionadas con el desarrollo deportivo (Parqués) Servicio / 6 Horas</v>
          </cell>
          <cell r="L275">
            <v>136134.45378151262</v>
          </cell>
          <cell r="M275">
            <v>162000</v>
          </cell>
        </row>
        <row r="276">
          <cell r="D276" t="str">
            <v>Trofeo con tamaño de 54cm Alto Base 14cm, Color: Dorado, con base en Madera y Resinado por una cara de la base, con placa plateada de mínimo 6 cm de ancho por 4 cm de altura con la información que suministre la Alcaldía local de Kennedy</v>
          </cell>
          <cell r="L276">
            <v>166554.62184873951</v>
          </cell>
          <cell r="M276">
            <v>198200</v>
          </cell>
        </row>
        <row r="277">
          <cell r="D277" t="str">
            <v>Hecho con madera de pino ciprés, incluye 16 fichas de madera torneadas a mano de 4 colores diferentes y 4 dados. Compra</v>
          </cell>
          <cell r="L277">
            <v>50732.773109243702</v>
          </cell>
          <cell r="M277">
            <v>60372</v>
          </cell>
        </row>
        <row r="278">
          <cell r="D278" t="str">
            <v>Alquiler de mesas plásticas blancas Medidas (cm): 75 ancho, 75 largo, 80 alto
Material: Polipropileno (Plástico) Servicio día / 12 horas</v>
          </cell>
          <cell r="L278">
            <v>7623.5294117647063</v>
          </cell>
          <cell r="M278">
            <v>9072</v>
          </cell>
        </row>
        <row r="279">
          <cell r="D279" t="str">
            <v>Alquiler de Silla plásticas blancas con brazos o sin brazos Medidas (cm): 48 ancho, 48 largo, 88 alto
Material: Polipropileno (Plástico)
Resistencia: 130 kg Servicio día / 24 horas</v>
          </cell>
          <cell r="L279">
            <v>4719.3277310924368</v>
          </cell>
          <cell r="M279">
            <v>5616</v>
          </cell>
        </row>
        <row r="280">
          <cell r="D280" t="str">
            <v>Bonos de reconocimiento deportivo, redimibles en almacenes deportivos ubicados en Bogotá por el valor de cada una de las premiaciones Nota: El pago de este bono debe incluir la carga tributaria y el pago del mismo debe ser valor neto</v>
          </cell>
          <cell r="L280"/>
          <cell r="M280">
            <v>1500000</v>
          </cell>
        </row>
        <row r="281">
          <cell r="D281"/>
          <cell r="L281"/>
          <cell r="M281">
            <v>0</v>
          </cell>
        </row>
        <row r="282">
          <cell r="D282" t="str">
            <v>Técnico o tecnólogo en entretenimiento deportivo, educación física o áreas afines con experiencia de 12 meses en actividades relacionadas con el desarrollo deportivo (Tejo) Servicio / 6 Horas</v>
          </cell>
          <cell r="L282">
            <v>136134.45378151262</v>
          </cell>
          <cell r="M282">
            <v>162000</v>
          </cell>
        </row>
        <row r="283">
          <cell r="D283" t="str">
            <v>Trofeo con tamaño de 54cm Alto Base 14cm, Color: Dorado, con base en Madera y Resinado por una cara de la base, con placa plateada de mínimo 6 cm de ancho por 4 cm de altura con la información que suministre la Alcaldía local de Kennedy</v>
          </cell>
          <cell r="L283">
            <v>166554.62184873951</v>
          </cell>
          <cell r="M283">
            <v>198200</v>
          </cell>
        </row>
        <row r="284">
          <cell r="D284" t="str">
            <v>Compra. Juego de mini tejo en parejas, canchas tipo maleta para mini tejo con plastilina, con base metálica de 50 cm de frente x 55 cm de fondo y 70 cm de alto incluyendo 6 tejos metálicos en acero, pison y paquete de mechas</v>
          </cell>
          <cell r="L284">
            <v>625310.92436974798</v>
          </cell>
          <cell r="M284">
            <v>744120</v>
          </cell>
        </row>
        <row r="285">
          <cell r="D285" t="str">
            <v xml:space="preserve">Alquiler de mesas plásticas blancas Medidas (cm): 75 ancho, 75 largo, 80 alto
Material: Polipropileno (Plástico) Servicio día </v>
          </cell>
          <cell r="L285">
            <v>7623.5294117647063</v>
          </cell>
          <cell r="M285">
            <v>9072</v>
          </cell>
        </row>
        <row r="286">
          <cell r="D286" t="str">
            <v xml:space="preserve">Alquiler de Silla plásticas blancas con brazos o sin brazos Medidas (cm): 48 ancho, 48 largo, 88 alto
Material: Polipropileno (Plástico)
Resistencia: 130 kg Servicio día </v>
          </cell>
          <cell r="L286">
            <v>4719.3277310924368</v>
          </cell>
          <cell r="M286">
            <v>5616</v>
          </cell>
        </row>
        <row r="287">
          <cell r="D287" t="str">
            <v>Bonos de reconocimiento deportivo, redimibles en almacenes deportivos ubicados en Bogotá por el valor de cada una de las premiaciones Nota: El pago de este bono debe incluir la carga tributaria y el pago del mismo debe ser valor neto</v>
          </cell>
          <cell r="L287"/>
          <cell r="M287">
            <v>3500000</v>
          </cell>
        </row>
        <row r="288">
          <cell r="D288"/>
          <cell r="L288"/>
          <cell r="M288">
            <v>0</v>
          </cell>
        </row>
        <row r="289">
          <cell r="D289"/>
          <cell r="L289"/>
          <cell r="M289">
            <v>0</v>
          </cell>
        </row>
        <row r="290">
          <cell r="D290" t="str">
            <v>terna: 2 jueces centrales y 1 juez de Mesa, certificados por entes del Sistema Nacional del Deporte, Servicio por partido.</v>
          </cell>
          <cell r="L290">
            <v>137949.57983193279</v>
          </cell>
          <cell r="M290">
            <v>164160</v>
          </cell>
        </row>
        <row r="291">
          <cell r="D291" t="str">
            <v>Trofeo con tamaño de 54cm Alto Base 14cm, Color: Dorado, con base en Madera y Resinado por una cara de la base, con placa plateada de mínimo 6 cm de ancho por 4 cm de altura con la información que suministre la Alcaldía local de Kennedy</v>
          </cell>
          <cell r="L291">
            <v>166554.62184873951</v>
          </cell>
          <cell r="M291">
            <v>198200</v>
          </cell>
        </row>
        <row r="292">
          <cell r="D292"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292">
            <v>83277.310924369755</v>
          </cell>
          <cell r="M292">
            <v>99100</v>
          </cell>
        </row>
        <row r="293">
          <cell r="D293"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293">
            <v>392067.22689075634</v>
          </cell>
          <cell r="M293">
            <v>466560</v>
          </cell>
        </row>
        <row r="294">
          <cell r="D294"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294">
            <v>105842.01680672269</v>
          </cell>
          <cell r="M294">
            <v>125952</v>
          </cell>
        </row>
        <row r="295">
          <cell r="D295" t="str">
            <v>Bonos de reconocimiento deportivo, redimibles en almacenes deportivos ubicados en Bogotá por el valor de cada una de las premiaciones Nota: El pago de este bono debe incluir la carga tributaria y el pago del mismo debe ser valor neto</v>
          </cell>
          <cell r="L295"/>
          <cell r="M295">
            <v>6000000</v>
          </cell>
        </row>
        <row r="296">
          <cell r="D296"/>
          <cell r="L296"/>
          <cell r="M296">
            <v>0</v>
          </cell>
        </row>
        <row r="297">
          <cell r="D297" t="str">
            <v>terna: 2 jueces centrales y 1 juez de Mesa, certificados por entes del Sistema Nacional del Deporte, Servicio por partido.</v>
          </cell>
          <cell r="L297">
            <v>137949.57983193279</v>
          </cell>
          <cell r="M297">
            <v>164160</v>
          </cell>
        </row>
        <row r="298">
          <cell r="D298" t="str">
            <v>Trofeo con tamaño de 54cm Alto Base 14cm, Color: Dorado, con base en Madera y Resinado por una cara de la base, con placa plateada de mínimo 6 cm de ancho por 4 cm de altura con la información que suministre la Alcaldía local de Kennedy</v>
          </cell>
          <cell r="L298">
            <v>166554.62184873951</v>
          </cell>
          <cell r="M298">
            <v>198200</v>
          </cell>
        </row>
        <row r="299">
          <cell r="D299"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299">
            <v>130689.0756302521</v>
          </cell>
          <cell r="M299">
            <v>155520</v>
          </cell>
        </row>
        <row r="300">
          <cell r="D300" t="str">
            <v>Bonos de reconocimiento deportivo, redimibles en almacenes deportivos ubicados en Bogotá por el valor de cada una de las premiaciones Nota: El pago de este bono debe incluir la carga tributaria y el pago del mismo debe ser valor neto</v>
          </cell>
          <cell r="L300"/>
          <cell r="M300">
            <v>6000000</v>
          </cell>
        </row>
        <row r="301">
          <cell r="D301"/>
          <cell r="L301"/>
          <cell r="M301">
            <v>0</v>
          </cell>
        </row>
        <row r="302">
          <cell r="D302" t="str">
            <v>Profesional, técnico o tecnólogo en educación física, entrenamiento deportivo, cultura física y deportes o carreras a fines con 12 meses de experiencia relacionada en entrenamiento funcional. Servicio 6 horas</v>
          </cell>
          <cell r="L302">
            <v>136134.45378151262</v>
          </cell>
          <cell r="M302">
            <v>162000</v>
          </cell>
        </row>
        <row r="303">
          <cell r="D303" t="str">
            <v>Alquiler de Tarima de 6.00 X 6.00 metros X 1.50 metros de alto Base en acero estructural galvanizado,  con carpa y estructura con escalera de acceso Servicio día / 6 horas</v>
          </cell>
          <cell r="L303">
            <v>1306890.7563025211</v>
          </cell>
          <cell r="M303">
            <v>1555200</v>
          </cell>
        </row>
        <row r="304">
          <cell r="D304"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6 Horas.</v>
          </cell>
          <cell r="L304">
            <v>230521.00840336137</v>
          </cell>
          <cell r="M304">
            <v>274320</v>
          </cell>
        </row>
        <row r="305">
          <cell r="D305"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6 Horas.</v>
          </cell>
          <cell r="L305">
            <v>1195647.0588235294</v>
          </cell>
          <cell r="M305">
            <v>1422820</v>
          </cell>
        </row>
        <row r="306">
          <cell r="D306" t="str">
            <v>Servicio de Auxiliar Logístico por Jornada, Servicio / 6 Horas (Bachiller con 24 meses de experiencia en servicios logísticos)</v>
          </cell>
          <cell r="L306">
            <v>131596.63865546219</v>
          </cell>
          <cell r="M306">
            <v>156600</v>
          </cell>
        </row>
        <row r="307">
          <cell r="D307" t="str">
            <v>Botella de agua plástica de 600 ml.
Incluye transporte y entrega a lugares definidos por la alcaldía</v>
          </cell>
          <cell r="L307">
            <v>2495.7983193277314</v>
          </cell>
          <cell r="M307">
            <v>2970</v>
          </cell>
        </row>
        <row r="308">
          <cell r="D308" t="str">
            <v>Alquiler de mesas plásticas blancas Medidas (cm): 75 ancho, 75 largo, 80 alto
Material: Polipropileno (Plástico) 
Servicio día</v>
          </cell>
          <cell r="L308">
            <v>7623.5294117647063</v>
          </cell>
          <cell r="M308">
            <v>9072</v>
          </cell>
        </row>
        <row r="309">
          <cell r="D309" t="str">
            <v>Alquiler de Silla plásticas blancas con brazos o sin brazos Medidas (cm): 48 ancho, 48 largo, 88 alto
Material: Polipropileno (Plástico)
Resistencia: 130 kg 
Servicio día</v>
          </cell>
          <cell r="L309">
            <v>4719.3277310924368</v>
          </cell>
          <cell r="M309">
            <v>5616</v>
          </cell>
        </row>
        <row r="310">
          <cell r="D310" t="str">
            <v>Frecuencia nominal	60 Hz
Salida nominal	113 kVA – 90 Kw
Salida máxima	125 kVA – 100 Kw
Modo de regulación	i-AVR
Configuración	Trifásica
Voltaje	127 – 220V
Salida de corriente	295 Amp
Medidas (Al-La-An)	127 – 296 –  110 cm
Servicio de alquiler por 6 Horas</v>
          </cell>
          <cell r="L310">
            <v>290420.16806722688</v>
          </cell>
          <cell r="M310">
            <v>345600</v>
          </cell>
        </row>
        <row r="311">
          <cell r="D311" t="str">
            <v xml:space="preserve">Compra de juego de rana  portable Altura de 117cm - Ancho 42cm y fondo 42cm estructura en madera, con protector de caucho de alta resistencia con un juego de 6 argollas </v>
          </cell>
          <cell r="L311">
            <v>240504.20168067227</v>
          </cell>
          <cell r="M311">
            <v>286200</v>
          </cell>
        </row>
        <row r="312">
          <cell r="D312" t="str">
            <v>Material: Madera.
Medidas 30x30x2.5 cm.
Medidas de las fichas aprox: 9 cm x 2,5 cm el rey, 4 cm x 2 cm el peón.
Medidas de los cuadros: 3 x 3 cm. (Compra)</v>
          </cell>
          <cell r="L312">
            <v>55815.126050420171</v>
          </cell>
          <cell r="M312">
            <v>66420</v>
          </cell>
        </row>
        <row r="313">
          <cell r="D313" t="str">
            <v>Domino Doble 6 de 28 Fichas de color blanco de color en los puntos para diferenciar el numero con pieza negra. (compra)</v>
          </cell>
          <cell r="L313">
            <v>15337.81512605042</v>
          </cell>
          <cell r="M313">
            <v>18252</v>
          </cell>
        </row>
        <row r="314">
          <cell r="D314" t="str">
            <v>Hecho con madera de pino ciprés, incluye 16 fichas de madera torneadas a mano de 4 colores diferentes y 4 dados. (compra)</v>
          </cell>
          <cell r="L314">
            <v>50732.773109243702</v>
          </cell>
          <cell r="M314">
            <v>60372</v>
          </cell>
        </row>
        <row r="315">
          <cell r="D315" t="str">
            <v>Compra de Bolirana portátil de alta calidad Bocel protector Doble sapo y latas Tunel de impacto Tubos protectores Rampla Base plegable Variedad de diseños Tapizados de tráfico Forro interno lateral DIMENSIONES 99 cm Alto 39 cm Ancho 98 cm Largo Incluye: tablero manual, balines</v>
          </cell>
          <cell r="L315">
            <v>410218.48739495798</v>
          </cell>
          <cell r="M315">
            <v>488160</v>
          </cell>
        </row>
        <row r="316">
          <cell r="D316"/>
          <cell r="L316"/>
          <cell r="M316">
            <v>0</v>
          </cell>
        </row>
        <row r="317">
          <cell r="D317" t="str">
            <v>Dupla: 1 juez central y 1 juez de Mesa, certificados por entes del Sistema Nacional del Deporte, Servicio por partido.</v>
          </cell>
          <cell r="L317">
            <v>108907.56302521008</v>
          </cell>
          <cell r="M317">
            <v>129600</v>
          </cell>
        </row>
        <row r="318">
          <cell r="D318" t="str">
            <v>Trofeo con tamaño de 54cm Alto Base 14cm, Color: Dorado, con base en Madera y Resinado por una cara de la base, con placa plateada de mínimo 6 cm de ancho por 4 cm de altura con la información que suministre la Alcaldía local de Kennedy</v>
          </cell>
          <cell r="L318">
            <v>166554.62184873951</v>
          </cell>
          <cell r="M318">
            <v>198200</v>
          </cell>
        </row>
        <row r="319">
          <cell r="D319"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19">
            <v>83277.310924369755</v>
          </cell>
          <cell r="M319">
            <v>99100</v>
          </cell>
        </row>
        <row r="320">
          <cell r="D320" t="str">
            <v>Compra Juego de arcos de banquitas metálicas x 2 und Elaboradas en tubo redondo de 7/8 calibre 18 Terminación en pintura electrostática Malla en polipropileno Medidas: arco 85 cms, ancho 42 cms y alto 77 cms.</v>
          </cell>
          <cell r="L320">
            <v>671596.63865546219</v>
          </cell>
          <cell r="M320">
            <v>799200</v>
          </cell>
        </row>
        <row r="321">
          <cell r="D321"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321">
            <v>105842.01680672269</v>
          </cell>
          <cell r="M321">
            <v>125952</v>
          </cell>
        </row>
        <row r="322">
          <cell r="D322" t="str">
            <v>Bonos de reconocimiento deportivo, redimibles en almacenes deportivos ubicados en Bogotá por el valor de cada una de las premiaciones Nota: El pago de este bono debe incluir la carga tributaria y el pago del mismo debe ser valor neto</v>
          </cell>
          <cell r="L322"/>
          <cell r="M322">
            <v>12000000</v>
          </cell>
        </row>
        <row r="323">
          <cell r="D323"/>
          <cell r="L323"/>
          <cell r="M323">
            <v>0</v>
          </cell>
        </row>
        <row r="324">
          <cell r="D324" t="str">
            <v>terna: 2 jueces centrales y 1 juez de Mesa, certificados por entes del Sistema Nacional del Deporte, Servicio por partido.</v>
          </cell>
          <cell r="L324">
            <v>137949.57983193279</v>
          </cell>
          <cell r="M324">
            <v>164160</v>
          </cell>
        </row>
        <row r="325">
          <cell r="D325" t="str">
            <v>Trofeo con tamaño de 54cm Alto Base 14cm, Color: Dorado, con base en Madera y Resinado por una cara de la base, con placa plateada de mínimo 6 cm de ancho por 4 cm de altura con la información que suministre la Alcaldía local de Kennedy</v>
          </cell>
          <cell r="L325">
            <v>166554.62184873951</v>
          </cell>
          <cell r="M325">
            <v>198200</v>
          </cell>
        </row>
        <row r="326">
          <cell r="D326"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26">
            <v>83277.310924369755</v>
          </cell>
          <cell r="M326">
            <v>99100</v>
          </cell>
        </row>
        <row r="327">
          <cell r="D327"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327">
            <v>392067.22689075634</v>
          </cell>
          <cell r="M327">
            <v>466560</v>
          </cell>
        </row>
        <row r="328">
          <cell r="D328"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328">
            <v>105842.01680672269</v>
          </cell>
          <cell r="M328">
            <v>125952</v>
          </cell>
        </row>
        <row r="329">
          <cell r="D329" t="str">
            <v>Bonos de reconocimiento deportivo, redimibles en almacenes deportivos ubicados en Bogotá por el valor de cada una de las premiaciones Nota: El pago de este bono debe incluir la carga tributaria y el pago del mismo debe ser valor neto</v>
          </cell>
          <cell r="L329"/>
          <cell r="M329">
            <v>12000000</v>
          </cell>
        </row>
        <row r="330">
          <cell r="D330"/>
          <cell r="L330"/>
          <cell r="M330">
            <v>0</v>
          </cell>
        </row>
        <row r="331">
          <cell r="D331" t="str">
            <v>terna: 2 jueces centrales y 1 juez de Mesa, certificados por entes del Sistema Nacional del Deporte, Servicio por partido.</v>
          </cell>
          <cell r="L331">
            <v>137949.57983193279</v>
          </cell>
          <cell r="M331">
            <v>164160</v>
          </cell>
        </row>
        <row r="332">
          <cell r="D332" t="str">
            <v>Trofeo con tamaño de 54cm Alto Base 14cm, Color: Dorado, con base en Madera y Resinado por una cara de la base, con placa plateada de mínimo 6 cm de ancho por 4 cm de altura con la información que suministre la Alcaldía local de Kennedy</v>
          </cell>
          <cell r="L332">
            <v>166554.62184873951</v>
          </cell>
          <cell r="M332">
            <v>198200</v>
          </cell>
        </row>
        <row r="333">
          <cell r="D333"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333">
            <v>74329.411764705888</v>
          </cell>
          <cell r="M333">
            <v>88452</v>
          </cell>
        </row>
        <row r="334">
          <cell r="D334"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334">
            <v>130689.0756302521</v>
          </cell>
          <cell r="M334">
            <v>155520</v>
          </cell>
        </row>
        <row r="335">
          <cell r="D335" t="str">
            <v>Bonos de reconocimiento deportivo, redimibles en almacenes deportivos ubicados en Bogotá por el valor de cada una de las premiaciones Nota: El pago de este bono debe incluir la carga tributaria y el pago del mismo debe ser valor neto</v>
          </cell>
          <cell r="L335"/>
          <cell r="M335">
            <v>6000000</v>
          </cell>
        </row>
        <row r="336">
          <cell r="D336"/>
          <cell r="L336"/>
          <cell r="M336">
            <v>0</v>
          </cell>
        </row>
        <row r="337">
          <cell r="D337" t="str">
            <v>Dupla de jueces: 1 juez central y 1 juez de mesa, certificados por entes del Sistema Nacional del Deporte Servicio por partido</v>
          </cell>
          <cell r="L337">
            <v>113445.37815126051</v>
          </cell>
          <cell r="M337">
            <v>135000</v>
          </cell>
        </row>
        <row r="338">
          <cell r="D338" t="str">
            <v>Trofeo con tamaño de 54cm Alto Base 14cm, Color: Dorado, con base en Madera y Resinado por una cara de la base, con placa plateada de mínimo 6 cm de ancho por 4 cm de altura con la información que suministre la Alcaldía local de Kennedy</v>
          </cell>
          <cell r="L338">
            <v>166554.62184873951</v>
          </cell>
          <cell r="M338">
            <v>198200</v>
          </cell>
        </row>
        <row r="339">
          <cell r="D339" t="str">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v>
          </cell>
          <cell r="L339">
            <v>74329.411764705888</v>
          </cell>
          <cell r="M339">
            <v>88452</v>
          </cell>
        </row>
        <row r="340">
          <cell r="D340" t="str">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ell>
          <cell r="L340">
            <v>315831.93277310923</v>
          </cell>
          <cell r="M340">
            <v>375840</v>
          </cell>
        </row>
        <row r="341">
          <cell r="D341" t="str">
            <v>Balón para Voleibol Piso,Marca Aprobada FIVB,Marca Oficial NORCECA,Marca Oficial de la FEDERACIÓN COLOMBIANA DE VOLEIBOL "FEDEVOLEI",con reconocimiento en el mercado,con Especificaciones Técnicas de FIVB (Federación Internacional de Voleibol),superficie lisa,diseño de cascos tipo llama,Cubierta en material sintético a base de cuero PU SUAVE(SENSI TOUCH-Poliuretano),18 paneles,colores combinados Blanco-Verde-Rojo,construcción tipo laminado al calor,enmallado en hilo 100%Nylon,Cámara de aire en caucho butilo,capa esponjosa bajo la cubierta de cuero sintético,sobresaliente durabilidad,mínima pérdida de aire,excelente suavidad al toque,detalles técnicos: circunferencia 65–67 cm,peso 260-280 g,Su presión interior debe ser de 0.30-0.325kg/cm 2(4.26 a 4.61 psi)294.3 a 318.82 m bar o hPa).</v>
          </cell>
          <cell r="L341">
            <v>174252.10084033615</v>
          </cell>
          <cell r="M341">
            <v>207360</v>
          </cell>
        </row>
        <row r="342">
          <cell r="D342" t="str">
            <v>Bonos de reconocimiento deportivo, redimibles en almacenes deportivos ubicados en Bogotá por el valor de cada una de las premiaciones Nota: El pago de este bono debe incluir la carga tributaria y el pago del mismo debe ser valor neto</v>
          </cell>
          <cell r="L342"/>
          <cell r="M342">
            <v>6000000</v>
          </cell>
        </row>
        <row r="343">
          <cell r="D343"/>
          <cell r="L343"/>
          <cell r="M343">
            <v>0</v>
          </cell>
        </row>
        <row r="344">
          <cell r="D344" t="str">
            <v>Terna arbitral: un juez central y dos jueces de línea perteneciente a una asociación o colegio arbitral avalado o reconocido del Sistema Nacional del Deporte, Servicio por partido.</v>
          </cell>
          <cell r="L344">
            <v>190588.23529411765</v>
          </cell>
          <cell r="M344">
            <v>226800</v>
          </cell>
        </row>
        <row r="345">
          <cell r="D345" t="str">
            <v>Trofeo con tamaño de 54cm Alto Base 14cm, Color: Dorado, con base en Madera y Resinado por una cara de la base, con placa plateada de mínimo 6 cm de ancho por 4 cm de altura con la información que suministre la Alcaldía local de Kennedy</v>
          </cell>
          <cell r="L345">
            <v>166554.62184873951</v>
          </cell>
          <cell r="M345">
            <v>198200</v>
          </cell>
        </row>
        <row r="346">
          <cell r="D346" t="str">
            <v xml:space="preserve">Auxiliares de enfermería, con atención en primeros auxilios con experiencia relacionada mínima de 1 año Servicio X hora  </v>
          </cell>
          <cell r="L346">
            <v>75327.731092436981</v>
          </cell>
          <cell r="M346">
            <v>89640</v>
          </cell>
        </row>
        <row r="347">
          <cell r="D347"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47">
            <v>83277.310924369755</v>
          </cell>
          <cell r="M347">
            <v>99100</v>
          </cell>
        </row>
        <row r="348">
          <cell r="D348" t="str">
            <v>Alquiler de escenario para los partidos de futbol 11 dimensiones de la cancha: rectangular 
Largo de 90 a 120 Mtros
Ancho de 50 a 90 Mtros
Grama cintetica o cesped natural
Alquiler x partido o 2 horas</v>
          </cell>
          <cell r="L348">
            <v>216000</v>
          </cell>
          <cell r="M348">
            <v>257040</v>
          </cell>
        </row>
        <row r="349">
          <cell r="D349" t="str">
            <v>Balón de marca reconocida laminado, con bomba en material butilo, balón No 5. Peso de 500 a 540 grs, circunferencia de 64 a 66 cm, rebote de 50 a 75 cm</v>
          </cell>
          <cell r="L349">
            <v>189226.89075630254</v>
          </cell>
          <cell r="M349">
            <v>225180</v>
          </cell>
        </row>
        <row r="350">
          <cell r="D350" t="str">
            <v>Bonos de reconocimiento deportivo, redimibles en almacenes deportivos ubicados en Bogotá por el valor de cada una de las premiaciones Nota: El pago de este bono debe incluir la carga tributaria y el pago del mismo debe ser valor neto</v>
          </cell>
          <cell r="L350"/>
          <cell r="M350">
            <v>6000000</v>
          </cell>
        </row>
        <row r="351">
          <cell r="D351"/>
          <cell r="L351"/>
          <cell r="M351">
            <v>0</v>
          </cell>
        </row>
        <row r="352">
          <cell r="D352" t="str">
            <v>terna: 2 jueces centrales y 1 juez de Mesa, certificados por entes del Sistema Nacional del Deporte, Servicio por partido.</v>
          </cell>
          <cell r="L352">
            <v>137949.57983193279</v>
          </cell>
          <cell r="M352">
            <v>164160</v>
          </cell>
        </row>
        <row r="353">
          <cell r="D353" t="str">
            <v>Trofeo con tamaño de 54cm Alto Base 14cm, Color: Dorado, con base en Madera y Resinado por una cara de la base, con placa plateada de mínimo 6 cm de ancho por 4 cm de altura con la información que suministre la Alcaldía local de Kennedy</v>
          </cell>
          <cell r="L353">
            <v>166554.62184873951</v>
          </cell>
          <cell r="M353">
            <v>198200</v>
          </cell>
        </row>
        <row r="354">
          <cell r="D354"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54">
            <v>83277.310924369755</v>
          </cell>
          <cell r="M354">
            <v>99100</v>
          </cell>
        </row>
        <row r="355">
          <cell r="D355"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355">
            <v>392067.22689075634</v>
          </cell>
          <cell r="M355">
            <v>466560</v>
          </cell>
        </row>
        <row r="356">
          <cell r="D356"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356">
            <v>105842.01680672269</v>
          </cell>
          <cell r="M356">
            <v>125952</v>
          </cell>
        </row>
        <row r="357">
          <cell r="D357" t="str">
            <v>Bonos de reconocimiento deportivo, redimibles en almacenes deportivos ubicados en Bogotá por el valor de cada una de las premiaciones Nota: El pago de este bono debe incluir la carga tributaria y el pago del mismo debe ser valor neto</v>
          </cell>
          <cell r="L357"/>
          <cell r="M357">
            <v>12000000</v>
          </cell>
        </row>
        <row r="358">
          <cell r="D358"/>
          <cell r="L358"/>
          <cell r="M358">
            <v>0</v>
          </cell>
        </row>
        <row r="359">
          <cell r="D359" t="str">
            <v>terna: 2 jueces centrales y 1 juez de Mesa, certificados por entes del Sistema Nacional del Deporte, Servicio por partido.</v>
          </cell>
          <cell r="L359">
            <v>137949.57983193279</v>
          </cell>
          <cell r="M359">
            <v>164160</v>
          </cell>
        </row>
        <row r="360">
          <cell r="D360" t="str">
            <v>Trofeo con tamaño de 54cm Alto Base 14cm, Color: Dorado, con base en Madera y Resinado por una cara de la base, con placa plateada de mínimo 6 cm de ancho por 4 cm de altura con la información que suministre la Alcaldía local de Kennedy</v>
          </cell>
          <cell r="L360">
            <v>166554.62184873951</v>
          </cell>
          <cell r="M360">
            <v>198200</v>
          </cell>
        </row>
        <row r="361">
          <cell r="D361"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361">
            <v>74329.411764705888</v>
          </cell>
          <cell r="M361">
            <v>88452</v>
          </cell>
        </row>
        <row r="362">
          <cell r="D362"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362">
            <v>130689.0756302521</v>
          </cell>
          <cell r="M362">
            <v>155520</v>
          </cell>
        </row>
        <row r="363">
          <cell r="D363" t="str">
            <v>Bonos de reconocimiento deportivo, redimibles en almacenes deportivos ubicados en Bogotá por el valor de cada una de las premiaciones Nota: El pago de este bono debe incluir la carga tributaria y el pago del mismo debe ser valor neto</v>
          </cell>
          <cell r="L363"/>
          <cell r="M363">
            <v>6000000</v>
          </cell>
        </row>
        <row r="364">
          <cell r="D364"/>
          <cell r="L364"/>
          <cell r="M364">
            <v>0</v>
          </cell>
        </row>
        <row r="365">
          <cell r="D365" t="str">
            <v>juegos tradicionales propios de la comunidad afrocolombiana, Incluye escenarios deportivos, juzgamientos, operación logística, elementos necesarios para el desarrollo de las actividades y premiaciones</v>
          </cell>
          <cell r="L365"/>
          <cell r="M365">
            <v>15000000</v>
          </cell>
        </row>
        <row r="366">
          <cell r="D366"/>
          <cell r="L366"/>
          <cell r="M366">
            <v>0</v>
          </cell>
        </row>
        <row r="367">
          <cell r="D367" t="str">
            <v>terna: 2 jueces centrales y 1 juez de Mesa, certificados por entes del Sistema Nacional del Deporte, Servicio por partido.</v>
          </cell>
          <cell r="L367">
            <v>137949.57983193279</v>
          </cell>
          <cell r="M367">
            <v>164160</v>
          </cell>
        </row>
        <row r="368">
          <cell r="D368" t="str">
            <v>Trofeo con tamaño de 54cm Alto Base 14cm, Color: Dorado, con base en Madera y Resinado por una cara de la base, con placa plateada de mínimo 6 cm de ancho por 4 cm de altura con la información que suministre la Alcaldía local de Kennedy</v>
          </cell>
          <cell r="L368">
            <v>166554.62184873951</v>
          </cell>
          <cell r="M368">
            <v>198200</v>
          </cell>
        </row>
        <row r="369">
          <cell r="D369"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69">
            <v>83277.310924369755</v>
          </cell>
          <cell r="M369">
            <v>99100</v>
          </cell>
        </row>
        <row r="370">
          <cell r="D370"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370">
            <v>392067.22689075634</v>
          </cell>
          <cell r="M370">
            <v>466560</v>
          </cell>
        </row>
        <row r="371">
          <cell r="D371"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371">
            <v>105842.01680672269</v>
          </cell>
          <cell r="M371">
            <v>125952</v>
          </cell>
        </row>
        <row r="372">
          <cell r="D372" t="str">
            <v>Bonos de reconocimiento deportivo, redimibles en almacenes deportivos ubicados en Bogotá por el valor de cada una de las premiaciones Nota: El pago de este bono debe incluir la carga tributaria y el pago del mismo debe ser valor neto</v>
          </cell>
          <cell r="L372"/>
          <cell r="M372">
            <v>6000000</v>
          </cell>
        </row>
        <row r="373">
          <cell r="D373"/>
          <cell r="L373"/>
          <cell r="M373">
            <v>0</v>
          </cell>
        </row>
        <row r="374">
          <cell r="D374" t="str">
            <v>terna: 2 jueces centrales y 1 juez de Mesa, certificados por entes del Sistema Nacional del Deporte, Servicio por partido.</v>
          </cell>
          <cell r="L374">
            <v>137949.57983193279</v>
          </cell>
          <cell r="M374">
            <v>164160</v>
          </cell>
        </row>
        <row r="375">
          <cell r="D375" t="str">
            <v>Trofeo con tamaño de 54cm Alto Base 14cm, Color: Dorado, con base en Madera y Resinado por una cara de la base, con placa plateada de mínimo 6 cm de ancho por 4 cm de altura con la información que suministre la Alcaldía local de Kennedy</v>
          </cell>
          <cell r="L375">
            <v>166554.62184873951</v>
          </cell>
          <cell r="M375">
            <v>198200</v>
          </cell>
        </row>
        <row r="376">
          <cell r="D376"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376">
            <v>74329.411764705888</v>
          </cell>
          <cell r="M376">
            <v>88452</v>
          </cell>
        </row>
        <row r="377">
          <cell r="D377"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377">
            <v>130689.0756302521</v>
          </cell>
          <cell r="M377">
            <v>155520</v>
          </cell>
        </row>
        <row r="378">
          <cell r="D378" t="str">
            <v>Bonos de reconocimiento deportivo, redimibles en almacenes deportivos ubicados en Bogotá por el valor de cada una de las premiaciones Nota: El pago de este bono debe incluir la carga tributaria y el pago del mismo debe ser valor neto</v>
          </cell>
          <cell r="L378"/>
          <cell r="M378">
            <v>6000000</v>
          </cell>
        </row>
        <row r="379">
          <cell r="D379"/>
          <cell r="L379"/>
          <cell r="M379">
            <v>0</v>
          </cell>
        </row>
        <row r="380">
          <cell r="D380" t="str">
            <v>juegos tradicionales propios de la comunidad Rrom o Gitana, Incluye escenarios deportivos, juzgamientos, operación logística, elementos necesarios para el desarrollo de las actividades y premiaciones.</v>
          </cell>
          <cell r="L380"/>
          <cell r="M380">
            <v>10000000</v>
          </cell>
        </row>
        <row r="381">
          <cell r="D381"/>
          <cell r="L381"/>
          <cell r="M381">
            <v>0</v>
          </cell>
        </row>
        <row r="382">
          <cell r="D382" t="str">
            <v>terna: 2 jueces centrales y 1 juez de Mesa, certificados por entes del Sistema Nacional del Deporte, Servicio por partido.</v>
          </cell>
          <cell r="L382">
            <v>137949.57983193279</v>
          </cell>
          <cell r="M382">
            <v>164160</v>
          </cell>
        </row>
        <row r="383">
          <cell r="D383" t="str">
            <v>Trofeo con tamaño de 54cm Alto Base 14cm, Color: Dorado, con base en Madera y Resinado por una cara de la base, con placa plateada de mínimo 6 cm de ancho por 4 cm de altura con la información que suministre la Alcaldía local de Kennedy</v>
          </cell>
          <cell r="L383">
            <v>166554.62184873951</v>
          </cell>
          <cell r="M383">
            <v>198200</v>
          </cell>
        </row>
        <row r="384">
          <cell r="D384"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384">
            <v>83277.310924369755</v>
          </cell>
          <cell r="M384">
            <v>99100</v>
          </cell>
        </row>
        <row r="385">
          <cell r="D385"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385">
            <v>392067.22689075634</v>
          </cell>
          <cell r="M385">
            <v>466560</v>
          </cell>
        </row>
        <row r="386">
          <cell r="D386"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386">
            <v>105842.01680672269</v>
          </cell>
          <cell r="M386">
            <v>125952</v>
          </cell>
        </row>
        <row r="387">
          <cell r="D387" t="str">
            <v>Bonos de reconocimiento deportivo, redimibles en almacenes deportivos ubicados en Bogotá por el valor de cada una de las premiaciones Nota: El pago de este bono debe incluir la carga tributaria y el pago del mismo debe ser valor neto</v>
          </cell>
          <cell r="L387"/>
          <cell r="M387">
            <v>6000000</v>
          </cell>
        </row>
        <row r="388">
          <cell r="D388"/>
          <cell r="L388"/>
          <cell r="M388">
            <v>0</v>
          </cell>
        </row>
        <row r="389">
          <cell r="D389" t="str">
            <v>terna: 2 jueces centrales y 1 juez de Mesa, certificados por entes del Sistema Nacional del Deporte, Servicio por partido.</v>
          </cell>
          <cell r="L389">
            <v>137949.57983193279</v>
          </cell>
          <cell r="M389">
            <v>164160</v>
          </cell>
        </row>
        <row r="390">
          <cell r="D390" t="str">
            <v>Trofeo con tamaño de 54cm Alto Base 14cm, Color: Dorado, con base en Madera y Resinado por una cara de la base, con placa plateada de mínimo 6 cm de ancho por 4 cm de altura con la información que suministre la Alcaldía local de Kennedy</v>
          </cell>
          <cell r="L390">
            <v>166554.62184873951</v>
          </cell>
          <cell r="M390">
            <v>198200</v>
          </cell>
        </row>
        <row r="391">
          <cell r="D391"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391">
            <v>74329.411764705888</v>
          </cell>
          <cell r="M391">
            <v>88452</v>
          </cell>
        </row>
        <row r="392">
          <cell r="D392"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392">
            <v>130689.0756302521</v>
          </cell>
          <cell r="M392">
            <v>155520</v>
          </cell>
        </row>
        <row r="393">
          <cell r="D393" t="str">
            <v>Bonos de reconocimiento deportivo, redimibles en almacenes deportivos ubicados en Bogotá por el valor de cada una de las premiaciones Nota: El pago de este bono debe incluir la carga tributaria y el pago del mismo debe ser valor neto</v>
          </cell>
          <cell r="L393"/>
          <cell r="M393">
            <v>6000000</v>
          </cell>
        </row>
        <row r="394">
          <cell r="D394"/>
          <cell r="L394"/>
          <cell r="M394">
            <v>0</v>
          </cell>
        </row>
        <row r="395">
          <cell r="D395" t="str">
            <v>juegos tradicionales propios de la comunidad Indígena, Incluye escenarios deportivos, juzgamientos, operación logística, elementos necesarios para el desarrollo de las actividades y premiaciones.</v>
          </cell>
          <cell r="L395"/>
          <cell r="M395">
            <v>15000000</v>
          </cell>
        </row>
        <row r="396">
          <cell r="D396"/>
          <cell r="L396"/>
          <cell r="M396">
            <v>0</v>
          </cell>
        </row>
        <row r="397">
          <cell r="D397" t="str">
            <v>terna: 2 jueces centrales y 1 juez de Mesa, certificados por entes del Sistema Nacional del Deporte, Servicio por partido.</v>
          </cell>
          <cell r="L397">
            <v>137949.57983193279</v>
          </cell>
          <cell r="M397">
            <v>164160</v>
          </cell>
        </row>
        <row r="398">
          <cell r="D398" t="str">
            <v>Trofeo con tamaño de 54cm Alto Base 14cm, Color: Dorado, con base en Madera y Resinado por una cara de la base, con placa plateada de mínimo 6 cm de ancho por 4 cm de altura con la información que suministre la Alcaldía local de Kennedy</v>
          </cell>
          <cell r="L398">
            <v>166554.62184873951</v>
          </cell>
          <cell r="M398">
            <v>198200</v>
          </cell>
        </row>
        <row r="399">
          <cell r="D399" t="str">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v>
          </cell>
          <cell r="L399">
            <v>74329.411764705888</v>
          </cell>
          <cell r="M399">
            <v>88452</v>
          </cell>
        </row>
        <row r="400">
          <cell r="D400" t="str">
            <v>Balón para baloncesto femenino,marca Oficial de FIBA INTERNACIONAL,FEDERACIÓN COLOMBIANA DE BALONCESTO Y DIVISIÓN PROFESIONAL DE BALONCESTO "DPB",SELLO FIBA APPROVED VALID THRU 2023,Cubierta en caucho,proceso vulcanizado o moldeado,diseño doce paneles (GG)para mejor visualización(REGLA FIBA),Serie BG,enmallado en hilo 100%Nylon,cámara de aire en caucho butilo,sobresaliente durabilidad,mínima pérdida de aire,detalles técnicos: circunferencia 72 - 74 cm, peso 500 - 540 g., INDOOR / OUTDOOR</v>
          </cell>
          <cell r="L400">
            <v>130689.0756302521</v>
          </cell>
          <cell r="M400">
            <v>155520</v>
          </cell>
        </row>
        <row r="401">
          <cell r="D401" t="str">
            <v>Bonos de reconocimiento deportivo, redimibles en almacenes deportivos ubicados en Bogotá por el valor de cada una de las premiaciones Nota: El pago de este bono debe incluir la carga tributaria y el pago del mismo debe ser valor neto</v>
          </cell>
          <cell r="L401"/>
          <cell r="M401">
            <v>6000000</v>
          </cell>
        </row>
        <row r="402">
          <cell r="D402"/>
          <cell r="L402"/>
          <cell r="M402">
            <v>0</v>
          </cell>
        </row>
        <row r="403">
          <cell r="D403" t="str">
            <v>juegos tradicionales propios de la comunidad Raizal, Incluye escenarios deportivos, juzgamientos, operación logística, elementos necesarios para el desarrollo de las actividades y premiaciones.</v>
          </cell>
          <cell r="L403"/>
          <cell r="M403">
            <v>10000000</v>
          </cell>
        </row>
        <row r="404">
          <cell r="D404"/>
          <cell r="L404"/>
          <cell r="M404">
            <v>0</v>
          </cell>
        </row>
        <row r="405">
          <cell r="D405" t="str">
            <v>terna: 2 jueces centrales y 1 juez de Mesa, certificados por entes del Sistema Nacional del Deporte, Servicio por partido.</v>
          </cell>
          <cell r="L405">
            <v>137949.57983193279</v>
          </cell>
          <cell r="M405">
            <v>164160</v>
          </cell>
        </row>
        <row r="406">
          <cell r="D406" t="str">
            <v>Trofeo con tamaño de 54cm Alto Base 14cm, Color: Dorado, con base en Madera y Resinado por una cara de la base, con placa plateada de mínimo 6 cm de ancho por 4 cm de altura con la información que suministre la Alcaldía local de Kennedy</v>
          </cell>
          <cell r="L406">
            <v>166554.62184873951</v>
          </cell>
          <cell r="M406">
            <v>198200</v>
          </cell>
        </row>
        <row r="407">
          <cell r="D407"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407">
            <v>83277.310924369755</v>
          </cell>
          <cell r="M407">
            <v>99100</v>
          </cell>
        </row>
        <row r="408">
          <cell r="D408" t="str">
            <v xml:space="preserve">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
</v>
          </cell>
          <cell r="L408">
            <v>392067.22689075634</v>
          </cell>
          <cell r="M408">
            <v>466560</v>
          </cell>
        </row>
        <row r="409">
          <cell r="D409" t="str">
            <v>Balón de Micro Fútbol o Fútbol de Salón de marca reconocida en el mercado,de superficie lisa,oficial en Colombia 2019,Cubierta en material sintético a base de PVC (POLICLORURO DE VINILO),con diseño de cubierta en forma pentagonal y hexagonal,32 paneles (FG),construcción tipo laminado al calor,enmallado en hilo 100%Nylon ducilo,Neumático en caucho butilo,capa esponjosa,bajo la cubierta de cuero sintético,que cumpla especificaciones técnicas,excelente desempeño al toque,especificaciones técnicas:  circunferencia 60–62 cm,peso 430–450 g.,9 libras de aire,que a un lanzamiento desde los 2 metros el primer rebote no sobrepase los 30 cm,y el segundo rebote no más de 10cm, TERRENO: TODO TIPO.</v>
          </cell>
          <cell r="L409">
            <v>105842.01680672269</v>
          </cell>
          <cell r="M409">
            <v>125952</v>
          </cell>
        </row>
        <row r="410">
          <cell r="D410" t="str">
            <v>Bonos de reconocimiento deportivo, redimibles en almacenes deportivos ubicados en Bogotá por el valor de cada una de las premiaciones Nota: El pago de este bono debe incluir la carga tributaria y el pago del mismo debe ser valor neto</v>
          </cell>
          <cell r="L410"/>
          <cell r="M410">
            <v>6000000</v>
          </cell>
        </row>
        <row r="411">
          <cell r="D411"/>
          <cell r="L411"/>
          <cell r="M411">
            <v>0</v>
          </cell>
        </row>
        <row r="412">
          <cell r="D412" t="str">
            <v>juegos tradicionales propios de la comunidad Palenquera, Incluye escenarios deportivos, juzgamientos, operación logística, elementos necesarios para el desarrollo de las actividades y premiaciones.</v>
          </cell>
          <cell r="L412"/>
          <cell r="M412">
            <v>10000000</v>
          </cell>
        </row>
        <row r="413">
          <cell r="D413"/>
          <cell r="L413"/>
          <cell r="M413">
            <v>0</v>
          </cell>
        </row>
        <row r="414">
          <cell r="D414" t="str">
            <v>Profesional, técnico o tecnólogo en educación física, entrenamiento deportivo, cultura física y deportes o carreras a fines con 12 meses de experiencia relacionada en entrenamiento funcional para la persona mayor</v>
          </cell>
          <cell r="L414">
            <v>75327.731092436981</v>
          </cell>
          <cell r="M414">
            <v>89640</v>
          </cell>
        </row>
        <row r="415">
          <cell r="D415" t="str">
            <v>Cabina activa recargable de 12" Sound Power 1 Control remoto, funciona parte delantera y trasera. 1 b ase para piso (Trípode) Sound Power S30, 1 microfono inahalambrico DiademaUHF, Baterías Triple A . , Estiuche de transporte o forro.</v>
          </cell>
          <cell r="L415">
            <v>404773.10924369749</v>
          </cell>
          <cell r="M415">
            <v>481680</v>
          </cell>
        </row>
        <row r="416">
          <cell r="D416" t="str">
            <v>Cono para entrenamiento deportivo M8605,elaborado en material PE(Polietileno)de superficie lisa,base cuadrada de 18,5 x 18,5 cm, punta plana,con una altura de 30 cm aproximadamente,con orificios laterales para estacas, y orificios para anclar en tierra de 0,7 mm diámetro. Peso Aprox. 144 gramos, importado de marca reconocida en el mercado</v>
          </cell>
          <cell r="L416">
            <v>12615.126050420169</v>
          </cell>
          <cell r="M416">
            <v>15012</v>
          </cell>
        </row>
        <row r="417">
          <cell r="D417" t="str">
            <v>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demarca importada y reconocida en el mercado</v>
          </cell>
          <cell r="L417">
            <v>8894.1176470588234</v>
          </cell>
          <cell r="M417">
            <v>10584</v>
          </cell>
        </row>
        <row r="418">
          <cell r="D418" t="str">
            <v>El Bastón de Coordinación de 1,50 Metros Fabricado con polietileno de alto impacto, Alta Resistencia</v>
          </cell>
          <cell r="L418">
            <v>14430.252100840336</v>
          </cell>
          <cell r="M418">
            <v>17172</v>
          </cell>
        </row>
        <row r="419">
          <cell r="D419"/>
          <cell r="L419"/>
          <cell r="M419">
            <v>0</v>
          </cell>
        </row>
        <row r="420">
          <cell r="D420" t="str">
            <v>1 manilla de ingreso al parque recreativo para cada persona mayor, 1 almuerzo por beneficiario (carbohidrato, proteína, ensalada, jugo, porción de fruta y postre)
2 refrigerios por beneficiario uno al ingreso del lugar y el segundo a la salida del lugar. (Un sándwich de jamón y queso de 150grs, un jugo o avena en caja de 200ml, una fruta (manzana, pera, durazno, banano o mandarina) y una chocolatina de 12grs)
Trasporte ida y vuelta: buses de 40 personas con baño incluido, Modelo no inferior al 2020 con documentos legales al día del conductor y del vehículo.
El lugar de recogida y llegada será acordado con la supervisión del contrato.</v>
          </cell>
          <cell r="L420">
            <v>144302.52100840336</v>
          </cell>
          <cell r="M420">
            <v>171720</v>
          </cell>
        </row>
        <row r="421">
          <cell r="D421" t="str">
            <v>formación: Profesional en educación física, entrenamiento deportivo, cultura física y deportes o carreras afines al deporte.
Experiencia:  12 meses con certificación que acrediten experiencia en actividad física, Yoga, rumba, zumba y/o aeróbico Servicio 12 horas</v>
          </cell>
          <cell r="L421">
            <v>136134.45378151262</v>
          </cell>
          <cell r="M421">
            <v>162000</v>
          </cell>
        </row>
        <row r="422">
          <cell r="D422" t="str">
            <v>Auxiliares de enfermería, con atención en primeros auxilios con experiencia relacionada mínima de 1 año Servicio de 12 horas, incluye entrada al parque y transporte</v>
          </cell>
          <cell r="L422">
            <v>222352.9411764706</v>
          </cell>
          <cell r="M422">
            <v>264600</v>
          </cell>
        </row>
        <row r="423">
          <cell r="D423" t="str">
            <v>Servicio de Auxiliar Logístico por Jornada, Servicio / 12 Horas (Bachiller con 24 meses de experiencia en servicios logísticos) incluye entrada al parque y transporte</v>
          </cell>
          <cell r="L423">
            <v>167058.82352941178</v>
          </cell>
          <cell r="M423">
            <v>198800</v>
          </cell>
        </row>
        <row r="424">
          <cell r="D424" t="str">
            <v>Botella de agua plástica de 600 ml.
Incluye transporte y entrega a lugares definidos por la alcaldía.</v>
          </cell>
          <cell r="L424">
            <v>2495.7983193277314</v>
          </cell>
          <cell r="M424">
            <v>2970</v>
          </cell>
        </row>
        <row r="425">
          <cell r="D425" t="str">
            <v>Tarjeta asistencial y/o póliza con cobertura gastos médicos, cobertura de accidentes, en el trasporte y en el pasadía, cobertura por muerte o invalidez.</v>
          </cell>
          <cell r="L425">
            <v>13794.957983193279</v>
          </cell>
          <cell r="M425">
            <v>16416</v>
          </cell>
        </row>
        <row r="426">
          <cell r="D426" t="str">
            <v>AMBULANCIA ESPECIALIZADA Alquiler 8 horas de Ambulancia para Traslado Asistencial con equipo médico especializado, como monitores cardíacos, desfibriladores, ventiladores, y equipos de soporte respiratorio 
Es tripulada por un médico, un enfermero o tecnólogo en atención prehospitalaria, y un conductor entrenado y capacitado en el manejo de vehículos de emergencia</v>
          </cell>
          <cell r="L426">
            <v>1669915.9663865548</v>
          </cell>
          <cell r="M426">
            <v>1987200</v>
          </cell>
        </row>
        <row r="427">
          <cell r="D427"/>
          <cell r="L427"/>
          <cell r="M427">
            <v>0</v>
          </cell>
        </row>
        <row r="428">
          <cell r="D428" t="str">
            <v>Profesional, técnico o tecnólogo en educación física, entrenamiento deportivo, cultura física y deportes o carreras a fines con 12 meses de experiencia relacionada en el trabajo con personas con discapacidad</v>
          </cell>
          <cell r="L428">
            <v>75327.731092436981</v>
          </cell>
          <cell r="M428">
            <v>89640</v>
          </cell>
        </row>
        <row r="429">
          <cell r="D429" t="str">
            <v xml:space="preserve">Auxiliares de enfermería, con atención en primeros auxilios con experiencia relacionada mínima de 1 año Servicio X hora  </v>
          </cell>
          <cell r="L429">
            <v>75327.731092436981</v>
          </cell>
          <cell r="M429">
            <v>89640</v>
          </cell>
        </row>
        <row r="430">
          <cell r="D430" t="str">
            <v>Cabina activa recargable de 12" Sound Power 1 Control remoto, funciona parte delantera y trasera. 1 b ase para piso (Trípode) Sound Power S30, 1 microfono inahalambrico DiademaUHF, Baterías Triple A . , Estiuche de transporte o forro.</v>
          </cell>
          <cell r="L430">
            <v>404773.10924369749</v>
          </cell>
          <cell r="M430">
            <v>481680</v>
          </cell>
        </row>
        <row r="431">
          <cell r="D431" t="str">
            <v>Cono para entrenamiento deportivo M8605, elaborado en material PE Polietileno) de superficie lisa, base cuadrada de 18,5 x 18,5 cm, punta plana, con una altura de 30 cm aproximadamente, con orificios laterales para estacas, y orificios para anclar en tierra de 0,7 mm diámetro. Peso Aprox. 144 gramos, importado de marca reconocida en el mercado</v>
          </cell>
          <cell r="L431">
            <v>12615.126050420169</v>
          </cell>
          <cell r="M431">
            <v>15012</v>
          </cell>
        </row>
        <row r="432">
          <cell r="D432" t="str">
            <v>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demarca importada y reconocida en el mercado</v>
          </cell>
          <cell r="L432">
            <v>8894.1176470588234</v>
          </cell>
          <cell r="M432">
            <v>10584</v>
          </cell>
        </row>
        <row r="433">
          <cell r="D433" t="str">
            <v>Pelota para fundamentación Inflable elaborada en material a base de PVC,sin cámara de Aire para Fútbol/voleibol con peso de 280 g,soporta hasta 4 lb de presión de aire,diseño de 32 paneles con pentágonos en color negro e interior de color azul,roja,blanca o amarillo.de superficie Lisa,Diámetro de 21 cm aprox.Importada de marca reconocida en el mercado</v>
          </cell>
          <cell r="L433">
            <v>29768.067226890758</v>
          </cell>
          <cell r="M433">
            <v>35424</v>
          </cell>
        </row>
        <row r="434">
          <cell r="D434"/>
          <cell r="L434"/>
          <cell r="M434">
            <v>0</v>
          </cell>
        </row>
        <row r="435">
          <cell r="D435" t="str">
            <v>Profesional, técnico o tecnólogo en educación física, entrenamiento deportivo, cultura física y deportes o carreras a fines con 12 meses de experiencia relacionada en el trabajo con personas con discapacidad Jornada de 6 horas de servicio</v>
          </cell>
          <cell r="L435">
            <v>136134.45378151262</v>
          </cell>
          <cell r="M435">
            <v>162000</v>
          </cell>
        </row>
        <row r="436">
          <cell r="D436" t="str">
            <v>Alquiler de sonido amplificada con dos vías mínimo 4 canales o líneas potencia mínima de 6000w amplificador clase D voltaje universal 100-240v 50/60Hz +/- 20% y 200w max que incluya cable de poder, dos cables auxiliares para conexión con consola o mixer soporte para la cabina de sonido con ajuste de altura, y que incluya micrófono alámbrico con estrada estándar o de tipo inalámbrico, trasporte, montaje y desmontaje Servicio / 12 Horas.</v>
          </cell>
          <cell r="L436">
            <v>1195647.0588235294</v>
          </cell>
          <cell r="M436">
            <v>1422820</v>
          </cell>
        </row>
        <row r="437">
          <cell r="D437" t="str">
            <v>alquiler de Carpa de 3X3 metros tipo kiosco a 4 aguas totalmente cubierta con lona fabricada en PVC con techo tipo pirámide, parales desmontables de estructura metálica desarmable de una pulgada calibre 18 y soporte en disco de 12 cm de diámetro doble cercha reforzada a cada 50 cm Servicio / 12 Horas.</v>
          </cell>
          <cell r="L437">
            <v>230521.00840336137</v>
          </cell>
          <cell r="M437">
            <v>274320</v>
          </cell>
        </row>
        <row r="438">
          <cell r="D438" t="str">
            <v>MEC (Módulo de Estabilización y Clasificación): Servicio / 8 Horas, el cual debe incluir Carpa con cubrimientos laterales, 1 camilla, elementos de atención en primeros auxilios, 1 mesa plástica de color blanco, 2 sillas plásticas de color blanco y 2 auxiliares de enfermería</v>
          </cell>
          <cell r="L438">
            <v>739663.86554621847</v>
          </cell>
          <cell r="M438">
            <v>880200</v>
          </cell>
        </row>
        <row r="439">
          <cell r="D439" t="str">
            <v>Servicio de Auxiliar Logístico por Jornada, Servicio / 12 Horas (Bachiller con 24 meses de experiencia en servicios logísticos)</v>
          </cell>
          <cell r="L439">
            <v>131596.63865546219</v>
          </cell>
          <cell r="M439">
            <v>156600</v>
          </cell>
        </row>
        <row r="440">
          <cell r="D440" t="str">
            <v>Alquiler de mesas plásticas blancas Medidas (cm): 75 ancho, 75 largo, 80 alto
Material: Polipropileno (Plástico) 
Servicio día</v>
          </cell>
          <cell r="L440">
            <v>7623.5294117647063</v>
          </cell>
          <cell r="M440">
            <v>9072</v>
          </cell>
        </row>
        <row r="441">
          <cell r="D441" t="str">
            <v>Alquiler de Silla plásticas blancas con brazos o sin brazos Medidas (cm): 48 ancho, 48 largo, 88 alto
Material: Polipropileno (Plástico)
Resistencia: 130 kg 
Servicio día</v>
          </cell>
          <cell r="L441">
            <v>4719.3277310924368</v>
          </cell>
          <cell r="M441">
            <v>5616</v>
          </cell>
        </row>
        <row r="442">
          <cell r="D442" t="str">
            <v>Frecuencia nominal	60 Hz
Salida nominal	113 kVA – 90 Kw
Salida máxima	125 kVA – 100 Kw
Modo de regulación	i-AVR
Configuración	Trifásica
Voltaje	127 – 220V
Salida de corriente	295 Amp
Medidas (Al-La-An)	127 – 296 –  110 cm
Servicio de alquiler por 12 Horas</v>
          </cell>
          <cell r="L442">
            <v>290420.16806722688</v>
          </cell>
          <cell r="M442">
            <v>345600</v>
          </cell>
        </row>
        <row r="443">
          <cell r="D443" t="str">
            <v>Un sándwich de jamón y queso de 150grs, un jugo o avena en caja de 200ml, una fruta (manzana, pera, durazno, banano, mandarina, o ciruela) y una chocolatina de 12grs..Los alimentos deben tener fecha de vencimiento vigente y visible en el empaque. Debe venir empacado en bolsa de papel para reducir el uso de elementos de plástico de un sólo uso. (Incluye empaque, transporte y entrega a lugares definidos por la alcaldía)</v>
          </cell>
          <cell r="L443">
            <v>15247.058823529413</v>
          </cell>
          <cell r="M443">
            <v>18144</v>
          </cell>
        </row>
        <row r="444">
          <cell r="D444" t="str">
            <v>Material: Papel o Cartulina Opalina. - gramaje, varía entre los 125 y 250 g/m2, una resistencia y rigidez óptima. Tamaño carta</v>
          </cell>
          <cell r="L444">
            <v>8077.3109243697481</v>
          </cell>
          <cell r="M444">
            <v>9612</v>
          </cell>
        </row>
        <row r="445">
          <cell r="D445" t="str">
            <v>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v>
          </cell>
          <cell r="L445">
            <v>39842.016806722691</v>
          </cell>
          <cell r="M445">
            <v>47412</v>
          </cell>
        </row>
        <row r="446">
          <cell r="D446" t="str">
            <v xml:space="preserve">	Gorra deportiva, material poliéster transpirable con malla talla única estándar ajustable de 50 a 60 cm aproximadamente estampada según los requerimientos del evento y con aprobación del equipo de prensa</v>
          </cell>
          <cell r="L446">
            <v>21781.512605042019</v>
          </cell>
          <cell r="M446">
            <v>25920</v>
          </cell>
        </row>
        <row r="447">
          <cell r="D447" t="str">
            <v>Medalla de 7 cm de altura de 7 cm de ancho, en forma circular Compuesto por una aleación de zinc con aluminio, magnesio y cobre, con citan de 2 cm de grosor.
Nota; Los colores y diseños serán aprobados por la Alcaldía local de Kennedy</v>
          </cell>
          <cell r="L447">
            <v>8840.3361344537825</v>
          </cell>
          <cell r="M447">
            <v>10520</v>
          </cell>
        </row>
        <row r="448">
          <cell r="D448"/>
          <cell r="L448"/>
          <cell r="M448">
            <v>0</v>
          </cell>
        </row>
        <row r="449">
          <cell r="D449" t="str">
            <v>Profesional, técnico o tecnólogo en educación física, entrenamiento deportivo, cultura física y deportes o carreras a fines con 12 meses de experiencia relacionada en el deporte de Rugby</v>
          </cell>
          <cell r="L449">
            <v>75327.731092436981</v>
          </cell>
          <cell r="M449">
            <v>89640</v>
          </cell>
        </row>
        <row r="450">
          <cell r="D450" t="str">
            <v xml:space="preserve">Dimensiones: Longitud: 280 a 300 mm. 
Circunferencia (longitudinal, de punta a punta): 740 a 770 mm. 
Circunferencia (transversal, parte más ancha): 580 a 620 mm. 
Peso: Entre 410 y 460 gramos. 
Materia: Un panel laminado de polialgodón y algodón de 3 capas, cosidas a mano, cámara de butilo </v>
          </cell>
          <cell r="L450">
            <v>167899.15966386555</v>
          </cell>
          <cell r="M450">
            <v>199800</v>
          </cell>
        </row>
        <row r="451">
          <cell r="D451" t="str">
            <v xml:space="preserve">Tamaño: altura – 80 cm, ancho – 34 cm, profundidad – 24 cm, peso – 3 kg.  
Material: Forro de PVC de alta resistencia, Relleno en espuma de alta densidad. </v>
          </cell>
          <cell r="L451">
            <v>680672.26890756306</v>
          </cell>
          <cell r="M451">
            <v>810000</v>
          </cell>
        </row>
        <row r="452">
          <cell r="D452" t="str">
            <v>Tula en lona, tipo morral, con refuerzo en la parte inferior, con capacidad para 15 balones, nylon reforzado de 65 cm de diámetro y 110 cm de altura ojales metálicos con pin metálico para candado y candado de seguridad mediano incluido, costura reforzada, correas en lona para carga.</v>
          </cell>
          <cell r="L452">
            <v>103915.96638655463</v>
          </cell>
          <cell r="M452">
            <v>123660</v>
          </cell>
        </row>
        <row r="453">
          <cell r="D453" t="str">
            <v>Cono para entrenamiento deportivo M8605,elaborado en material PE(Polietileno)de superficie lisa,base cuadrada de 18,5 x 18,5 cm, punta plana,con una altura de 30 cm aproximadamente,con orificios laterales para estacas, y orificios para anclar en tierra de 0,7 mm diámetro. Peso Aprox. 144 gramos, importado de marca reconocida en el mercado</v>
          </cell>
          <cell r="L453">
            <v>12615.126050420169</v>
          </cell>
          <cell r="M453">
            <v>15012</v>
          </cell>
        </row>
        <row r="454">
          <cell r="D454" t="str">
            <v>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v>
          </cell>
          <cell r="L454">
            <v>39842.016806722691</v>
          </cell>
          <cell r="M454">
            <v>47412</v>
          </cell>
        </row>
        <row r="455">
          <cell r="D455" t="str">
            <v xml:space="preserve">Material: Silicona ambiental de alta calidad, Termo-moldeable, Escudo de Goma, con estuche </v>
          </cell>
          <cell r="L455">
            <v>60806.722689075636</v>
          </cell>
          <cell r="M455">
            <v>72360</v>
          </cell>
        </row>
        <row r="456">
          <cell r="D456" t="str">
            <v xml:space="preserve">Alquiler de escenario para los partidos de futbol 8 dimensiones de la cancha: rectangular  
Longitud : Mínimo 50 metros – Máximo 65 metros 
Anchura : Mínimo 30 metros – Máximo 45 metros 
Grama cintetica o cesped natural 
Alquiler x partido </v>
          </cell>
          <cell r="L456">
            <v>70672.268907563033</v>
          </cell>
          <cell r="M456">
            <v>84100</v>
          </cell>
        </row>
        <row r="457">
          <cell r="D457" t="str">
            <v>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 rollo, y 1 silbato de emergencia. agua, agua oxigenada, analgésico, bajalenguas, cinta micro porosa, copitos, cuello ortopédico, curitas, encendedor, gasa, guantes de látex, pito, preservativos, tapabocas quirúrgico, venda, toalla higiénica, algodón</v>
          </cell>
          <cell r="L457">
            <v>58991.596638655465</v>
          </cell>
          <cell r="M457">
            <v>70200</v>
          </cell>
        </row>
        <row r="458">
          <cell r="D458"/>
          <cell r="L458"/>
          <cell r="M458">
            <v>0</v>
          </cell>
        </row>
        <row r="459">
          <cell r="D459" t="str">
            <v xml:space="preserve">Alquiler de escenario para los partidos de futbol 8 dimensiones de la cancha: rectangular  
Longitud : Mínimo 50 metros – Máximo 65 metros 
Anchura : Mínimo 30 metros – Máximo 45 metros 
Grama cintetica o cesped natural 
Alquiler x partido </v>
          </cell>
          <cell r="L459">
            <v>165176.4705882353</v>
          </cell>
          <cell r="M459">
            <v>196560</v>
          </cell>
        </row>
        <row r="460">
          <cell r="D460" t="str">
            <v xml:space="preserve">terna: 2 jueces centrales y 1 juez de Mesa, certificados por entes del Sistema Nacional del Deporte, Servicio por partido. </v>
          </cell>
          <cell r="L460">
            <v>140672.26890756303</v>
          </cell>
          <cell r="M460">
            <v>167400</v>
          </cell>
        </row>
        <row r="461">
          <cell r="D461" t="str">
            <v>Trofeo con tamaño de 54cm Alto Base 14cm, Color: Dorado, con base en Madera y Resinado por una cara de la base, con placa plateada de mínimo 6 cm de ancho por 4 cm de altura con la información que suministre la Alcaldía local de Kennedy</v>
          </cell>
          <cell r="L461">
            <v>166554.62184873951</v>
          </cell>
          <cell r="M461">
            <v>198200</v>
          </cell>
        </row>
        <row r="462">
          <cell r="D462"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462">
            <v>83277.310924369755</v>
          </cell>
          <cell r="M462">
            <v>99100</v>
          </cell>
        </row>
        <row r="463">
          <cell r="D463" t="str">
            <v>Balón de marca reconocida laminado, con bomba en material butilo, balón No 5. Peso de 500 a 540 grs, circunferencia de 64 a 66 cm, rebote de 50 a 75 cm</v>
          </cell>
          <cell r="L463">
            <v>189226.89075630254</v>
          </cell>
          <cell r="M463">
            <v>225180</v>
          </cell>
        </row>
        <row r="464">
          <cell r="D464" t="str">
            <v>Bonos de reconocimiento deportivo, redimibles en almacenes deportivos ubicados en Bogotá por el valor de cada una de las premiaciones Nota: El pago de este bono debe incluir la carga tributaria y el pago del mismo debe ser valor neto</v>
          </cell>
          <cell r="L464"/>
          <cell r="M464">
            <v>8700000</v>
          </cell>
        </row>
        <row r="465">
          <cell r="D465"/>
          <cell r="L465"/>
          <cell r="M465">
            <v>0</v>
          </cell>
        </row>
        <row r="466">
          <cell r="D466" t="str">
            <v xml:space="preserve">Alquiler de escenario para los partidos de futbol 58dimensiones de la cancha: rectangular  
Longitud : Mínimo 25 metros – Máximo 42 metros 
Anchura : Mínimo 15 metros – Máximo 25 metros 
Grama cintetica o cesped natural 
Alquiler x partido </v>
          </cell>
          <cell r="L466">
            <v>120705.88235294117</v>
          </cell>
          <cell r="M466">
            <v>143640</v>
          </cell>
        </row>
        <row r="467">
          <cell r="D467" t="str">
            <v xml:space="preserve">terna: 2 jueces centrales y 1 juez de Mesa, certificados por entes del Sistema Nacional del Deporte, Servicio por partido. </v>
          </cell>
          <cell r="L467">
            <v>137949.57983193279</v>
          </cell>
          <cell r="M467">
            <v>164160</v>
          </cell>
        </row>
        <row r="468">
          <cell r="D468" t="str">
            <v>Trofeo con tamaño de 54cm Alto Base 14cm, Color: Dorado, con base en Madera y Resinado por una cara de la base, con placa plateada de mínimo 6 cm de ancho por 4 cm de altura con la información que suministre la Alcaldía local de Kennedy</v>
          </cell>
          <cell r="L468">
            <v>166554.62184873951</v>
          </cell>
          <cell r="M468">
            <v>198200</v>
          </cell>
        </row>
        <row r="469">
          <cell r="D469" t="str">
            <v xml:space="preserve"> 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v>
          </cell>
          <cell r="L469">
            <v>83277.310924369755</v>
          </cell>
          <cell r="M469">
            <v>99100</v>
          </cell>
        </row>
        <row r="470">
          <cell r="D470" t="str">
            <v>Balón de marca reconocida laminado, con bomba en material butilo, balón No 5. Peso de 500 a 540 grs, circunferencia de 64 a 66 cm, rebote de 50 a 75 cm</v>
          </cell>
          <cell r="L470">
            <v>189226.89075630254</v>
          </cell>
          <cell r="M470">
            <v>225180</v>
          </cell>
        </row>
        <row r="471">
          <cell r="D471" t="str">
            <v>Bonos de reconocimiento deportivo, redimibles en almacenes deportivos ubicados en Bogotá por el valor de cada una de las premiaciones Nota: El pago de este bono debe incluir la carga tributaria y el pago del mismo debe ser valor neto</v>
          </cell>
          <cell r="L471"/>
          <cell r="M471">
            <v>7500000</v>
          </cell>
        </row>
        <row r="472">
          <cell r="D472"/>
          <cell r="L472"/>
          <cell r="M472">
            <v>0</v>
          </cell>
        </row>
        <row r="473">
          <cell r="D473" t="str">
            <v>Alquiler de teatro con capacidad mínima para 300 personas con fácil acceso en la localidad de Kennedy Servicio de 6 horas</v>
          </cell>
          <cell r="L473"/>
          <cell r="M473">
            <v>6000000</v>
          </cell>
        </row>
        <row r="474">
          <cell r="D474" t="str">
            <v>Trofeo con tamaño de 54cm Alto Base 14cm, Color: Dorado, con base en Madera y Resinado por una cara de la base, con placa plateada de mínimo 6 cm de ancho por 4 cm de altura con la información que suministre la Alcaldía local de Kennedy</v>
          </cell>
          <cell r="L474">
            <v>166554.62184873951</v>
          </cell>
          <cell r="M474">
            <v>198200</v>
          </cell>
        </row>
        <row r="475">
          <cell r="D475" t="str">
            <v xml:space="preserve">Jueces internaciones, estadístico certificados por la federación internacional de fisicoculturismo y Fitness con 36 meses de experiencia en el deporte relacionado </v>
          </cell>
          <cell r="L475">
            <v>282184.87394957984</v>
          </cell>
          <cell r="M475">
            <v>335800</v>
          </cell>
        </row>
        <row r="476">
          <cell r="D476" t="str">
            <v>Medalla de 7 cm de altura de 7 cm de ancho, en forma circular Compuesto por una aleación de zinc con aluminio, magnesio y cobre, con citan de 2 cm de grosor.
Nota; Los colores y diseños serán aprobados por la Alcaldía local de Kennedy</v>
          </cell>
          <cell r="L476">
            <v>8840.3361344537825</v>
          </cell>
          <cell r="M476">
            <v>10520</v>
          </cell>
        </row>
        <row r="477">
          <cell r="D477" t="str">
            <v>Bonos de reconocimiento deportivo, redimibles en almacenes deportivos ubicados en Bogotá por el valor de cada una de las premiaciones Nota: El pago de este bono debe incluir la carga tributaria y el pago del mismo debe ser valor neto</v>
          </cell>
          <cell r="L477"/>
          <cell r="M477">
            <v>10500000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General"/>
    </sheetNames>
    <sheetDataSet>
      <sheetData sheetId="0">
        <row r="98">
          <cell r="D98" t="str">
            <v>39 Bonos de reconocimiento deportivo, redimibles en almacenes deportivos ubicados en Bogotá por el valor de cada una de las premiaciones Nota: El pago de este bono debe incluir la carga tributaria y el pago del mismo debe ser valor neto</v>
          </cell>
        </row>
        <row r="119">
          <cell r="D119" t="str">
            <v>5 Bonos de reconocimiento deportivo, redimibles en almacenes deportivos ubicados en Bogotá por el valor de cada una de las premiaciones Nota: El pago de este bono debe incluir la carga tributaria y el pago del mismo debe ser valor neto</v>
          </cell>
        </row>
        <row r="142">
          <cell r="D142" t="str">
            <v>10 Bonos de reconocimiento deportivo, redimibles en almacenes deportivos ubicados en Bogotá por el valor de cada una de las premiaciones Nota: El pago de este bono debe incluir la carga tributaria y el pago del mismo debe ser valor neto</v>
          </cell>
        </row>
        <row r="166">
          <cell r="D166" t="str">
            <v xml:space="preserve"> 3 Bonos de reconocimiento deportivo, redimibles en almacenes deportivos ubicados en Bogotá por el valor de cada una de las premiaciones Nota: El pago de este bono debe incluir la carga tributaria y el pago del mismo debe ser valor neto</v>
          </cell>
        </row>
        <row r="174">
          <cell r="D174" t="str">
            <v>9 Bonos de reconocimiento deportivo, redimibles en almacenes deportivos ubicados en Bogotá por el valor de cada una de las premiaciones Nota: El pago de este bono debe incluir la carga tributaria y el pago del mismo debe ser valor neto</v>
          </cell>
        </row>
        <row r="182">
          <cell r="D182" t="str">
            <v>3 Bonos de reconocimiento deportivo, redimibles en almacenes deportivos ubicados en Bogotá por el valor de cada una de las premiaciones Nota: El pago de este bono debe incluir la carga tributaria y el pago del mismo debe ser valor neto</v>
          </cell>
        </row>
        <row r="189">
          <cell r="D189" t="str">
            <v>6 Bonos de reconocimiento deportivo, redimibles en almacenes deportivos ubicados en Bogotá por el valor de cada una de las premiaciones Nota: El pago de este bono debe incluir la carga tributaria y el pago del mismo debe ser valor neto</v>
          </cell>
        </row>
        <row r="196">
          <cell r="D196" t="str">
            <v>3 Bonos de reconocimiento deportivo, redimibles en almacenes deportivos ubicados en Bogotá por el valor de cada una de las premiaciones Nota: El pago de este bono debe incluir la carga tributaria y el pago del mismo debe ser valor neto</v>
          </cell>
        </row>
        <row r="206">
          <cell r="D206" t="str">
            <v>3 Bonos de reconocimiento deportivo, redimibles en almacenes deportivos ubicados en Bogotá por el valor de cada una de las premiaciones Nota: El pago de este bono debe incluir la carga tributaria y el pago del mismo debe ser valor neto</v>
          </cell>
        </row>
        <row r="214">
          <cell r="D214" t="str">
            <v>3 Bonos de reconocimiento deportivo, redimibles en almacenes deportivos ubicados en Bogotá por el valor de cada una de las premiaciones Nota: El pago de este bono debe incluir la carga tributaria y el pago del mismo debe ser valor neto</v>
          </cell>
        </row>
        <row r="222">
          <cell r="D222" t="str">
            <v>6 Bonos de reconocimiento deportivo, redimibles en almacenes deportivos ubicados en Bogotá por el valor de cada una de las premiaciones Nota: El pago de este bono debe incluir la carga tributaria y el pago del mismo debe ser valor neto</v>
          </cell>
        </row>
        <row r="228">
          <cell r="D228" t="str">
            <v>2 Bonos de reconocimiento deportivo, redimibles en almacenes deportivos ubicados en Bogotá por el valor de cada una de las premiaciones Nota: El pago de este bono debe incluir la carga tributaria y el pago del mismo debe ser valor neto</v>
          </cell>
        </row>
        <row r="248">
          <cell r="D248" t="str">
            <v>15 Bonos de reconocimiento deportivo, redimibles en almacenes deportivos ubicados en Bogotá por el valor de cada una de las premiaciones Nota: El pago de este bono debe incluir la carga tributaria y el pago del mismo debe ser valor neto</v>
          </cell>
        </row>
        <row r="274">
          <cell r="D274" t="str">
            <v>3 Bonos de reconocimiento deportivo, redimibles en almacenes deportivos ubicados en Bogotá por el valor de cada una de las premiaciones Nota: El pago de este bono debe incluir la carga tributaria y el pago del mismo debe ser valor neto</v>
          </cell>
        </row>
        <row r="282">
          <cell r="D282" t="str">
            <v>6 Bonos de reconocimiento deportivo, redimibles en almacenes deportivos ubicados en Bogotá por el valor de cada una de las premiaciones Nota: El pago de este bono debe incluir la carga tributaria y el pago del mismo debe ser valor neto</v>
          </cell>
        </row>
        <row r="289">
          <cell r="D289" t="str">
            <v>3 Bonos de reconocimiento deportivo, redimibles en almacenes deportivos ubicados en Bogotá por el valor de cada una de las premiaciones Nota: El pago de este bono debe incluir la carga tributaria y el pago del mismo debe ser valor neto</v>
          </cell>
        </row>
        <row r="296">
          <cell r="D296" t="str">
            <v>3 Bonos de reconocimiento deportivo, redimibles en almacenes deportivos ubicados en Bogotá por el valor de cada una de las premiaciones Nota: El pago de este bono debe incluir la carga tributaria y el pago del mismo debe ser valor neto</v>
          </cell>
        </row>
        <row r="306">
          <cell r="D306" t="str">
            <v>3 Bonos de reconocimiento deportivo, redimibles en almacenes deportivos ubicados en Bogotá por el valor de cada una de las premiaciones Nota: El pago de este bono debe incluir la carga tributaria y el pago del mismo debe ser valor neto</v>
          </cell>
        </row>
        <row r="351">
          <cell r="D351" t="str">
            <v>6 Bonos de reconocimiento deportivo, redimibles en almacenes deportivos ubicados en Bogotá por el valor de cada una de las premiaciones Nota: El pago de este bono debe incluir la carga tributaria y el pago del mismo debe ser valor neto</v>
          </cell>
        </row>
        <row r="365">
          <cell r="D365" t="str">
            <v>3 Bonos de reconocimiento deportivo, redimibles en almacenes deportivos ubicados en Bogotá por el valor de cada una de las premiaciones Nota: El pago de este bono debe incluir la carga tributaria y el pago del mismo debe ser valor neto</v>
          </cell>
        </row>
        <row r="503">
          <cell r="D503" t="str">
            <v>12 Bonos de reconocimiento deportivo, redimibles en almacenes deportivos ubicados en Bogotá por el valor de cada una de las premiaciones Nota: El pago de este bono debe incluir la carga tributaria y el pago del mismo debe ser valor neto</v>
          </cell>
        </row>
        <row r="510">
          <cell r="D510" t="str">
            <v>8 Bonos de reconocimiento deportivo, redimibles en almacenes deportivos ubicados en Bogotá por el valor de cada una de las premiaciones Nota: El pago de este bono debe incluir la carga tributaria y el pago del mismo debe ser valor neto</v>
          </cell>
        </row>
        <row r="517">
          <cell r="D517" t="str">
            <v>15 Bonos de reconocimiento deportivo, redimibles en almacenes deportivos ubicados en Bogotá por el valor de cada una de las premiaciones Nota: El pago de este bono debe incluir la carga tributaria y el pago del mismo debe ser valor neto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30FFC-CCBE-425E-822E-57D4EBF422CB}">
  <sheetPr>
    <pageSetUpPr fitToPage="1"/>
  </sheetPr>
  <dimension ref="A1:BZ804"/>
  <sheetViews>
    <sheetView showGridLines="0" tabSelected="1" topLeftCell="AN421" zoomScale="60" zoomScaleNormal="60" zoomScalePageLayoutView="80" workbookViewId="0">
      <selection activeCell="AT459" sqref="AT459"/>
    </sheetView>
  </sheetViews>
  <sheetFormatPr baseColWidth="10" defaultColWidth="11.453125" defaultRowHeight="14.5" x14ac:dyDescent="0.35"/>
  <cols>
    <col min="1" max="1" width="16.7265625" style="46" customWidth="1"/>
    <col min="2" max="2" width="15.453125" style="46" customWidth="1"/>
    <col min="3" max="3" width="27.54296875" style="46" customWidth="1"/>
    <col min="4" max="4" width="55.453125" style="50" customWidth="1"/>
    <col min="5" max="5" width="20.81640625" style="9" customWidth="1"/>
    <col min="6" max="6" width="20.7265625" style="46" customWidth="1"/>
    <col min="7" max="7" width="14" style="18" customWidth="1"/>
    <col min="8" max="8" width="23.7265625" style="115" customWidth="1"/>
    <col min="9" max="9" width="24.54296875" style="92" customWidth="1"/>
    <col min="10" max="10" width="22.81640625" style="92" customWidth="1"/>
    <col min="11" max="11" width="21.54296875" style="92" customWidth="1"/>
    <col min="12" max="12" width="23.7265625" style="1" customWidth="1"/>
    <col min="13" max="13" width="22" style="1" customWidth="1"/>
    <col min="14" max="15" width="22.81640625" style="1" customWidth="1"/>
    <col min="16" max="16" width="22.7265625" style="1" customWidth="1"/>
    <col min="17" max="17" width="22" style="121" customWidth="1"/>
    <col min="18" max="18" width="25.81640625" style="121" customWidth="1"/>
    <col min="19" max="19" width="22.453125" style="1" customWidth="1"/>
    <col min="20" max="20" width="22.54296875" style="90" customWidth="1"/>
    <col min="21" max="21" width="22.54296875" style="92" customWidth="1"/>
    <col min="22" max="22" width="22.54296875" style="153" customWidth="1"/>
    <col min="23" max="23" width="22.54296875" style="1" customWidth="1"/>
    <col min="24" max="24" width="23" style="90" customWidth="1"/>
    <col min="25" max="25" width="22" style="1" customWidth="1"/>
    <col min="26" max="26" width="23.54296875" style="1" customWidth="1"/>
    <col min="27" max="27" width="21.81640625" style="1" customWidth="1"/>
    <col min="28" max="28" width="28.26953125" style="1" customWidth="1"/>
    <col min="29" max="29" width="20.81640625" style="92" customWidth="1"/>
    <col min="30" max="30" width="24.81640625" style="1" customWidth="1"/>
    <col min="31" max="31" width="22.54296875" style="1" customWidth="1"/>
    <col min="32" max="32" width="22.453125" style="121" customWidth="1"/>
    <col min="33" max="33" width="20.26953125" style="121" customWidth="1"/>
    <col min="34" max="34" width="31.453125" style="121" customWidth="1"/>
    <col min="35" max="35" width="24.54296875" style="1" customWidth="1"/>
    <col min="36" max="36" width="27.7265625" style="1" customWidth="1"/>
    <col min="37" max="37" width="27" style="1" customWidth="1"/>
    <col min="38" max="38" width="29.26953125" style="1" customWidth="1"/>
    <col min="39" max="39" width="26.453125" style="146" customWidth="1"/>
    <col min="40" max="40" width="26.453125" style="1" customWidth="1"/>
    <col min="41" max="41" width="26.453125" style="90" customWidth="1"/>
    <col min="42" max="43" width="31.81640625" style="1" customWidth="1"/>
    <col min="44" max="44" width="30" style="1" customWidth="1"/>
    <col min="45" max="45" width="34.453125" style="92" customWidth="1"/>
    <col min="46" max="46" width="29" style="102" customWidth="1"/>
    <col min="47" max="47" width="60.26953125" style="1" customWidth="1"/>
    <col min="48" max="48" width="11.453125" style="1"/>
    <col min="49" max="49" width="24" style="144" hidden="1" customWidth="1"/>
    <col min="50" max="16384" width="11.453125" style="1"/>
  </cols>
  <sheetData>
    <row r="1" spans="1:78" ht="96" customHeight="1" x14ac:dyDescent="0.35">
      <c r="A1" s="220" t="s">
        <v>0</v>
      </c>
      <c r="B1" s="220"/>
      <c r="C1" s="220"/>
      <c r="D1" s="220"/>
      <c r="E1" s="220"/>
      <c r="F1" s="220"/>
      <c r="G1" s="220"/>
      <c r="H1" s="220"/>
      <c r="I1" s="220"/>
      <c r="J1" s="220"/>
      <c r="K1" s="220"/>
      <c r="L1" s="220"/>
      <c r="M1" s="220"/>
      <c r="N1" s="220"/>
      <c r="O1" s="220"/>
      <c r="P1" s="220"/>
      <c r="Q1" s="220"/>
      <c r="R1" s="220"/>
      <c r="S1" s="220"/>
      <c r="T1" s="220"/>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row>
    <row r="2" spans="1:78" x14ac:dyDescent="0.35">
      <c r="A2" s="208"/>
      <c r="B2" s="7"/>
      <c r="C2" s="7"/>
      <c r="D2" s="7"/>
      <c r="E2" s="209"/>
      <c r="F2" s="7"/>
      <c r="G2" s="7"/>
      <c r="H2" s="210"/>
      <c r="I2" s="211"/>
      <c r="J2" s="211"/>
      <c r="K2" s="212"/>
    </row>
    <row r="3" spans="1:78" ht="15" customHeight="1" x14ac:dyDescent="0.35">
      <c r="A3" s="3"/>
      <c r="B3" s="4"/>
      <c r="C3" s="4"/>
      <c r="D3" s="4"/>
      <c r="E3" s="2"/>
      <c r="F3" s="4"/>
      <c r="G3" s="4"/>
      <c r="H3" s="220" t="s">
        <v>1</v>
      </c>
      <c r="I3" s="220"/>
      <c r="J3" s="220"/>
      <c r="K3" s="220"/>
      <c r="L3" s="220"/>
      <c r="M3" s="220"/>
      <c r="N3" s="220"/>
      <c r="O3" s="220"/>
      <c r="P3" s="220"/>
      <c r="Q3" s="220"/>
      <c r="R3" s="220"/>
      <c r="S3" s="220"/>
      <c r="T3" s="220"/>
      <c r="U3" s="220"/>
      <c r="V3" s="220"/>
      <c r="W3" s="220"/>
      <c r="X3" s="220"/>
      <c r="Y3" s="220" t="s">
        <v>2</v>
      </c>
      <c r="Z3" s="220"/>
      <c r="AA3" s="220"/>
      <c r="AB3" s="220"/>
      <c r="AC3" s="220"/>
      <c r="AD3" s="220"/>
      <c r="AE3" s="220"/>
      <c r="AF3" s="220"/>
      <c r="AG3" s="220"/>
      <c r="AH3" s="220"/>
      <c r="AI3" s="220"/>
      <c r="AJ3" s="220"/>
      <c r="AK3" s="220"/>
      <c r="AL3" s="220"/>
      <c r="AM3" s="220"/>
      <c r="AN3" s="220"/>
      <c r="AO3" s="220"/>
      <c r="AP3" s="221" t="s">
        <v>3</v>
      </c>
      <c r="AQ3" s="222"/>
      <c r="AR3" s="222"/>
      <c r="AS3" s="223"/>
      <c r="AT3" s="224"/>
      <c r="AU3" s="161"/>
    </row>
    <row r="4" spans="1:78" ht="33.75" customHeight="1" x14ac:dyDescent="0.35">
      <c r="A4" s="3"/>
      <c r="B4" s="4"/>
      <c r="C4" s="4"/>
      <c r="D4" s="4"/>
      <c r="E4" s="2"/>
      <c r="F4" s="4"/>
      <c r="G4" s="4"/>
      <c r="H4" s="220" t="s">
        <v>4</v>
      </c>
      <c r="I4" s="220"/>
      <c r="J4" s="220"/>
      <c r="K4" s="220"/>
      <c r="L4" s="220" t="s">
        <v>5</v>
      </c>
      <c r="M4" s="220"/>
      <c r="N4" s="220"/>
      <c r="O4" s="220"/>
      <c r="P4" s="220" t="s">
        <v>6</v>
      </c>
      <c r="Q4" s="220"/>
      <c r="R4" s="220"/>
      <c r="S4" s="235"/>
      <c r="T4" s="231" t="s">
        <v>7</v>
      </c>
      <c r="U4" s="231"/>
      <c r="V4" s="231"/>
      <c r="W4" s="231"/>
      <c r="X4" s="231"/>
      <c r="Y4" s="232" t="s">
        <v>8</v>
      </c>
      <c r="Z4" s="233"/>
      <c r="AA4" s="233"/>
      <c r="AB4" s="234"/>
      <c r="AC4" s="232" t="s">
        <v>9</v>
      </c>
      <c r="AD4" s="233"/>
      <c r="AE4" s="233"/>
      <c r="AF4" s="234"/>
      <c r="AG4" s="232" t="s">
        <v>10</v>
      </c>
      <c r="AH4" s="233"/>
      <c r="AI4" s="233"/>
      <c r="AJ4" s="234"/>
      <c r="AK4" s="231" t="s">
        <v>11</v>
      </c>
      <c r="AL4" s="231"/>
      <c r="AM4" s="231"/>
      <c r="AN4" s="231"/>
      <c r="AO4" s="231"/>
      <c r="AP4" s="225"/>
      <c r="AQ4" s="226"/>
      <c r="AR4" s="226"/>
      <c r="AS4" s="227"/>
      <c r="AT4" s="228"/>
      <c r="AU4" s="161"/>
    </row>
    <row r="5" spans="1:78" s="7" customFormat="1" ht="63" customHeight="1" x14ac:dyDescent="0.35">
      <c r="A5" s="62" t="s">
        <v>12</v>
      </c>
      <c r="B5" s="62" t="s">
        <v>13</v>
      </c>
      <c r="C5" s="62" t="s">
        <v>14</v>
      </c>
      <c r="D5" s="3" t="s">
        <v>15</v>
      </c>
      <c r="E5" s="5" t="s">
        <v>16</v>
      </c>
      <c r="F5" s="6" t="s">
        <v>17</v>
      </c>
      <c r="G5" s="62" t="s">
        <v>18</v>
      </c>
      <c r="H5" s="103" t="s">
        <v>19</v>
      </c>
      <c r="I5" s="103" t="s">
        <v>20</v>
      </c>
      <c r="J5" s="103" t="s">
        <v>21</v>
      </c>
      <c r="K5" s="103" t="s">
        <v>22</v>
      </c>
      <c r="L5" s="128" t="s">
        <v>19</v>
      </c>
      <c r="M5" s="128" t="s">
        <v>20</v>
      </c>
      <c r="N5" s="51" t="s">
        <v>21</v>
      </c>
      <c r="O5" s="51" t="s">
        <v>22</v>
      </c>
      <c r="P5" s="51" t="s">
        <v>19</v>
      </c>
      <c r="Q5" s="103" t="s">
        <v>20</v>
      </c>
      <c r="R5" s="103" t="s">
        <v>21</v>
      </c>
      <c r="S5" s="51" t="s">
        <v>22</v>
      </c>
      <c r="T5" s="163" t="s">
        <v>23</v>
      </c>
      <c r="U5" s="93" t="s">
        <v>24</v>
      </c>
      <c r="V5" s="166" t="s">
        <v>25</v>
      </c>
      <c r="W5" s="167" t="s">
        <v>26</v>
      </c>
      <c r="X5" s="5" t="s">
        <v>27</v>
      </c>
      <c r="Y5" s="51" t="s">
        <v>19</v>
      </c>
      <c r="Z5" s="51" t="s">
        <v>20</v>
      </c>
      <c r="AA5" s="51" t="s">
        <v>21</v>
      </c>
      <c r="AB5" s="51" t="s">
        <v>22</v>
      </c>
      <c r="AC5" s="103" t="s">
        <v>19</v>
      </c>
      <c r="AD5" s="51" t="s">
        <v>20</v>
      </c>
      <c r="AE5" s="51" t="s">
        <v>21</v>
      </c>
      <c r="AF5" s="103" t="s">
        <v>22</v>
      </c>
      <c r="AG5" s="103" t="s">
        <v>19</v>
      </c>
      <c r="AH5" s="103" t="s">
        <v>20</v>
      </c>
      <c r="AI5" s="51" t="s">
        <v>21</v>
      </c>
      <c r="AJ5" s="51" t="s">
        <v>22</v>
      </c>
      <c r="AK5" s="163" t="s">
        <v>23</v>
      </c>
      <c r="AL5" s="93" t="s">
        <v>24</v>
      </c>
      <c r="AM5" s="147" t="s">
        <v>25</v>
      </c>
      <c r="AN5" s="167" t="s">
        <v>28</v>
      </c>
      <c r="AO5" s="145" t="s">
        <v>29</v>
      </c>
      <c r="AP5" s="164" t="s">
        <v>23</v>
      </c>
      <c r="AQ5" s="93" t="s">
        <v>24</v>
      </c>
      <c r="AR5" s="5" t="s">
        <v>25</v>
      </c>
      <c r="AS5" s="93" t="s">
        <v>30</v>
      </c>
      <c r="AT5" s="93" t="s">
        <v>31</v>
      </c>
      <c r="AU5" s="93" t="s">
        <v>32</v>
      </c>
      <c r="AW5" s="170"/>
    </row>
    <row r="6" spans="1:78" s="8" customFormat="1" ht="24" customHeight="1" x14ac:dyDescent="0.35">
      <c r="A6" s="239" t="s">
        <v>33</v>
      </c>
      <c r="B6" s="240"/>
      <c r="C6" s="240"/>
      <c r="D6" s="240"/>
      <c r="E6" s="240"/>
      <c r="F6" s="240"/>
      <c r="G6" s="241"/>
      <c r="H6" s="104"/>
      <c r="I6" s="122"/>
      <c r="J6" s="134"/>
      <c r="K6" s="94"/>
      <c r="L6" s="52"/>
      <c r="M6" s="53"/>
      <c r="N6" s="54"/>
      <c r="O6" s="55"/>
      <c r="P6" s="52"/>
      <c r="Q6" s="122"/>
      <c r="R6" s="134"/>
      <c r="S6" s="85"/>
      <c r="T6" s="55"/>
      <c r="U6" s="94"/>
      <c r="V6" s="154"/>
      <c r="W6" s="55"/>
      <c r="X6" s="55"/>
      <c r="Y6" s="52"/>
      <c r="Z6" s="53"/>
      <c r="AA6" s="54"/>
      <c r="AB6" s="55"/>
      <c r="AC6" s="104"/>
      <c r="AD6" s="53"/>
      <c r="AE6" s="54"/>
      <c r="AF6" s="94"/>
      <c r="AG6" s="104"/>
      <c r="AH6" s="122"/>
      <c r="AI6" s="54"/>
      <c r="AJ6" s="85"/>
      <c r="AK6" s="55"/>
      <c r="AL6" s="94"/>
      <c r="AM6" s="148"/>
      <c r="AN6" s="55"/>
      <c r="AO6" s="55"/>
      <c r="AP6" s="55"/>
      <c r="AQ6" s="94"/>
      <c r="AR6" s="55"/>
      <c r="AS6" s="94"/>
      <c r="AT6" s="94"/>
      <c r="AU6" s="55"/>
      <c r="AV6" s="7"/>
      <c r="AW6" s="170"/>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row>
    <row r="7" spans="1:78" ht="108" customHeight="1" x14ac:dyDescent="0.35">
      <c r="A7" s="9">
        <v>5</v>
      </c>
      <c r="B7" s="9" t="s">
        <v>34</v>
      </c>
      <c r="C7" s="13" t="s">
        <v>35</v>
      </c>
      <c r="D7" s="14" t="s">
        <v>36</v>
      </c>
      <c r="E7" s="16"/>
      <c r="F7" s="15" t="s">
        <v>37</v>
      </c>
      <c r="G7" s="16">
        <v>1</v>
      </c>
      <c r="H7" s="105">
        <v>144900</v>
      </c>
      <c r="I7" s="123">
        <f>+H7*1.19</f>
        <v>172431</v>
      </c>
      <c r="J7" s="105">
        <f>+H7*G7</f>
        <v>144900</v>
      </c>
      <c r="K7" s="140">
        <f>+I7*G7</f>
        <v>172431</v>
      </c>
      <c r="L7" s="105">
        <v>151200</v>
      </c>
      <c r="M7" s="108">
        <f t="shared" ref="M7:M40" si="0">+L7*1.19</f>
        <v>179928</v>
      </c>
      <c r="N7" s="108">
        <f>+L7*G7</f>
        <v>151200</v>
      </c>
      <c r="O7" s="108">
        <f t="shared" ref="O7:O40" si="1">+M7*G7</f>
        <v>179928</v>
      </c>
      <c r="P7" s="108">
        <v>81900</v>
      </c>
      <c r="Q7" s="108">
        <f>+P7*1.19</f>
        <v>97461</v>
      </c>
      <c r="R7" s="105">
        <f t="shared" ref="R7:R40" si="2">+P7*G7</f>
        <v>81900</v>
      </c>
      <c r="S7" s="108">
        <f t="shared" ref="S7:S40" si="3">+Q7*G7</f>
        <v>97461</v>
      </c>
      <c r="T7" s="108">
        <f>AVERAGE(K7,O7,S7)</f>
        <v>149940</v>
      </c>
      <c r="U7" s="108">
        <f>_xlfn.STDEV.P(K7,O7,S7)</f>
        <v>37234.2613999526</v>
      </c>
      <c r="V7" s="127">
        <f>(U7/T7)</f>
        <v>0.24832774042918901</v>
      </c>
      <c r="W7" s="108">
        <f>AVERAGE(M7,Q7,I7)</f>
        <v>149940</v>
      </c>
      <c r="X7" s="108">
        <f>AVERAGE(K7,O7,S7)</f>
        <v>149940</v>
      </c>
      <c r="Y7" s="108">
        <v>211303</v>
      </c>
      <c r="Z7" s="108">
        <f t="shared" ref="Z7:Z40" si="4">+Y7*1.19</f>
        <v>251450.56999999998</v>
      </c>
      <c r="AA7" s="108">
        <f>+Y7*G7</f>
        <v>211303</v>
      </c>
      <c r="AB7" s="108">
        <f>+Z7*G7</f>
        <v>251450.56999999998</v>
      </c>
      <c r="AC7" s="108">
        <f>+AD7/1.19</f>
        <v>198264.70588235295</v>
      </c>
      <c r="AD7" s="108">
        <v>235935</v>
      </c>
      <c r="AE7" s="108">
        <f>+AC7*G7</f>
        <v>198264.70588235295</v>
      </c>
      <c r="AF7" s="108">
        <f>+AD7*G7</f>
        <v>235935</v>
      </c>
      <c r="AG7" s="105">
        <f>_xlfn.XLOOKUP(D7,[1]General!$D$7:$D$477,[1]General!$L$7:$L$477)</f>
        <v>222534.45378151262</v>
      </c>
      <c r="AH7" s="108">
        <f>_xlfn.XLOOKUP(D7,[1]General!$D$7:$D$477,[1]General!$M$7:$M$477)</f>
        <v>264816</v>
      </c>
      <c r="AI7" s="108">
        <f>+AG7*G7</f>
        <v>222534.45378151262</v>
      </c>
      <c r="AJ7" s="108">
        <f>AH7*G7</f>
        <v>264816</v>
      </c>
      <c r="AK7" s="108">
        <f>AVERAGE(AJ7,AB7,AF7)</f>
        <v>250733.85666666666</v>
      </c>
      <c r="AL7" s="108">
        <f>_xlfn.STDEV.P(AB7,AF7,AJ7)</f>
        <v>11801.505518411153</v>
      </c>
      <c r="AM7" s="127">
        <f>AL7/AK7</f>
        <v>4.7067857828631578E-2</v>
      </c>
      <c r="AN7" s="108">
        <f>AVERAGE(Z7,AD7,AH7)</f>
        <v>250733.85666666666</v>
      </c>
      <c r="AO7" s="108">
        <f>+AK7</f>
        <v>250733.85666666666</v>
      </c>
      <c r="AP7" s="108">
        <f>AVERAGE(X7,AO7)</f>
        <v>200336.92833333334</v>
      </c>
      <c r="AQ7" s="108">
        <f>_xlfn.STDEV.P(X7,AO7)</f>
        <v>50396.928333333322</v>
      </c>
      <c r="AR7" s="133">
        <f>+AQ7/AP7</f>
        <v>0.25156085177406584</v>
      </c>
      <c r="AS7" s="131">
        <f>AVERAGE(I7,M7,Q7,Z7,AD7,AH7)</f>
        <v>200336.92833333332</v>
      </c>
      <c r="AT7" s="156">
        <f>+AS7*G7</f>
        <v>200336.92833333332</v>
      </c>
      <c r="AU7" s="157" t="s">
        <v>38</v>
      </c>
    </row>
    <row r="8" spans="1:78" ht="74.5" customHeight="1" x14ac:dyDescent="0.35">
      <c r="A8" s="9">
        <v>6</v>
      </c>
      <c r="B8" s="9" t="s">
        <v>34</v>
      </c>
      <c r="C8" s="13" t="s">
        <v>39</v>
      </c>
      <c r="D8" s="14" t="s">
        <v>40</v>
      </c>
      <c r="E8" s="16"/>
      <c r="F8" s="15" t="s">
        <v>41</v>
      </c>
      <c r="G8" s="16">
        <v>1</v>
      </c>
      <c r="H8" s="105">
        <v>773109.24</v>
      </c>
      <c r="I8" s="123">
        <f t="shared" ref="I8:I40" si="5">+H8*1.19</f>
        <v>919999.99559999991</v>
      </c>
      <c r="J8" s="105">
        <f t="shared" ref="J8:J58" si="6">+H8*G8</f>
        <v>773109.24</v>
      </c>
      <c r="K8" s="140">
        <f t="shared" ref="K8:K59" si="7">+I8*G8</f>
        <v>919999.99559999991</v>
      </c>
      <c r="L8" s="105">
        <v>820168.07</v>
      </c>
      <c r="M8" s="108">
        <f t="shared" si="0"/>
        <v>976000.00329999987</v>
      </c>
      <c r="N8" s="108">
        <f t="shared" ref="N8:N40" si="8">+L8*G8</f>
        <v>820168.07</v>
      </c>
      <c r="O8" s="108">
        <f t="shared" si="1"/>
        <v>976000.00329999987</v>
      </c>
      <c r="P8" s="108">
        <v>436974.79</v>
      </c>
      <c r="Q8" s="108">
        <f t="shared" ref="Q8:Q40" si="9">+P8*1.19</f>
        <v>520000.00009999995</v>
      </c>
      <c r="R8" s="105">
        <f t="shared" si="2"/>
        <v>436974.79</v>
      </c>
      <c r="S8" s="108">
        <f t="shared" si="3"/>
        <v>520000.00009999995</v>
      </c>
      <c r="T8" s="108">
        <f t="shared" ref="T8:T67" si="10">AVERAGE(K8,O8,S8)</f>
        <v>805333.33299999998</v>
      </c>
      <c r="U8" s="108">
        <f>_xlfn.STDEV.P(K8,O8,S8)</f>
        <v>203052.26480468296</v>
      </c>
      <c r="V8" s="127">
        <f>(U8/T8)</f>
        <v>0.25213443487838716</v>
      </c>
      <c r="W8" s="108">
        <f t="shared" ref="W8:W67" si="11">AVERAGE(M8,Q8,I8)</f>
        <v>805333.33299999998</v>
      </c>
      <c r="X8" s="108">
        <f t="shared" ref="X8:X67" si="12">AVERAGE(K8,O8,S8)</f>
        <v>805333.33299999998</v>
      </c>
      <c r="Y8" s="108">
        <v>521513</v>
      </c>
      <c r="Z8" s="108">
        <f t="shared" si="4"/>
        <v>620600.47</v>
      </c>
      <c r="AA8" s="108">
        <f t="shared" ref="AA8:AA39" si="13">+Y8*G8</f>
        <v>521513</v>
      </c>
      <c r="AB8" s="108">
        <f t="shared" ref="AB8:AB59" si="14">+Z8*G8</f>
        <v>620600.47</v>
      </c>
      <c r="AC8" s="108">
        <f t="shared" ref="AC8:AC40" si="15">+AD8/1.19</f>
        <v>552983.19327731093</v>
      </c>
      <c r="AD8" s="108">
        <v>658050</v>
      </c>
      <c r="AE8" s="108">
        <f t="shared" ref="AE8:AE40" si="16">+AC8*G8</f>
        <v>552983.19327731093</v>
      </c>
      <c r="AF8" s="108">
        <f t="shared" ref="AF8:AF40" si="17">+AD8*G8</f>
        <v>658050</v>
      </c>
      <c r="AG8" s="105">
        <f>_xlfn.XLOOKUP(D8,[1]General!$D$7:$D$477,[1]General!$L$7:$L$477)</f>
        <v>625310.92436974798</v>
      </c>
      <c r="AH8" s="108">
        <f>_xlfn.XLOOKUP(D8,[1]General!$D$7:$D$477,[1]General!$M$7:$M$477)</f>
        <v>744120</v>
      </c>
      <c r="AI8" s="108">
        <f t="shared" ref="AI8:AI39" si="18">+AG8*G8</f>
        <v>625310.92436974798</v>
      </c>
      <c r="AJ8" s="108">
        <f t="shared" ref="AJ8:AJ40" si="19">AH8*G8</f>
        <v>744120</v>
      </c>
      <c r="AK8" s="108">
        <f t="shared" ref="AK8:AK67" si="20">AVERAGE(AB8,AF8,AJ8)</f>
        <v>674256.82333333336</v>
      </c>
      <c r="AL8" s="108">
        <f t="shared" ref="AL8:AL67" si="21">_xlfn.STDEV.P(AB8,AF8,AJ8)</f>
        <v>51712.438315319814</v>
      </c>
      <c r="AM8" s="127">
        <f t="shared" ref="AM8:AM67" si="22">+AL8/AK8</f>
        <v>7.6695461619013763E-2</v>
      </c>
      <c r="AN8" s="108">
        <f t="shared" ref="AN8:AN67" si="23">AVERAGE(Z8,AD8,AH8)</f>
        <v>674256.82333333336</v>
      </c>
      <c r="AO8" s="108">
        <f t="shared" ref="AO8:AO66" si="24">+AK8</f>
        <v>674256.82333333336</v>
      </c>
      <c r="AP8" s="108">
        <f t="shared" ref="AP8:AP67" si="25">AVERAGE(X8,AO8)</f>
        <v>739795.07816666667</v>
      </c>
      <c r="AQ8" s="108">
        <f t="shared" ref="AQ8:AQ67" si="26">_xlfn.STDEV.P(X8,AO8)</f>
        <v>65538.254833333311</v>
      </c>
      <c r="AR8" s="116">
        <f>+AQ8/AP8</f>
        <v>8.8589741629192559E-2</v>
      </c>
      <c r="AS8" s="131">
        <f>AVERAGE(I8,M8,Q8,Z8,AD8,AH8)</f>
        <v>739795.07816666656</v>
      </c>
      <c r="AT8" s="156">
        <f t="shared" ref="AT8:AT40" si="27">+AS8*G8</f>
        <v>739795.07816666656</v>
      </c>
      <c r="AU8" s="157" t="s">
        <v>38</v>
      </c>
    </row>
    <row r="9" spans="1:78" ht="60" customHeight="1" x14ac:dyDescent="0.35">
      <c r="A9" s="9">
        <v>7</v>
      </c>
      <c r="B9" s="9" t="s">
        <v>34</v>
      </c>
      <c r="C9" s="13" t="s">
        <v>42</v>
      </c>
      <c r="D9" s="14" t="s">
        <v>43</v>
      </c>
      <c r="E9" s="16"/>
      <c r="F9" s="15" t="s">
        <v>37</v>
      </c>
      <c r="G9" s="16">
        <v>1</v>
      </c>
      <c r="H9" s="105">
        <v>1035000</v>
      </c>
      <c r="I9" s="123">
        <f t="shared" si="5"/>
        <v>1231650</v>
      </c>
      <c r="J9" s="105">
        <f t="shared" si="6"/>
        <v>1035000</v>
      </c>
      <c r="K9" s="140">
        <f t="shared" si="7"/>
        <v>1231650</v>
      </c>
      <c r="L9" s="105">
        <v>1062000</v>
      </c>
      <c r="M9" s="108">
        <f t="shared" si="0"/>
        <v>1263780</v>
      </c>
      <c r="N9" s="108">
        <f t="shared" si="8"/>
        <v>1062000</v>
      </c>
      <c r="O9" s="108">
        <f t="shared" si="1"/>
        <v>1263780</v>
      </c>
      <c r="P9" s="108">
        <v>585000</v>
      </c>
      <c r="Q9" s="108">
        <f t="shared" si="9"/>
        <v>696150</v>
      </c>
      <c r="R9" s="105">
        <f t="shared" si="2"/>
        <v>585000</v>
      </c>
      <c r="S9" s="108">
        <f t="shared" si="3"/>
        <v>696150</v>
      </c>
      <c r="T9" s="108">
        <f t="shared" si="10"/>
        <v>1063860</v>
      </c>
      <c r="U9" s="108">
        <f t="shared" ref="U9:U67" si="28">_xlfn.STDEV.P(K9,O9,S9)</f>
        <v>260340.88845204475</v>
      </c>
      <c r="V9" s="127">
        <f t="shared" ref="V9:V67" si="29">(U9/T9)</f>
        <v>0.24471348528194006</v>
      </c>
      <c r="W9" s="108">
        <f t="shared" si="11"/>
        <v>1063860</v>
      </c>
      <c r="X9" s="108">
        <f t="shared" si="12"/>
        <v>1063860</v>
      </c>
      <c r="Y9" s="108">
        <v>237378</v>
      </c>
      <c r="Z9" s="108">
        <f t="shared" si="4"/>
        <v>282479.82</v>
      </c>
      <c r="AA9" s="108">
        <f>+Y9*G9</f>
        <v>237378</v>
      </c>
      <c r="AB9" s="108">
        <f t="shared" si="14"/>
        <v>282479.82</v>
      </c>
      <c r="AC9" s="108">
        <f t="shared" si="15"/>
        <v>251764.70588235295</v>
      </c>
      <c r="AD9" s="108">
        <v>299600</v>
      </c>
      <c r="AE9" s="108">
        <f t="shared" si="16"/>
        <v>251764.70588235295</v>
      </c>
      <c r="AF9" s="108">
        <f t="shared" si="17"/>
        <v>299600</v>
      </c>
      <c r="AG9" s="105">
        <f>_xlfn.XLOOKUP(D9,[1]General!$D$7:$D$477,[1]General!$L$7:$L$477)</f>
        <v>240504.20168067227</v>
      </c>
      <c r="AH9" s="108">
        <f>_xlfn.XLOOKUP(D9,[1]General!$D$7:$D$477,[1]General!$M$7:$M$477)</f>
        <v>286200</v>
      </c>
      <c r="AI9" s="108">
        <f t="shared" si="18"/>
        <v>240504.20168067227</v>
      </c>
      <c r="AJ9" s="108">
        <f t="shared" si="19"/>
        <v>286200</v>
      </c>
      <c r="AK9" s="108">
        <f t="shared" si="20"/>
        <v>289426.60666666669</v>
      </c>
      <c r="AL9" s="108">
        <f t="shared" si="21"/>
        <v>7352.2506188755242</v>
      </c>
      <c r="AM9" s="127">
        <f t="shared" si="22"/>
        <v>2.5402815254449391E-2</v>
      </c>
      <c r="AN9" s="108">
        <f>AVERAGE(Z9,AD9,AH9)</f>
        <v>289426.60666666669</v>
      </c>
      <c r="AO9" s="108">
        <f t="shared" si="24"/>
        <v>289426.60666666669</v>
      </c>
      <c r="AP9" s="108">
        <f t="shared" si="25"/>
        <v>676643.30333333334</v>
      </c>
      <c r="AQ9" s="108">
        <f t="shared" si="26"/>
        <v>387216.6966666666</v>
      </c>
      <c r="AR9" s="133">
        <f t="shared" ref="AR9:AR67" si="30">+AQ9/AP9</f>
        <v>0.57226118216071797</v>
      </c>
      <c r="AS9" s="131">
        <f>AVERAGE(AJ9,AB9,AF9)</f>
        <v>289426.60666666669</v>
      </c>
      <c r="AT9" s="156">
        <f t="shared" si="27"/>
        <v>289426.60666666669</v>
      </c>
      <c r="AU9" s="157" t="s">
        <v>44</v>
      </c>
    </row>
    <row r="10" spans="1:78" ht="97.9" customHeight="1" x14ac:dyDescent="0.35">
      <c r="A10" s="9">
        <v>8</v>
      </c>
      <c r="B10" s="9" t="s">
        <v>34</v>
      </c>
      <c r="C10" s="13" t="s">
        <v>45</v>
      </c>
      <c r="D10" s="11" t="s">
        <v>46</v>
      </c>
      <c r="E10" s="10"/>
      <c r="F10" s="17" t="s">
        <v>37</v>
      </c>
      <c r="G10" s="16">
        <v>1</v>
      </c>
      <c r="H10" s="105">
        <v>1352941.65</v>
      </c>
      <c r="I10" s="123">
        <f t="shared" si="5"/>
        <v>1610000.5634999999</v>
      </c>
      <c r="J10" s="105">
        <f t="shared" si="6"/>
        <v>1352941.65</v>
      </c>
      <c r="K10" s="140">
        <f t="shared" si="7"/>
        <v>1610000.5634999999</v>
      </c>
      <c r="L10" s="108">
        <v>1411765.2</v>
      </c>
      <c r="M10" s="108">
        <f t="shared" si="0"/>
        <v>1680000.5879999998</v>
      </c>
      <c r="N10" s="108">
        <f t="shared" si="8"/>
        <v>1411765.2</v>
      </c>
      <c r="O10" s="108">
        <f t="shared" si="1"/>
        <v>1680000.5879999998</v>
      </c>
      <c r="P10" s="108">
        <v>764706.15</v>
      </c>
      <c r="Q10" s="108">
        <f t="shared" si="9"/>
        <v>910000.31849999994</v>
      </c>
      <c r="R10" s="105">
        <f t="shared" si="2"/>
        <v>764706.15</v>
      </c>
      <c r="S10" s="108">
        <f t="shared" si="3"/>
        <v>910000.31849999994</v>
      </c>
      <c r="T10" s="108">
        <f t="shared" si="10"/>
        <v>1400000.49</v>
      </c>
      <c r="U10" s="108">
        <f t="shared" si="28"/>
        <v>347658.95828145673</v>
      </c>
      <c r="V10" s="127">
        <f t="shared" si="29"/>
        <v>0.24832774042918851</v>
      </c>
      <c r="W10" s="108">
        <f t="shared" si="11"/>
        <v>1400000.49</v>
      </c>
      <c r="X10" s="108">
        <f t="shared" si="12"/>
        <v>1400000.49</v>
      </c>
      <c r="Y10" s="108">
        <v>355168</v>
      </c>
      <c r="Z10" s="108">
        <f t="shared" si="4"/>
        <v>422649.92</v>
      </c>
      <c r="AA10" s="108">
        <f t="shared" si="13"/>
        <v>355168</v>
      </c>
      <c r="AB10" s="108">
        <f t="shared" si="14"/>
        <v>422649.92</v>
      </c>
      <c r="AC10" s="108">
        <f t="shared" si="15"/>
        <v>393831.93277310923</v>
      </c>
      <c r="AD10" s="108">
        <v>468660</v>
      </c>
      <c r="AE10" s="108">
        <f t="shared" si="16"/>
        <v>393831.93277310923</v>
      </c>
      <c r="AF10" s="108">
        <f t="shared" si="17"/>
        <v>468660</v>
      </c>
      <c r="AG10" s="105">
        <f>_xlfn.XLOOKUP(D10,[1]General!$D$7:$D$477,[1]General!$L$7:$L$477)</f>
        <v>410218.48739495798</v>
      </c>
      <c r="AH10" s="108">
        <f>_xlfn.XLOOKUP(D10,[1]General!$D$7:$D$477,[1]General!$M$7:$M$477)</f>
        <v>488160</v>
      </c>
      <c r="AI10" s="108">
        <f t="shared" si="18"/>
        <v>410218.48739495798</v>
      </c>
      <c r="AJ10" s="108">
        <f t="shared" si="19"/>
        <v>488160</v>
      </c>
      <c r="AK10" s="108">
        <f t="shared" si="20"/>
        <v>459823.30666666664</v>
      </c>
      <c r="AL10" s="108">
        <f t="shared" si="21"/>
        <v>27464.619752233164</v>
      </c>
      <c r="AM10" s="127">
        <f t="shared" si="22"/>
        <v>5.9728637835538667E-2</v>
      </c>
      <c r="AN10" s="108">
        <f t="shared" si="23"/>
        <v>459823.30666666664</v>
      </c>
      <c r="AO10" s="108">
        <f t="shared" si="24"/>
        <v>459823.30666666664</v>
      </c>
      <c r="AP10" s="108">
        <f t="shared" si="25"/>
        <v>929911.89833333332</v>
      </c>
      <c r="AQ10" s="108">
        <f t="shared" si="26"/>
        <v>470088.59166666662</v>
      </c>
      <c r="AR10" s="133">
        <f>+AQ10/AP10</f>
        <v>0.50551949330812851</v>
      </c>
      <c r="AS10" s="131">
        <f>AVERAGE(AJ10,AB10,AF10)</f>
        <v>459823.30666666664</v>
      </c>
      <c r="AT10" s="156">
        <f t="shared" si="27"/>
        <v>459823.30666666664</v>
      </c>
      <c r="AU10" s="157" t="s">
        <v>44</v>
      </c>
    </row>
    <row r="11" spans="1:78" ht="174" x14ac:dyDescent="0.35">
      <c r="A11" s="9">
        <v>9</v>
      </c>
      <c r="B11" s="9" t="s">
        <v>34</v>
      </c>
      <c r="C11" s="19" t="s">
        <v>47</v>
      </c>
      <c r="D11" s="20" t="s">
        <v>48</v>
      </c>
      <c r="E11" s="16"/>
      <c r="F11" s="15" t="s">
        <v>37</v>
      </c>
      <c r="G11" s="16">
        <v>1</v>
      </c>
      <c r="H11" s="105">
        <v>103500</v>
      </c>
      <c r="I11" s="123">
        <f t="shared" si="5"/>
        <v>123165</v>
      </c>
      <c r="J11" s="105">
        <f t="shared" si="6"/>
        <v>103500</v>
      </c>
      <c r="K11" s="140">
        <f t="shared" si="7"/>
        <v>123165</v>
      </c>
      <c r="L11" s="108">
        <v>109800</v>
      </c>
      <c r="M11" s="108">
        <f t="shared" si="0"/>
        <v>130662</v>
      </c>
      <c r="N11" s="108">
        <f t="shared" si="8"/>
        <v>109800</v>
      </c>
      <c r="O11" s="108">
        <f t="shared" si="1"/>
        <v>130662</v>
      </c>
      <c r="P11" s="108">
        <v>58500</v>
      </c>
      <c r="Q11" s="108">
        <f t="shared" si="9"/>
        <v>69615</v>
      </c>
      <c r="R11" s="105">
        <f t="shared" si="2"/>
        <v>58500</v>
      </c>
      <c r="S11" s="108">
        <f t="shared" si="3"/>
        <v>69615</v>
      </c>
      <c r="T11" s="108">
        <f t="shared" si="10"/>
        <v>107814</v>
      </c>
      <c r="U11" s="108">
        <f t="shared" si="28"/>
        <v>27183.621944104507</v>
      </c>
      <c r="V11" s="127">
        <f t="shared" si="29"/>
        <v>0.25213443471260233</v>
      </c>
      <c r="W11" s="108">
        <f t="shared" si="11"/>
        <v>107814</v>
      </c>
      <c r="X11" s="108">
        <f t="shared" si="12"/>
        <v>107814</v>
      </c>
      <c r="Y11" s="108">
        <v>149171</v>
      </c>
      <c r="Z11" s="108">
        <f t="shared" si="4"/>
        <v>177513.49</v>
      </c>
      <c r="AA11" s="108">
        <f t="shared" si="13"/>
        <v>149171</v>
      </c>
      <c r="AB11" s="108">
        <f t="shared" si="14"/>
        <v>177513.49</v>
      </c>
      <c r="AC11" s="108">
        <f t="shared" si="15"/>
        <v>130557.98319327732</v>
      </c>
      <c r="AD11" s="108">
        <v>155364</v>
      </c>
      <c r="AE11" s="108">
        <f t="shared" si="16"/>
        <v>130557.98319327732</v>
      </c>
      <c r="AF11" s="108">
        <f t="shared" si="17"/>
        <v>155364</v>
      </c>
      <c r="AG11" s="105">
        <f>_xlfn.XLOOKUP(D11,[1]General!$D$7:$D$477,[1]General!$L$7:$L$477)</f>
        <v>105842.01680672269</v>
      </c>
      <c r="AH11" s="108">
        <f>_xlfn.XLOOKUP(D11,[1]General!$D$7:$D$477,[1]General!$M$7:$M$477)</f>
        <v>125952</v>
      </c>
      <c r="AI11" s="108">
        <f t="shared" si="18"/>
        <v>105842.01680672269</v>
      </c>
      <c r="AJ11" s="108">
        <f t="shared" si="19"/>
        <v>125952</v>
      </c>
      <c r="AK11" s="108">
        <f t="shared" si="20"/>
        <v>152943.16333333333</v>
      </c>
      <c r="AL11" s="108">
        <f t="shared" si="21"/>
        <v>21119.377364244356</v>
      </c>
      <c r="AM11" s="127">
        <f t="shared" si="22"/>
        <v>0.13808644272784878</v>
      </c>
      <c r="AN11" s="108">
        <f t="shared" si="23"/>
        <v>152943.16333333333</v>
      </c>
      <c r="AO11" s="108">
        <f t="shared" si="24"/>
        <v>152943.16333333333</v>
      </c>
      <c r="AP11" s="108">
        <f t="shared" si="25"/>
        <v>130378.58166666667</v>
      </c>
      <c r="AQ11" s="108">
        <f t="shared" si="26"/>
        <v>22564.581666666676</v>
      </c>
      <c r="AR11" s="116">
        <f t="shared" si="30"/>
        <v>0.17306969732464628</v>
      </c>
      <c r="AS11" s="131">
        <f>AVERAGE(I11,M11,Q11,Z11,AD11,AH11)</f>
        <v>130378.58166666667</v>
      </c>
      <c r="AT11" s="156">
        <f t="shared" si="27"/>
        <v>130378.58166666667</v>
      </c>
      <c r="AU11" s="157" t="s">
        <v>38</v>
      </c>
    </row>
    <row r="12" spans="1:78" ht="72" customHeight="1" x14ac:dyDescent="0.35">
      <c r="A12" s="9">
        <v>10</v>
      </c>
      <c r="B12" s="9" t="s">
        <v>34</v>
      </c>
      <c r="C12" s="21" t="s">
        <v>49</v>
      </c>
      <c r="D12" s="22" t="s">
        <v>50</v>
      </c>
      <c r="E12" s="16"/>
      <c r="F12" s="15" t="s">
        <v>37</v>
      </c>
      <c r="G12" s="16">
        <v>1</v>
      </c>
      <c r="H12" s="105">
        <v>115000</v>
      </c>
      <c r="I12" s="123">
        <f t="shared" si="5"/>
        <v>136850</v>
      </c>
      <c r="J12" s="105">
        <f t="shared" si="6"/>
        <v>115000</v>
      </c>
      <c r="K12" s="140">
        <f t="shared" si="7"/>
        <v>136850</v>
      </c>
      <c r="L12" s="108">
        <v>118000</v>
      </c>
      <c r="M12" s="108">
        <f t="shared" si="0"/>
        <v>140420</v>
      </c>
      <c r="N12" s="108">
        <f t="shared" si="8"/>
        <v>118000</v>
      </c>
      <c r="O12" s="108">
        <f t="shared" si="1"/>
        <v>140420</v>
      </c>
      <c r="P12" s="108">
        <v>65000</v>
      </c>
      <c r="Q12" s="108">
        <f t="shared" si="9"/>
        <v>77350</v>
      </c>
      <c r="R12" s="105">
        <f t="shared" si="2"/>
        <v>65000</v>
      </c>
      <c r="S12" s="108">
        <f t="shared" si="3"/>
        <v>77350</v>
      </c>
      <c r="T12" s="108">
        <f t="shared" si="10"/>
        <v>118206.66666666667</v>
      </c>
      <c r="U12" s="108">
        <f t="shared" si="28"/>
        <v>28926.765383560527</v>
      </c>
      <c r="V12" s="127">
        <f t="shared" si="29"/>
        <v>0.24471348528194004</v>
      </c>
      <c r="W12" s="108">
        <f t="shared" si="11"/>
        <v>118206.66666666667</v>
      </c>
      <c r="X12" s="108">
        <f t="shared" si="12"/>
        <v>118206.66666666667</v>
      </c>
      <c r="Y12" s="108">
        <v>214000</v>
      </c>
      <c r="Z12" s="108">
        <f t="shared" si="4"/>
        <v>254660</v>
      </c>
      <c r="AA12" s="108">
        <f t="shared" si="13"/>
        <v>214000</v>
      </c>
      <c r="AB12" s="108">
        <f t="shared" si="14"/>
        <v>254660</v>
      </c>
      <c r="AC12" s="108">
        <f t="shared" si="15"/>
        <v>196915.96638655462</v>
      </c>
      <c r="AD12" s="108">
        <v>234330</v>
      </c>
      <c r="AE12" s="108">
        <f t="shared" si="16"/>
        <v>196915.96638655462</v>
      </c>
      <c r="AF12" s="108">
        <f t="shared" si="17"/>
        <v>234330</v>
      </c>
      <c r="AG12" s="105">
        <f>_xlfn.XLOOKUP(D12,[1]General!$D$7:$D$477,[1]General!$L$7:$L$477)</f>
        <v>189226.89075630254</v>
      </c>
      <c r="AH12" s="108">
        <f>_xlfn.XLOOKUP(D12,[1]General!$D$7:$D$477,[1]General!$M$7:$M$477)</f>
        <v>225180</v>
      </c>
      <c r="AI12" s="108">
        <f t="shared" si="18"/>
        <v>189226.89075630254</v>
      </c>
      <c r="AJ12" s="108">
        <f t="shared" si="19"/>
        <v>225180</v>
      </c>
      <c r="AK12" s="108">
        <f t="shared" si="20"/>
        <v>238056.66666666666</v>
      </c>
      <c r="AL12" s="108">
        <f t="shared" si="21"/>
        <v>12320.27146165574</v>
      </c>
      <c r="AM12" s="127">
        <f t="shared" si="22"/>
        <v>5.1753524209876112E-2</v>
      </c>
      <c r="AN12" s="108">
        <f t="shared" si="23"/>
        <v>238056.66666666666</v>
      </c>
      <c r="AO12" s="108">
        <f t="shared" si="24"/>
        <v>238056.66666666666</v>
      </c>
      <c r="AP12" s="108">
        <f t="shared" si="25"/>
        <v>178131.66666666666</v>
      </c>
      <c r="AQ12" s="108">
        <f t="shared" si="26"/>
        <v>59925</v>
      </c>
      <c r="AR12" s="133">
        <f>+AQ12/AP12</f>
        <v>0.33640846190551932</v>
      </c>
      <c r="AS12" s="131">
        <f>+W12</f>
        <v>118206.66666666667</v>
      </c>
      <c r="AT12" s="156">
        <f t="shared" si="27"/>
        <v>118206.66666666667</v>
      </c>
      <c r="AU12" s="157" t="s">
        <v>51</v>
      </c>
    </row>
    <row r="13" spans="1:78" ht="55.15" customHeight="1" x14ac:dyDescent="0.35">
      <c r="A13" s="9">
        <v>11</v>
      </c>
      <c r="B13" s="9" t="s">
        <v>34</v>
      </c>
      <c r="C13" s="21" t="s">
        <v>52</v>
      </c>
      <c r="D13" s="20" t="s">
        <v>53</v>
      </c>
      <c r="E13" s="16"/>
      <c r="F13" s="15" t="s">
        <v>37</v>
      </c>
      <c r="G13" s="16">
        <v>1</v>
      </c>
      <c r="H13" s="105">
        <v>126500</v>
      </c>
      <c r="I13" s="123">
        <f t="shared" si="5"/>
        <v>150535</v>
      </c>
      <c r="J13" s="105">
        <f t="shared" si="6"/>
        <v>126500</v>
      </c>
      <c r="K13" s="140">
        <f t="shared" si="7"/>
        <v>150535</v>
      </c>
      <c r="L13" s="108">
        <v>132000</v>
      </c>
      <c r="M13" s="108">
        <f t="shared" si="0"/>
        <v>157080</v>
      </c>
      <c r="N13" s="108">
        <f t="shared" si="8"/>
        <v>132000</v>
      </c>
      <c r="O13" s="108">
        <f t="shared" si="1"/>
        <v>157080</v>
      </c>
      <c r="P13" s="108">
        <v>71500</v>
      </c>
      <c r="Q13" s="108">
        <f t="shared" si="9"/>
        <v>85085</v>
      </c>
      <c r="R13" s="105">
        <f t="shared" si="2"/>
        <v>71500</v>
      </c>
      <c r="S13" s="108">
        <f t="shared" si="3"/>
        <v>85085</v>
      </c>
      <c r="T13" s="108">
        <f t="shared" si="10"/>
        <v>130900</v>
      </c>
      <c r="U13" s="108">
        <f t="shared" si="28"/>
        <v>32506.101222180838</v>
      </c>
      <c r="V13" s="127">
        <f t="shared" si="29"/>
        <v>0.24832774042918898</v>
      </c>
      <c r="W13" s="108">
        <f t="shared" si="11"/>
        <v>130900</v>
      </c>
      <c r="X13" s="108">
        <f t="shared" si="12"/>
        <v>130900</v>
      </c>
      <c r="Y13" s="108">
        <v>182439</v>
      </c>
      <c r="Z13" s="108">
        <f t="shared" si="4"/>
        <v>217102.41</v>
      </c>
      <c r="AA13" s="108">
        <f t="shared" si="13"/>
        <v>182439</v>
      </c>
      <c r="AB13" s="108">
        <f t="shared" si="14"/>
        <v>217102.41</v>
      </c>
      <c r="AC13" s="108">
        <f t="shared" si="15"/>
        <v>170840.3361344538</v>
      </c>
      <c r="AD13" s="108">
        <v>203300</v>
      </c>
      <c r="AE13" s="108">
        <f t="shared" si="16"/>
        <v>170840.3361344538</v>
      </c>
      <c r="AF13" s="108">
        <f t="shared" si="17"/>
        <v>203300</v>
      </c>
      <c r="AG13" s="105">
        <f>_xlfn.XLOOKUP(D13,[1]General!$D$7:$D$477,[1]General!$L$7:$L$477)</f>
        <v>164268.90756302522</v>
      </c>
      <c r="AH13" s="108">
        <f>_xlfn.XLOOKUP(D13,[1]General!$D$7:$D$477,[1]General!$M$7:$M$477)</f>
        <v>195480</v>
      </c>
      <c r="AI13" s="108">
        <f t="shared" si="18"/>
        <v>164268.90756302522</v>
      </c>
      <c r="AJ13" s="108">
        <f t="shared" si="19"/>
        <v>195480</v>
      </c>
      <c r="AK13" s="108">
        <f t="shared" si="20"/>
        <v>205294.13666666669</v>
      </c>
      <c r="AL13" s="108">
        <f t="shared" si="21"/>
        <v>8939.2240280699007</v>
      </c>
      <c r="AM13" s="127">
        <f t="shared" si="22"/>
        <v>4.354349409688401E-2</v>
      </c>
      <c r="AN13" s="108">
        <f t="shared" si="23"/>
        <v>205294.13666666669</v>
      </c>
      <c r="AO13" s="108">
        <f t="shared" si="24"/>
        <v>205294.13666666669</v>
      </c>
      <c r="AP13" s="108">
        <f t="shared" si="25"/>
        <v>168097.06833333336</v>
      </c>
      <c r="AQ13" s="108">
        <f t="shared" si="26"/>
        <v>37197.068333333278</v>
      </c>
      <c r="AR13" s="133">
        <f t="shared" si="30"/>
        <v>0.22128326628262299</v>
      </c>
      <c r="AS13" s="131">
        <f>AVERAGE(I13,M13,Q13,Z13,AD13,AH13)</f>
        <v>168097.06833333333</v>
      </c>
      <c r="AT13" s="156">
        <f t="shared" si="27"/>
        <v>168097.06833333333</v>
      </c>
      <c r="AU13" s="157" t="s">
        <v>38</v>
      </c>
    </row>
    <row r="14" spans="1:78" ht="203" x14ac:dyDescent="0.35">
      <c r="A14" s="9">
        <v>12</v>
      </c>
      <c r="B14" s="9" t="s">
        <v>34</v>
      </c>
      <c r="C14" s="13" t="s">
        <v>54</v>
      </c>
      <c r="D14" s="14" t="s">
        <v>55</v>
      </c>
      <c r="E14" s="16"/>
      <c r="F14" s="15" t="s">
        <v>37</v>
      </c>
      <c r="G14" s="16">
        <v>1</v>
      </c>
      <c r="H14" s="105">
        <v>149500</v>
      </c>
      <c r="I14" s="123">
        <f t="shared" si="5"/>
        <v>177905</v>
      </c>
      <c r="J14" s="105">
        <f t="shared" si="6"/>
        <v>149500</v>
      </c>
      <c r="K14" s="140">
        <f t="shared" si="7"/>
        <v>177905</v>
      </c>
      <c r="L14" s="108">
        <v>158600</v>
      </c>
      <c r="M14" s="108">
        <f t="shared" si="0"/>
        <v>188734</v>
      </c>
      <c r="N14" s="108">
        <f t="shared" si="8"/>
        <v>158600</v>
      </c>
      <c r="O14" s="108">
        <f t="shared" si="1"/>
        <v>188734</v>
      </c>
      <c r="P14" s="108">
        <v>84500</v>
      </c>
      <c r="Q14" s="108">
        <f t="shared" si="9"/>
        <v>100555</v>
      </c>
      <c r="R14" s="105">
        <f t="shared" si="2"/>
        <v>84500</v>
      </c>
      <c r="S14" s="108">
        <f t="shared" si="3"/>
        <v>100555</v>
      </c>
      <c r="T14" s="108">
        <f t="shared" si="10"/>
        <v>155731.33333333334</v>
      </c>
      <c r="U14" s="108">
        <f t="shared" si="28"/>
        <v>39265.231697039839</v>
      </c>
      <c r="V14" s="127">
        <f t="shared" si="29"/>
        <v>0.25213443471260227</v>
      </c>
      <c r="W14" s="108">
        <f t="shared" si="11"/>
        <v>155731.33333333334</v>
      </c>
      <c r="X14" s="108">
        <f t="shared" si="12"/>
        <v>155731.33333333334</v>
      </c>
      <c r="Y14" s="108">
        <v>162534</v>
      </c>
      <c r="Z14" s="108">
        <f t="shared" si="4"/>
        <v>193415.46</v>
      </c>
      <c r="AA14" s="108">
        <f t="shared" si="13"/>
        <v>162534</v>
      </c>
      <c r="AB14" s="108">
        <f t="shared" si="14"/>
        <v>193415.46</v>
      </c>
      <c r="AC14" s="108">
        <f t="shared" si="15"/>
        <v>167153.78151260506</v>
      </c>
      <c r="AD14" s="108">
        <v>198913</v>
      </c>
      <c r="AE14" s="108">
        <f t="shared" si="16"/>
        <v>167153.78151260506</v>
      </c>
      <c r="AF14" s="108">
        <f t="shared" si="17"/>
        <v>198913</v>
      </c>
      <c r="AG14" s="105">
        <f>_xlfn.XLOOKUP(D14,[1]General!$D$7:$D$477,[1]General!$L$7:$L$477)</f>
        <v>174252.10084033615</v>
      </c>
      <c r="AH14" s="108">
        <f>_xlfn.XLOOKUP(D14,[1]General!$D$7:$D$477,[1]General!$M$7:$M$477)</f>
        <v>207360</v>
      </c>
      <c r="AI14" s="108">
        <f t="shared" si="18"/>
        <v>174252.10084033615</v>
      </c>
      <c r="AJ14" s="108">
        <f t="shared" si="19"/>
        <v>207360</v>
      </c>
      <c r="AK14" s="108">
        <f t="shared" si="20"/>
        <v>199896.15333333332</v>
      </c>
      <c r="AL14" s="108">
        <f t="shared" si="21"/>
        <v>5735.1252128460337</v>
      </c>
      <c r="AM14" s="127">
        <f t="shared" si="22"/>
        <v>2.869052314019533E-2</v>
      </c>
      <c r="AN14" s="108">
        <f t="shared" si="23"/>
        <v>199896.15333333332</v>
      </c>
      <c r="AO14" s="108">
        <f t="shared" si="24"/>
        <v>199896.15333333332</v>
      </c>
      <c r="AP14" s="108">
        <f t="shared" si="25"/>
        <v>177813.74333333335</v>
      </c>
      <c r="AQ14" s="108">
        <f t="shared" si="26"/>
        <v>22082.409999999916</v>
      </c>
      <c r="AR14" s="116">
        <f t="shared" si="30"/>
        <v>0.12418843215399707</v>
      </c>
      <c r="AS14" s="131">
        <f>AVERAGE(I14,M14,Q14,Z14,AD14,AH14)</f>
        <v>177813.74333333332</v>
      </c>
      <c r="AT14" s="156">
        <f t="shared" si="27"/>
        <v>177813.74333333332</v>
      </c>
      <c r="AU14" s="157" t="s">
        <v>38</v>
      </c>
    </row>
    <row r="15" spans="1:78" ht="87" x14ac:dyDescent="0.35">
      <c r="A15" s="9">
        <v>13</v>
      </c>
      <c r="B15" s="9" t="s">
        <v>34</v>
      </c>
      <c r="C15" s="13" t="s">
        <v>56</v>
      </c>
      <c r="D15" s="14" t="s">
        <v>57</v>
      </c>
      <c r="E15" s="16"/>
      <c r="F15" s="15" t="s">
        <v>37</v>
      </c>
      <c r="G15" s="16">
        <v>1</v>
      </c>
      <c r="H15" s="105">
        <v>103500</v>
      </c>
      <c r="I15" s="123">
        <f t="shared" si="5"/>
        <v>123165</v>
      </c>
      <c r="J15" s="105">
        <f t="shared" si="6"/>
        <v>103500</v>
      </c>
      <c r="K15" s="140">
        <f t="shared" si="7"/>
        <v>123165</v>
      </c>
      <c r="L15" s="108">
        <v>106200</v>
      </c>
      <c r="M15" s="108">
        <f t="shared" si="0"/>
        <v>126378</v>
      </c>
      <c r="N15" s="108">
        <f t="shared" si="8"/>
        <v>106200</v>
      </c>
      <c r="O15" s="108">
        <f t="shared" si="1"/>
        <v>126378</v>
      </c>
      <c r="P15" s="108">
        <v>58500</v>
      </c>
      <c r="Q15" s="108">
        <f t="shared" si="9"/>
        <v>69615</v>
      </c>
      <c r="R15" s="105">
        <f t="shared" si="2"/>
        <v>58500</v>
      </c>
      <c r="S15" s="108">
        <f t="shared" si="3"/>
        <v>69615</v>
      </c>
      <c r="T15" s="108">
        <f t="shared" si="10"/>
        <v>106386</v>
      </c>
      <c r="U15" s="108">
        <f t="shared" si="28"/>
        <v>26034.088845204475</v>
      </c>
      <c r="V15" s="127">
        <f t="shared" si="29"/>
        <v>0.24471348528194006</v>
      </c>
      <c r="W15" s="108">
        <f t="shared" si="11"/>
        <v>106386</v>
      </c>
      <c r="X15" s="108">
        <f t="shared" si="12"/>
        <v>106386</v>
      </c>
      <c r="Y15" s="108">
        <v>34618</v>
      </c>
      <c r="Z15" s="108">
        <f t="shared" si="4"/>
        <v>41195.42</v>
      </c>
      <c r="AA15" s="108">
        <f t="shared" si="13"/>
        <v>34618</v>
      </c>
      <c r="AB15" s="108">
        <f t="shared" si="14"/>
        <v>41195.42</v>
      </c>
      <c r="AC15" s="108">
        <f t="shared" si="15"/>
        <v>39742.857142857145</v>
      </c>
      <c r="AD15" s="108">
        <v>47294</v>
      </c>
      <c r="AE15" s="108">
        <f t="shared" si="16"/>
        <v>39742.857142857145</v>
      </c>
      <c r="AF15" s="108">
        <f t="shared" si="17"/>
        <v>47294</v>
      </c>
      <c r="AG15" s="105">
        <f>_xlfn.XLOOKUP(D15,[1]General!$D$7:$D$477,[1]General!$L$7:$L$477)</f>
        <v>29768.067226890758</v>
      </c>
      <c r="AH15" s="108">
        <f>_xlfn.XLOOKUP(D15,[1]General!$D$7:$D$477,[1]General!$M$7:$M$477)</f>
        <v>35424</v>
      </c>
      <c r="AI15" s="108">
        <f t="shared" si="18"/>
        <v>29768.067226890758</v>
      </c>
      <c r="AJ15" s="108">
        <f t="shared" si="19"/>
        <v>35424</v>
      </c>
      <c r="AK15" s="108">
        <f t="shared" si="20"/>
        <v>41304.473333333335</v>
      </c>
      <c r="AL15" s="108">
        <f t="shared" si="21"/>
        <v>4846.5207088614015</v>
      </c>
      <c r="AM15" s="127">
        <f t="shared" si="22"/>
        <v>0.11733646062375007</v>
      </c>
      <c r="AN15" s="108">
        <f t="shared" si="23"/>
        <v>41304.473333333335</v>
      </c>
      <c r="AO15" s="108">
        <f t="shared" si="24"/>
        <v>41304.473333333335</v>
      </c>
      <c r="AP15" s="108">
        <f t="shared" si="25"/>
        <v>73845.236666666664</v>
      </c>
      <c r="AQ15" s="108">
        <f t="shared" si="26"/>
        <v>32540.76333333334</v>
      </c>
      <c r="AR15" s="133">
        <f t="shared" si="30"/>
        <v>0.44066164321770074</v>
      </c>
      <c r="AS15" s="131">
        <f>AVERAGE(AJ15,AB15,AF15)</f>
        <v>41304.473333333335</v>
      </c>
      <c r="AT15" s="156">
        <f t="shared" si="27"/>
        <v>41304.473333333335</v>
      </c>
      <c r="AU15" s="157" t="s">
        <v>44</v>
      </c>
    </row>
    <row r="16" spans="1:78" ht="145" x14ac:dyDescent="0.35">
      <c r="A16" s="9">
        <v>14</v>
      </c>
      <c r="B16" s="9" t="s">
        <v>34</v>
      </c>
      <c r="C16" s="13" t="s">
        <v>58</v>
      </c>
      <c r="D16" s="14" t="s">
        <v>59</v>
      </c>
      <c r="E16" s="16"/>
      <c r="F16" s="15" t="s">
        <v>37</v>
      </c>
      <c r="G16" s="16">
        <v>1</v>
      </c>
      <c r="H16" s="105">
        <v>154622.1</v>
      </c>
      <c r="I16" s="123">
        <f t="shared" si="5"/>
        <v>184000.299</v>
      </c>
      <c r="J16" s="105">
        <f t="shared" si="6"/>
        <v>154622.1</v>
      </c>
      <c r="K16" s="140">
        <f t="shared" si="7"/>
        <v>184000.299</v>
      </c>
      <c r="L16" s="108">
        <v>161344.79999999999</v>
      </c>
      <c r="M16" s="108">
        <f t="shared" si="0"/>
        <v>192000.31199999998</v>
      </c>
      <c r="N16" s="108">
        <f t="shared" si="8"/>
        <v>161344.79999999999</v>
      </c>
      <c r="O16" s="108">
        <f t="shared" si="1"/>
        <v>192000.31199999998</v>
      </c>
      <c r="P16" s="108">
        <v>87395.1</v>
      </c>
      <c r="Q16" s="108">
        <f t="shared" si="9"/>
        <v>104000.16900000001</v>
      </c>
      <c r="R16" s="105">
        <f t="shared" si="2"/>
        <v>87395.1</v>
      </c>
      <c r="S16" s="108">
        <f t="shared" si="3"/>
        <v>104000.16900000001</v>
      </c>
      <c r="T16" s="108">
        <f t="shared" si="10"/>
        <v>160000.25999999998</v>
      </c>
      <c r="U16" s="108">
        <f t="shared" si="28"/>
        <v>39732.503033882778</v>
      </c>
      <c r="V16" s="127">
        <f t="shared" si="29"/>
        <v>0.2483277404291892</v>
      </c>
      <c r="W16" s="108">
        <f t="shared" si="11"/>
        <v>160000.25999999998</v>
      </c>
      <c r="X16" s="108">
        <f t="shared" si="12"/>
        <v>160000.25999999998</v>
      </c>
      <c r="Y16" s="108">
        <v>148361</v>
      </c>
      <c r="Z16" s="108">
        <f t="shared" si="4"/>
        <v>176549.59</v>
      </c>
      <c r="AA16" s="108">
        <f t="shared" si="13"/>
        <v>148361</v>
      </c>
      <c r="AB16" s="108">
        <f t="shared" si="14"/>
        <v>176549.59</v>
      </c>
      <c r="AC16" s="108">
        <f t="shared" si="15"/>
        <v>135683.19327731093</v>
      </c>
      <c r="AD16" s="108">
        <v>161463</v>
      </c>
      <c r="AE16" s="108">
        <f t="shared" si="16"/>
        <v>135683.19327731093</v>
      </c>
      <c r="AF16" s="108">
        <f t="shared" si="17"/>
        <v>161463</v>
      </c>
      <c r="AG16" s="105">
        <f>_xlfn.XLOOKUP(D16,[1]General!$D$7:$D$477,[1]General!$L$7:$L$477)</f>
        <v>130689.0756302521</v>
      </c>
      <c r="AH16" s="108">
        <f>_xlfn.XLOOKUP(D16,[1]General!$D$7:$D$477,[1]General!$M$7:$M$477)</f>
        <v>155520</v>
      </c>
      <c r="AI16" s="108">
        <f t="shared" si="18"/>
        <v>130689.0756302521</v>
      </c>
      <c r="AJ16" s="108">
        <f t="shared" si="19"/>
        <v>155520</v>
      </c>
      <c r="AK16" s="108">
        <f t="shared" si="20"/>
        <v>164510.86333333331</v>
      </c>
      <c r="AL16" s="108">
        <f t="shared" si="21"/>
        <v>8851.6671524270223</v>
      </c>
      <c r="AM16" s="127">
        <f t="shared" si="22"/>
        <v>5.3805973496666291E-2</v>
      </c>
      <c r="AN16" s="108">
        <f t="shared" si="23"/>
        <v>164510.86333333331</v>
      </c>
      <c r="AO16" s="108">
        <f t="shared" si="24"/>
        <v>164510.86333333331</v>
      </c>
      <c r="AP16" s="108">
        <f t="shared" si="25"/>
        <v>162255.56166666665</v>
      </c>
      <c r="AQ16" s="108">
        <f t="shared" si="26"/>
        <v>2255.3016666666663</v>
      </c>
      <c r="AR16" s="116">
        <f t="shared" si="30"/>
        <v>1.3899687896676824E-2</v>
      </c>
      <c r="AS16" s="131">
        <f>AVERAGE(I16,M16,Q16,Z16,AD16,AH16)</f>
        <v>162255.56166666668</v>
      </c>
      <c r="AT16" s="156">
        <f t="shared" si="27"/>
        <v>162255.56166666668</v>
      </c>
      <c r="AU16" s="157" t="s">
        <v>38</v>
      </c>
    </row>
    <row r="17" spans="1:47" ht="145" x14ac:dyDescent="0.35">
      <c r="A17" s="9">
        <v>15</v>
      </c>
      <c r="B17" s="9" t="s">
        <v>34</v>
      </c>
      <c r="C17" s="13" t="s">
        <v>60</v>
      </c>
      <c r="D17" s="14" t="s">
        <v>61</v>
      </c>
      <c r="E17" s="16"/>
      <c r="F17" s="15" t="s">
        <v>37</v>
      </c>
      <c r="G17" s="16">
        <v>1</v>
      </c>
      <c r="H17" s="105">
        <v>154622.1</v>
      </c>
      <c r="I17" s="123">
        <f t="shared" si="5"/>
        <v>184000.299</v>
      </c>
      <c r="J17" s="105">
        <f t="shared" si="6"/>
        <v>154622.1</v>
      </c>
      <c r="K17" s="140">
        <f t="shared" si="7"/>
        <v>184000.299</v>
      </c>
      <c r="L17" s="108">
        <v>164033.88</v>
      </c>
      <c r="M17" s="108">
        <f t="shared" si="0"/>
        <v>195200.31719999999</v>
      </c>
      <c r="N17" s="108">
        <f t="shared" si="8"/>
        <v>164033.88</v>
      </c>
      <c r="O17" s="108">
        <f t="shared" si="1"/>
        <v>195200.31719999999</v>
      </c>
      <c r="P17" s="108">
        <v>87395.1</v>
      </c>
      <c r="Q17" s="108">
        <f t="shared" si="9"/>
        <v>104000.16900000001</v>
      </c>
      <c r="R17" s="105">
        <f t="shared" si="2"/>
        <v>87395.1</v>
      </c>
      <c r="S17" s="108">
        <f t="shared" si="3"/>
        <v>104000.16900000001</v>
      </c>
      <c r="T17" s="108">
        <f t="shared" si="10"/>
        <v>161066.9284</v>
      </c>
      <c r="U17" s="108">
        <f t="shared" si="28"/>
        <v>40610.518943029201</v>
      </c>
      <c r="V17" s="127">
        <f t="shared" si="29"/>
        <v>0.25213443471260238</v>
      </c>
      <c r="W17" s="108">
        <f t="shared" si="11"/>
        <v>161066.9284</v>
      </c>
      <c r="X17" s="108">
        <f t="shared" si="12"/>
        <v>161066.9284</v>
      </c>
      <c r="Y17" s="108">
        <v>130378</v>
      </c>
      <c r="Z17" s="108">
        <f t="shared" si="4"/>
        <v>155149.82</v>
      </c>
      <c r="AA17" s="108">
        <f t="shared" si="13"/>
        <v>130378</v>
      </c>
      <c r="AB17" s="108">
        <f t="shared" si="14"/>
        <v>155149.82</v>
      </c>
      <c r="AC17" s="108">
        <f t="shared" si="15"/>
        <v>126331.93277310925</v>
      </c>
      <c r="AD17" s="108">
        <v>150335</v>
      </c>
      <c r="AE17" s="108">
        <f t="shared" si="16"/>
        <v>126331.93277310925</v>
      </c>
      <c r="AF17" s="108">
        <f t="shared" si="17"/>
        <v>150335</v>
      </c>
      <c r="AG17" s="105">
        <f>_xlfn.XLOOKUP(D17,[1]General!$D$7:$D$477,[1]General!$L$7:$L$477)</f>
        <v>120252.10084033613</v>
      </c>
      <c r="AH17" s="108">
        <f>_xlfn.XLOOKUP(D17,[1]General!$D$7:$D$477,[1]General!$M$7:$M$477)</f>
        <v>143100</v>
      </c>
      <c r="AI17" s="108">
        <f t="shared" si="18"/>
        <v>120252.10084033613</v>
      </c>
      <c r="AJ17" s="108">
        <f t="shared" si="19"/>
        <v>143100</v>
      </c>
      <c r="AK17" s="108">
        <f t="shared" si="20"/>
        <v>149528.27333333335</v>
      </c>
      <c r="AL17" s="108">
        <f t="shared" si="21"/>
        <v>4952.2820627890578</v>
      </c>
      <c r="AM17" s="127">
        <f t="shared" si="22"/>
        <v>3.31193690155792E-2</v>
      </c>
      <c r="AN17" s="108">
        <f t="shared" si="23"/>
        <v>149528.27333333335</v>
      </c>
      <c r="AO17" s="108">
        <f t="shared" si="24"/>
        <v>149528.27333333335</v>
      </c>
      <c r="AP17" s="108">
        <f t="shared" si="25"/>
        <v>155297.60086666667</v>
      </c>
      <c r="AQ17" s="108">
        <f t="shared" si="26"/>
        <v>5769.3275333333295</v>
      </c>
      <c r="AR17" s="116">
        <f t="shared" si="30"/>
        <v>3.7150139481463604E-2</v>
      </c>
      <c r="AS17" s="131">
        <f>AVERAGE(I17,M17,Q17,Z17,AD17,AH17)</f>
        <v>155297.60086666667</v>
      </c>
      <c r="AT17" s="156">
        <f t="shared" si="27"/>
        <v>155297.60086666667</v>
      </c>
      <c r="AU17" s="157" t="s">
        <v>38</v>
      </c>
    </row>
    <row r="18" spans="1:47" ht="99.65" customHeight="1" x14ac:dyDescent="0.35">
      <c r="A18" s="9">
        <v>16</v>
      </c>
      <c r="B18" s="9" t="s">
        <v>34</v>
      </c>
      <c r="C18" s="23" t="s">
        <v>62</v>
      </c>
      <c r="D18" s="24" t="s">
        <v>63</v>
      </c>
      <c r="E18" s="16"/>
      <c r="F18" s="15" t="s">
        <v>37</v>
      </c>
      <c r="G18" s="16">
        <v>1</v>
      </c>
      <c r="H18" s="105">
        <v>92000</v>
      </c>
      <c r="I18" s="123">
        <f t="shared" si="5"/>
        <v>109480</v>
      </c>
      <c r="J18" s="105">
        <f t="shared" si="6"/>
        <v>92000</v>
      </c>
      <c r="K18" s="140">
        <f t="shared" si="7"/>
        <v>109480</v>
      </c>
      <c r="L18" s="108">
        <v>94400</v>
      </c>
      <c r="M18" s="108">
        <f t="shared" si="0"/>
        <v>112336</v>
      </c>
      <c r="N18" s="108">
        <f t="shared" si="8"/>
        <v>94400</v>
      </c>
      <c r="O18" s="108">
        <f t="shared" si="1"/>
        <v>112336</v>
      </c>
      <c r="P18" s="108">
        <v>52000</v>
      </c>
      <c r="Q18" s="108">
        <f t="shared" si="9"/>
        <v>61880</v>
      </c>
      <c r="R18" s="105">
        <f t="shared" si="2"/>
        <v>52000</v>
      </c>
      <c r="S18" s="108">
        <f t="shared" si="3"/>
        <v>61880</v>
      </c>
      <c r="T18" s="108">
        <f t="shared" si="10"/>
        <v>94565.333333333328</v>
      </c>
      <c r="U18" s="108">
        <f t="shared" si="28"/>
        <v>23141.412306848422</v>
      </c>
      <c r="V18" s="127">
        <f t="shared" si="29"/>
        <v>0.24471348528194006</v>
      </c>
      <c r="W18" s="108">
        <f t="shared" si="11"/>
        <v>94565.333333333328</v>
      </c>
      <c r="X18" s="108">
        <f t="shared" si="12"/>
        <v>94565.333333333328</v>
      </c>
      <c r="Y18" s="108">
        <v>110254</v>
      </c>
      <c r="Z18" s="108">
        <f t="shared" si="4"/>
        <v>131202.25999999998</v>
      </c>
      <c r="AA18" s="108">
        <f t="shared" si="13"/>
        <v>110254</v>
      </c>
      <c r="AB18" s="108">
        <f t="shared" si="14"/>
        <v>131202.25999999998</v>
      </c>
      <c r="AC18" s="108">
        <f t="shared" si="15"/>
        <v>115901.68067226891</v>
      </c>
      <c r="AD18" s="108">
        <v>137923</v>
      </c>
      <c r="AE18" s="108">
        <f t="shared" si="16"/>
        <v>115901.68067226891</v>
      </c>
      <c r="AF18" s="108">
        <f t="shared" si="17"/>
        <v>137923</v>
      </c>
      <c r="AG18" s="105">
        <f>_xlfn.XLOOKUP(D18,[1]General!$D$7:$D$477,[1]General!$L$7:$L$477)</f>
        <v>103915.96638655463</v>
      </c>
      <c r="AH18" s="108">
        <f>_xlfn.XLOOKUP(D18,[1]General!$D$7:$D$477,[1]General!$M$7:$M$477)</f>
        <v>123660</v>
      </c>
      <c r="AI18" s="108">
        <f t="shared" si="18"/>
        <v>103915.96638655463</v>
      </c>
      <c r="AJ18" s="108">
        <f t="shared" si="19"/>
        <v>123660</v>
      </c>
      <c r="AK18" s="108">
        <f t="shared" si="20"/>
        <v>130928.42</v>
      </c>
      <c r="AL18" s="108">
        <f t="shared" si="21"/>
        <v>5826.064052125299</v>
      </c>
      <c r="AM18" s="127">
        <f t="shared" si="22"/>
        <v>4.4498085687777328E-2</v>
      </c>
      <c r="AN18" s="108">
        <f t="shared" si="23"/>
        <v>130928.42</v>
      </c>
      <c r="AO18" s="108">
        <f t="shared" si="24"/>
        <v>130928.42</v>
      </c>
      <c r="AP18" s="108">
        <f t="shared" si="25"/>
        <v>112746.87666666666</v>
      </c>
      <c r="AQ18" s="108">
        <f t="shared" si="26"/>
        <v>18181.543333333346</v>
      </c>
      <c r="AR18" s="116">
        <f t="shared" si="30"/>
        <v>0.16125984036867491</v>
      </c>
      <c r="AS18" s="131">
        <f>AVERAGE(I18,M18,Q18,Z18,AD18,AH18)</f>
        <v>112746.87666666666</v>
      </c>
      <c r="AT18" s="156">
        <f t="shared" si="27"/>
        <v>112746.87666666666</v>
      </c>
      <c r="AU18" s="157" t="s">
        <v>38</v>
      </c>
    </row>
    <row r="19" spans="1:47" ht="58" x14ac:dyDescent="0.35">
      <c r="A19" s="9">
        <v>17</v>
      </c>
      <c r="B19" s="9" t="s">
        <v>34</v>
      </c>
      <c r="C19" s="25" t="s">
        <v>64</v>
      </c>
      <c r="D19" s="14" t="s">
        <v>65</v>
      </c>
      <c r="E19" s="16"/>
      <c r="F19" s="15" t="s">
        <v>37</v>
      </c>
      <c r="G19" s="16">
        <v>1</v>
      </c>
      <c r="H19" s="105">
        <v>17865.97</v>
      </c>
      <c r="I19" s="123">
        <f t="shared" si="5"/>
        <v>21260.504300000001</v>
      </c>
      <c r="J19" s="105">
        <f t="shared" si="6"/>
        <v>17865.97</v>
      </c>
      <c r="K19" s="140">
        <f t="shared" si="7"/>
        <v>21260.504300000001</v>
      </c>
      <c r="L19" s="108">
        <v>18642.75</v>
      </c>
      <c r="M19" s="108">
        <f t="shared" si="0"/>
        <v>22184.872499999998</v>
      </c>
      <c r="N19" s="108">
        <f t="shared" si="8"/>
        <v>18642.75</v>
      </c>
      <c r="O19" s="108">
        <f t="shared" si="1"/>
        <v>22184.872499999998</v>
      </c>
      <c r="P19" s="108">
        <v>10098.16</v>
      </c>
      <c r="Q19" s="108">
        <f t="shared" si="9"/>
        <v>12016.810399999998</v>
      </c>
      <c r="R19" s="105">
        <f t="shared" si="2"/>
        <v>10098.16</v>
      </c>
      <c r="S19" s="108">
        <f t="shared" si="3"/>
        <v>12016.810399999998</v>
      </c>
      <c r="T19" s="108">
        <f t="shared" si="10"/>
        <v>18487.395733333335</v>
      </c>
      <c r="U19" s="108">
        <f t="shared" si="28"/>
        <v>4590.9309193418921</v>
      </c>
      <c r="V19" s="127">
        <f t="shared" si="29"/>
        <v>0.24832761658605623</v>
      </c>
      <c r="W19" s="108">
        <f t="shared" si="11"/>
        <v>18487.395733333335</v>
      </c>
      <c r="X19" s="108">
        <f t="shared" si="12"/>
        <v>18487.395733333335</v>
      </c>
      <c r="Y19" s="108">
        <v>8812</v>
      </c>
      <c r="Z19" s="108">
        <f t="shared" si="4"/>
        <v>10486.279999999999</v>
      </c>
      <c r="AA19" s="108">
        <f t="shared" si="13"/>
        <v>8812</v>
      </c>
      <c r="AB19" s="108">
        <f t="shared" si="14"/>
        <v>10486.279999999999</v>
      </c>
      <c r="AC19" s="108">
        <f t="shared" si="15"/>
        <v>7283.1932773109247</v>
      </c>
      <c r="AD19" s="108">
        <v>8667</v>
      </c>
      <c r="AE19" s="108">
        <f t="shared" si="16"/>
        <v>7283.1932773109247</v>
      </c>
      <c r="AF19" s="108">
        <f t="shared" si="17"/>
        <v>8667</v>
      </c>
      <c r="AG19" s="105">
        <f>_xlfn.XLOOKUP(D19,[1]General!$D$7:$D$477,[1]General!$L$7:$L$477)</f>
        <v>9257.1428571428569</v>
      </c>
      <c r="AH19" s="108">
        <f>_xlfn.XLOOKUP(D19,[1]General!$D$7:$D$477,[1]General!$M$7:$M$477)</f>
        <v>11016</v>
      </c>
      <c r="AI19" s="108">
        <f t="shared" si="18"/>
        <v>9257.1428571428569</v>
      </c>
      <c r="AJ19" s="108">
        <f t="shared" si="19"/>
        <v>11016</v>
      </c>
      <c r="AK19" s="108">
        <f t="shared" si="20"/>
        <v>10056.426666666666</v>
      </c>
      <c r="AL19" s="108">
        <f t="shared" si="21"/>
        <v>1005.9922684041308</v>
      </c>
      <c r="AM19" s="127">
        <f t="shared" si="22"/>
        <v>0.10003476401201462</v>
      </c>
      <c r="AN19" s="108">
        <f t="shared" si="23"/>
        <v>10056.426666666666</v>
      </c>
      <c r="AO19" s="108">
        <f t="shared" si="24"/>
        <v>10056.426666666666</v>
      </c>
      <c r="AP19" s="108">
        <f t="shared" si="25"/>
        <v>14271.9112</v>
      </c>
      <c r="AQ19" s="108">
        <f t="shared" si="26"/>
        <v>4215.4845333333342</v>
      </c>
      <c r="AR19" s="133">
        <f>+AQ19/AP19</f>
        <v>0.29536930788452032</v>
      </c>
      <c r="AS19" s="131">
        <f>AVERAGE(AJ19,AB19,AF19)</f>
        <v>10056.426666666666</v>
      </c>
      <c r="AT19" s="156">
        <f t="shared" si="27"/>
        <v>10056.426666666666</v>
      </c>
      <c r="AU19" s="157" t="s">
        <v>44</v>
      </c>
    </row>
    <row r="20" spans="1:47" ht="101.5" x14ac:dyDescent="0.35">
      <c r="A20" s="9">
        <v>18</v>
      </c>
      <c r="B20" s="9" t="s">
        <v>34</v>
      </c>
      <c r="C20" s="26" t="s">
        <v>66</v>
      </c>
      <c r="D20" s="27" t="s">
        <v>67</v>
      </c>
      <c r="E20" s="16"/>
      <c r="F20" s="17" t="s">
        <v>41</v>
      </c>
      <c r="G20" s="16">
        <v>1</v>
      </c>
      <c r="H20" s="105">
        <v>367227.2</v>
      </c>
      <c r="I20" s="123">
        <f t="shared" si="5"/>
        <v>437000.36800000002</v>
      </c>
      <c r="J20" s="105">
        <f t="shared" si="6"/>
        <v>367227.2</v>
      </c>
      <c r="K20" s="140">
        <f t="shared" si="7"/>
        <v>437000.36800000002</v>
      </c>
      <c r="L20" s="108">
        <v>389580.16</v>
      </c>
      <c r="M20" s="108">
        <f t="shared" si="0"/>
        <v>463600.39039999997</v>
      </c>
      <c r="N20" s="108">
        <f t="shared" si="8"/>
        <v>389580.16</v>
      </c>
      <c r="O20" s="108">
        <f t="shared" si="1"/>
        <v>463600.39039999997</v>
      </c>
      <c r="P20" s="108">
        <v>207563.2</v>
      </c>
      <c r="Q20" s="108">
        <f t="shared" si="9"/>
        <v>247000.20800000001</v>
      </c>
      <c r="R20" s="105">
        <f t="shared" si="2"/>
        <v>207563.2</v>
      </c>
      <c r="S20" s="108">
        <f t="shared" si="3"/>
        <v>247000.20800000001</v>
      </c>
      <c r="T20" s="108">
        <f t="shared" si="10"/>
        <v>382533.65546666668</v>
      </c>
      <c r="U20" s="108">
        <f t="shared" si="28"/>
        <v>96449.906979633262</v>
      </c>
      <c r="V20" s="127">
        <f t="shared" si="29"/>
        <v>0.252134434712602</v>
      </c>
      <c r="W20" s="108">
        <f t="shared" si="11"/>
        <v>382533.65546666668</v>
      </c>
      <c r="X20" s="108">
        <f t="shared" si="12"/>
        <v>382533.65546666668</v>
      </c>
      <c r="Y20" s="108">
        <v>370007</v>
      </c>
      <c r="Z20" s="108">
        <f t="shared" si="4"/>
        <v>440308.32999999996</v>
      </c>
      <c r="AA20" s="108">
        <f t="shared" si="13"/>
        <v>370007</v>
      </c>
      <c r="AB20" s="108">
        <f t="shared" si="14"/>
        <v>440308.32999999996</v>
      </c>
      <c r="AC20" s="108">
        <f t="shared" si="15"/>
        <v>409926.89075630251</v>
      </c>
      <c r="AD20" s="108">
        <v>487813</v>
      </c>
      <c r="AE20" s="108">
        <f t="shared" si="16"/>
        <v>409926.89075630251</v>
      </c>
      <c r="AF20" s="108">
        <f t="shared" si="17"/>
        <v>487813</v>
      </c>
      <c r="AG20" s="105">
        <f>_xlfn.XLOOKUP(D20,[1]General!$D$7:$D$477,[1]General!$L$7:$L$477)</f>
        <v>392067.22689075634</v>
      </c>
      <c r="AH20" s="108">
        <f>_xlfn.XLOOKUP(D20,[1]General!$D$7:$D$477,[1]General!$M$7:$M$477)</f>
        <v>466560</v>
      </c>
      <c r="AI20" s="108">
        <f t="shared" si="18"/>
        <v>392067.22689075634</v>
      </c>
      <c r="AJ20" s="108">
        <f t="shared" si="19"/>
        <v>466560</v>
      </c>
      <c r="AK20" s="108">
        <f t="shared" si="20"/>
        <v>464893.77666666667</v>
      </c>
      <c r="AL20" s="108">
        <f t="shared" si="21"/>
        <v>19429.456041444468</v>
      </c>
      <c r="AM20" s="127">
        <f>+AL20/AK20</f>
        <v>4.1793323586208332E-2</v>
      </c>
      <c r="AN20" s="108">
        <f t="shared" si="23"/>
        <v>464893.77666666667</v>
      </c>
      <c r="AO20" s="108">
        <f t="shared" si="24"/>
        <v>464893.77666666667</v>
      </c>
      <c r="AP20" s="108">
        <f t="shared" si="25"/>
        <v>423713.71606666665</v>
      </c>
      <c r="AQ20" s="108">
        <f t="shared" si="26"/>
        <v>41180.060599999997</v>
      </c>
      <c r="AR20" s="116">
        <f t="shared" si="30"/>
        <v>9.718840584693457E-2</v>
      </c>
      <c r="AS20" s="131">
        <f>AVERAGE(I20,M20,Q20,Z20,AD20,AH20)</f>
        <v>423713.71606666665</v>
      </c>
      <c r="AT20" s="156">
        <f t="shared" si="27"/>
        <v>423713.71606666665</v>
      </c>
      <c r="AU20" s="157" t="s">
        <v>38</v>
      </c>
    </row>
    <row r="21" spans="1:47" ht="101.5" x14ac:dyDescent="0.35">
      <c r="A21" s="9">
        <v>19</v>
      </c>
      <c r="B21" s="9" t="s">
        <v>34</v>
      </c>
      <c r="C21" s="26" t="s">
        <v>68</v>
      </c>
      <c r="D21" s="28" t="s">
        <v>69</v>
      </c>
      <c r="E21" s="16"/>
      <c r="F21" s="17" t="s">
        <v>37</v>
      </c>
      <c r="G21" s="16">
        <v>1</v>
      </c>
      <c r="H21" s="105">
        <v>724790.95</v>
      </c>
      <c r="I21" s="123">
        <f t="shared" si="5"/>
        <v>862501.23049999995</v>
      </c>
      <c r="J21" s="105">
        <f t="shared" si="6"/>
        <v>724790.95</v>
      </c>
      <c r="K21" s="140">
        <f t="shared" si="7"/>
        <v>862501.23049999995</v>
      </c>
      <c r="L21" s="108">
        <v>743698.54</v>
      </c>
      <c r="M21" s="108">
        <f t="shared" si="0"/>
        <v>885001.26260000002</v>
      </c>
      <c r="N21" s="108">
        <f t="shared" si="8"/>
        <v>743698.54</v>
      </c>
      <c r="O21" s="108">
        <f t="shared" si="1"/>
        <v>885001.26260000002</v>
      </c>
      <c r="P21" s="108">
        <v>409664.45</v>
      </c>
      <c r="Q21" s="108">
        <f t="shared" si="9"/>
        <v>487500.69549999997</v>
      </c>
      <c r="R21" s="105">
        <f t="shared" si="2"/>
        <v>409664.45</v>
      </c>
      <c r="S21" s="108">
        <f t="shared" si="3"/>
        <v>487500.69549999997</v>
      </c>
      <c r="T21" s="108">
        <f t="shared" si="10"/>
        <v>745001.0628666667</v>
      </c>
      <c r="U21" s="108">
        <f t="shared" si="28"/>
        <v>182311.80663285189</v>
      </c>
      <c r="V21" s="127">
        <f t="shared" si="29"/>
        <v>0.24471348528194026</v>
      </c>
      <c r="W21" s="108">
        <f t="shared" si="11"/>
        <v>745001.0628666667</v>
      </c>
      <c r="X21" s="108">
        <f t="shared" si="12"/>
        <v>745001.0628666667</v>
      </c>
      <c r="Y21" s="108">
        <v>362517</v>
      </c>
      <c r="Z21" s="108">
        <f t="shared" si="4"/>
        <v>431395.23</v>
      </c>
      <c r="AA21" s="108">
        <f t="shared" si="13"/>
        <v>362517</v>
      </c>
      <c r="AB21" s="108">
        <f t="shared" si="14"/>
        <v>431395.23</v>
      </c>
      <c r="AC21" s="108">
        <f t="shared" si="15"/>
        <v>332689.07563025213</v>
      </c>
      <c r="AD21" s="108">
        <v>395900</v>
      </c>
      <c r="AE21" s="108">
        <f t="shared" si="16"/>
        <v>332689.07563025213</v>
      </c>
      <c r="AF21" s="108">
        <f t="shared" si="17"/>
        <v>395900</v>
      </c>
      <c r="AG21" s="105">
        <f>_xlfn.XLOOKUP(D21,[1]General!$D$7:$D$477,[1]General!$L$7:$L$477)</f>
        <v>315831.93277310923</v>
      </c>
      <c r="AH21" s="108">
        <f>_xlfn.XLOOKUP(D21,[1]General!$D$7:$D$477,[1]General!$M$7:$M$477)</f>
        <v>375840</v>
      </c>
      <c r="AI21" s="108">
        <f t="shared" si="18"/>
        <v>315831.93277310923</v>
      </c>
      <c r="AJ21" s="108">
        <f t="shared" si="19"/>
        <v>375840</v>
      </c>
      <c r="AK21" s="108">
        <f t="shared" si="20"/>
        <v>401045.07666666666</v>
      </c>
      <c r="AL21" s="108">
        <f t="shared" si="21"/>
        <v>22970.267093464292</v>
      </c>
      <c r="AM21" s="127">
        <f t="shared" si="22"/>
        <v>5.7276023145289227E-2</v>
      </c>
      <c r="AN21" s="108">
        <f t="shared" si="23"/>
        <v>401045.07666666666</v>
      </c>
      <c r="AO21" s="108">
        <f t="shared" si="24"/>
        <v>401045.07666666666</v>
      </c>
      <c r="AP21" s="108">
        <f t="shared" si="25"/>
        <v>573023.06976666674</v>
      </c>
      <c r="AQ21" s="108">
        <f t="shared" si="26"/>
        <v>171977.99309999991</v>
      </c>
      <c r="AR21" s="133">
        <f t="shared" si="30"/>
        <v>0.30012403020707146</v>
      </c>
      <c r="AS21" s="131">
        <f>AVERAGE(AJ21,AB21,AF21)</f>
        <v>401045.07666666666</v>
      </c>
      <c r="AT21" s="156">
        <f t="shared" si="27"/>
        <v>401045.07666666666</v>
      </c>
      <c r="AU21" s="157" t="s">
        <v>44</v>
      </c>
    </row>
    <row r="22" spans="1:47" ht="43.5" x14ac:dyDescent="0.35">
      <c r="A22" s="9">
        <v>20</v>
      </c>
      <c r="B22" s="9" t="s">
        <v>34</v>
      </c>
      <c r="C22" s="25" t="s">
        <v>70</v>
      </c>
      <c r="D22" s="14" t="s">
        <v>71</v>
      </c>
      <c r="E22" s="16"/>
      <c r="F22" s="17" t="s">
        <v>41</v>
      </c>
      <c r="G22" s="16">
        <v>1</v>
      </c>
      <c r="H22" s="105">
        <v>2705882.35</v>
      </c>
      <c r="I22" s="123">
        <f t="shared" si="5"/>
        <v>3219999.9964999999</v>
      </c>
      <c r="J22" s="105">
        <f t="shared" si="6"/>
        <v>2705882.35</v>
      </c>
      <c r="K22" s="140">
        <f t="shared" si="7"/>
        <v>3219999.9964999999</v>
      </c>
      <c r="L22" s="108">
        <v>2823529.41</v>
      </c>
      <c r="M22" s="108">
        <f t="shared" si="0"/>
        <v>3359999.9978999998</v>
      </c>
      <c r="N22" s="108">
        <f t="shared" si="8"/>
        <v>2823529.41</v>
      </c>
      <c r="O22" s="108">
        <f t="shared" si="1"/>
        <v>3359999.9978999998</v>
      </c>
      <c r="P22" s="108">
        <v>1529411.76</v>
      </c>
      <c r="Q22" s="108">
        <f t="shared" si="9"/>
        <v>1819999.9944</v>
      </c>
      <c r="R22" s="105">
        <f t="shared" si="2"/>
        <v>1529411.76</v>
      </c>
      <c r="S22" s="108">
        <f t="shared" si="3"/>
        <v>1819999.9944</v>
      </c>
      <c r="T22" s="108">
        <f t="shared" si="10"/>
        <v>2799999.9962666668</v>
      </c>
      <c r="U22" s="108">
        <f t="shared" si="28"/>
        <v>695317.67456417601</v>
      </c>
      <c r="V22" s="127">
        <f t="shared" si="29"/>
        <v>0.24832774124688078</v>
      </c>
      <c r="W22" s="108">
        <f t="shared" si="11"/>
        <v>2799999.9962666668</v>
      </c>
      <c r="X22" s="108">
        <f t="shared" si="12"/>
        <v>2799999.9962666668</v>
      </c>
      <c r="Y22" s="108">
        <v>1285798</v>
      </c>
      <c r="Z22" s="108">
        <f t="shared" si="4"/>
        <v>1530099.6199999999</v>
      </c>
      <c r="AA22" s="108">
        <f t="shared" si="13"/>
        <v>1285798</v>
      </c>
      <c r="AB22" s="108">
        <f t="shared" si="14"/>
        <v>1530099.6199999999</v>
      </c>
      <c r="AC22" s="108">
        <f t="shared" si="15"/>
        <v>1344243.6974789917</v>
      </c>
      <c r="AD22" s="108">
        <v>1599650</v>
      </c>
      <c r="AE22" s="108">
        <f t="shared" si="16"/>
        <v>1344243.6974789917</v>
      </c>
      <c r="AF22" s="108">
        <f t="shared" si="17"/>
        <v>1599650</v>
      </c>
      <c r="AG22" s="105">
        <f>_xlfn.XLOOKUP(D22,[1]General!$D$7:$D$477,[1]General!$L$7:$L$477)</f>
        <v>1161680.6722689075</v>
      </c>
      <c r="AH22" s="108">
        <f>_xlfn.XLOOKUP(D22,[1]General!$D$7:$D$477,[1]General!$M$7:$M$477)</f>
        <v>1382400</v>
      </c>
      <c r="AI22" s="108">
        <f t="shared" si="18"/>
        <v>1161680.6722689075</v>
      </c>
      <c r="AJ22" s="108">
        <f t="shared" si="19"/>
        <v>1382400</v>
      </c>
      <c r="AK22" s="108">
        <f t="shared" si="20"/>
        <v>1504049.8733333333</v>
      </c>
      <c r="AL22" s="108">
        <f t="shared" si="21"/>
        <v>90584.518916674831</v>
      </c>
      <c r="AM22" s="127">
        <f>+AL22/AK22</f>
        <v>6.0227071271192575E-2</v>
      </c>
      <c r="AN22" s="108">
        <f t="shared" si="23"/>
        <v>1504049.8733333333</v>
      </c>
      <c r="AO22" s="108">
        <f t="shared" si="24"/>
        <v>1504049.8733333333</v>
      </c>
      <c r="AP22" s="108">
        <f t="shared" si="25"/>
        <v>2152024.9347999999</v>
      </c>
      <c r="AQ22" s="108">
        <f t="shared" si="26"/>
        <v>647975.06146666664</v>
      </c>
      <c r="AR22" s="133">
        <f t="shared" si="30"/>
        <v>0.30110016430961412</v>
      </c>
      <c r="AS22" s="131">
        <f>AVERAGE(AJ22,AB22,AF22)</f>
        <v>1504049.8733333333</v>
      </c>
      <c r="AT22" s="156">
        <f t="shared" si="27"/>
        <v>1504049.8733333333</v>
      </c>
      <c r="AU22" s="157" t="s">
        <v>44</v>
      </c>
    </row>
    <row r="23" spans="1:47" ht="117" customHeight="1" x14ac:dyDescent="0.35">
      <c r="A23" s="9">
        <v>21</v>
      </c>
      <c r="B23" s="9" t="s">
        <v>34</v>
      </c>
      <c r="C23" s="26" t="s">
        <v>72</v>
      </c>
      <c r="D23" s="27" t="s">
        <v>73</v>
      </c>
      <c r="E23" s="16"/>
      <c r="F23" s="17" t="s">
        <v>37</v>
      </c>
      <c r="G23" s="16">
        <v>1</v>
      </c>
      <c r="H23" s="105">
        <v>212605.04</v>
      </c>
      <c r="I23" s="123">
        <f t="shared" si="5"/>
        <v>252999.9976</v>
      </c>
      <c r="J23" s="105">
        <f t="shared" si="6"/>
        <v>212605.04</v>
      </c>
      <c r="K23" s="140">
        <f t="shared" si="7"/>
        <v>252999.9976</v>
      </c>
      <c r="L23" s="108">
        <v>225546.22</v>
      </c>
      <c r="M23" s="108">
        <f t="shared" si="0"/>
        <v>268400.00179999997</v>
      </c>
      <c r="N23" s="108">
        <f t="shared" si="8"/>
        <v>225546.22</v>
      </c>
      <c r="O23" s="108">
        <f t="shared" si="1"/>
        <v>268400.00179999997</v>
      </c>
      <c r="P23" s="108">
        <v>120168.07</v>
      </c>
      <c r="Q23" s="108">
        <f t="shared" si="9"/>
        <v>143000.00330000001</v>
      </c>
      <c r="R23" s="105">
        <f t="shared" si="2"/>
        <v>120168.07</v>
      </c>
      <c r="S23" s="108">
        <f t="shared" si="3"/>
        <v>143000.00330000001</v>
      </c>
      <c r="T23" s="108">
        <f t="shared" si="10"/>
        <v>221466.66756666664</v>
      </c>
      <c r="U23" s="108">
        <f t="shared" si="28"/>
        <v>55839.371314472788</v>
      </c>
      <c r="V23" s="127">
        <f t="shared" si="29"/>
        <v>0.25213442694559818</v>
      </c>
      <c r="W23" s="108">
        <f t="shared" si="11"/>
        <v>221466.66756666664</v>
      </c>
      <c r="X23" s="108">
        <f t="shared" si="12"/>
        <v>221466.66756666664</v>
      </c>
      <c r="Y23" s="108">
        <v>112786</v>
      </c>
      <c r="Z23" s="108">
        <f t="shared" si="4"/>
        <v>134215.34</v>
      </c>
      <c r="AA23" s="108">
        <f t="shared" si="13"/>
        <v>112786</v>
      </c>
      <c r="AB23" s="108">
        <f t="shared" si="14"/>
        <v>134215.34</v>
      </c>
      <c r="AC23" s="108">
        <f t="shared" si="15"/>
        <v>124893.27731092437</v>
      </c>
      <c r="AD23" s="108">
        <v>148623</v>
      </c>
      <c r="AE23" s="108">
        <f t="shared" si="16"/>
        <v>124893.27731092437</v>
      </c>
      <c r="AF23" s="108">
        <f t="shared" si="17"/>
        <v>148623</v>
      </c>
      <c r="AG23" s="105">
        <f>_xlfn.XLOOKUP(D23,[1]General!$D$7:$D$477,[1]General!$L$7:$L$477)</f>
        <v>117892.43697478992</v>
      </c>
      <c r="AH23" s="108">
        <f>_xlfn.XLOOKUP(D23,[1]General!$D$7:$D$477,[1]General!$M$7:$M$477)</f>
        <v>140292</v>
      </c>
      <c r="AI23" s="108">
        <f t="shared" si="18"/>
        <v>117892.43697478992</v>
      </c>
      <c r="AJ23" s="108">
        <f t="shared" si="19"/>
        <v>140292</v>
      </c>
      <c r="AK23" s="108">
        <f t="shared" si="20"/>
        <v>141043.44666666666</v>
      </c>
      <c r="AL23" s="108">
        <f t="shared" si="21"/>
        <v>5905.8541994946763</v>
      </c>
      <c r="AM23" s="127">
        <f t="shared" si="22"/>
        <v>4.1872588475891447E-2</v>
      </c>
      <c r="AN23" s="108">
        <f t="shared" si="23"/>
        <v>141043.44666666666</v>
      </c>
      <c r="AO23" s="108">
        <f t="shared" si="24"/>
        <v>141043.44666666666</v>
      </c>
      <c r="AP23" s="108">
        <f t="shared" si="25"/>
        <v>181255.05711666663</v>
      </c>
      <c r="AQ23" s="108">
        <f t="shared" si="26"/>
        <v>40211.61045000008</v>
      </c>
      <c r="AR23" s="162">
        <f t="shared" si="30"/>
        <v>0.22185097116555194</v>
      </c>
      <c r="AS23" s="131">
        <f>AVERAGE(I23,M23,Q23,Z23,AD23,AH23)</f>
        <v>181255.05711666666</v>
      </c>
      <c r="AT23" s="156">
        <f t="shared" si="27"/>
        <v>181255.05711666666</v>
      </c>
      <c r="AU23" s="157" t="s">
        <v>38</v>
      </c>
    </row>
    <row r="24" spans="1:47" ht="101.5" x14ac:dyDescent="0.35">
      <c r="A24" s="9">
        <v>22</v>
      </c>
      <c r="B24" s="9" t="s">
        <v>34</v>
      </c>
      <c r="C24" s="26" t="s">
        <v>74</v>
      </c>
      <c r="D24" s="27" t="s">
        <v>75</v>
      </c>
      <c r="E24" s="16"/>
      <c r="F24" s="17" t="s">
        <v>37</v>
      </c>
      <c r="G24" s="16">
        <v>1</v>
      </c>
      <c r="H24" s="105">
        <v>193277.31</v>
      </c>
      <c r="I24" s="123">
        <f t="shared" si="5"/>
        <v>229999.99889999998</v>
      </c>
      <c r="J24" s="105">
        <f t="shared" si="6"/>
        <v>193277.31</v>
      </c>
      <c r="K24" s="140">
        <f t="shared" si="7"/>
        <v>229999.99889999998</v>
      </c>
      <c r="L24" s="108">
        <v>198319.33</v>
      </c>
      <c r="M24" s="108">
        <f t="shared" si="0"/>
        <v>236000.00269999998</v>
      </c>
      <c r="N24" s="108">
        <f t="shared" si="8"/>
        <v>198319.33</v>
      </c>
      <c r="O24" s="108">
        <f t="shared" si="1"/>
        <v>236000.00269999998</v>
      </c>
      <c r="P24" s="108">
        <v>109243.7</v>
      </c>
      <c r="Q24" s="108">
        <f t="shared" si="9"/>
        <v>130000.003</v>
      </c>
      <c r="R24" s="105">
        <f t="shared" si="2"/>
        <v>109243.7</v>
      </c>
      <c r="S24" s="108">
        <f t="shared" si="3"/>
        <v>130000.003</v>
      </c>
      <c r="T24" s="108">
        <f t="shared" si="10"/>
        <v>198666.66819999999</v>
      </c>
      <c r="U24" s="108">
        <f t="shared" si="28"/>
        <v>48616.41145173549</v>
      </c>
      <c r="V24" s="127">
        <f t="shared" si="29"/>
        <v>0.24471347857302764</v>
      </c>
      <c r="W24" s="108">
        <f t="shared" si="11"/>
        <v>198666.66819999999</v>
      </c>
      <c r="X24" s="108">
        <f t="shared" si="12"/>
        <v>198666.66819999999</v>
      </c>
      <c r="Y24" s="108">
        <v>132536</v>
      </c>
      <c r="Z24" s="108">
        <f t="shared" si="4"/>
        <v>157717.84</v>
      </c>
      <c r="AA24" s="108">
        <f t="shared" si="13"/>
        <v>132536</v>
      </c>
      <c r="AB24" s="108">
        <f t="shared" si="14"/>
        <v>157717.84</v>
      </c>
      <c r="AC24" s="108">
        <f t="shared" si="15"/>
        <v>143775.63025210085</v>
      </c>
      <c r="AD24" s="108">
        <v>171093</v>
      </c>
      <c r="AE24" s="108">
        <f t="shared" si="16"/>
        <v>143775.63025210085</v>
      </c>
      <c r="AF24" s="108">
        <f t="shared" si="17"/>
        <v>171093</v>
      </c>
      <c r="AG24" s="105">
        <f>_xlfn.XLOOKUP(D24,[1]General!$D$7:$D$477,[1]General!$L$7:$L$477)</f>
        <v>130326.05042016807</v>
      </c>
      <c r="AH24" s="108">
        <f>_xlfn.XLOOKUP(D24,[1]General!$D$7:$D$477,[1]General!$M$7:$M$477)</f>
        <v>155088</v>
      </c>
      <c r="AI24" s="108">
        <f t="shared" si="18"/>
        <v>130326.05042016807</v>
      </c>
      <c r="AJ24" s="108">
        <f t="shared" si="19"/>
        <v>155088</v>
      </c>
      <c r="AK24" s="108">
        <f t="shared" si="20"/>
        <v>161299.61333333331</v>
      </c>
      <c r="AL24" s="108">
        <f t="shared" si="21"/>
        <v>7007.7020203265556</v>
      </c>
      <c r="AM24" s="127">
        <f t="shared" si="22"/>
        <v>4.344524996377274E-2</v>
      </c>
      <c r="AN24" s="108">
        <f t="shared" si="23"/>
        <v>161299.61333333331</v>
      </c>
      <c r="AO24" s="108">
        <f t="shared" si="24"/>
        <v>161299.61333333331</v>
      </c>
      <c r="AP24" s="108">
        <f t="shared" si="25"/>
        <v>179983.14076666665</v>
      </c>
      <c r="AQ24" s="108">
        <f t="shared" si="26"/>
        <v>18683.52743333334</v>
      </c>
      <c r="AR24" s="116">
        <f t="shared" si="30"/>
        <v>0.10380709745228303</v>
      </c>
      <c r="AS24" s="131">
        <f>AVERAGE(I24,M24,Q24,Z24,AD24,AH24)</f>
        <v>179983.14076666665</v>
      </c>
      <c r="AT24" s="156">
        <f t="shared" si="27"/>
        <v>179983.14076666665</v>
      </c>
      <c r="AU24" s="157" t="s">
        <v>38</v>
      </c>
    </row>
    <row r="25" spans="1:47" ht="50.5" customHeight="1" x14ac:dyDescent="0.35">
      <c r="A25" s="9">
        <v>23</v>
      </c>
      <c r="B25" s="9" t="s">
        <v>34</v>
      </c>
      <c r="C25" s="26" t="s">
        <v>76</v>
      </c>
      <c r="D25" s="27" t="s">
        <v>77</v>
      </c>
      <c r="E25" s="16"/>
      <c r="F25" s="17" t="s">
        <v>37</v>
      </c>
      <c r="G25" s="16">
        <v>1</v>
      </c>
      <c r="H25" s="105">
        <v>207000</v>
      </c>
      <c r="I25" s="123">
        <f t="shared" si="5"/>
        <v>246330</v>
      </c>
      <c r="J25" s="105">
        <f t="shared" si="6"/>
        <v>207000</v>
      </c>
      <c r="K25" s="140">
        <f t="shared" si="7"/>
        <v>246330</v>
      </c>
      <c r="L25" s="108">
        <v>216000</v>
      </c>
      <c r="M25" s="108">
        <f t="shared" si="0"/>
        <v>257040</v>
      </c>
      <c r="N25" s="108">
        <f t="shared" si="8"/>
        <v>216000</v>
      </c>
      <c r="O25" s="108">
        <f t="shared" si="1"/>
        <v>257040</v>
      </c>
      <c r="P25" s="108">
        <v>117000</v>
      </c>
      <c r="Q25" s="108">
        <f t="shared" si="9"/>
        <v>139230</v>
      </c>
      <c r="R25" s="105">
        <f t="shared" si="2"/>
        <v>117000</v>
      </c>
      <c r="S25" s="108">
        <f t="shared" si="3"/>
        <v>139230</v>
      </c>
      <c r="T25" s="108">
        <f t="shared" si="10"/>
        <v>214200</v>
      </c>
      <c r="U25" s="108">
        <f t="shared" si="28"/>
        <v>53191.801999932286</v>
      </c>
      <c r="V25" s="127">
        <f t="shared" si="29"/>
        <v>0.24832774042918901</v>
      </c>
      <c r="W25" s="108">
        <f t="shared" si="11"/>
        <v>214200</v>
      </c>
      <c r="X25" s="108">
        <f t="shared" si="12"/>
        <v>214200</v>
      </c>
      <c r="Y25" s="108">
        <v>126692</v>
      </c>
      <c r="Z25" s="108">
        <f t="shared" si="4"/>
        <v>150763.47999999998</v>
      </c>
      <c r="AA25" s="108">
        <f t="shared" si="13"/>
        <v>126692</v>
      </c>
      <c r="AB25" s="108">
        <f t="shared" si="14"/>
        <v>150763.47999999998</v>
      </c>
      <c r="AC25" s="108">
        <f t="shared" si="15"/>
        <v>150968.90756302522</v>
      </c>
      <c r="AD25" s="108">
        <v>179653</v>
      </c>
      <c r="AE25" s="108">
        <f t="shared" si="16"/>
        <v>150968.90756302522</v>
      </c>
      <c r="AF25" s="108">
        <f t="shared" si="17"/>
        <v>179653</v>
      </c>
      <c r="AG25" s="105">
        <f>_xlfn.XLOOKUP(D25,[1]General!$D$7:$D$477,[1]General!$L$7:$L$477)</f>
        <v>130689.0756302521</v>
      </c>
      <c r="AH25" s="108">
        <f>_xlfn.XLOOKUP(D25,[1]General!$D$7:$D$477,[1]General!$M$7:$M$477)</f>
        <v>155520</v>
      </c>
      <c r="AI25" s="108">
        <f t="shared" si="18"/>
        <v>130689.0756302521</v>
      </c>
      <c r="AJ25" s="108">
        <f t="shared" si="19"/>
        <v>155520</v>
      </c>
      <c r="AK25" s="108">
        <f t="shared" si="20"/>
        <v>161978.82666666666</v>
      </c>
      <c r="AL25" s="108">
        <f t="shared" si="21"/>
        <v>12647.487837251412</v>
      </c>
      <c r="AM25" s="127">
        <f t="shared" si="22"/>
        <v>7.8081117745583198E-2</v>
      </c>
      <c r="AN25" s="108">
        <f t="shared" si="23"/>
        <v>161978.82666666666</v>
      </c>
      <c r="AO25" s="108">
        <f t="shared" si="24"/>
        <v>161978.82666666666</v>
      </c>
      <c r="AP25" s="108">
        <f t="shared" si="25"/>
        <v>188089.41333333333</v>
      </c>
      <c r="AQ25" s="108">
        <f t="shared" si="26"/>
        <v>26110.586666666735</v>
      </c>
      <c r="AR25" s="116">
        <f t="shared" si="30"/>
        <v>0.13882007606878638</v>
      </c>
      <c r="AS25" s="131">
        <f>AVERAGE(I25,M25,Q25,Z25,AD25,AH25)</f>
        <v>188089.41333333333</v>
      </c>
      <c r="AT25" s="156">
        <f t="shared" si="27"/>
        <v>188089.41333333333</v>
      </c>
      <c r="AU25" s="157" t="s">
        <v>38</v>
      </c>
    </row>
    <row r="26" spans="1:47" ht="77.5" customHeight="1" x14ac:dyDescent="0.35">
      <c r="A26" s="9">
        <v>24</v>
      </c>
      <c r="B26" s="9" t="s">
        <v>34</v>
      </c>
      <c r="C26" s="26" t="s">
        <v>78</v>
      </c>
      <c r="D26" s="27" t="s">
        <v>79</v>
      </c>
      <c r="E26" s="16"/>
      <c r="F26" s="17" t="s">
        <v>37</v>
      </c>
      <c r="G26" s="16">
        <v>1</v>
      </c>
      <c r="H26" s="105">
        <v>144957.98000000001</v>
      </c>
      <c r="I26" s="123">
        <f t="shared" si="5"/>
        <v>172499.99619999999</v>
      </c>
      <c r="J26" s="105">
        <f t="shared" si="6"/>
        <v>144957.98000000001</v>
      </c>
      <c r="K26" s="140">
        <f t="shared" si="7"/>
        <v>172499.99619999999</v>
      </c>
      <c r="L26" s="108">
        <v>153781.51</v>
      </c>
      <c r="M26" s="108">
        <f t="shared" si="0"/>
        <v>182999.9969</v>
      </c>
      <c r="N26" s="108">
        <f t="shared" si="8"/>
        <v>153781.51</v>
      </c>
      <c r="O26" s="108">
        <f t="shared" si="1"/>
        <v>182999.9969</v>
      </c>
      <c r="P26" s="108">
        <v>81932.77</v>
      </c>
      <c r="Q26" s="108">
        <f t="shared" si="9"/>
        <v>97499.996299999999</v>
      </c>
      <c r="R26" s="105">
        <f t="shared" si="2"/>
        <v>81932.77</v>
      </c>
      <c r="S26" s="108">
        <f t="shared" si="3"/>
        <v>97499.996299999999</v>
      </c>
      <c r="T26" s="108">
        <f t="shared" si="10"/>
        <v>150999.99646666666</v>
      </c>
      <c r="U26" s="108">
        <f t="shared" si="28"/>
        <v>38072.299790880403</v>
      </c>
      <c r="V26" s="127">
        <f t="shared" si="29"/>
        <v>0.25213444160102932</v>
      </c>
      <c r="W26" s="108">
        <f t="shared" si="11"/>
        <v>150999.99646666666</v>
      </c>
      <c r="X26" s="108">
        <f t="shared" si="12"/>
        <v>150999.99646666666</v>
      </c>
      <c r="Y26" s="108">
        <v>108177</v>
      </c>
      <c r="Z26" s="108">
        <f t="shared" si="4"/>
        <v>128730.62999999999</v>
      </c>
      <c r="AA26" s="108">
        <f t="shared" si="13"/>
        <v>108177</v>
      </c>
      <c r="AB26" s="108">
        <f t="shared" si="14"/>
        <v>128730.62999999999</v>
      </c>
      <c r="AC26" s="108">
        <f t="shared" si="15"/>
        <v>118689.0756302521</v>
      </c>
      <c r="AD26" s="108">
        <v>141240</v>
      </c>
      <c r="AE26" s="108">
        <f t="shared" si="16"/>
        <v>118689.0756302521</v>
      </c>
      <c r="AF26" s="108">
        <f t="shared" si="17"/>
        <v>141240</v>
      </c>
      <c r="AG26" s="105">
        <f>_xlfn.XLOOKUP(D26,[1]General!$D$7:$D$477,[1]General!$L$7:$L$477)</f>
        <v>116168.06722689077</v>
      </c>
      <c r="AH26" s="108">
        <f>_xlfn.XLOOKUP(D26,[1]General!$D$7:$D$477,[1]General!$M$7:$M$477)</f>
        <v>138240</v>
      </c>
      <c r="AI26" s="108">
        <f t="shared" si="18"/>
        <v>116168.06722689077</v>
      </c>
      <c r="AJ26" s="108">
        <f t="shared" si="19"/>
        <v>138240</v>
      </c>
      <c r="AK26" s="108">
        <f t="shared" si="20"/>
        <v>136070.21</v>
      </c>
      <c r="AL26" s="108">
        <f t="shared" si="21"/>
        <v>5332.4213344596137</v>
      </c>
      <c r="AM26" s="127">
        <f t="shared" si="22"/>
        <v>3.9188749208659369E-2</v>
      </c>
      <c r="AN26" s="108">
        <f t="shared" si="23"/>
        <v>136070.21</v>
      </c>
      <c r="AO26" s="108">
        <f t="shared" si="24"/>
        <v>136070.21</v>
      </c>
      <c r="AP26" s="108">
        <f t="shared" si="25"/>
        <v>143535.10323333333</v>
      </c>
      <c r="AQ26" s="108">
        <f t="shared" si="26"/>
        <v>7464.893233333336</v>
      </c>
      <c r="AR26" s="116">
        <f t="shared" si="30"/>
        <v>5.2007439749412847E-2</v>
      </c>
      <c r="AS26" s="131">
        <f>AVERAGE(I26,M26,Q26,Z26,AD26,AH26)</f>
        <v>143535.10323333333</v>
      </c>
      <c r="AT26" s="156">
        <f t="shared" si="27"/>
        <v>143535.10323333333</v>
      </c>
      <c r="AU26" s="157" t="s">
        <v>38</v>
      </c>
    </row>
    <row r="27" spans="1:47" ht="93" customHeight="1" x14ac:dyDescent="0.35">
      <c r="A27" s="9">
        <v>25</v>
      </c>
      <c r="B27" s="9" t="s">
        <v>34</v>
      </c>
      <c r="C27" s="26" t="s">
        <v>80</v>
      </c>
      <c r="D27" s="28" t="s">
        <v>81</v>
      </c>
      <c r="E27" s="16"/>
      <c r="F27" s="17" t="s">
        <v>41</v>
      </c>
      <c r="G27" s="16">
        <v>1</v>
      </c>
      <c r="H27" s="105">
        <v>173949.58</v>
      </c>
      <c r="I27" s="123">
        <f t="shared" si="5"/>
        <v>207000.00019999998</v>
      </c>
      <c r="J27" s="105">
        <f t="shared" si="6"/>
        <v>173949.58</v>
      </c>
      <c r="K27" s="140">
        <f t="shared" si="7"/>
        <v>207000.00019999998</v>
      </c>
      <c r="L27" s="108">
        <v>178487.39</v>
      </c>
      <c r="M27" s="108">
        <f t="shared" si="0"/>
        <v>212399.99410000001</v>
      </c>
      <c r="N27" s="108">
        <f t="shared" si="8"/>
        <v>178487.39</v>
      </c>
      <c r="O27" s="108">
        <f t="shared" si="1"/>
        <v>212399.99410000001</v>
      </c>
      <c r="P27" s="108">
        <v>98319.33</v>
      </c>
      <c r="Q27" s="108">
        <f t="shared" si="9"/>
        <v>117000.0027</v>
      </c>
      <c r="R27" s="105">
        <f t="shared" si="2"/>
        <v>98319.33</v>
      </c>
      <c r="S27" s="108">
        <f t="shared" si="3"/>
        <v>117000.0027</v>
      </c>
      <c r="T27" s="108">
        <f t="shared" si="10"/>
        <v>178799.99899999998</v>
      </c>
      <c r="U27" s="108">
        <f t="shared" si="28"/>
        <v>43754.768429966796</v>
      </c>
      <c r="V27" s="127">
        <f t="shared" si="29"/>
        <v>0.24471347133490085</v>
      </c>
      <c r="W27" s="108">
        <f t="shared" si="11"/>
        <v>178799.99899999998</v>
      </c>
      <c r="X27" s="108">
        <f t="shared" si="12"/>
        <v>178799.99899999998</v>
      </c>
      <c r="Y27" s="108">
        <v>71213</v>
      </c>
      <c r="Z27" s="108">
        <f t="shared" si="4"/>
        <v>84743.47</v>
      </c>
      <c r="AA27" s="108">
        <f t="shared" si="13"/>
        <v>71213</v>
      </c>
      <c r="AB27" s="108">
        <f t="shared" si="14"/>
        <v>84743.47</v>
      </c>
      <c r="AC27" s="108">
        <f t="shared" si="15"/>
        <v>76428.571428571435</v>
      </c>
      <c r="AD27" s="108">
        <v>90950</v>
      </c>
      <c r="AE27" s="108">
        <f t="shared" si="16"/>
        <v>76428.571428571435</v>
      </c>
      <c r="AF27" s="108">
        <f t="shared" si="17"/>
        <v>90950</v>
      </c>
      <c r="AG27" s="105">
        <f>_xlfn.XLOOKUP(D27,[1]General!$D$7:$D$477,[1]General!$L$7:$L$477)</f>
        <v>65798.319327731093</v>
      </c>
      <c r="AH27" s="108">
        <f>_xlfn.XLOOKUP(D27,[1]General!$D$7:$D$477,[1]General!$M$7:$M$477)</f>
        <v>78300</v>
      </c>
      <c r="AI27" s="108">
        <f t="shared" si="18"/>
        <v>65798.319327731093</v>
      </c>
      <c r="AJ27" s="108">
        <f t="shared" si="19"/>
        <v>78300</v>
      </c>
      <c r="AK27" s="108">
        <f t="shared" si="20"/>
        <v>84664.49</v>
      </c>
      <c r="AL27" s="108">
        <f t="shared" si="21"/>
        <v>5164.642832458665</v>
      </c>
      <c r="AM27" s="127">
        <f t="shared" si="22"/>
        <v>6.1001286755033482E-2</v>
      </c>
      <c r="AN27" s="108">
        <f t="shared" si="23"/>
        <v>84664.49</v>
      </c>
      <c r="AO27" s="108">
        <f t="shared" si="24"/>
        <v>84664.49</v>
      </c>
      <c r="AP27" s="108">
        <f t="shared" si="25"/>
        <v>131732.2445</v>
      </c>
      <c r="AQ27" s="108">
        <f t="shared" si="26"/>
        <v>47067.754499999937</v>
      </c>
      <c r="AR27" s="133">
        <f t="shared" si="30"/>
        <v>0.35729866046577485</v>
      </c>
      <c r="AS27" s="131">
        <f>AVERAGE(AJ27,AB27,AF27)</f>
        <v>84664.49</v>
      </c>
      <c r="AT27" s="156">
        <f t="shared" si="27"/>
        <v>84664.49</v>
      </c>
      <c r="AU27" s="157" t="s">
        <v>44</v>
      </c>
    </row>
    <row r="28" spans="1:47" ht="159.5" x14ac:dyDescent="0.35">
      <c r="A28" s="9">
        <v>26</v>
      </c>
      <c r="B28" s="9" t="s">
        <v>34</v>
      </c>
      <c r="C28" s="29" t="s">
        <v>82</v>
      </c>
      <c r="D28" s="14" t="s">
        <v>83</v>
      </c>
      <c r="E28" s="16"/>
      <c r="F28" s="17" t="s">
        <v>37</v>
      </c>
      <c r="G28" s="16">
        <v>1</v>
      </c>
      <c r="H28" s="105">
        <v>2415966.39</v>
      </c>
      <c r="I28" s="123">
        <f t="shared" si="5"/>
        <v>2875000.0041</v>
      </c>
      <c r="J28" s="105">
        <f t="shared" si="6"/>
        <v>2415966.39</v>
      </c>
      <c r="K28" s="140">
        <f t="shared" si="7"/>
        <v>2875000.0041</v>
      </c>
      <c r="L28" s="108">
        <v>2521008.4</v>
      </c>
      <c r="M28" s="108">
        <f t="shared" si="0"/>
        <v>2999999.9959999998</v>
      </c>
      <c r="N28" s="108">
        <f t="shared" si="8"/>
        <v>2521008.4</v>
      </c>
      <c r="O28" s="108">
        <f t="shared" si="1"/>
        <v>2999999.9959999998</v>
      </c>
      <c r="P28" s="108">
        <v>1365546.22</v>
      </c>
      <c r="Q28" s="108">
        <f t="shared" si="9"/>
        <v>1625000.0018</v>
      </c>
      <c r="R28" s="105">
        <f t="shared" si="2"/>
        <v>1365546.22</v>
      </c>
      <c r="S28" s="108">
        <f t="shared" si="3"/>
        <v>1625000.0018</v>
      </c>
      <c r="T28" s="108">
        <f t="shared" si="10"/>
        <v>2500000.0006333333</v>
      </c>
      <c r="U28" s="108">
        <f t="shared" si="28"/>
        <v>620819.34997898887</v>
      </c>
      <c r="V28" s="127">
        <f t="shared" si="29"/>
        <v>0.24832773992868584</v>
      </c>
      <c r="W28" s="108">
        <f t="shared" si="11"/>
        <v>2500000.0006333333</v>
      </c>
      <c r="X28" s="108">
        <f t="shared" si="12"/>
        <v>2500000.0006333333</v>
      </c>
      <c r="Y28" s="108">
        <v>1671318</v>
      </c>
      <c r="Z28" s="108">
        <f t="shared" si="4"/>
        <v>1988868.42</v>
      </c>
      <c r="AA28" s="108">
        <f t="shared" si="13"/>
        <v>1671318</v>
      </c>
      <c r="AB28" s="108">
        <f t="shared" si="14"/>
        <v>1988868.42</v>
      </c>
      <c r="AC28" s="108">
        <f t="shared" si="15"/>
        <v>1726386.5546218487</v>
      </c>
      <c r="AD28" s="108">
        <v>2054400</v>
      </c>
      <c r="AE28" s="108">
        <f t="shared" si="16"/>
        <v>1726386.5546218487</v>
      </c>
      <c r="AF28" s="108">
        <f t="shared" si="17"/>
        <v>2054400</v>
      </c>
      <c r="AG28" s="105">
        <f>_xlfn.XLOOKUP(D28,[1]General!$D$7:$D$477,[1]General!$L$7:$L$477)</f>
        <v>1723462.1848739497</v>
      </c>
      <c r="AH28" s="108">
        <f>_xlfn.XLOOKUP(D28,[1]General!$D$7:$D$477,[1]General!$M$7:$M$477)</f>
        <v>2050920</v>
      </c>
      <c r="AI28" s="108">
        <f t="shared" si="18"/>
        <v>1723462.1848739497</v>
      </c>
      <c r="AJ28" s="108">
        <f t="shared" si="19"/>
        <v>2050920</v>
      </c>
      <c r="AK28" s="108">
        <f t="shared" si="20"/>
        <v>2031396.14</v>
      </c>
      <c r="AL28" s="108">
        <f t="shared" si="21"/>
        <v>30105.180354869193</v>
      </c>
      <c r="AM28" s="127">
        <f t="shared" si="22"/>
        <v>1.4819945633483971E-2</v>
      </c>
      <c r="AN28" s="108">
        <f t="shared" si="23"/>
        <v>2031396.14</v>
      </c>
      <c r="AO28" s="108">
        <f t="shared" si="24"/>
        <v>2031396.14</v>
      </c>
      <c r="AP28" s="108">
        <f t="shared" si="25"/>
        <v>2265698.0703166667</v>
      </c>
      <c r="AQ28" s="108">
        <f t="shared" si="26"/>
        <v>234301.93031666687</v>
      </c>
      <c r="AR28" s="116">
        <f t="shared" si="30"/>
        <v>0.10341268917791836</v>
      </c>
      <c r="AS28" s="131">
        <f>AVERAGE(I28,M28,Q28,Z28,AD28,AH28)</f>
        <v>2265698.0703166667</v>
      </c>
      <c r="AT28" s="156">
        <f t="shared" si="27"/>
        <v>2265698.0703166667</v>
      </c>
      <c r="AU28" s="157" t="s">
        <v>38</v>
      </c>
    </row>
    <row r="29" spans="1:47" ht="112.5" customHeight="1" x14ac:dyDescent="0.35">
      <c r="A29" s="9">
        <v>27</v>
      </c>
      <c r="B29" s="9" t="s">
        <v>34</v>
      </c>
      <c r="C29" s="21" t="s">
        <v>84</v>
      </c>
      <c r="D29" s="28" t="s">
        <v>85</v>
      </c>
      <c r="E29" s="16"/>
      <c r="F29" s="17" t="s">
        <v>86</v>
      </c>
      <c r="G29" s="16">
        <v>1</v>
      </c>
      <c r="H29" s="105">
        <v>77310.92</v>
      </c>
      <c r="I29" s="123">
        <f t="shared" si="5"/>
        <v>91999.9948</v>
      </c>
      <c r="J29" s="105">
        <f t="shared" si="6"/>
        <v>77310.92</v>
      </c>
      <c r="K29" s="140">
        <f t="shared" si="7"/>
        <v>91999.9948</v>
      </c>
      <c r="L29" s="108">
        <v>82016.81</v>
      </c>
      <c r="M29" s="108">
        <f t="shared" si="0"/>
        <v>97600.003899999996</v>
      </c>
      <c r="N29" s="108">
        <f t="shared" si="8"/>
        <v>82016.81</v>
      </c>
      <c r="O29" s="108">
        <f t="shared" si="1"/>
        <v>97600.003899999996</v>
      </c>
      <c r="P29" s="108">
        <v>43697.48</v>
      </c>
      <c r="Q29" s="108">
        <f t="shared" si="9"/>
        <v>52000.001199999999</v>
      </c>
      <c r="R29" s="105">
        <f t="shared" si="2"/>
        <v>43697.48</v>
      </c>
      <c r="S29" s="108">
        <f t="shared" si="3"/>
        <v>52000.001199999999</v>
      </c>
      <c r="T29" s="108">
        <f t="shared" si="10"/>
        <v>80533.333299999998</v>
      </c>
      <c r="U29" s="108">
        <f t="shared" si="28"/>
        <v>20305.226027252014</v>
      </c>
      <c r="V29" s="127">
        <f t="shared" si="29"/>
        <v>0.25213442925070151</v>
      </c>
      <c r="W29" s="108">
        <f t="shared" si="11"/>
        <v>80533.333299999998</v>
      </c>
      <c r="X29" s="108">
        <f t="shared" si="12"/>
        <v>80533.333299999998</v>
      </c>
      <c r="Y29" s="108">
        <v>18792</v>
      </c>
      <c r="Z29" s="108">
        <f t="shared" si="4"/>
        <v>22362.48</v>
      </c>
      <c r="AA29" s="108">
        <f t="shared" si="13"/>
        <v>18792</v>
      </c>
      <c r="AB29" s="108">
        <f t="shared" si="14"/>
        <v>22362.48</v>
      </c>
      <c r="AC29" s="108">
        <f t="shared" si="15"/>
        <v>16994.117647058825</v>
      </c>
      <c r="AD29" s="108">
        <v>20223</v>
      </c>
      <c r="AE29" s="108">
        <f t="shared" si="16"/>
        <v>16994.117647058825</v>
      </c>
      <c r="AF29" s="108">
        <f t="shared" si="17"/>
        <v>20223</v>
      </c>
      <c r="AG29" s="105">
        <f>_xlfn.XLOOKUP(D29,[1]General!$D$7:$D$477,[1]General!$L$7:$L$477)</f>
        <v>19784.873949579833</v>
      </c>
      <c r="AH29" s="108">
        <f>_xlfn.XLOOKUP(D29,[1]General!$D$7:$D$477,[1]General!$M$7:$M$477)</f>
        <v>23544</v>
      </c>
      <c r="AI29" s="108">
        <f t="shared" si="18"/>
        <v>19784.873949579833</v>
      </c>
      <c r="AJ29" s="108">
        <f t="shared" si="19"/>
        <v>23544</v>
      </c>
      <c r="AK29" s="108">
        <f t="shared" si="20"/>
        <v>22043.16</v>
      </c>
      <c r="AL29" s="108">
        <f t="shared" si="21"/>
        <v>1374.465762105408</v>
      </c>
      <c r="AM29" s="127">
        <f t="shared" si="22"/>
        <v>6.2353390444265161E-2</v>
      </c>
      <c r="AN29" s="108">
        <f t="shared" si="23"/>
        <v>22043.16</v>
      </c>
      <c r="AO29" s="108">
        <f t="shared" si="24"/>
        <v>22043.16</v>
      </c>
      <c r="AP29" s="108">
        <f t="shared" si="25"/>
        <v>51288.246650000001</v>
      </c>
      <c r="AQ29" s="108">
        <f t="shared" si="26"/>
        <v>29245.086649999997</v>
      </c>
      <c r="AR29" s="133">
        <f t="shared" si="30"/>
        <v>0.57021030275364259</v>
      </c>
      <c r="AS29" s="131">
        <f>AVERAGE(AJ29,AB29,AF29)</f>
        <v>22043.16</v>
      </c>
      <c r="AT29" s="156">
        <f t="shared" si="27"/>
        <v>22043.16</v>
      </c>
      <c r="AU29" s="157" t="s">
        <v>44</v>
      </c>
    </row>
    <row r="30" spans="1:47" ht="72.5" x14ac:dyDescent="0.35">
      <c r="A30" s="9">
        <v>28</v>
      </c>
      <c r="B30" s="9" t="s">
        <v>34</v>
      </c>
      <c r="C30" s="13" t="s">
        <v>87</v>
      </c>
      <c r="D30" s="30" t="s">
        <v>88</v>
      </c>
      <c r="E30" s="74"/>
      <c r="F30" s="17" t="s">
        <v>37</v>
      </c>
      <c r="G30" s="16">
        <v>1</v>
      </c>
      <c r="H30" s="105">
        <v>172500</v>
      </c>
      <c r="I30" s="123">
        <f t="shared" si="5"/>
        <v>205275</v>
      </c>
      <c r="J30" s="105">
        <f t="shared" si="6"/>
        <v>172500</v>
      </c>
      <c r="K30" s="140">
        <f t="shared" si="7"/>
        <v>205275</v>
      </c>
      <c r="L30" s="108">
        <v>177000</v>
      </c>
      <c r="M30" s="108">
        <f t="shared" si="0"/>
        <v>210630</v>
      </c>
      <c r="N30" s="108">
        <f t="shared" si="8"/>
        <v>177000</v>
      </c>
      <c r="O30" s="108">
        <f t="shared" si="1"/>
        <v>210630</v>
      </c>
      <c r="P30" s="108">
        <v>97500</v>
      </c>
      <c r="Q30" s="108">
        <f t="shared" si="9"/>
        <v>116025</v>
      </c>
      <c r="R30" s="105">
        <f t="shared" si="2"/>
        <v>97500</v>
      </c>
      <c r="S30" s="108">
        <f t="shared" si="3"/>
        <v>116025</v>
      </c>
      <c r="T30" s="108">
        <f t="shared" si="10"/>
        <v>177310</v>
      </c>
      <c r="U30" s="108">
        <f t="shared" si="28"/>
        <v>43390.148075340789</v>
      </c>
      <c r="V30" s="127">
        <f t="shared" si="29"/>
        <v>0.24471348528194004</v>
      </c>
      <c r="W30" s="108">
        <f t="shared" si="11"/>
        <v>177310</v>
      </c>
      <c r="X30" s="108">
        <f t="shared" si="12"/>
        <v>177310</v>
      </c>
      <c r="Y30" s="108">
        <v>129481</v>
      </c>
      <c r="Z30" s="108">
        <f t="shared" si="4"/>
        <v>154082.38999999998</v>
      </c>
      <c r="AA30" s="108">
        <f t="shared" si="13"/>
        <v>129481</v>
      </c>
      <c r="AB30" s="108">
        <f t="shared" si="14"/>
        <v>154082.38999999998</v>
      </c>
      <c r="AC30" s="108">
        <f t="shared" si="15"/>
        <v>137481.51260504202</v>
      </c>
      <c r="AD30" s="108">
        <v>163603</v>
      </c>
      <c r="AE30" s="108">
        <f t="shared" si="16"/>
        <v>137481.51260504202</v>
      </c>
      <c r="AF30" s="108">
        <f t="shared" si="17"/>
        <v>163603</v>
      </c>
      <c r="AG30" s="105">
        <f>_xlfn.XLOOKUP(D30,[1]General!$D$7:$D$477,[1]General!$L$7:$L$477)</f>
        <v>125243.6974789916</v>
      </c>
      <c r="AH30" s="108">
        <f>_xlfn.XLOOKUP(D30,[1]General!$D$7:$D$477,[1]General!$M$7:$M$477)</f>
        <v>149040</v>
      </c>
      <c r="AI30" s="108">
        <f t="shared" si="18"/>
        <v>125243.6974789916</v>
      </c>
      <c r="AJ30" s="108">
        <f t="shared" si="19"/>
        <v>149040</v>
      </c>
      <c r="AK30" s="108">
        <f t="shared" si="20"/>
        <v>155575.13</v>
      </c>
      <c r="AL30" s="108">
        <f t="shared" si="21"/>
        <v>6038.2915233091126</v>
      </c>
      <c r="AM30" s="127">
        <f t="shared" si="22"/>
        <v>3.8812704339756053E-2</v>
      </c>
      <c r="AN30" s="108">
        <f t="shared" si="23"/>
        <v>155575.13</v>
      </c>
      <c r="AO30" s="108">
        <f t="shared" si="24"/>
        <v>155575.13</v>
      </c>
      <c r="AP30" s="108">
        <f t="shared" si="25"/>
        <v>166442.565</v>
      </c>
      <c r="AQ30" s="108">
        <f t="shared" si="26"/>
        <v>10867.434999999998</v>
      </c>
      <c r="AR30" s="116">
        <f t="shared" si="30"/>
        <v>6.5292402817752768E-2</v>
      </c>
      <c r="AS30" s="131">
        <f>AVERAGE(I30,M30,Q30,Z30,AD30,AH30)</f>
        <v>166442.565</v>
      </c>
      <c r="AT30" s="156">
        <f t="shared" si="27"/>
        <v>166442.565</v>
      </c>
      <c r="AU30" s="157" t="s">
        <v>38</v>
      </c>
    </row>
    <row r="31" spans="1:47" ht="87" x14ac:dyDescent="0.35">
      <c r="A31" s="9">
        <v>29</v>
      </c>
      <c r="B31" s="9" t="s">
        <v>34</v>
      </c>
      <c r="C31" s="13" t="s">
        <v>89</v>
      </c>
      <c r="D31" s="14" t="s">
        <v>90</v>
      </c>
      <c r="E31" s="16"/>
      <c r="F31" s="17" t="s">
        <v>41</v>
      </c>
      <c r="G31" s="16">
        <v>1</v>
      </c>
      <c r="H31" s="105">
        <v>149500</v>
      </c>
      <c r="I31" s="123">
        <f t="shared" si="5"/>
        <v>177905</v>
      </c>
      <c r="J31" s="105">
        <f t="shared" si="6"/>
        <v>149500</v>
      </c>
      <c r="K31" s="140">
        <f t="shared" si="7"/>
        <v>177905</v>
      </c>
      <c r="L31" s="108">
        <v>156000</v>
      </c>
      <c r="M31" s="108">
        <f t="shared" si="0"/>
        <v>185640</v>
      </c>
      <c r="N31" s="108">
        <f t="shared" si="8"/>
        <v>156000</v>
      </c>
      <c r="O31" s="108">
        <f t="shared" si="1"/>
        <v>185640</v>
      </c>
      <c r="P31" s="108">
        <v>84500</v>
      </c>
      <c r="Q31" s="108">
        <f t="shared" si="9"/>
        <v>100555</v>
      </c>
      <c r="R31" s="105">
        <f t="shared" si="2"/>
        <v>84500</v>
      </c>
      <c r="S31" s="108">
        <f t="shared" si="3"/>
        <v>100555</v>
      </c>
      <c r="T31" s="108">
        <f t="shared" si="10"/>
        <v>154700</v>
      </c>
      <c r="U31" s="108">
        <f t="shared" si="28"/>
        <v>38416.30144439554</v>
      </c>
      <c r="V31" s="127">
        <f t="shared" si="29"/>
        <v>0.24832774042918901</v>
      </c>
      <c r="W31" s="108">
        <f t="shared" si="11"/>
        <v>154700</v>
      </c>
      <c r="X31" s="108">
        <f t="shared" si="12"/>
        <v>154700</v>
      </c>
      <c r="Y31" s="108">
        <v>137482</v>
      </c>
      <c r="Z31" s="108">
        <f t="shared" si="4"/>
        <v>163603.57999999999</v>
      </c>
      <c r="AA31" s="108">
        <f t="shared" si="13"/>
        <v>137482</v>
      </c>
      <c r="AB31" s="108">
        <f t="shared" si="14"/>
        <v>163603.57999999999</v>
      </c>
      <c r="AC31" s="108">
        <f t="shared" si="15"/>
        <v>128489.91596638656</v>
      </c>
      <c r="AD31" s="108">
        <v>152903</v>
      </c>
      <c r="AE31" s="108">
        <f t="shared" si="16"/>
        <v>128489.91596638656</v>
      </c>
      <c r="AF31" s="108">
        <f t="shared" si="17"/>
        <v>152903</v>
      </c>
      <c r="AG31" s="105">
        <f>_xlfn.XLOOKUP(D31,[1]General!$D$7:$D$477,[1]General!$L$7:$L$477)</f>
        <v>123882.35294117648</v>
      </c>
      <c r="AH31" s="108">
        <f>_xlfn.XLOOKUP(D31,[1]General!$D$7:$D$477,[1]General!$M$7:$M$477)</f>
        <v>147420</v>
      </c>
      <c r="AI31" s="108">
        <f t="shared" si="18"/>
        <v>123882.35294117648</v>
      </c>
      <c r="AJ31" s="108">
        <f t="shared" si="19"/>
        <v>147420</v>
      </c>
      <c r="AK31" s="108">
        <f t="shared" si="20"/>
        <v>154642.19333333333</v>
      </c>
      <c r="AL31" s="108">
        <f t="shared" si="21"/>
        <v>6720.3998141049715</v>
      </c>
      <c r="AM31" s="127">
        <f t="shared" si="22"/>
        <v>4.3457737304715145E-2</v>
      </c>
      <c r="AN31" s="108">
        <f t="shared" si="23"/>
        <v>154642.19333333333</v>
      </c>
      <c r="AO31" s="108">
        <f t="shared" si="24"/>
        <v>154642.19333333333</v>
      </c>
      <c r="AP31" s="108">
        <f t="shared" si="25"/>
        <v>154671.09666666668</v>
      </c>
      <c r="AQ31" s="108">
        <f t="shared" si="26"/>
        <v>28.903333333335468</v>
      </c>
      <c r="AR31" s="158">
        <f>+AQ31/AP31</f>
        <v>1.8686964763445978E-4</v>
      </c>
      <c r="AS31" s="131">
        <f>AVERAGE(I31,M31,Q31,Z31,AD31,AH31)</f>
        <v>154671.09666666665</v>
      </c>
      <c r="AT31" s="156">
        <f t="shared" si="27"/>
        <v>154671.09666666665</v>
      </c>
      <c r="AU31" s="157" t="s">
        <v>38</v>
      </c>
    </row>
    <row r="32" spans="1:47" ht="125.25" customHeight="1" x14ac:dyDescent="0.35">
      <c r="A32" s="9">
        <v>30</v>
      </c>
      <c r="B32" s="9" t="s">
        <v>34</v>
      </c>
      <c r="C32" s="13" t="s">
        <v>91</v>
      </c>
      <c r="D32" s="31" t="s">
        <v>92</v>
      </c>
      <c r="E32" s="75"/>
      <c r="F32" s="17" t="s">
        <v>41</v>
      </c>
      <c r="G32" s="16">
        <v>1</v>
      </c>
      <c r="H32" s="105">
        <v>138000</v>
      </c>
      <c r="I32" s="123">
        <f t="shared" si="5"/>
        <v>164220</v>
      </c>
      <c r="J32" s="105">
        <f t="shared" si="6"/>
        <v>138000</v>
      </c>
      <c r="K32" s="140">
        <f t="shared" si="7"/>
        <v>164220</v>
      </c>
      <c r="L32" s="108">
        <v>146400</v>
      </c>
      <c r="M32" s="108">
        <f t="shared" si="0"/>
        <v>174216</v>
      </c>
      <c r="N32" s="108">
        <f t="shared" si="8"/>
        <v>146400</v>
      </c>
      <c r="O32" s="108">
        <f t="shared" si="1"/>
        <v>174216</v>
      </c>
      <c r="P32" s="108">
        <v>78000</v>
      </c>
      <c r="Q32" s="108">
        <f t="shared" si="9"/>
        <v>92820</v>
      </c>
      <c r="R32" s="105">
        <f t="shared" si="2"/>
        <v>78000</v>
      </c>
      <c r="S32" s="108">
        <f t="shared" si="3"/>
        <v>92820</v>
      </c>
      <c r="T32" s="108">
        <f t="shared" si="10"/>
        <v>143752</v>
      </c>
      <c r="U32" s="108">
        <f t="shared" si="28"/>
        <v>36244.829258806007</v>
      </c>
      <c r="V32" s="127">
        <f t="shared" si="29"/>
        <v>0.25213443471260233</v>
      </c>
      <c r="W32" s="108">
        <f t="shared" si="11"/>
        <v>143752</v>
      </c>
      <c r="X32" s="108">
        <f t="shared" si="12"/>
        <v>143752</v>
      </c>
      <c r="Y32" s="108">
        <v>130378</v>
      </c>
      <c r="Z32" s="108">
        <f t="shared" si="4"/>
        <v>155149.82</v>
      </c>
      <c r="AA32" s="108">
        <f t="shared" si="13"/>
        <v>130378</v>
      </c>
      <c r="AB32" s="108">
        <f t="shared" si="14"/>
        <v>155149.82</v>
      </c>
      <c r="AC32" s="108">
        <f t="shared" si="15"/>
        <v>119498.31932773109</v>
      </c>
      <c r="AD32" s="108">
        <v>142203</v>
      </c>
      <c r="AE32" s="108">
        <f t="shared" si="16"/>
        <v>119498.31932773109</v>
      </c>
      <c r="AF32" s="108">
        <f t="shared" si="17"/>
        <v>142203</v>
      </c>
      <c r="AG32" s="105">
        <f>_xlfn.XLOOKUP(D32,[1]General!$D$7:$D$477,[1]General!$L$7:$L$477)</f>
        <v>116621.84873949581</v>
      </c>
      <c r="AH32" s="108">
        <f>_xlfn.XLOOKUP(D32,[1]General!$D$7:$D$477,[1]General!$M$7:$M$477)</f>
        <v>138780</v>
      </c>
      <c r="AI32" s="108">
        <f t="shared" si="18"/>
        <v>116621.84873949581</v>
      </c>
      <c r="AJ32" s="108">
        <f t="shared" si="19"/>
        <v>138780</v>
      </c>
      <c r="AK32" s="108">
        <f t="shared" si="20"/>
        <v>145377.60666666666</v>
      </c>
      <c r="AL32" s="108">
        <f t="shared" si="21"/>
        <v>7049.886397388892</v>
      </c>
      <c r="AM32" s="127">
        <f t="shared" si="22"/>
        <v>4.8493619884343205E-2</v>
      </c>
      <c r="AN32" s="108">
        <f t="shared" si="23"/>
        <v>145377.60666666666</v>
      </c>
      <c r="AO32" s="108">
        <f t="shared" si="24"/>
        <v>145377.60666666666</v>
      </c>
      <c r="AP32" s="108">
        <f t="shared" si="25"/>
        <v>144564.80333333334</v>
      </c>
      <c r="AQ32" s="108">
        <f t="shared" si="26"/>
        <v>812.80333333332965</v>
      </c>
      <c r="AR32" s="116">
        <f t="shared" si="30"/>
        <v>5.6224151009923989E-3</v>
      </c>
      <c r="AS32" s="131">
        <f>AVERAGE(I32,M32,Q32,Z32,AD32,AH32)</f>
        <v>144564.80333333334</v>
      </c>
      <c r="AT32" s="156">
        <f t="shared" si="27"/>
        <v>144564.80333333334</v>
      </c>
      <c r="AU32" s="157" t="s">
        <v>38</v>
      </c>
    </row>
    <row r="33" spans="1:78" ht="66" customHeight="1" x14ac:dyDescent="0.35">
      <c r="A33" s="9">
        <v>31</v>
      </c>
      <c r="B33" s="9" t="s">
        <v>34</v>
      </c>
      <c r="C33" s="32" t="s">
        <v>93</v>
      </c>
      <c r="D33" s="33" t="s">
        <v>94</v>
      </c>
      <c r="E33" s="75"/>
      <c r="F33" s="17" t="s">
        <v>37</v>
      </c>
      <c r="G33" s="16">
        <v>1</v>
      </c>
      <c r="H33" s="105">
        <v>676470.59</v>
      </c>
      <c r="I33" s="123">
        <f t="shared" si="5"/>
        <v>805000.00209999993</v>
      </c>
      <c r="J33" s="105">
        <f t="shared" si="6"/>
        <v>676470.59</v>
      </c>
      <c r="K33" s="140">
        <f t="shared" si="7"/>
        <v>805000.00209999993</v>
      </c>
      <c r="L33" s="108">
        <v>694117.65</v>
      </c>
      <c r="M33" s="108">
        <f t="shared" si="0"/>
        <v>826000.00349999999</v>
      </c>
      <c r="N33" s="108">
        <f t="shared" si="8"/>
        <v>694117.65</v>
      </c>
      <c r="O33" s="108">
        <f t="shared" si="1"/>
        <v>826000.00349999999</v>
      </c>
      <c r="P33" s="108">
        <v>382352.94</v>
      </c>
      <c r="Q33" s="108">
        <f t="shared" si="9"/>
        <v>454999.99859999999</v>
      </c>
      <c r="R33" s="105">
        <f t="shared" si="2"/>
        <v>382352.94</v>
      </c>
      <c r="S33" s="108">
        <f t="shared" si="3"/>
        <v>454999.99859999999</v>
      </c>
      <c r="T33" s="108">
        <f t="shared" si="10"/>
        <v>695333.33473333332</v>
      </c>
      <c r="U33" s="108">
        <f t="shared" si="28"/>
        <v>170157.44543889037</v>
      </c>
      <c r="V33" s="127">
        <f t="shared" si="29"/>
        <v>0.24471348767443646</v>
      </c>
      <c r="W33" s="108">
        <f t="shared" si="11"/>
        <v>695333.33473333332</v>
      </c>
      <c r="X33" s="108">
        <f t="shared" si="12"/>
        <v>695333.33473333332</v>
      </c>
      <c r="Y33" s="108">
        <v>171521</v>
      </c>
      <c r="Z33" s="108">
        <f t="shared" si="4"/>
        <v>204109.99</v>
      </c>
      <c r="AA33" s="108">
        <f t="shared" si="13"/>
        <v>171521</v>
      </c>
      <c r="AB33" s="108">
        <f t="shared" si="14"/>
        <v>204109.99</v>
      </c>
      <c r="AC33" s="108">
        <f t="shared" si="15"/>
        <v>196826.05042016809</v>
      </c>
      <c r="AD33" s="108">
        <v>234223</v>
      </c>
      <c r="AE33" s="108">
        <f t="shared" si="16"/>
        <v>196826.05042016809</v>
      </c>
      <c r="AF33" s="108">
        <f t="shared" si="17"/>
        <v>234223</v>
      </c>
      <c r="AG33" s="105">
        <f>_xlfn.XLOOKUP(D33,[1]General!$D$7:$D$477,[1]General!$L$7:$L$477)</f>
        <v>185142.85714285716</v>
      </c>
      <c r="AH33" s="108">
        <f>_xlfn.XLOOKUP(D33,[1]General!$D$7:$D$477,[1]General!$M$7:$M$477)</f>
        <v>220320</v>
      </c>
      <c r="AI33" s="108">
        <f t="shared" si="18"/>
        <v>185142.85714285716</v>
      </c>
      <c r="AJ33" s="108">
        <f t="shared" si="19"/>
        <v>220320</v>
      </c>
      <c r="AK33" s="108">
        <f t="shared" si="20"/>
        <v>219550.99666666667</v>
      </c>
      <c r="AL33" s="108">
        <f t="shared" si="21"/>
        <v>12305.604885851364</v>
      </c>
      <c r="AM33" s="127">
        <f t="shared" si="22"/>
        <v>5.6048959342846212E-2</v>
      </c>
      <c r="AN33" s="108">
        <f t="shared" si="23"/>
        <v>219550.99666666667</v>
      </c>
      <c r="AO33" s="108">
        <f t="shared" si="24"/>
        <v>219550.99666666667</v>
      </c>
      <c r="AP33" s="108">
        <f t="shared" si="25"/>
        <v>457442.16570000001</v>
      </c>
      <c r="AQ33" s="108">
        <f t="shared" si="26"/>
        <v>237891.16903333325</v>
      </c>
      <c r="AR33" s="133">
        <f t="shared" si="30"/>
        <v>0.52004643837172448</v>
      </c>
      <c r="AS33" s="131">
        <f>AVERAGE(AJ33,AB33,AF33)</f>
        <v>219550.99666666667</v>
      </c>
      <c r="AT33" s="156">
        <f t="shared" si="27"/>
        <v>219550.99666666667</v>
      </c>
      <c r="AU33" s="157" t="s">
        <v>44</v>
      </c>
    </row>
    <row r="34" spans="1:78" ht="46.9" customHeight="1" x14ac:dyDescent="0.35">
      <c r="A34" s="9">
        <v>32</v>
      </c>
      <c r="B34" s="9" t="s">
        <v>34</v>
      </c>
      <c r="C34" s="32" t="s">
        <v>95</v>
      </c>
      <c r="D34" s="33" t="s">
        <v>96</v>
      </c>
      <c r="E34" s="75"/>
      <c r="F34" s="17" t="s">
        <v>37</v>
      </c>
      <c r="G34" s="16">
        <v>1</v>
      </c>
      <c r="H34" s="105">
        <v>43487.39</v>
      </c>
      <c r="I34" s="123">
        <f t="shared" si="5"/>
        <v>51749.994099999996</v>
      </c>
      <c r="J34" s="105">
        <f t="shared" si="6"/>
        <v>43487.39</v>
      </c>
      <c r="K34" s="140">
        <f t="shared" si="7"/>
        <v>51749.994099999996</v>
      </c>
      <c r="L34" s="108">
        <v>45378.15</v>
      </c>
      <c r="M34" s="108">
        <f t="shared" si="0"/>
        <v>53999.998500000002</v>
      </c>
      <c r="N34" s="108">
        <f t="shared" si="8"/>
        <v>45378.15</v>
      </c>
      <c r="O34" s="108">
        <f t="shared" si="1"/>
        <v>53999.998500000002</v>
      </c>
      <c r="P34" s="108">
        <v>24579.83</v>
      </c>
      <c r="Q34" s="108">
        <f t="shared" si="9"/>
        <v>29249.9977</v>
      </c>
      <c r="R34" s="105">
        <f t="shared" si="2"/>
        <v>24579.83</v>
      </c>
      <c r="S34" s="108">
        <f t="shared" si="3"/>
        <v>29249.9977</v>
      </c>
      <c r="T34" s="108">
        <f t="shared" si="10"/>
        <v>44999.996766666671</v>
      </c>
      <c r="U34" s="108">
        <f t="shared" si="28"/>
        <v>11174.74780923505</v>
      </c>
      <c r="V34" s="127">
        <f t="shared" si="29"/>
        <v>0.2483277469369207</v>
      </c>
      <c r="W34" s="108">
        <f t="shared" si="11"/>
        <v>44999.996766666671</v>
      </c>
      <c r="X34" s="108">
        <f t="shared" si="12"/>
        <v>44999.996766666671</v>
      </c>
      <c r="Y34" s="108">
        <v>59255</v>
      </c>
      <c r="Z34" s="108">
        <f t="shared" si="4"/>
        <v>70513.45</v>
      </c>
      <c r="AA34" s="108">
        <f t="shared" si="13"/>
        <v>59255</v>
      </c>
      <c r="AB34" s="108">
        <f t="shared" si="14"/>
        <v>70513.45</v>
      </c>
      <c r="AC34" s="108">
        <f t="shared" si="15"/>
        <v>60243.697478991598</v>
      </c>
      <c r="AD34" s="108">
        <v>71690</v>
      </c>
      <c r="AE34" s="108">
        <f t="shared" si="16"/>
        <v>60243.697478991598</v>
      </c>
      <c r="AF34" s="108">
        <f t="shared" si="17"/>
        <v>71690</v>
      </c>
      <c r="AG34" s="105">
        <f>_xlfn.XLOOKUP(D34,[1]General!$D$7:$D$477,[1]General!$L$7:$L$477)</f>
        <v>68067.226890756312</v>
      </c>
      <c r="AH34" s="108">
        <f>_xlfn.XLOOKUP(D34,[1]General!$D$7:$D$477,[1]General!$M$7:$M$477)</f>
        <v>81000</v>
      </c>
      <c r="AI34" s="108">
        <f t="shared" si="18"/>
        <v>68067.226890756312</v>
      </c>
      <c r="AJ34" s="108">
        <f t="shared" si="19"/>
        <v>81000</v>
      </c>
      <c r="AK34" s="108">
        <f t="shared" si="20"/>
        <v>74401.150000000009</v>
      </c>
      <c r="AL34" s="108">
        <f t="shared" si="21"/>
        <v>4690.74858755686</v>
      </c>
      <c r="AM34" s="127">
        <f t="shared" si="22"/>
        <v>6.3046721556815441E-2</v>
      </c>
      <c r="AN34" s="108">
        <f t="shared" si="23"/>
        <v>74401.150000000009</v>
      </c>
      <c r="AO34" s="108">
        <f t="shared" si="24"/>
        <v>74401.150000000009</v>
      </c>
      <c r="AP34" s="108">
        <f t="shared" si="25"/>
        <v>59700.573383333336</v>
      </c>
      <c r="AQ34" s="108">
        <f t="shared" si="26"/>
        <v>14700.576616666669</v>
      </c>
      <c r="AR34" s="116">
        <f t="shared" si="30"/>
        <v>0.24623844937426753</v>
      </c>
      <c r="AS34" s="131">
        <f>AVERAGE(I34,M34,Q34,Z34,AD34,AH34)</f>
        <v>59700.573383333336</v>
      </c>
      <c r="AT34" s="156">
        <f t="shared" si="27"/>
        <v>59700.573383333336</v>
      </c>
      <c r="AU34" s="157" t="s">
        <v>38</v>
      </c>
    </row>
    <row r="35" spans="1:78" ht="67.900000000000006" customHeight="1" x14ac:dyDescent="0.35">
      <c r="A35" s="9">
        <v>33</v>
      </c>
      <c r="B35" s="9" t="s">
        <v>34</v>
      </c>
      <c r="C35" s="32" t="s">
        <v>97</v>
      </c>
      <c r="D35" s="33" t="s">
        <v>98</v>
      </c>
      <c r="E35" s="75"/>
      <c r="F35" s="17" t="s">
        <v>37</v>
      </c>
      <c r="G35" s="16">
        <v>1</v>
      </c>
      <c r="H35" s="105">
        <v>138000</v>
      </c>
      <c r="I35" s="123">
        <f t="shared" si="5"/>
        <v>164220</v>
      </c>
      <c r="J35" s="105">
        <f t="shared" si="6"/>
        <v>138000</v>
      </c>
      <c r="K35" s="140">
        <f t="shared" si="7"/>
        <v>164220</v>
      </c>
      <c r="L35" s="108">
        <v>146400</v>
      </c>
      <c r="M35" s="108">
        <f t="shared" si="0"/>
        <v>174216</v>
      </c>
      <c r="N35" s="108">
        <f t="shared" si="8"/>
        <v>146400</v>
      </c>
      <c r="O35" s="108">
        <f t="shared" si="1"/>
        <v>174216</v>
      </c>
      <c r="P35" s="108">
        <v>78000</v>
      </c>
      <c r="Q35" s="108">
        <f t="shared" si="9"/>
        <v>92820</v>
      </c>
      <c r="R35" s="105">
        <f t="shared" si="2"/>
        <v>78000</v>
      </c>
      <c r="S35" s="108">
        <f t="shared" si="3"/>
        <v>92820</v>
      </c>
      <c r="T35" s="108">
        <f t="shared" si="10"/>
        <v>143752</v>
      </c>
      <c r="U35" s="108">
        <f t="shared" si="28"/>
        <v>36244.829258806007</v>
      </c>
      <c r="V35" s="127">
        <f t="shared" si="29"/>
        <v>0.25213443471260233</v>
      </c>
      <c r="W35" s="108">
        <f t="shared" si="11"/>
        <v>143752</v>
      </c>
      <c r="X35" s="108">
        <f t="shared" si="12"/>
        <v>143752</v>
      </c>
      <c r="Y35" s="108">
        <v>70584</v>
      </c>
      <c r="Z35" s="108">
        <f t="shared" si="4"/>
        <v>83994.959999999992</v>
      </c>
      <c r="AA35" s="108">
        <f t="shared" si="13"/>
        <v>70584</v>
      </c>
      <c r="AB35" s="108">
        <f t="shared" si="14"/>
        <v>83994.959999999992</v>
      </c>
      <c r="AC35" s="108">
        <f t="shared" si="15"/>
        <v>79036.134453781517</v>
      </c>
      <c r="AD35" s="108">
        <v>94053</v>
      </c>
      <c r="AE35" s="108">
        <f t="shared" si="16"/>
        <v>79036.134453781517</v>
      </c>
      <c r="AF35" s="108">
        <f t="shared" si="17"/>
        <v>94053</v>
      </c>
      <c r="AG35" s="105">
        <f>_xlfn.XLOOKUP(D35,[1]General!$D$7:$D$477,[1]General!$L$7:$L$477)</f>
        <v>85310.924369747896</v>
      </c>
      <c r="AH35" s="108">
        <f>_xlfn.XLOOKUP(D35,[1]General!$D$7:$D$477,[1]General!$M$7:$M$477)</f>
        <v>101520</v>
      </c>
      <c r="AI35" s="108">
        <f t="shared" si="18"/>
        <v>85310.924369747896</v>
      </c>
      <c r="AJ35" s="108">
        <f t="shared" si="19"/>
        <v>101520</v>
      </c>
      <c r="AK35" s="108">
        <f t="shared" si="20"/>
        <v>93189.319999999992</v>
      </c>
      <c r="AL35" s="108">
        <f t="shared" si="21"/>
        <v>7180.5855892677755</v>
      </c>
      <c r="AM35" s="127">
        <f t="shared" si="22"/>
        <v>7.7053739519375997E-2</v>
      </c>
      <c r="AN35" s="108">
        <f t="shared" si="23"/>
        <v>93189.319999999992</v>
      </c>
      <c r="AO35" s="108">
        <f t="shared" si="24"/>
        <v>93189.319999999992</v>
      </c>
      <c r="AP35" s="108">
        <f t="shared" si="25"/>
        <v>118470.66</v>
      </c>
      <c r="AQ35" s="108">
        <f t="shared" si="26"/>
        <v>25281.340000000011</v>
      </c>
      <c r="AR35" s="116">
        <f t="shared" si="30"/>
        <v>0.21339747748514282</v>
      </c>
      <c r="AS35" s="131">
        <f>AVERAGE(I35,M35,Q35,Z35,AD35,AH35)</f>
        <v>118470.65999999999</v>
      </c>
      <c r="AT35" s="156">
        <f t="shared" si="27"/>
        <v>118470.65999999999</v>
      </c>
      <c r="AU35" s="157" t="s">
        <v>38</v>
      </c>
    </row>
    <row r="36" spans="1:78" ht="52.15" customHeight="1" x14ac:dyDescent="0.35">
      <c r="A36" s="9">
        <v>34</v>
      </c>
      <c r="B36" s="9" t="s">
        <v>34</v>
      </c>
      <c r="C36" s="32" t="s">
        <v>99</v>
      </c>
      <c r="D36" s="33" t="s">
        <v>100</v>
      </c>
      <c r="E36" s="75"/>
      <c r="F36" s="17" t="s">
        <v>37</v>
      </c>
      <c r="G36" s="16">
        <v>1</v>
      </c>
      <c r="H36" s="105">
        <v>231932.77</v>
      </c>
      <c r="I36" s="123">
        <f t="shared" si="5"/>
        <v>275999.9963</v>
      </c>
      <c r="J36" s="105">
        <f t="shared" si="6"/>
        <v>231932.77</v>
      </c>
      <c r="K36" s="140">
        <f t="shared" si="7"/>
        <v>275999.9963</v>
      </c>
      <c r="L36" s="108">
        <v>237983.19</v>
      </c>
      <c r="M36" s="108">
        <f t="shared" si="0"/>
        <v>283199.99609999999</v>
      </c>
      <c r="N36" s="108">
        <f t="shared" si="8"/>
        <v>237983.19</v>
      </c>
      <c r="O36" s="108">
        <f t="shared" si="1"/>
        <v>283199.99609999999</v>
      </c>
      <c r="P36" s="108">
        <v>131092.44</v>
      </c>
      <c r="Q36" s="108">
        <f t="shared" si="9"/>
        <v>156000.0036</v>
      </c>
      <c r="R36" s="105">
        <f t="shared" si="2"/>
        <v>131092.44</v>
      </c>
      <c r="S36" s="108">
        <f t="shared" si="3"/>
        <v>156000.0036</v>
      </c>
      <c r="T36" s="108">
        <f t="shared" si="10"/>
        <v>238399.99866666668</v>
      </c>
      <c r="U36" s="108">
        <f t="shared" si="28"/>
        <v>58339.691403137651</v>
      </c>
      <c r="V36" s="127">
        <f t="shared" si="29"/>
        <v>0.24471347201938876</v>
      </c>
      <c r="W36" s="108">
        <f t="shared" si="11"/>
        <v>238399.99866666668</v>
      </c>
      <c r="X36" s="108">
        <f t="shared" si="12"/>
        <v>238399.99866666668</v>
      </c>
      <c r="Y36" s="108">
        <v>47655</v>
      </c>
      <c r="Z36" s="108">
        <f t="shared" si="4"/>
        <v>56709.45</v>
      </c>
      <c r="AA36" s="108">
        <f t="shared" si="13"/>
        <v>47655</v>
      </c>
      <c r="AB36" s="108">
        <f t="shared" si="14"/>
        <v>56709.45</v>
      </c>
      <c r="AC36" s="108">
        <f t="shared" si="15"/>
        <v>40372.268907563026</v>
      </c>
      <c r="AD36" s="108">
        <v>48043</v>
      </c>
      <c r="AE36" s="108">
        <f t="shared" si="16"/>
        <v>40372.268907563026</v>
      </c>
      <c r="AF36" s="108">
        <f t="shared" si="17"/>
        <v>48043</v>
      </c>
      <c r="AG36" s="105">
        <f>_xlfn.XLOOKUP(D36,[1]General!$D$7:$D$477,[1]General!$L$7:$L$477)</f>
        <v>45015.126050420171</v>
      </c>
      <c r="AH36" s="108">
        <f>_xlfn.XLOOKUP(D36,[1]General!$D$7:$D$477,[1]General!$M$7:$M$477)</f>
        <v>53568</v>
      </c>
      <c r="AI36" s="108">
        <f t="shared" si="18"/>
        <v>45015.126050420171</v>
      </c>
      <c r="AJ36" s="108">
        <f t="shared" si="19"/>
        <v>53568</v>
      </c>
      <c r="AK36" s="108">
        <f t="shared" si="20"/>
        <v>52773.483333333337</v>
      </c>
      <c r="AL36" s="108">
        <f t="shared" si="21"/>
        <v>3582.3903984940298</v>
      </c>
      <c r="AM36" s="127">
        <f t="shared" si="22"/>
        <v>6.788239419154056E-2</v>
      </c>
      <c r="AN36" s="108">
        <f t="shared" si="23"/>
        <v>52773.483333333337</v>
      </c>
      <c r="AO36" s="108">
        <f t="shared" si="24"/>
        <v>52773.483333333337</v>
      </c>
      <c r="AP36" s="108">
        <f t="shared" si="25"/>
        <v>145586.74100000001</v>
      </c>
      <c r="AQ36" s="108">
        <f t="shared" si="26"/>
        <v>92813.257666666686</v>
      </c>
      <c r="AR36" s="133">
        <f t="shared" si="30"/>
        <v>0.63751174749262829</v>
      </c>
      <c r="AS36" s="131">
        <f>AVERAGE(AJ36,AB36,AF36)</f>
        <v>52773.483333333337</v>
      </c>
      <c r="AT36" s="156">
        <f t="shared" si="27"/>
        <v>52773.483333333337</v>
      </c>
      <c r="AU36" s="157" t="s">
        <v>44</v>
      </c>
    </row>
    <row r="37" spans="1:78" ht="232" x14ac:dyDescent="0.35">
      <c r="A37" s="9">
        <v>35</v>
      </c>
      <c r="B37" s="9" t="s">
        <v>34</v>
      </c>
      <c r="C37" s="13" t="s">
        <v>101</v>
      </c>
      <c r="D37" s="14" t="s">
        <v>102</v>
      </c>
      <c r="E37" s="16"/>
      <c r="F37" s="17" t="s">
        <v>103</v>
      </c>
      <c r="G37" s="16">
        <v>1</v>
      </c>
      <c r="H37" s="105">
        <v>1150000</v>
      </c>
      <c r="I37" s="123">
        <f t="shared" si="5"/>
        <v>1368500</v>
      </c>
      <c r="J37" s="105">
        <f t="shared" si="6"/>
        <v>1150000</v>
      </c>
      <c r="K37" s="140">
        <f t="shared" si="7"/>
        <v>1368500</v>
      </c>
      <c r="L37" s="108">
        <v>1200000</v>
      </c>
      <c r="M37" s="108">
        <f t="shared" si="0"/>
        <v>1428000</v>
      </c>
      <c r="N37" s="108">
        <f t="shared" si="8"/>
        <v>1200000</v>
      </c>
      <c r="O37" s="108">
        <f t="shared" si="1"/>
        <v>1428000</v>
      </c>
      <c r="P37" s="108">
        <v>650000</v>
      </c>
      <c r="Q37" s="108">
        <f t="shared" si="9"/>
        <v>773500</v>
      </c>
      <c r="R37" s="105">
        <f t="shared" si="2"/>
        <v>650000</v>
      </c>
      <c r="S37" s="108">
        <f t="shared" si="3"/>
        <v>773500</v>
      </c>
      <c r="T37" s="108">
        <f t="shared" si="10"/>
        <v>1190000</v>
      </c>
      <c r="U37" s="108">
        <f t="shared" si="28"/>
        <v>295510.01111073489</v>
      </c>
      <c r="V37" s="127">
        <f t="shared" si="29"/>
        <v>0.24832774042918898</v>
      </c>
      <c r="W37" s="108">
        <f t="shared" si="11"/>
        <v>1190000</v>
      </c>
      <c r="X37" s="108">
        <f t="shared" si="12"/>
        <v>1190000</v>
      </c>
      <c r="Y37" s="108">
        <v>1069101</v>
      </c>
      <c r="Z37" s="108">
        <f t="shared" si="4"/>
        <v>1272230.19</v>
      </c>
      <c r="AA37" s="108">
        <f t="shared" si="13"/>
        <v>1069101</v>
      </c>
      <c r="AB37" s="108">
        <f t="shared" si="14"/>
        <v>1272230.19</v>
      </c>
      <c r="AC37" s="108">
        <f t="shared" si="15"/>
        <v>1011554.6218487396</v>
      </c>
      <c r="AD37" s="108">
        <v>1203750</v>
      </c>
      <c r="AE37" s="108">
        <f t="shared" si="16"/>
        <v>1011554.6218487396</v>
      </c>
      <c r="AF37" s="108">
        <f t="shared" si="17"/>
        <v>1203750</v>
      </c>
      <c r="AG37" s="105">
        <f>_xlfn.XLOOKUP(D37,[1]General!$D$7:$D$477,[1]General!$L$7:$L$477)</f>
        <v>1098151.2605042018</v>
      </c>
      <c r="AH37" s="108">
        <f>_xlfn.XLOOKUP(D37,[1]General!$D$7:$D$477,[1]General!$M$7:$M$477)</f>
        <v>1306800</v>
      </c>
      <c r="AI37" s="108">
        <f t="shared" si="18"/>
        <v>1098151.2605042018</v>
      </c>
      <c r="AJ37" s="108">
        <f t="shared" si="19"/>
        <v>1306800</v>
      </c>
      <c r="AK37" s="108">
        <f t="shared" si="20"/>
        <v>1260926.73</v>
      </c>
      <c r="AL37" s="108">
        <f t="shared" si="21"/>
        <v>42822.515736301619</v>
      </c>
      <c r="AM37" s="127">
        <f t="shared" si="22"/>
        <v>3.3961145177960991E-2</v>
      </c>
      <c r="AN37" s="108">
        <f t="shared" si="23"/>
        <v>1260926.73</v>
      </c>
      <c r="AO37" s="108">
        <f t="shared" si="24"/>
        <v>1260926.73</v>
      </c>
      <c r="AP37" s="108">
        <f t="shared" si="25"/>
        <v>1225463.365</v>
      </c>
      <c r="AQ37" s="108">
        <f t="shared" si="26"/>
        <v>35463.364999999991</v>
      </c>
      <c r="AR37" s="116">
        <f t="shared" si="30"/>
        <v>2.8938739429391257E-2</v>
      </c>
      <c r="AS37" s="131">
        <f>AVERAGE(I37,M37,Q37,Z37,AD37,AH37)</f>
        <v>1225463.365</v>
      </c>
      <c r="AT37" s="156">
        <f t="shared" si="27"/>
        <v>1225463.365</v>
      </c>
      <c r="AU37" s="157" t="s">
        <v>38</v>
      </c>
    </row>
    <row r="38" spans="1:78" ht="58" x14ac:dyDescent="0.35">
      <c r="A38" s="9">
        <v>36</v>
      </c>
      <c r="B38" s="9" t="s">
        <v>34</v>
      </c>
      <c r="C38" s="61" t="s">
        <v>104</v>
      </c>
      <c r="D38" s="34" t="s">
        <v>105</v>
      </c>
      <c r="E38" s="76"/>
      <c r="F38" s="17" t="s">
        <v>37</v>
      </c>
      <c r="G38" s="16">
        <v>1</v>
      </c>
      <c r="H38" s="105">
        <v>1460500</v>
      </c>
      <c r="I38" s="123">
        <f t="shared" si="5"/>
        <v>1737995</v>
      </c>
      <c r="J38" s="105">
        <f t="shared" si="6"/>
        <v>1460500</v>
      </c>
      <c r="K38" s="140">
        <f t="shared" si="7"/>
        <v>1737995</v>
      </c>
      <c r="L38" s="108">
        <v>1549400</v>
      </c>
      <c r="M38" s="108">
        <f t="shared" si="0"/>
        <v>1843786</v>
      </c>
      <c r="N38" s="108">
        <f t="shared" si="8"/>
        <v>1549400</v>
      </c>
      <c r="O38" s="108">
        <f t="shared" si="1"/>
        <v>1843786</v>
      </c>
      <c r="P38" s="108">
        <v>825500</v>
      </c>
      <c r="Q38" s="108">
        <f t="shared" si="9"/>
        <v>982345</v>
      </c>
      <c r="R38" s="105">
        <f t="shared" si="2"/>
        <v>825500</v>
      </c>
      <c r="S38" s="108">
        <f t="shared" si="3"/>
        <v>982345</v>
      </c>
      <c r="T38" s="108">
        <f t="shared" si="10"/>
        <v>1521375.3333333333</v>
      </c>
      <c r="U38" s="108">
        <f t="shared" si="28"/>
        <v>383591.1096556969</v>
      </c>
      <c r="V38" s="127">
        <f t="shared" si="29"/>
        <v>0.25213443471260233</v>
      </c>
      <c r="W38" s="108">
        <f t="shared" si="11"/>
        <v>1521375.3333333333</v>
      </c>
      <c r="X38" s="108">
        <f t="shared" si="12"/>
        <v>1521375.3333333333</v>
      </c>
      <c r="Y38" s="108">
        <v>436092</v>
      </c>
      <c r="Z38" s="108">
        <f t="shared" si="4"/>
        <v>518949.48</v>
      </c>
      <c r="AA38" s="108">
        <f t="shared" si="13"/>
        <v>436092</v>
      </c>
      <c r="AB38" s="108">
        <f t="shared" si="14"/>
        <v>518949.48</v>
      </c>
      <c r="AC38" s="108">
        <f t="shared" si="15"/>
        <v>475655.46218487399</v>
      </c>
      <c r="AD38" s="108">
        <v>566030</v>
      </c>
      <c r="AE38" s="108">
        <f t="shared" si="16"/>
        <v>475655.46218487399</v>
      </c>
      <c r="AF38" s="108">
        <f t="shared" si="17"/>
        <v>566030</v>
      </c>
      <c r="AG38" s="129">
        <f t="shared" ref="AG38" si="31">AH38/1.19</f>
        <v>404773.10924369749</v>
      </c>
      <c r="AH38" s="118">
        <v>481680</v>
      </c>
      <c r="AI38" s="108">
        <f t="shared" si="18"/>
        <v>404773.10924369749</v>
      </c>
      <c r="AJ38" s="108">
        <f t="shared" si="19"/>
        <v>481680</v>
      </c>
      <c r="AK38" s="108">
        <f t="shared" si="20"/>
        <v>522219.82666666666</v>
      </c>
      <c r="AL38" s="108">
        <f t="shared" si="21"/>
        <v>34513.301788249053</v>
      </c>
      <c r="AM38" s="127">
        <f t="shared" si="22"/>
        <v>6.6089604465130583E-2</v>
      </c>
      <c r="AN38" s="108">
        <f t="shared" si="23"/>
        <v>522219.82666666666</v>
      </c>
      <c r="AO38" s="108">
        <f t="shared" si="24"/>
        <v>522219.82666666666</v>
      </c>
      <c r="AP38" s="108">
        <f t="shared" si="25"/>
        <v>1021797.58</v>
      </c>
      <c r="AQ38" s="108">
        <f t="shared" si="26"/>
        <v>499577.75333333318</v>
      </c>
      <c r="AR38" s="133">
        <f t="shared" si="30"/>
        <v>0.48892047026900692</v>
      </c>
      <c r="AS38" s="131">
        <f>AVERAGE(AJ38,AB38,AF38)</f>
        <v>522219.82666666666</v>
      </c>
      <c r="AT38" s="156">
        <f t="shared" si="27"/>
        <v>522219.82666666666</v>
      </c>
      <c r="AU38" s="157" t="s">
        <v>44</v>
      </c>
    </row>
    <row r="39" spans="1:78" ht="29" x14ac:dyDescent="0.35">
      <c r="A39" s="9">
        <v>37</v>
      </c>
      <c r="B39" s="9" t="s">
        <v>34</v>
      </c>
      <c r="C39" s="32" t="s">
        <v>106</v>
      </c>
      <c r="D39" s="35" t="s">
        <v>107</v>
      </c>
      <c r="E39" s="76"/>
      <c r="F39" s="17" t="s">
        <v>108</v>
      </c>
      <c r="G39" s="16">
        <v>1</v>
      </c>
      <c r="H39" s="105">
        <v>115966.39</v>
      </c>
      <c r="I39" s="123">
        <f t="shared" si="5"/>
        <v>138000.00409999999</v>
      </c>
      <c r="J39" s="105">
        <f t="shared" si="6"/>
        <v>115966.39</v>
      </c>
      <c r="K39" s="140">
        <f t="shared" si="7"/>
        <v>138000.00409999999</v>
      </c>
      <c r="L39" s="108">
        <v>118991.6</v>
      </c>
      <c r="M39" s="108">
        <f t="shared" si="0"/>
        <v>141600.00399999999</v>
      </c>
      <c r="N39" s="108">
        <f t="shared" si="8"/>
        <v>118991.6</v>
      </c>
      <c r="O39" s="108">
        <f t="shared" si="1"/>
        <v>141600.00399999999</v>
      </c>
      <c r="P39" s="108">
        <v>65546.22</v>
      </c>
      <c r="Q39" s="108">
        <f t="shared" si="9"/>
        <v>78000.001799999998</v>
      </c>
      <c r="R39" s="105">
        <f t="shared" si="2"/>
        <v>65546.22</v>
      </c>
      <c r="S39" s="108">
        <f t="shared" si="3"/>
        <v>78000.001799999998</v>
      </c>
      <c r="T39" s="108">
        <f t="shared" si="10"/>
        <v>119200.00329999998</v>
      </c>
      <c r="U39" s="108">
        <f t="shared" si="28"/>
        <v>29169.848502863413</v>
      </c>
      <c r="V39" s="127">
        <f t="shared" si="29"/>
        <v>0.24471348737675258</v>
      </c>
      <c r="W39" s="108">
        <f t="shared" si="11"/>
        <v>119200.00329999998</v>
      </c>
      <c r="X39" s="108">
        <f t="shared" si="12"/>
        <v>119200.00329999998</v>
      </c>
      <c r="Y39" s="108">
        <v>74540</v>
      </c>
      <c r="Z39" s="108">
        <f t="shared" si="4"/>
        <v>88702.599999999991</v>
      </c>
      <c r="AA39" s="108">
        <f t="shared" si="13"/>
        <v>74540</v>
      </c>
      <c r="AB39" s="108">
        <f t="shared" si="14"/>
        <v>88702.599999999991</v>
      </c>
      <c r="AC39" s="108">
        <f t="shared" si="15"/>
        <v>69684.873949579836</v>
      </c>
      <c r="AD39" s="108">
        <v>82925</v>
      </c>
      <c r="AE39" s="108">
        <f t="shared" si="16"/>
        <v>69684.873949579836</v>
      </c>
      <c r="AF39" s="108">
        <f t="shared" si="17"/>
        <v>82925</v>
      </c>
      <c r="AG39" s="105">
        <f>_xlfn.XLOOKUP(D39,[1]General!$D$7:$D$477,[1]General!$L$7:$L$477)</f>
        <v>61714.285714285717</v>
      </c>
      <c r="AH39" s="108">
        <f>_xlfn.XLOOKUP(D39,[1]General!$D$7:$D$477,[1]General!$M$7:$M$477)</f>
        <v>73440</v>
      </c>
      <c r="AI39" s="108">
        <f t="shared" si="18"/>
        <v>61714.285714285717</v>
      </c>
      <c r="AJ39" s="108">
        <f t="shared" si="19"/>
        <v>73440</v>
      </c>
      <c r="AK39" s="108">
        <f t="shared" si="20"/>
        <v>81689.2</v>
      </c>
      <c r="AL39" s="108">
        <f t="shared" si="21"/>
        <v>6291.907019868192</v>
      </c>
      <c r="AM39" s="127">
        <f t="shared" si="22"/>
        <v>7.7022507502438414E-2</v>
      </c>
      <c r="AN39" s="108">
        <f t="shared" si="23"/>
        <v>81689.2</v>
      </c>
      <c r="AO39" s="108">
        <f t="shared" si="24"/>
        <v>81689.2</v>
      </c>
      <c r="AP39" s="108">
        <f t="shared" si="25"/>
        <v>100444.60165</v>
      </c>
      <c r="AQ39" s="108">
        <f t="shared" si="26"/>
        <v>18755.401649999985</v>
      </c>
      <c r="AR39" s="116">
        <f t="shared" si="30"/>
        <v>0.18672383922984065</v>
      </c>
      <c r="AS39" s="131">
        <f>AVERAGE(I39,M39,Q39,Z39,AD39,AH39)</f>
        <v>100444.60164999998</v>
      </c>
      <c r="AT39" s="156">
        <f t="shared" si="27"/>
        <v>100444.60164999998</v>
      </c>
      <c r="AU39" s="157" t="s">
        <v>38</v>
      </c>
    </row>
    <row r="40" spans="1:78" ht="304.5" x14ac:dyDescent="0.35">
      <c r="A40" s="9">
        <v>38</v>
      </c>
      <c r="B40" s="9" t="s">
        <v>34</v>
      </c>
      <c r="C40" s="32" t="s">
        <v>109</v>
      </c>
      <c r="D40" s="36" t="s">
        <v>110</v>
      </c>
      <c r="E40" s="16"/>
      <c r="F40" s="17" t="s">
        <v>103</v>
      </c>
      <c r="G40" s="16">
        <v>1</v>
      </c>
      <c r="H40" s="105">
        <v>2012500</v>
      </c>
      <c r="I40" s="123">
        <f t="shared" si="5"/>
        <v>2394875</v>
      </c>
      <c r="J40" s="105">
        <f t="shared" si="6"/>
        <v>2012500</v>
      </c>
      <c r="K40" s="140">
        <f t="shared" si="7"/>
        <v>2394875</v>
      </c>
      <c r="L40" s="108">
        <v>2100000</v>
      </c>
      <c r="M40" s="108">
        <f t="shared" si="0"/>
        <v>2499000</v>
      </c>
      <c r="N40" s="108">
        <f t="shared" si="8"/>
        <v>2100000</v>
      </c>
      <c r="O40" s="108">
        <f t="shared" si="1"/>
        <v>2499000</v>
      </c>
      <c r="P40" s="108">
        <v>1137500</v>
      </c>
      <c r="Q40" s="108">
        <f t="shared" si="9"/>
        <v>1353625</v>
      </c>
      <c r="R40" s="105">
        <f t="shared" si="2"/>
        <v>1137500</v>
      </c>
      <c r="S40" s="108">
        <f t="shared" si="3"/>
        <v>1353625</v>
      </c>
      <c r="T40" s="108">
        <f t="shared" si="10"/>
        <v>2082500</v>
      </c>
      <c r="U40" s="108">
        <f t="shared" si="28"/>
        <v>517142.51944378606</v>
      </c>
      <c r="V40" s="127">
        <f>(U40/T40)</f>
        <v>0.24832774042918898</v>
      </c>
      <c r="W40" s="108">
        <f t="shared" si="11"/>
        <v>2082500</v>
      </c>
      <c r="X40" s="108">
        <f t="shared" si="12"/>
        <v>2082500</v>
      </c>
      <c r="Y40" s="108">
        <v>1191387</v>
      </c>
      <c r="Z40" s="108">
        <f t="shared" si="4"/>
        <v>1417750.53</v>
      </c>
      <c r="AA40" s="108">
        <f>+Y40*G40</f>
        <v>1191387</v>
      </c>
      <c r="AB40" s="108">
        <f t="shared" si="14"/>
        <v>1417750.53</v>
      </c>
      <c r="AC40" s="108">
        <f t="shared" si="15"/>
        <v>1257924.3697478992</v>
      </c>
      <c r="AD40" s="108">
        <v>1496930</v>
      </c>
      <c r="AE40" s="108">
        <f t="shared" si="16"/>
        <v>1257924.3697478992</v>
      </c>
      <c r="AF40" s="108">
        <f t="shared" si="17"/>
        <v>1496930</v>
      </c>
      <c r="AG40" s="105">
        <f>_xlfn.XLOOKUP(D40,[1]General!$D$7:$D$477,[1]General!$L$7:$L$477)</f>
        <v>1225210.0840336136</v>
      </c>
      <c r="AH40" s="108">
        <f>_xlfn.XLOOKUP(D40,[1]General!$D$7:$D$477,[1]General!$M$7:$M$477)</f>
        <v>1458000</v>
      </c>
      <c r="AI40" s="108">
        <f>+AG40*G40</f>
        <v>1225210.0840336136</v>
      </c>
      <c r="AJ40" s="108">
        <f t="shared" si="19"/>
        <v>1458000</v>
      </c>
      <c r="AK40" s="108">
        <f t="shared" si="20"/>
        <v>1457560.1766666668</v>
      </c>
      <c r="AL40" s="108">
        <f t="shared" si="21"/>
        <v>32326.379329103471</v>
      </c>
      <c r="AM40" s="127">
        <f t="shared" si="22"/>
        <v>2.2178418323030427E-2</v>
      </c>
      <c r="AN40" s="108">
        <f t="shared" si="23"/>
        <v>1457560.1766666668</v>
      </c>
      <c r="AO40" s="108">
        <f t="shared" si="24"/>
        <v>1457560.1766666668</v>
      </c>
      <c r="AP40" s="108">
        <f t="shared" si="25"/>
        <v>1770030.0883333334</v>
      </c>
      <c r="AQ40" s="108">
        <f t="shared" si="26"/>
        <v>312469.9116666661</v>
      </c>
      <c r="AR40" s="116">
        <f t="shared" si="30"/>
        <v>0.17653367235180104</v>
      </c>
      <c r="AS40" s="131">
        <f>AVERAGE(I40,M40,Q40,Z40,AD40,AH40)</f>
        <v>1770030.0883333336</v>
      </c>
      <c r="AT40" s="156">
        <f t="shared" si="27"/>
        <v>1770030.0883333336</v>
      </c>
      <c r="AU40" s="157" t="s">
        <v>38</v>
      </c>
    </row>
    <row r="41" spans="1:78" ht="25.5" customHeight="1" x14ac:dyDescent="0.35">
      <c r="A41" s="236" t="s">
        <v>111</v>
      </c>
      <c r="B41" s="237"/>
      <c r="C41" s="237"/>
      <c r="D41" s="237"/>
      <c r="E41" s="237"/>
      <c r="F41" s="237"/>
      <c r="G41" s="238"/>
      <c r="H41" s="106">
        <f>SUM(H6:H39)</f>
        <v>15822385.920000002</v>
      </c>
      <c r="I41" s="106">
        <f>SUM(I7:I40)</f>
        <v>21223514.244799998</v>
      </c>
      <c r="J41" s="106">
        <f>SUM(J6:J39)</f>
        <v>15822385.920000002</v>
      </c>
      <c r="K41" s="141">
        <f>SUM(K6:K39)</f>
        <v>18828639.244799998</v>
      </c>
      <c r="L41" s="109">
        <f>SUM(L7:L40)</f>
        <v>18611793.060000002</v>
      </c>
      <c r="M41" s="109">
        <f>SUM(M7:M40)</f>
        <v>22148033.7414</v>
      </c>
      <c r="N41" s="109">
        <f t="shared" ref="N41:Y41" si="32">SUM(N7:N40)</f>
        <v>18611793.060000002</v>
      </c>
      <c r="O41" s="109">
        <f t="shared" si="32"/>
        <v>22148033.7414</v>
      </c>
      <c r="P41" s="109">
        <f>SUM(P7:P40)</f>
        <v>10080587.710000003</v>
      </c>
      <c r="Q41" s="109">
        <f t="shared" si="32"/>
        <v>11995899.3749</v>
      </c>
      <c r="R41" s="109">
        <f t="shared" si="32"/>
        <v>10080587.710000003</v>
      </c>
      <c r="S41" s="109">
        <f t="shared" si="32"/>
        <v>11995899.3749</v>
      </c>
      <c r="T41" s="109">
        <f t="shared" si="32"/>
        <v>18455815.787033331</v>
      </c>
      <c r="U41" s="109">
        <f t="shared" si="32"/>
        <v>4584337.6458049109</v>
      </c>
      <c r="V41" s="99"/>
      <c r="W41" s="109">
        <f t="shared" si="32"/>
        <v>18455815.787033331</v>
      </c>
      <c r="X41" s="109">
        <f t="shared" si="32"/>
        <v>18455815.787033331</v>
      </c>
      <c r="Y41" s="109">
        <f t="shared" si="32"/>
        <v>10243241</v>
      </c>
      <c r="Z41" s="109">
        <f t="shared" ref="Z41" si="33">SUM(Z7:Z40)</f>
        <v>12189456.789999995</v>
      </c>
      <c r="AA41" s="109">
        <f t="shared" ref="AA41" si="34">SUM(AA7:AA40)</f>
        <v>10243241</v>
      </c>
      <c r="AB41" s="109">
        <f t="shared" ref="AB41" si="35">SUM(AB7:AB40)</f>
        <v>12189456.789999995</v>
      </c>
      <c r="AC41" s="109">
        <f>SUM(AC7:AC40)</f>
        <v>10509018.487394961</v>
      </c>
      <c r="AD41" s="109">
        <f t="shared" ref="AD41:AF41" si="36">SUM(AD7:AD40)</f>
        <v>12505732</v>
      </c>
      <c r="AE41" s="109">
        <f t="shared" si="36"/>
        <v>10509018.487394961</v>
      </c>
      <c r="AF41" s="109">
        <f t="shared" si="36"/>
        <v>12505732</v>
      </c>
      <c r="AG41" s="109">
        <f t="shared" ref="AG41" si="37">SUM(AG7:AG40)</f>
        <v>10238873.949579831</v>
      </c>
      <c r="AH41" s="109">
        <f t="shared" ref="AH41" si="38">SUM(AH7:AH40)</f>
        <v>12184260</v>
      </c>
      <c r="AI41" s="109">
        <f t="shared" ref="AI41" si="39">SUM(AI7:AI40)</f>
        <v>10238873.949579831</v>
      </c>
      <c r="AJ41" s="109">
        <f t="shared" ref="AJ41" si="40">SUM(AJ7:AJ40)</f>
        <v>12184260</v>
      </c>
      <c r="AK41" s="109">
        <f t="shared" ref="AK41" si="41">SUM(AK7:AK40)</f>
        <v>12293149.596666664</v>
      </c>
      <c r="AL41" s="109">
        <f t="shared" ref="AL41" si="42">SUM(AL7:AL40)</f>
        <v>535971.34597830707</v>
      </c>
      <c r="AM41" s="99"/>
      <c r="AN41" s="109">
        <f t="shared" ref="AN41" si="43">SUM(AN7:AN40)</f>
        <v>12293149.596666664</v>
      </c>
      <c r="AO41" s="109">
        <f t="shared" ref="AO41" si="44">SUM(AO7:AO40)</f>
        <v>12293149.596666664</v>
      </c>
      <c r="AP41" s="109">
        <f t="shared" ref="AP41" si="45">SUM(AP7:AP40)</f>
        <v>15374482.691849997</v>
      </c>
      <c r="AQ41" s="109">
        <f t="shared" ref="AQ41" si="46">SUM(AQ7:AQ40)</f>
        <v>3690852.3729499984</v>
      </c>
      <c r="AR41" s="57"/>
      <c r="AS41" s="214">
        <f>SUM(AS7:AS40)</f>
        <v>12693948.079899997</v>
      </c>
      <c r="AT41" s="214">
        <f>SUM(AT7:AT40)</f>
        <v>12693948.079899997</v>
      </c>
      <c r="AU41" s="88"/>
      <c r="AW41" s="144">
        <v>12693948.079899997</v>
      </c>
    </row>
    <row r="42" spans="1:78" s="37" customFormat="1" ht="22.9" customHeight="1" x14ac:dyDescent="0.35">
      <c r="A42" s="81" t="s">
        <v>112</v>
      </c>
      <c r="B42" s="82"/>
      <c r="C42" s="82"/>
      <c r="D42" s="82"/>
      <c r="E42" s="82"/>
      <c r="F42" s="82"/>
      <c r="G42" s="82"/>
      <c r="H42" s="107"/>
      <c r="I42" s="124"/>
      <c r="J42" s="124"/>
      <c r="K42" s="142"/>
      <c r="L42" s="84"/>
      <c r="M42" s="84"/>
      <c r="N42" s="84"/>
      <c r="O42" s="84"/>
      <c r="P42" s="84"/>
      <c r="Q42" s="84"/>
      <c r="R42" s="84"/>
      <c r="S42" s="84"/>
      <c r="T42" s="84"/>
      <c r="U42" s="84"/>
      <c r="V42" s="149"/>
      <c r="W42" s="84"/>
      <c r="X42" s="84"/>
      <c r="Y42" s="84"/>
      <c r="Z42" s="84"/>
      <c r="AA42" s="84"/>
      <c r="AB42" s="84"/>
      <c r="AC42" s="84"/>
      <c r="AD42" s="84"/>
      <c r="AE42" s="84"/>
      <c r="AF42" s="84"/>
      <c r="AG42" s="84"/>
      <c r="AH42" s="84"/>
      <c r="AI42" s="84"/>
      <c r="AJ42" s="84"/>
      <c r="AK42" s="84"/>
      <c r="AL42" s="84"/>
      <c r="AM42" s="149"/>
      <c r="AN42" s="84"/>
      <c r="AO42" s="84"/>
      <c r="AP42" s="84"/>
      <c r="AQ42" s="84"/>
      <c r="AR42" s="82"/>
      <c r="AS42" s="124"/>
      <c r="AT42" s="124"/>
      <c r="AU42" s="82"/>
      <c r="AV42" s="58"/>
      <c r="AW42" s="171"/>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row>
    <row r="43" spans="1:78" ht="203" x14ac:dyDescent="0.35">
      <c r="A43" s="9">
        <v>39</v>
      </c>
      <c r="B43" s="9" t="s">
        <v>34</v>
      </c>
      <c r="C43" s="13" t="s">
        <v>113</v>
      </c>
      <c r="D43" s="34" t="s">
        <v>114</v>
      </c>
      <c r="E43" s="76"/>
      <c r="F43" s="17" t="s">
        <v>37</v>
      </c>
      <c r="G43" s="16">
        <v>1</v>
      </c>
      <c r="H43" s="108">
        <v>67647.600000000006</v>
      </c>
      <c r="I43" s="123">
        <f t="shared" ref="I43:I59" si="47">+H43*1.19</f>
        <v>80500.644</v>
      </c>
      <c r="J43" s="105">
        <f>+H43*G43</f>
        <v>67647.600000000006</v>
      </c>
      <c r="K43" s="140">
        <f t="shared" si="7"/>
        <v>80500.644</v>
      </c>
      <c r="L43" s="108">
        <v>70588.800000000003</v>
      </c>
      <c r="M43" s="108">
        <f>+L43*1.19</f>
        <v>84000.672000000006</v>
      </c>
      <c r="N43" s="108">
        <f>+M43*1.19</f>
        <v>99960.799679999996</v>
      </c>
      <c r="O43" s="108">
        <f t="shared" ref="O43:O59" si="48">+M43*G43</f>
        <v>84000.672000000006</v>
      </c>
      <c r="P43" s="108">
        <v>38235.599999999999</v>
      </c>
      <c r="Q43" s="108">
        <f t="shared" ref="Q43:Q59" si="49">+P43*1.19</f>
        <v>45500.363999999994</v>
      </c>
      <c r="R43" s="105">
        <f t="shared" ref="R43:R59" si="50">+P43*G43</f>
        <v>38235.599999999999</v>
      </c>
      <c r="S43" s="108">
        <f t="shared" ref="S43:S59" si="51">+Q43*G43</f>
        <v>45500.363999999994</v>
      </c>
      <c r="T43" s="108">
        <f t="shared" si="10"/>
        <v>70000.56</v>
      </c>
      <c r="U43" s="108">
        <f t="shared" si="28"/>
        <v>17383.080893577899</v>
      </c>
      <c r="V43" s="127">
        <f t="shared" si="29"/>
        <v>0.24832774042918943</v>
      </c>
      <c r="W43" s="108">
        <f t="shared" si="11"/>
        <v>70000.56</v>
      </c>
      <c r="X43" s="108">
        <f t="shared" si="12"/>
        <v>70000.56</v>
      </c>
      <c r="Y43" s="108">
        <v>82555</v>
      </c>
      <c r="Z43" s="108">
        <f t="shared" ref="Z43:Z59" si="52">+Y43*1.19</f>
        <v>98240.45</v>
      </c>
      <c r="AA43" s="108">
        <f>+Y43*G43</f>
        <v>82555</v>
      </c>
      <c r="AB43" s="108">
        <f t="shared" si="14"/>
        <v>98240.45</v>
      </c>
      <c r="AC43" s="108">
        <f t="shared" ref="AC43:AC59" si="53">+AD43/1.19</f>
        <v>88403.361344537814</v>
      </c>
      <c r="AD43" s="108">
        <v>105200</v>
      </c>
      <c r="AE43" s="108">
        <f t="shared" ref="AE43:AE59" si="54">+AC43*G43</f>
        <v>88403.361344537814</v>
      </c>
      <c r="AF43" s="108">
        <f t="shared" ref="AF43:AF59" si="55">+AD43*G43</f>
        <v>105200</v>
      </c>
      <c r="AG43" s="105">
        <f>_xlfn.XLOOKUP(D43,[1]General!$D$7:$D$477,[1]General!$L$7:$L$477)</f>
        <v>83277.310924369755</v>
      </c>
      <c r="AH43" s="108">
        <f>_xlfn.XLOOKUP(D43,[1]General!$D$7:$D$477,[1]General!$M$7:$M$477)</f>
        <v>99100</v>
      </c>
      <c r="AI43" s="108">
        <f>+AG43*G43</f>
        <v>83277.310924369755</v>
      </c>
      <c r="AJ43" s="108">
        <f t="shared" ref="AJ43" si="56">AH43*G43</f>
        <v>99100</v>
      </c>
      <c r="AK43" s="108">
        <f t="shared" si="20"/>
        <v>100846.81666666667</v>
      </c>
      <c r="AL43" s="108">
        <f t="shared" si="21"/>
        <v>3098.1026882952456</v>
      </c>
      <c r="AM43" s="152">
        <f>+AL43/AK43</f>
        <v>3.0720877373209887E-2</v>
      </c>
      <c r="AN43" s="108">
        <f t="shared" si="23"/>
        <v>100846.81666666667</v>
      </c>
      <c r="AO43" s="108">
        <f t="shared" si="24"/>
        <v>100846.81666666667</v>
      </c>
      <c r="AP43" s="108">
        <f t="shared" si="25"/>
        <v>85423.688333333324</v>
      </c>
      <c r="AQ43" s="108">
        <f t="shared" si="26"/>
        <v>15423.12833333337</v>
      </c>
      <c r="AR43" s="116">
        <f t="shared" si="30"/>
        <v>0.18054861168193184</v>
      </c>
      <c r="AS43" s="131">
        <f t="shared" ref="AS43:AS49" si="57">AVERAGE(I43,M43,Q43,Z43,AD43,AH43)</f>
        <v>85423.688333333339</v>
      </c>
      <c r="AT43" s="156">
        <f t="shared" ref="AT43:AT59" si="58">+AS43*G43</f>
        <v>85423.688333333339</v>
      </c>
      <c r="AU43" s="157" t="s">
        <v>38</v>
      </c>
    </row>
    <row r="44" spans="1:78" ht="192" customHeight="1" x14ac:dyDescent="0.35">
      <c r="A44" s="9">
        <v>40</v>
      </c>
      <c r="B44" s="9" t="s">
        <v>34</v>
      </c>
      <c r="C44" s="13" t="s">
        <v>115</v>
      </c>
      <c r="D44" s="34" t="s">
        <v>116</v>
      </c>
      <c r="E44" s="76"/>
      <c r="F44" s="17" t="s">
        <v>37</v>
      </c>
      <c r="G44" s="16">
        <v>1</v>
      </c>
      <c r="H44" s="108">
        <v>92000</v>
      </c>
      <c r="I44" s="123">
        <f t="shared" si="47"/>
        <v>109480</v>
      </c>
      <c r="J44" s="105">
        <f>+H44*G44</f>
        <v>92000</v>
      </c>
      <c r="K44" s="140">
        <f>+I44*G44</f>
        <v>109480</v>
      </c>
      <c r="L44" s="108">
        <v>97600</v>
      </c>
      <c r="M44" s="108">
        <f t="shared" ref="M44:M59" si="59">+L44*1.19</f>
        <v>116144</v>
      </c>
      <c r="N44" s="108">
        <f t="shared" ref="N44:N59" si="60">+G44*K44</f>
        <v>109480</v>
      </c>
      <c r="O44" s="108">
        <f t="shared" si="48"/>
        <v>116144</v>
      </c>
      <c r="P44" s="108">
        <v>52000</v>
      </c>
      <c r="Q44" s="108">
        <f t="shared" si="49"/>
        <v>61880</v>
      </c>
      <c r="R44" s="105">
        <f t="shared" si="50"/>
        <v>52000</v>
      </c>
      <c r="S44" s="108">
        <f t="shared" si="51"/>
        <v>61880</v>
      </c>
      <c r="T44" s="108">
        <f>AVERAGE(K44,O44,S44)</f>
        <v>95834.666666666672</v>
      </c>
      <c r="U44" s="108">
        <f t="shared" si="28"/>
        <v>24163.219505870671</v>
      </c>
      <c r="V44" s="127">
        <f t="shared" si="29"/>
        <v>0.25213443471260227</v>
      </c>
      <c r="W44" s="108">
        <f t="shared" si="11"/>
        <v>95834.666666666672</v>
      </c>
      <c r="X44" s="108">
        <f t="shared" si="12"/>
        <v>95834.666666666672</v>
      </c>
      <c r="Y44" s="108">
        <v>77328</v>
      </c>
      <c r="Z44" s="108">
        <f t="shared" si="52"/>
        <v>92020.319999999992</v>
      </c>
      <c r="AA44" s="108">
        <f t="shared" ref="AA44:AA59" si="61">+Y44*G44</f>
        <v>77328</v>
      </c>
      <c r="AB44" s="108">
        <f t="shared" si="14"/>
        <v>92020.319999999992</v>
      </c>
      <c r="AC44" s="108">
        <f t="shared" si="53"/>
        <v>74540.336134453784</v>
      </c>
      <c r="AD44" s="108">
        <v>88703</v>
      </c>
      <c r="AE44" s="108">
        <f t="shared" si="54"/>
        <v>74540.336134453784</v>
      </c>
      <c r="AF44" s="108">
        <f t="shared" si="55"/>
        <v>88703</v>
      </c>
      <c r="AG44" s="108">
        <v>88452</v>
      </c>
      <c r="AH44" s="108">
        <v>89725</v>
      </c>
      <c r="AI44" s="108">
        <f t="shared" ref="AI44:AI59" si="62">+AG44*G44</f>
        <v>88452</v>
      </c>
      <c r="AJ44" s="108">
        <f t="shared" ref="AJ44:AJ59" si="63">AH44*G44</f>
        <v>89725</v>
      </c>
      <c r="AK44" s="108">
        <f t="shared" si="20"/>
        <v>90149.440000000002</v>
      </c>
      <c r="AL44" s="108">
        <f t="shared" si="21"/>
        <v>1387.1469474668706</v>
      </c>
      <c r="AM44" s="127">
        <f t="shared" si="22"/>
        <v>1.5387194279486047E-2</v>
      </c>
      <c r="AN44" s="108">
        <f t="shared" si="23"/>
        <v>90149.440000000002</v>
      </c>
      <c r="AO44" s="108">
        <f t="shared" si="24"/>
        <v>90149.440000000002</v>
      </c>
      <c r="AP44" s="108">
        <f t="shared" si="25"/>
        <v>92992.053333333344</v>
      </c>
      <c r="AQ44" s="108">
        <f t="shared" si="26"/>
        <v>2842.6133333333346</v>
      </c>
      <c r="AR44" s="116">
        <f t="shared" si="30"/>
        <v>3.0568346771996584E-2</v>
      </c>
      <c r="AS44" s="131">
        <f t="shared" si="57"/>
        <v>92992.053333333344</v>
      </c>
      <c r="AT44" s="156">
        <f t="shared" si="58"/>
        <v>92992.053333333344</v>
      </c>
      <c r="AU44" s="157" t="s">
        <v>38</v>
      </c>
    </row>
    <row r="45" spans="1:78" ht="101.5" x14ac:dyDescent="0.35">
      <c r="A45" s="9">
        <v>41</v>
      </c>
      <c r="B45" s="9" t="s">
        <v>34</v>
      </c>
      <c r="C45" s="13" t="s">
        <v>117</v>
      </c>
      <c r="D45" s="34" t="s">
        <v>118</v>
      </c>
      <c r="E45" s="76"/>
      <c r="F45" s="17" t="s">
        <v>37</v>
      </c>
      <c r="G45" s="16">
        <v>1</v>
      </c>
      <c r="H45" s="108">
        <v>125630.6</v>
      </c>
      <c r="I45" s="123">
        <f t="shared" si="47"/>
        <v>149500.41399999999</v>
      </c>
      <c r="J45" s="105">
        <f>+H45*G45</f>
        <v>125630.6</v>
      </c>
      <c r="K45" s="140">
        <f t="shared" si="7"/>
        <v>149500.41399999999</v>
      </c>
      <c r="L45" s="108">
        <v>128907.92</v>
      </c>
      <c r="M45" s="108">
        <f t="shared" si="59"/>
        <v>153400.42479999998</v>
      </c>
      <c r="N45" s="108">
        <f t="shared" si="60"/>
        <v>149500.41399999999</v>
      </c>
      <c r="O45" s="108">
        <f t="shared" si="48"/>
        <v>153400.42479999998</v>
      </c>
      <c r="P45" s="108">
        <v>71008.600000000006</v>
      </c>
      <c r="Q45" s="108">
        <f t="shared" si="49"/>
        <v>84500.233999999997</v>
      </c>
      <c r="R45" s="105">
        <f t="shared" si="50"/>
        <v>71008.600000000006</v>
      </c>
      <c r="S45" s="108">
        <f t="shared" si="51"/>
        <v>84500.233999999997</v>
      </c>
      <c r="T45" s="108">
        <f t="shared" si="10"/>
        <v>129133.69093333332</v>
      </c>
      <c r="U45" s="108">
        <f t="shared" si="28"/>
        <v>31600.755575616859</v>
      </c>
      <c r="V45" s="127">
        <f t="shared" si="29"/>
        <v>0.24471348528194006</v>
      </c>
      <c r="W45" s="108">
        <f t="shared" si="11"/>
        <v>129133.69093333332</v>
      </c>
      <c r="X45" s="108">
        <f t="shared" si="12"/>
        <v>129133.69093333332</v>
      </c>
      <c r="Y45" s="108">
        <v>77328</v>
      </c>
      <c r="Z45" s="108">
        <f t="shared" si="52"/>
        <v>92020.319999999992</v>
      </c>
      <c r="AA45" s="108">
        <f t="shared" si="61"/>
        <v>77328</v>
      </c>
      <c r="AB45" s="108">
        <f t="shared" si="14"/>
        <v>92020.319999999992</v>
      </c>
      <c r="AC45" s="108">
        <f t="shared" si="53"/>
        <v>74540.336134453784</v>
      </c>
      <c r="AD45" s="108" t="s">
        <v>119</v>
      </c>
      <c r="AE45" s="108">
        <f t="shared" si="54"/>
        <v>74540.336134453784</v>
      </c>
      <c r="AF45" s="108">
        <f t="shared" si="55"/>
        <v>88703</v>
      </c>
      <c r="AG45" s="105">
        <f>_xlfn.XLOOKUP(D45,[1]General!$D$7:$D$477,[1]General!$L$7:$L$477)</f>
        <v>74329.411764705888</v>
      </c>
      <c r="AH45" s="108">
        <f>_xlfn.XLOOKUP(D45,[1]General!$D$7:$D$477,[1]General!$M$7:$M$477)</f>
        <v>88452</v>
      </c>
      <c r="AI45" s="108">
        <f t="shared" si="62"/>
        <v>74329.411764705888</v>
      </c>
      <c r="AJ45" s="108">
        <f t="shared" si="63"/>
        <v>88452</v>
      </c>
      <c r="AK45" s="108">
        <f t="shared" si="20"/>
        <v>89725.106666666674</v>
      </c>
      <c r="AL45" s="108">
        <f t="shared" si="21"/>
        <v>1626.1925745194542</v>
      </c>
      <c r="AM45" s="127">
        <f t="shared" si="22"/>
        <v>1.8124164293956677E-2</v>
      </c>
      <c r="AN45" s="108">
        <f t="shared" si="23"/>
        <v>90236.160000000003</v>
      </c>
      <c r="AO45" s="108">
        <f t="shared" si="24"/>
        <v>89725.106666666674</v>
      </c>
      <c r="AP45" s="108">
        <f t="shared" si="25"/>
        <v>109429.3988</v>
      </c>
      <c r="AQ45" s="108">
        <f t="shared" si="26"/>
        <v>19704.292133333296</v>
      </c>
      <c r="AR45" s="116">
        <f t="shared" si="30"/>
        <v>0.18006397137707109</v>
      </c>
      <c r="AS45" s="131">
        <f t="shared" si="57"/>
        <v>113574.67856</v>
      </c>
      <c r="AT45" s="156">
        <f t="shared" si="58"/>
        <v>113574.67856</v>
      </c>
      <c r="AU45" s="157" t="s">
        <v>38</v>
      </c>
    </row>
    <row r="46" spans="1:78" ht="58" x14ac:dyDescent="0.35">
      <c r="A46" s="9">
        <v>42</v>
      </c>
      <c r="B46" s="9" t="s">
        <v>34</v>
      </c>
      <c r="C46" s="13" t="s">
        <v>120</v>
      </c>
      <c r="D46" s="34" t="s">
        <v>121</v>
      </c>
      <c r="E46" s="76"/>
      <c r="F46" s="17" t="s">
        <v>37</v>
      </c>
      <c r="G46" s="16">
        <v>1</v>
      </c>
      <c r="H46" s="108">
        <v>154621.85</v>
      </c>
      <c r="I46" s="123">
        <f t="shared" si="47"/>
        <v>184000.00150000001</v>
      </c>
      <c r="J46" s="105">
        <f t="shared" si="6"/>
        <v>154621.85</v>
      </c>
      <c r="K46" s="140">
        <f t="shared" si="7"/>
        <v>184000.00150000001</v>
      </c>
      <c r="L46" s="108">
        <v>161344.54</v>
      </c>
      <c r="M46" s="108">
        <f t="shared" si="59"/>
        <v>192000.00260000001</v>
      </c>
      <c r="N46" s="108">
        <f t="shared" si="60"/>
        <v>184000.00150000001</v>
      </c>
      <c r="O46" s="108">
        <f t="shared" si="48"/>
        <v>192000.00260000001</v>
      </c>
      <c r="P46" s="108">
        <v>87394.96</v>
      </c>
      <c r="Q46" s="108">
        <f t="shared" si="49"/>
        <v>104000.0024</v>
      </c>
      <c r="R46" s="105">
        <f t="shared" si="50"/>
        <v>87394.96</v>
      </c>
      <c r="S46" s="108">
        <f t="shared" si="51"/>
        <v>104000.0024</v>
      </c>
      <c r="T46" s="108">
        <f t="shared" si="10"/>
        <v>160000.00216666667</v>
      </c>
      <c r="U46" s="108">
        <f t="shared" si="28"/>
        <v>39732.438341150657</v>
      </c>
      <c r="V46" s="127">
        <f t="shared" si="29"/>
        <v>0.24832773626942017</v>
      </c>
      <c r="W46" s="108">
        <f t="shared" si="11"/>
        <v>160000.00216666667</v>
      </c>
      <c r="X46" s="108">
        <f t="shared" si="12"/>
        <v>160000.00216666667</v>
      </c>
      <c r="Y46" s="108">
        <v>115902</v>
      </c>
      <c r="Z46" s="108">
        <f t="shared" si="52"/>
        <v>137923.38</v>
      </c>
      <c r="AA46" s="108">
        <f t="shared" si="61"/>
        <v>115902</v>
      </c>
      <c r="AB46" s="108">
        <f t="shared" si="14"/>
        <v>137923.38</v>
      </c>
      <c r="AC46" s="108">
        <f t="shared" si="53"/>
        <v>130468.06722689077</v>
      </c>
      <c r="AD46" s="108">
        <v>155257</v>
      </c>
      <c r="AE46" s="108">
        <f t="shared" si="54"/>
        <v>130468.06722689077</v>
      </c>
      <c r="AF46" s="108">
        <f t="shared" si="55"/>
        <v>155257</v>
      </c>
      <c r="AG46" s="105">
        <f>_xlfn.XLOOKUP(D46,[1]General!$D$7:$D$477,[1]General!$L$7:$L$477)</f>
        <v>125243.6974789916</v>
      </c>
      <c r="AH46" s="108">
        <f>_xlfn.XLOOKUP(D46,[1]General!$D$7:$D$477,[1]General!$M$7:$M$477)</f>
        <v>149040</v>
      </c>
      <c r="AI46" s="108">
        <f t="shared" si="62"/>
        <v>125243.6974789916</v>
      </c>
      <c r="AJ46" s="108">
        <f t="shared" si="63"/>
        <v>149040</v>
      </c>
      <c r="AK46" s="108">
        <f t="shared" si="20"/>
        <v>147406.79333333333</v>
      </c>
      <c r="AL46" s="108">
        <f t="shared" si="21"/>
        <v>7170.0357315768561</v>
      </c>
      <c r="AM46" s="127">
        <f t="shared" si="22"/>
        <v>4.8641148548446742E-2</v>
      </c>
      <c r="AN46" s="108">
        <f t="shared" si="23"/>
        <v>147406.79333333333</v>
      </c>
      <c r="AO46" s="108">
        <f t="shared" si="24"/>
        <v>147406.79333333333</v>
      </c>
      <c r="AP46" s="108">
        <f t="shared" si="25"/>
        <v>153703.39775</v>
      </c>
      <c r="AQ46" s="108">
        <f t="shared" si="26"/>
        <v>6296.6044166666688</v>
      </c>
      <c r="AR46" s="116">
        <f t="shared" si="30"/>
        <v>4.0965941604675218E-2</v>
      </c>
      <c r="AS46" s="131">
        <f t="shared" si="57"/>
        <v>153703.39775</v>
      </c>
      <c r="AT46" s="156">
        <f t="shared" si="58"/>
        <v>153703.39775</v>
      </c>
      <c r="AU46" s="157" t="s">
        <v>38</v>
      </c>
    </row>
    <row r="47" spans="1:78" ht="87" x14ac:dyDescent="0.35">
      <c r="A47" s="9">
        <v>43</v>
      </c>
      <c r="B47" s="9" t="s">
        <v>34</v>
      </c>
      <c r="C47" s="13" t="s">
        <v>122</v>
      </c>
      <c r="D47" s="34" t="s">
        <v>123</v>
      </c>
      <c r="E47" s="76"/>
      <c r="F47" s="17" t="s">
        <v>37</v>
      </c>
      <c r="G47" s="16">
        <v>1</v>
      </c>
      <c r="H47" s="108">
        <v>154621.85</v>
      </c>
      <c r="I47" s="123">
        <f t="shared" si="47"/>
        <v>184000.00150000001</v>
      </c>
      <c r="J47" s="105">
        <f t="shared" si="6"/>
        <v>154621.85</v>
      </c>
      <c r="K47" s="140">
        <f t="shared" si="7"/>
        <v>184000.00150000001</v>
      </c>
      <c r="L47" s="108">
        <v>164033.60999999999</v>
      </c>
      <c r="M47" s="108">
        <f t="shared" si="59"/>
        <v>195199.99589999998</v>
      </c>
      <c r="N47" s="108">
        <f t="shared" si="60"/>
        <v>184000.00150000001</v>
      </c>
      <c r="O47" s="108">
        <f t="shared" si="48"/>
        <v>195199.99589999998</v>
      </c>
      <c r="P47" s="108">
        <v>87394.96</v>
      </c>
      <c r="Q47" s="108">
        <f t="shared" si="49"/>
        <v>104000.0024</v>
      </c>
      <c r="R47" s="105">
        <f t="shared" si="50"/>
        <v>87394.96</v>
      </c>
      <c r="S47" s="108">
        <f t="shared" si="51"/>
        <v>104000.0024</v>
      </c>
      <c r="T47" s="108">
        <f t="shared" si="10"/>
        <v>161066.6666</v>
      </c>
      <c r="U47" s="108">
        <f t="shared" si="28"/>
        <v>40610.450960532158</v>
      </c>
      <c r="V47" s="127">
        <f t="shared" si="29"/>
        <v>0.25213442245865764</v>
      </c>
      <c r="W47" s="108">
        <f t="shared" si="11"/>
        <v>161066.6666</v>
      </c>
      <c r="X47" s="108">
        <f t="shared" si="12"/>
        <v>161066.6666</v>
      </c>
      <c r="Y47" s="108">
        <v>120487</v>
      </c>
      <c r="Z47" s="108">
        <f t="shared" si="52"/>
        <v>143379.53</v>
      </c>
      <c r="AA47" s="108">
        <f t="shared" si="61"/>
        <v>120487</v>
      </c>
      <c r="AB47" s="108">
        <f t="shared" si="14"/>
        <v>143379.53</v>
      </c>
      <c r="AC47" s="108">
        <f t="shared" si="53"/>
        <v>130468.06722689077</v>
      </c>
      <c r="AD47" s="108">
        <v>155257</v>
      </c>
      <c r="AE47" s="108">
        <f t="shared" si="54"/>
        <v>130468.06722689077</v>
      </c>
      <c r="AF47" s="108">
        <f t="shared" si="55"/>
        <v>155257</v>
      </c>
      <c r="AG47" s="105">
        <f>_xlfn.XLOOKUP(D47,[1]General!$D$7:$D$477,[1]General!$L$7:$L$477)</f>
        <v>134319.32773109243</v>
      </c>
      <c r="AH47" s="108">
        <f>_xlfn.XLOOKUP(D47,[1]General!$D$7:$D$477,[1]General!$M$7:$M$477)</f>
        <v>159840</v>
      </c>
      <c r="AI47" s="108">
        <f t="shared" si="62"/>
        <v>134319.32773109243</v>
      </c>
      <c r="AJ47" s="108">
        <f t="shared" si="63"/>
        <v>159840</v>
      </c>
      <c r="AK47" s="108">
        <f t="shared" si="20"/>
        <v>152825.51</v>
      </c>
      <c r="AL47" s="108">
        <f t="shared" si="21"/>
        <v>6936.4196273630014</v>
      </c>
      <c r="AM47" s="127">
        <f t="shared" si="22"/>
        <v>4.5387838897858093E-2</v>
      </c>
      <c r="AN47" s="108">
        <f t="shared" si="23"/>
        <v>152825.51</v>
      </c>
      <c r="AO47" s="108">
        <f t="shared" si="24"/>
        <v>152825.51</v>
      </c>
      <c r="AP47" s="108">
        <f t="shared" si="25"/>
        <v>156946.0883</v>
      </c>
      <c r="AQ47" s="108">
        <f t="shared" si="26"/>
        <v>4120.5782999999938</v>
      </c>
      <c r="AR47" s="116">
        <f t="shared" si="30"/>
        <v>2.6254737181621069E-2</v>
      </c>
      <c r="AS47" s="131">
        <f t="shared" si="57"/>
        <v>156946.0883</v>
      </c>
      <c r="AT47" s="156">
        <f t="shared" si="58"/>
        <v>156946.0883</v>
      </c>
      <c r="AU47" s="157" t="s">
        <v>38</v>
      </c>
    </row>
    <row r="48" spans="1:78" ht="43.5" x14ac:dyDescent="0.35">
      <c r="A48" s="9">
        <v>44</v>
      </c>
      <c r="B48" s="9" t="s">
        <v>34</v>
      </c>
      <c r="C48" s="13" t="s">
        <v>124</v>
      </c>
      <c r="D48" s="34" t="s">
        <v>125</v>
      </c>
      <c r="E48" s="76"/>
      <c r="F48" s="17" t="s">
        <v>37</v>
      </c>
      <c r="G48" s="16">
        <v>1</v>
      </c>
      <c r="H48" s="108">
        <v>96638.66</v>
      </c>
      <c r="I48" s="123">
        <f t="shared" si="47"/>
        <v>115000.00539999999</v>
      </c>
      <c r="J48" s="105">
        <f t="shared" si="6"/>
        <v>96638.66</v>
      </c>
      <c r="K48" s="140">
        <f t="shared" si="7"/>
        <v>115000.00539999999</v>
      </c>
      <c r="L48" s="108">
        <v>99159.66</v>
      </c>
      <c r="M48" s="108">
        <f t="shared" si="59"/>
        <v>117999.9954</v>
      </c>
      <c r="N48" s="108">
        <f t="shared" si="60"/>
        <v>115000.00539999999</v>
      </c>
      <c r="O48" s="108">
        <f t="shared" si="48"/>
        <v>117999.9954</v>
      </c>
      <c r="P48" s="108">
        <v>54621.85</v>
      </c>
      <c r="Q48" s="108">
        <f t="shared" si="49"/>
        <v>65000.001499999998</v>
      </c>
      <c r="R48" s="105">
        <f t="shared" si="50"/>
        <v>54621.85</v>
      </c>
      <c r="S48" s="108">
        <f t="shared" si="51"/>
        <v>65000.001499999998</v>
      </c>
      <c r="T48" s="108">
        <f t="shared" si="10"/>
        <v>99333.334099999993</v>
      </c>
      <c r="U48" s="108">
        <f t="shared" si="28"/>
        <v>24308.205481094767</v>
      </c>
      <c r="V48" s="127">
        <f t="shared" si="29"/>
        <v>0.24471347610887018</v>
      </c>
      <c r="W48" s="108">
        <f t="shared" si="11"/>
        <v>99333.334099999993</v>
      </c>
      <c r="X48" s="108">
        <f t="shared" si="12"/>
        <v>99333.334099999993</v>
      </c>
      <c r="Y48" s="108">
        <v>102954</v>
      </c>
      <c r="Z48" s="108">
        <f t="shared" si="52"/>
        <v>122515.26</v>
      </c>
      <c r="AA48" s="108">
        <f>+Y48*G48</f>
        <v>102954</v>
      </c>
      <c r="AB48" s="108">
        <f t="shared" si="14"/>
        <v>122515.26</v>
      </c>
      <c r="AC48" s="108">
        <f t="shared" si="53"/>
        <v>108348.73949579832</v>
      </c>
      <c r="AD48" s="108">
        <v>128935</v>
      </c>
      <c r="AE48" s="108">
        <f t="shared" si="54"/>
        <v>108348.73949579832</v>
      </c>
      <c r="AF48" s="108">
        <f t="shared" si="55"/>
        <v>128935</v>
      </c>
      <c r="AG48" s="105">
        <f>_xlfn.XLOOKUP(D48,[1]General!$D$7:$D$477,[1]General!$L$7:$L$477)</f>
        <v>97109.243697478989</v>
      </c>
      <c r="AH48" s="108">
        <f>_xlfn.XLOOKUP(D48,[1]General!$D$7:$D$477,[1]General!$M$7:$M$477)</f>
        <v>115560</v>
      </c>
      <c r="AI48" s="108">
        <f t="shared" si="62"/>
        <v>97109.243697478989</v>
      </c>
      <c r="AJ48" s="108">
        <f t="shared" si="63"/>
        <v>115560</v>
      </c>
      <c r="AK48" s="108">
        <f t="shared" si="20"/>
        <v>122336.75333333334</v>
      </c>
      <c r="AL48" s="108">
        <f t="shared" si="21"/>
        <v>5461.779607571958</v>
      </c>
      <c r="AM48" s="127">
        <f t="shared" si="22"/>
        <v>4.4645451663165692E-2</v>
      </c>
      <c r="AN48" s="108">
        <f t="shared" si="23"/>
        <v>122336.75333333334</v>
      </c>
      <c r="AO48" s="108">
        <f t="shared" si="24"/>
        <v>122336.75333333334</v>
      </c>
      <c r="AP48" s="108">
        <f t="shared" si="25"/>
        <v>110835.04371666667</v>
      </c>
      <c r="AQ48" s="108">
        <f t="shared" si="26"/>
        <v>11501.709616666689</v>
      </c>
      <c r="AR48" s="116">
        <f t="shared" si="30"/>
        <v>0.10377322217753711</v>
      </c>
      <c r="AS48" s="131">
        <f t="shared" si="57"/>
        <v>110835.04371666668</v>
      </c>
      <c r="AT48" s="156">
        <f t="shared" si="58"/>
        <v>110835.04371666668</v>
      </c>
      <c r="AU48" s="157" t="s">
        <v>38</v>
      </c>
    </row>
    <row r="49" spans="1:78" ht="43.5" x14ac:dyDescent="0.35">
      <c r="A49" s="9">
        <v>45</v>
      </c>
      <c r="B49" s="9" t="s">
        <v>34</v>
      </c>
      <c r="C49" s="13" t="s">
        <v>126</v>
      </c>
      <c r="D49" s="38" t="s">
        <v>127</v>
      </c>
      <c r="E49" s="76"/>
      <c r="F49" s="17" t="s">
        <v>37</v>
      </c>
      <c r="G49" s="16">
        <v>1</v>
      </c>
      <c r="H49" s="108">
        <v>115966.39</v>
      </c>
      <c r="I49" s="123">
        <f t="shared" si="47"/>
        <v>138000.00409999999</v>
      </c>
      <c r="J49" s="105">
        <f t="shared" si="6"/>
        <v>115966.39</v>
      </c>
      <c r="K49" s="140">
        <f t="shared" si="7"/>
        <v>138000.00409999999</v>
      </c>
      <c r="L49" s="108">
        <v>121008.4</v>
      </c>
      <c r="M49" s="108">
        <f t="shared" si="59"/>
        <v>143999.99599999998</v>
      </c>
      <c r="N49" s="108">
        <f t="shared" si="60"/>
        <v>138000.00409999999</v>
      </c>
      <c r="O49" s="108">
        <f t="shared" si="48"/>
        <v>143999.99599999998</v>
      </c>
      <c r="P49" s="108">
        <v>65546.22</v>
      </c>
      <c r="Q49" s="108">
        <f t="shared" si="49"/>
        <v>78000.001799999998</v>
      </c>
      <c r="R49" s="105">
        <f t="shared" si="50"/>
        <v>65546.22</v>
      </c>
      <c r="S49" s="108">
        <f t="shared" si="51"/>
        <v>78000.001799999998</v>
      </c>
      <c r="T49" s="108">
        <f t="shared" si="10"/>
        <v>120000.0006333333</v>
      </c>
      <c r="U49" s="108">
        <f t="shared" si="28"/>
        <v>29799.327757518542</v>
      </c>
      <c r="V49" s="127">
        <f t="shared" si="29"/>
        <v>0.24832773000203601</v>
      </c>
      <c r="W49" s="108">
        <f t="shared" si="11"/>
        <v>120000.00063333333</v>
      </c>
      <c r="X49" s="108">
        <f t="shared" si="12"/>
        <v>120000.0006333333</v>
      </c>
      <c r="Y49" s="108">
        <v>154206</v>
      </c>
      <c r="Z49" s="108">
        <f t="shared" si="52"/>
        <v>183505.13999999998</v>
      </c>
      <c r="AA49" s="108">
        <f t="shared" si="61"/>
        <v>154206</v>
      </c>
      <c r="AB49" s="108">
        <f t="shared" si="14"/>
        <v>183505.13999999998</v>
      </c>
      <c r="AC49" s="108">
        <f t="shared" si="53"/>
        <v>148810.9243697479</v>
      </c>
      <c r="AD49" s="108">
        <v>177085</v>
      </c>
      <c r="AE49" s="108">
        <f t="shared" si="54"/>
        <v>148810.9243697479</v>
      </c>
      <c r="AF49" s="108">
        <f t="shared" si="55"/>
        <v>177085</v>
      </c>
      <c r="AG49" s="105">
        <f>_xlfn.XLOOKUP(D49,[1]General!$D$7:$D$477,[1]General!$L$7:$L$477)</f>
        <v>134319.32773109243</v>
      </c>
      <c r="AH49" s="108">
        <f>_xlfn.XLOOKUP(D49,[1]General!$D$7:$D$477,[1]General!$M$7:$M$477)</f>
        <v>159840</v>
      </c>
      <c r="AI49" s="108">
        <f t="shared" si="62"/>
        <v>134319.32773109243</v>
      </c>
      <c r="AJ49" s="108">
        <f t="shared" si="63"/>
        <v>159840</v>
      </c>
      <c r="AK49" s="108">
        <f t="shared" si="20"/>
        <v>173476.71333333335</v>
      </c>
      <c r="AL49" s="108">
        <f t="shared" si="21"/>
        <v>9992.4809167204385</v>
      </c>
      <c r="AM49" s="127">
        <f t="shared" si="22"/>
        <v>5.7601281029114326E-2</v>
      </c>
      <c r="AN49" s="108">
        <f t="shared" si="23"/>
        <v>173476.71333333335</v>
      </c>
      <c r="AO49" s="108">
        <f t="shared" si="24"/>
        <v>173476.71333333335</v>
      </c>
      <c r="AP49" s="108">
        <f t="shared" si="25"/>
        <v>146738.35698333333</v>
      </c>
      <c r="AQ49" s="108">
        <f t="shared" si="26"/>
        <v>26738.356349999965</v>
      </c>
      <c r="AR49" s="116">
        <f t="shared" si="30"/>
        <v>0.18221790743531993</v>
      </c>
      <c r="AS49" s="131">
        <f t="shared" si="57"/>
        <v>146738.35698333333</v>
      </c>
      <c r="AT49" s="156">
        <f t="shared" si="58"/>
        <v>146738.35698333333</v>
      </c>
      <c r="AU49" s="157" t="s">
        <v>38</v>
      </c>
    </row>
    <row r="50" spans="1:78" ht="275.5" x14ac:dyDescent="0.35">
      <c r="A50" s="9">
        <v>46</v>
      </c>
      <c r="B50" s="9" t="s">
        <v>34</v>
      </c>
      <c r="C50" s="13" t="s">
        <v>128</v>
      </c>
      <c r="D50" s="34" t="s">
        <v>129</v>
      </c>
      <c r="E50" s="76"/>
      <c r="F50" s="17" t="s">
        <v>37</v>
      </c>
      <c r="G50" s="16">
        <v>1</v>
      </c>
      <c r="H50" s="108">
        <v>74750</v>
      </c>
      <c r="I50" s="123">
        <f t="shared" si="47"/>
        <v>88952.5</v>
      </c>
      <c r="J50" s="105">
        <f t="shared" si="6"/>
        <v>74750</v>
      </c>
      <c r="K50" s="140">
        <f t="shared" si="7"/>
        <v>88952.5</v>
      </c>
      <c r="L50" s="108">
        <v>79300</v>
      </c>
      <c r="M50" s="108">
        <f t="shared" si="59"/>
        <v>94367</v>
      </c>
      <c r="N50" s="108">
        <f t="shared" si="60"/>
        <v>88952.5</v>
      </c>
      <c r="O50" s="108">
        <f t="shared" si="48"/>
        <v>94367</v>
      </c>
      <c r="P50" s="108">
        <v>42250</v>
      </c>
      <c r="Q50" s="108">
        <f t="shared" si="49"/>
        <v>50277.5</v>
      </c>
      <c r="R50" s="105">
        <f t="shared" ref="R50" si="64">+P50*G50</f>
        <v>42250</v>
      </c>
      <c r="S50" s="108">
        <f t="shared" ref="S50" si="65">+Q50*G50</f>
        <v>50277.5</v>
      </c>
      <c r="T50" s="108">
        <f t="shared" si="10"/>
        <v>77865.666666666672</v>
      </c>
      <c r="U50" s="108">
        <f t="shared" si="28"/>
        <v>19632.615848519919</v>
      </c>
      <c r="V50" s="127">
        <f>(U50/T50)</f>
        <v>0.25213443471260227</v>
      </c>
      <c r="W50" s="108">
        <f t="shared" si="11"/>
        <v>77865.666666666672</v>
      </c>
      <c r="X50" s="108">
        <f t="shared" si="12"/>
        <v>77865.666666666672</v>
      </c>
      <c r="Y50" s="108">
        <v>82899</v>
      </c>
      <c r="Z50" s="108">
        <f t="shared" si="52"/>
        <v>98649.81</v>
      </c>
      <c r="AA50" s="108">
        <f t="shared" si="61"/>
        <v>82899</v>
      </c>
      <c r="AB50" s="108">
        <f t="shared" si="14"/>
        <v>98649.81</v>
      </c>
      <c r="AC50" s="108">
        <f t="shared" si="53"/>
        <v>90941.176470588238</v>
      </c>
      <c r="AD50" s="108">
        <v>108220</v>
      </c>
      <c r="AE50" s="108">
        <f t="shared" si="54"/>
        <v>90941.176470588238</v>
      </c>
      <c r="AF50" s="108">
        <f t="shared" si="55"/>
        <v>108220</v>
      </c>
      <c r="AG50" s="108">
        <v>1098151.2605042018</v>
      </c>
      <c r="AH50" s="108">
        <v>1306800</v>
      </c>
      <c r="AI50" s="108">
        <f t="shared" si="62"/>
        <v>1098151.2605042018</v>
      </c>
      <c r="AJ50" s="108">
        <f t="shared" si="63"/>
        <v>1306800</v>
      </c>
      <c r="AK50" s="108">
        <f t="shared" si="20"/>
        <v>504556.60333333333</v>
      </c>
      <c r="AL50" s="108">
        <f t="shared" si="21"/>
        <v>567285.20032144443</v>
      </c>
      <c r="AM50" s="127">
        <f t="shared" si="22"/>
        <v>1.1243242018312656</v>
      </c>
      <c r="AN50" s="108">
        <f t="shared" si="23"/>
        <v>504556.60333333333</v>
      </c>
      <c r="AO50" s="108">
        <f t="shared" si="24"/>
        <v>504556.60333333333</v>
      </c>
      <c r="AP50" s="108">
        <f t="shared" si="25"/>
        <v>291211.13500000001</v>
      </c>
      <c r="AQ50" s="108">
        <f t="shared" si="26"/>
        <v>213345.46833333335</v>
      </c>
      <c r="AR50" s="133">
        <f t="shared" si="30"/>
        <v>0.73261439104426196</v>
      </c>
      <c r="AS50" s="131">
        <f>AVERAGE(K50,O50,S50)</f>
        <v>77865.666666666672</v>
      </c>
      <c r="AT50" s="156">
        <f t="shared" si="58"/>
        <v>77865.666666666672</v>
      </c>
      <c r="AU50" s="157" t="s">
        <v>51</v>
      </c>
    </row>
    <row r="51" spans="1:78" ht="187.15" customHeight="1" x14ac:dyDescent="0.35">
      <c r="A51" s="9">
        <v>47</v>
      </c>
      <c r="B51" s="9" t="s">
        <v>34</v>
      </c>
      <c r="C51" s="13" t="s">
        <v>130</v>
      </c>
      <c r="D51" s="34" t="s">
        <v>131</v>
      </c>
      <c r="E51" s="76"/>
      <c r="F51" s="17" t="s">
        <v>37</v>
      </c>
      <c r="G51" s="16">
        <v>1</v>
      </c>
      <c r="H51" s="108">
        <v>173949.58</v>
      </c>
      <c r="I51" s="123">
        <f t="shared" si="47"/>
        <v>207000.00019999998</v>
      </c>
      <c r="J51" s="105">
        <f t="shared" si="6"/>
        <v>173949.58</v>
      </c>
      <c r="K51" s="140">
        <f t="shared" si="7"/>
        <v>207000.00019999998</v>
      </c>
      <c r="L51" s="108">
        <v>178487.39</v>
      </c>
      <c r="M51" s="108">
        <f t="shared" si="59"/>
        <v>212399.99410000001</v>
      </c>
      <c r="N51" s="108">
        <f t="shared" si="60"/>
        <v>207000.00019999998</v>
      </c>
      <c r="O51" s="108">
        <f t="shared" si="48"/>
        <v>212399.99410000001</v>
      </c>
      <c r="P51" s="108">
        <v>98319.33</v>
      </c>
      <c r="Q51" s="108">
        <f t="shared" si="49"/>
        <v>117000.0027</v>
      </c>
      <c r="R51" s="105">
        <f t="shared" si="50"/>
        <v>98319.33</v>
      </c>
      <c r="S51" s="108">
        <f t="shared" si="51"/>
        <v>117000.0027</v>
      </c>
      <c r="T51" s="108">
        <f t="shared" si="10"/>
        <v>178799.99899999998</v>
      </c>
      <c r="U51" s="108">
        <f t="shared" si="28"/>
        <v>43754.768429966796</v>
      </c>
      <c r="V51" s="127">
        <f t="shared" si="29"/>
        <v>0.24471347133490085</v>
      </c>
      <c r="W51" s="108">
        <f t="shared" si="11"/>
        <v>178799.99899999998</v>
      </c>
      <c r="X51" s="108">
        <f t="shared" si="12"/>
        <v>178799.99899999998</v>
      </c>
      <c r="Y51" s="108">
        <v>77328</v>
      </c>
      <c r="Z51" s="108">
        <f t="shared" si="52"/>
        <v>92020.319999999992</v>
      </c>
      <c r="AA51" s="108">
        <f t="shared" si="61"/>
        <v>77328</v>
      </c>
      <c r="AB51" s="108">
        <f t="shared" si="14"/>
        <v>92020.319999999992</v>
      </c>
      <c r="AC51" s="108">
        <f t="shared" si="53"/>
        <v>74540.336134453784</v>
      </c>
      <c r="AD51" s="108">
        <v>88703</v>
      </c>
      <c r="AE51" s="108">
        <f t="shared" si="54"/>
        <v>74540.336134453784</v>
      </c>
      <c r="AF51" s="108">
        <f t="shared" si="55"/>
        <v>88703</v>
      </c>
      <c r="AG51" s="105">
        <f>_xlfn.XLOOKUP(D51,[1]General!$D$7:$D$477,[1]General!$L$7:$L$477)</f>
        <v>74329.411764705888</v>
      </c>
      <c r="AH51" s="108">
        <f>_xlfn.XLOOKUP(D51,[1]General!$D$7:$D$477,[1]General!$M$7:$M$477)</f>
        <v>88452</v>
      </c>
      <c r="AI51" s="108">
        <f t="shared" si="62"/>
        <v>74329.411764705888</v>
      </c>
      <c r="AJ51" s="108">
        <f t="shared" si="63"/>
        <v>88452</v>
      </c>
      <c r="AK51" s="108">
        <f t="shared" si="20"/>
        <v>89725.106666666674</v>
      </c>
      <c r="AL51" s="108">
        <f t="shared" si="21"/>
        <v>1626.1925745194542</v>
      </c>
      <c r="AM51" s="127">
        <f t="shared" si="22"/>
        <v>1.8124164293956677E-2</v>
      </c>
      <c r="AN51" s="108">
        <f t="shared" si="23"/>
        <v>89725.106666666674</v>
      </c>
      <c r="AO51" s="108">
        <f t="shared" si="24"/>
        <v>89725.106666666674</v>
      </c>
      <c r="AP51" s="108">
        <f t="shared" si="25"/>
        <v>134262.55283333332</v>
      </c>
      <c r="AQ51" s="108">
        <f t="shared" si="26"/>
        <v>44537.446166666683</v>
      </c>
      <c r="AR51" s="133">
        <f t="shared" si="30"/>
        <v>0.33171904769271887</v>
      </c>
      <c r="AS51" s="131">
        <f>AVERAGE(AJ51,AB51,AF51)</f>
        <v>89725.106666666674</v>
      </c>
      <c r="AT51" s="156">
        <f t="shared" si="58"/>
        <v>89725.106666666674</v>
      </c>
      <c r="AU51" s="157" t="s">
        <v>44</v>
      </c>
    </row>
    <row r="52" spans="1:78" ht="130.5" x14ac:dyDescent="0.35">
      <c r="A52" s="9">
        <v>48</v>
      </c>
      <c r="B52" s="9" t="s">
        <v>34</v>
      </c>
      <c r="C52" s="32" t="s">
        <v>132</v>
      </c>
      <c r="D52" s="34" t="s">
        <v>133</v>
      </c>
      <c r="E52" s="76"/>
      <c r="F52" s="17" t="s">
        <v>37</v>
      </c>
      <c r="G52" s="16">
        <v>1</v>
      </c>
      <c r="H52" s="108">
        <v>154621.85</v>
      </c>
      <c r="I52" s="123">
        <f t="shared" si="47"/>
        <v>184000.00150000001</v>
      </c>
      <c r="J52" s="105">
        <f t="shared" si="6"/>
        <v>154621.85</v>
      </c>
      <c r="K52" s="140">
        <f t="shared" si="7"/>
        <v>184000.00150000001</v>
      </c>
      <c r="L52" s="108">
        <v>161344.54</v>
      </c>
      <c r="M52" s="108">
        <f t="shared" si="59"/>
        <v>192000.00260000001</v>
      </c>
      <c r="N52" s="108">
        <f t="shared" si="60"/>
        <v>184000.00150000001</v>
      </c>
      <c r="O52" s="108">
        <f t="shared" si="48"/>
        <v>192000.00260000001</v>
      </c>
      <c r="P52" s="108">
        <v>87394.96</v>
      </c>
      <c r="Q52" s="108">
        <f t="shared" si="49"/>
        <v>104000.0024</v>
      </c>
      <c r="R52" s="105">
        <f t="shared" si="50"/>
        <v>87394.96</v>
      </c>
      <c r="S52" s="108">
        <f t="shared" si="51"/>
        <v>104000.0024</v>
      </c>
      <c r="T52" s="108">
        <f t="shared" si="10"/>
        <v>160000.00216666667</v>
      </c>
      <c r="U52" s="108">
        <f t="shared" si="28"/>
        <v>39732.438341150657</v>
      </c>
      <c r="V52" s="127">
        <f t="shared" si="29"/>
        <v>0.24832773626942017</v>
      </c>
      <c r="W52" s="108">
        <f t="shared" si="11"/>
        <v>160000.00216666667</v>
      </c>
      <c r="X52" s="108">
        <f t="shared" si="12"/>
        <v>160000.00216666667</v>
      </c>
      <c r="Y52" s="108">
        <v>77328</v>
      </c>
      <c r="Z52" s="108">
        <f t="shared" si="52"/>
        <v>92020.319999999992</v>
      </c>
      <c r="AA52" s="108">
        <f t="shared" si="61"/>
        <v>77328</v>
      </c>
      <c r="AB52" s="108">
        <f t="shared" si="14"/>
        <v>92020.319999999992</v>
      </c>
      <c r="AC52" s="108">
        <f t="shared" si="53"/>
        <v>74540.336134453784</v>
      </c>
      <c r="AD52" s="108">
        <v>88703</v>
      </c>
      <c r="AE52" s="108">
        <f t="shared" si="54"/>
        <v>74540.336134453784</v>
      </c>
      <c r="AF52" s="108">
        <f t="shared" si="55"/>
        <v>88703</v>
      </c>
      <c r="AG52" s="105">
        <f>_xlfn.XLOOKUP(D52,[1]General!$D$7:$D$477,[1]General!$L$7:$L$477)</f>
        <v>74329.411764705888</v>
      </c>
      <c r="AH52" s="108">
        <f>_xlfn.XLOOKUP(D52,[1]General!$D$7:$D$477,[1]General!$M$7:$M$477)</f>
        <v>88452</v>
      </c>
      <c r="AI52" s="108">
        <f t="shared" si="62"/>
        <v>74329.411764705888</v>
      </c>
      <c r="AJ52" s="108">
        <f t="shared" si="63"/>
        <v>88452</v>
      </c>
      <c r="AK52" s="108">
        <f t="shared" si="20"/>
        <v>89725.106666666674</v>
      </c>
      <c r="AL52" s="108">
        <f t="shared" si="21"/>
        <v>1626.1925745194542</v>
      </c>
      <c r="AM52" s="127">
        <f t="shared" si="22"/>
        <v>1.8124164293956677E-2</v>
      </c>
      <c r="AN52" s="108">
        <f t="shared" si="23"/>
        <v>89725.106666666674</v>
      </c>
      <c r="AO52" s="108">
        <f t="shared" si="24"/>
        <v>89725.106666666674</v>
      </c>
      <c r="AP52" s="108">
        <f t="shared" si="25"/>
        <v>124862.55441666668</v>
      </c>
      <c r="AQ52" s="108">
        <f t="shared" si="26"/>
        <v>35137.44774999997</v>
      </c>
      <c r="AR52" s="133">
        <f t="shared" si="30"/>
        <v>0.28140900940362162</v>
      </c>
      <c r="AS52" s="131">
        <f>AVERAGE(AJ52,AB52,AF52)</f>
        <v>89725.106666666674</v>
      </c>
      <c r="AT52" s="156">
        <f t="shared" si="58"/>
        <v>89725.106666666674</v>
      </c>
      <c r="AU52" s="157" t="s">
        <v>44</v>
      </c>
    </row>
    <row r="53" spans="1:78" ht="58" x14ac:dyDescent="0.35">
      <c r="A53" s="9">
        <v>49</v>
      </c>
      <c r="B53" s="9" t="s">
        <v>34</v>
      </c>
      <c r="C53" s="32" t="s">
        <v>134</v>
      </c>
      <c r="D53" s="35" t="s">
        <v>135</v>
      </c>
      <c r="E53" s="76"/>
      <c r="F53" s="17" t="s">
        <v>37</v>
      </c>
      <c r="G53" s="16">
        <v>1</v>
      </c>
      <c r="H53" s="108">
        <v>28750</v>
      </c>
      <c r="I53" s="123">
        <f t="shared" si="47"/>
        <v>34212.5</v>
      </c>
      <c r="J53" s="105">
        <f t="shared" si="6"/>
        <v>28750</v>
      </c>
      <c r="K53" s="140">
        <f t="shared" si="7"/>
        <v>34212.5</v>
      </c>
      <c r="L53" s="108">
        <v>30500</v>
      </c>
      <c r="M53" s="108">
        <f t="shared" si="59"/>
        <v>36295</v>
      </c>
      <c r="N53" s="108">
        <f t="shared" si="60"/>
        <v>34212.5</v>
      </c>
      <c r="O53" s="108">
        <f t="shared" si="48"/>
        <v>36295</v>
      </c>
      <c r="P53" s="108">
        <v>16250</v>
      </c>
      <c r="Q53" s="108">
        <f t="shared" si="49"/>
        <v>19337.5</v>
      </c>
      <c r="R53" s="105">
        <f t="shared" si="50"/>
        <v>16250</v>
      </c>
      <c r="S53" s="108">
        <f t="shared" si="51"/>
        <v>19337.5</v>
      </c>
      <c r="T53" s="108">
        <f t="shared" si="10"/>
        <v>29948.333333333332</v>
      </c>
      <c r="U53" s="108">
        <f t="shared" si="28"/>
        <v>7551.0060955845847</v>
      </c>
      <c r="V53" s="127">
        <f t="shared" si="29"/>
        <v>0.25213443471260233</v>
      </c>
      <c r="W53" s="108">
        <f t="shared" si="11"/>
        <v>29948.333333333332</v>
      </c>
      <c r="X53" s="108">
        <f t="shared" si="12"/>
        <v>29948.333333333332</v>
      </c>
      <c r="Y53" s="108">
        <v>51896</v>
      </c>
      <c r="Z53" s="108">
        <f t="shared" si="52"/>
        <v>61756.24</v>
      </c>
      <c r="AA53" s="108">
        <f t="shared" si="61"/>
        <v>51896</v>
      </c>
      <c r="AB53" s="108">
        <f t="shared" si="14"/>
        <v>61756.24</v>
      </c>
      <c r="AC53" s="108">
        <f t="shared" si="53"/>
        <v>58894.957983193279</v>
      </c>
      <c r="AD53" s="108">
        <v>70085</v>
      </c>
      <c r="AE53" s="108">
        <f t="shared" si="54"/>
        <v>58894.957983193279</v>
      </c>
      <c r="AF53" s="108">
        <f t="shared" si="55"/>
        <v>70085</v>
      </c>
      <c r="AG53" s="105">
        <f>_xlfn.XLOOKUP(D53,[1]General!$D$7:$D$477,[1]General!$L$7:$L$477)</f>
        <v>53546.218487394959</v>
      </c>
      <c r="AH53" s="108">
        <f>_xlfn.XLOOKUP(D53,[1]General!$D$7:$D$477,[1]General!$M$7:$M$477)</f>
        <v>63720</v>
      </c>
      <c r="AI53" s="108">
        <f t="shared" si="62"/>
        <v>53546.218487394959</v>
      </c>
      <c r="AJ53" s="108">
        <f t="shared" si="63"/>
        <v>63720</v>
      </c>
      <c r="AK53" s="108">
        <f t="shared" si="20"/>
        <v>65187.079999999994</v>
      </c>
      <c r="AL53" s="108">
        <f t="shared" si="21"/>
        <v>3554.9311835064641</v>
      </c>
      <c r="AM53" s="127">
        <f t="shared" si="22"/>
        <v>5.4534290897927384E-2</v>
      </c>
      <c r="AN53" s="108">
        <f t="shared" si="23"/>
        <v>65187.079999999994</v>
      </c>
      <c r="AO53" s="108">
        <f t="shared" si="24"/>
        <v>65187.079999999994</v>
      </c>
      <c r="AP53" s="108">
        <f t="shared" si="25"/>
        <v>47567.706666666665</v>
      </c>
      <c r="AQ53" s="108">
        <f t="shared" si="26"/>
        <v>17619.373333333329</v>
      </c>
      <c r="AR53" s="133">
        <f t="shared" si="30"/>
        <v>0.37040619714551432</v>
      </c>
      <c r="AS53" s="131">
        <f>AVERAGE(K53,O53,S53)</f>
        <v>29948.333333333332</v>
      </c>
      <c r="AT53" s="156">
        <f t="shared" si="58"/>
        <v>29948.333333333332</v>
      </c>
      <c r="AU53" s="157" t="s">
        <v>51</v>
      </c>
    </row>
    <row r="54" spans="1:78" ht="76.150000000000006" customHeight="1" x14ac:dyDescent="0.35">
      <c r="A54" s="9">
        <v>50</v>
      </c>
      <c r="B54" s="9" t="s">
        <v>34</v>
      </c>
      <c r="C54" s="13" t="s">
        <v>136</v>
      </c>
      <c r="D54" s="34" t="s">
        <v>137</v>
      </c>
      <c r="E54" s="76"/>
      <c r="F54" s="17" t="s">
        <v>103</v>
      </c>
      <c r="G54" s="16">
        <v>1</v>
      </c>
      <c r="H54" s="108">
        <v>115000</v>
      </c>
      <c r="I54" s="123">
        <f t="shared" si="47"/>
        <v>136850</v>
      </c>
      <c r="J54" s="105">
        <f t="shared" si="6"/>
        <v>115000</v>
      </c>
      <c r="K54" s="140">
        <f t="shared" si="7"/>
        <v>136850</v>
      </c>
      <c r="L54" s="108">
        <v>118000</v>
      </c>
      <c r="M54" s="108">
        <f t="shared" si="59"/>
        <v>140420</v>
      </c>
      <c r="N54" s="108">
        <f t="shared" si="60"/>
        <v>136850</v>
      </c>
      <c r="O54" s="108">
        <f t="shared" si="48"/>
        <v>140420</v>
      </c>
      <c r="P54" s="108">
        <v>65000</v>
      </c>
      <c r="Q54" s="108">
        <f t="shared" si="49"/>
        <v>77350</v>
      </c>
      <c r="R54" s="105">
        <f t="shared" si="50"/>
        <v>65000</v>
      </c>
      <c r="S54" s="108">
        <f t="shared" si="51"/>
        <v>77350</v>
      </c>
      <c r="T54" s="108">
        <f t="shared" si="10"/>
        <v>118206.66666666667</v>
      </c>
      <c r="U54" s="108">
        <f t="shared" si="28"/>
        <v>28926.765383560527</v>
      </c>
      <c r="V54" s="127">
        <f t="shared" si="29"/>
        <v>0.24471348528194004</v>
      </c>
      <c r="W54" s="108">
        <f t="shared" si="11"/>
        <v>118206.66666666667</v>
      </c>
      <c r="X54" s="108">
        <f t="shared" si="12"/>
        <v>118206.66666666667</v>
      </c>
      <c r="Y54" s="108">
        <v>102954</v>
      </c>
      <c r="Z54" s="108">
        <f t="shared" si="52"/>
        <v>122515.26</v>
      </c>
      <c r="AA54" s="108">
        <f t="shared" si="61"/>
        <v>102954</v>
      </c>
      <c r="AB54" s="108">
        <f t="shared" si="14"/>
        <v>122515.26</v>
      </c>
      <c r="AC54" s="108">
        <f t="shared" si="53"/>
        <v>92163.865546218498</v>
      </c>
      <c r="AD54" s="108">
        <v>109675</v>
      </c>
      <c r="AE54" s="108">
        <f t="shared" si="54"/>
        <v>92163.865546218498</v>
      </c>
      <c r="AF54" s="108">
        <f t="shared" si="55"/>
        <v>109675</v>
      </c>
      <c r="AG54" s="105">
        <f>_xlfn.XLOOKUP(D54,[1]General!$D$7:$D$477,[1]General!$L$7:$L$477)</f>
        <v>128293.27731092437</v>
      </c>
      <c r="AH54" s="108">
        <f>_xlfn.XLOOKUP(D54,[1]General!$D$7:$D$477,[1]General!$M$7:$M$477)</f>
        <v>152669</v>
      </c>
      <c r="AI54" s="108">
        <f t="shared" si="62"/>
        <v>128293.27731092437</v>
      </c>
      <c r="AJ54" s="108">
        <f t="shared" si="63"/>
        <v>152669</v>
      </c>
      <c r="AK54" s="108">
        <f t="shared" si="20"/>
        <v>128286.42</v>
      </c>
      <c r="AL54" s="108">
        <f t="shared" si="21"/>
        <v>18020.372264175418</v>
      </c>
      <c r="AM54" s="127">
        <f t="shared" si="22"/>
        <v>0.14046983510940142</v>
      </c>
      <c r="AN54" s="108">
        <f t="shared" si="23"/>
        <v>128286.42</v>
      </c>
      <c r="AO54" s="108">
        <f t="shared" si="24"/>
        <v>128286.42</v>
      </c>
      <c r="AP54" s="108">
        <f t="shared" si="25"/>
        <v>123246.54333333333</v>
      </c>
      <c r="AQ54" s="108">
        <f t="shared" si="26"/>
        <v>5039.8766666666634</v>
      </c>
      <c r="AR54" s="116">
        <f t="shared" si="30"/>
        <v>4.0892641126946523E-2</v>
      </c>
      <c r="AS54" s="131">
        <f>AVERAGE(I54,M54,Q54,Z54,AD54,AH54)</f>
        <v>123246.54333333333</v>
      </c>
      <c r="AT54" s="156">
        <f t="shared" si="58"/>
        <v>123246.54333333333</v>
      </c>
      <c r="AU54" s="157" t="s">
        <v>38</v>
      </c>
    </row>
    <row r="55" spans="1:78" ht="182.5" customHeight="1" x14ac:dyDescent="0.35">
      <c r="A55" s="9">
        <v>51</v>
      </c>
      <c r="B55" s="9" t="s">
        <v>34</v>
      </c>
      <c r="C55" s="13" t="s">
        <v>138</v>
      </c>
      <c r="D55" s="34" t="s">
        <v>139</v>
      </c>
      <c r="E55" s="76"/>
      <c r="F55" s="17" t="s">
        <v>37</v>
      </c>
      <c r="G55" s="16">
        <v>1</v>
      </c>
      <c r="H55" s="108">
        <v>172500</v>
      </c>
      <c r="I55" s="123">
        <f t="shared" si="47"/>
        <v>205275</v>
      </c>
      <c r="J55" s="105">
        <f t="shared" si="6"/>
        <v>172500</v>
      </c>
      <c r="K55" s="140">
        <f t="shared" si="7"/>
        <v>205275</v>
      </c>
      <c r="L55" s="108">
        <v>180000</v>
      </c>
      <c r="M55" s="108">
        <f t="shared" si="59"/>
        <v>214200</v>
      </c>
      <c r="N55" s="108">
        <f t="shared" si="60"/>
        <v>205275</v>
      </c>
      <c r="O55" s="108">
        <f t="shared" si="48"/>
        <v>214200</v>
      </c>
      <c r="P55" s="108">
        <v>97500</v>
      </c>
      <c r="Q55" s="108">
        <f t="shared" si="49"/>
        <v>116025</v>
      </c>
      <c r="R55" s="105">
        <f t="shared" si="50"/>
        <v>97500</v>
      </c>
      <c r="S55" s="108">
        <f t="shared" si="51"/>
        <v>116025</v>
      </c>
      <c r="T55" s="108">
        <f t="shared" si="10"/>
        <v>178500</v>
      </c>
      <c r="U55" s="108">
        <f t="shared" si="28"/>
        <v>44326.501666610238</v>
      </c>
      <c r="V55" s="127">
        <f t="shared" si="29"/>
        <v>0.24832774042918901</v>
      </c>
      <c r="W55" s="108">
        <f t="shared" si="11"/>
        <v>178500</v>
      </c>
      <c r="X55" s="108">
        <f t="shared" si="12"/>
        <v>178500</v>
      </c>
      <c r="Y55" s="108">
        <v>301218</v>
      </c>
      <c r="Z55" s="108">
        <f t="shared" si="52"/>
        <v>358449.42</v>
      </c>
      <c r="AA55" s="108">
        <f t="shared" si="61"/>
        <v>301218</v>
      </c>
      <c r="AB55" s="108">
        <f t="shared" si="14"/>
        <v>358449.42</v>
      </c>
      <c r="AC55" s="108">
        <f t="shared" si="53"/>
        <v>268758.82352941181</v>
      </c>
      <c r="AD55" s="108">
        <v>319823</v>
      </c>
      <c r="AE55" s="108">
        <f t="shared" si="54"/>
        <v>268758.82352941181</v>
      </c>
      <c r="AF55" s="108">
        <f t="shared" si="55"/>
        <v>319823</v>
      </c>
      <c r="AG55" s="105">
        <f>_xlfn.XLOOKUP(D55,[1]General!$D$7:$D$477,[1]General!$L$7:$L$477)</f>
        <v>272260.50420168071</v>
      </c>
      <c r="AH55" s="108">
        <f>_xlfn.XLOOKUP(D55,[1]General!$D$7:$D$477,[1]General!$M$7:$M$477)</f>
        <v>323990</v>
      </c>
      <c r="AI55" s="108">
        <f t="shared" si="62"/>
        <v>272260.50420168071</v>
      </c>
      <c r="AJ55" s="108">
        <f t="shared" si="63"/>
        <v>323990</v>
      </c>
      <c r="AK55" s="108">
        <f t="shared" si="20"/>
        <v>334087.47333333333</v>
      </c>
      <c r="AL55" s="108">
        <f t="shared" si="21"/>
        <v>17310.291857584474</v>
      </c>
      <c r="AM55" s="127">
        <f t="shared" si="22"/>
        <v>5.1813651331707539E-2</v>
      </c>
      <c r="AN55" s="108">
        <f t="shared" si="23"/>
        <v>334087.47333333333</v>
      </c>
      <c r="AO55" s="108">
        <f t="shared" si="24"/>
        <v>334087.47333333333</v>
      </c>
      <c r="AP55" s="108">
        <f t="shared" si="25"/>
        <v>256293.73666666666</v>
      </c>
      <c r="AQ55" s="108">
        <f t="shared" si="26"/>
        <v>77793.736666666649</v>
      </c>
      <c r="AR55" s="133">
        <f t="shared" si="30"/>
        <v>0.30353350682090402</v>
      </c>
      <c r="AS55" s="131">
        <f>AVERAGE(K55,O55,S55)</f>
        <v>178500</v>
      </c>
      <c r="AT55" s="156">
        <f t="shared" si="58"/>
        <v>178500</v>
      </c>
      <c r="AU55" s="157" t="s">
        <v>51</v>
      </c>
    </row>
    <row r="56" spans="1:78" ht="146.25" customHeight="1" x14ac:dyDescent="0.35">
      <c r="A56" s="9">
        <v>52</v>
      </c>
      <c r="B56" s="9" t="s">
        <v>34</v>
      </c>
      <c r="C56" s="13" t="s">
        <v>140</v>
      </c>
      <c r="D56" s="34" t="s">
        <v>141</v>
      </c>
      <c r="E56" s="76"/>
      <c r="F56" s="17" t="s">
        <v>37</v>
      </c>
      <c r="G56" s="16">
        <v>1</v>
      </c>
      <c r="H56" s="108">
        <v>40250</v>
      </c>
      <c r="I56" s="123">
        <f t="shared" si="47"/>
        <v>47897.5</v>
      </c>
      <c r="J56" s="105">
        <f t="shared" si="6"/>
        <v>40250</v>
      </c>
      <c r="K56" s="140">
        <f t="shared" si="7"/>
        <v>47897.5</v>
      </c>
      <c r="L56" s="108">
        <v>42700</v>
      </c>
      <c r="M56" s="108">
        <f t="shared" si="59"/>
        <v>50813</v>
      </c>
      <c r="N56" s="108">
        <f t="shared" si="60"/>
        <v>47897.5</v>
      </c>
      <c r="O56" s="108">
        <f t="shared" si="48"/>
        <v>50813</v>
      </c>
      <c r="P56" s="108">
        <v>22750</v>
      </c>
      <c r="Q56" s="108">
        <f t="shared" si="49"/>
        <v>27072.5</v>
      </c>
      <c r="R56" s="105">
        <f t="shared" si="50"/>
        <v>22750</v>
      </c>
      <c r="S56" s="108">
        <f t="shared" si="51"/>
        <v>27072.5</v>
      </c>
      <c r="T56" s="108">
        <f t="shared" si="10"/>
        <v>41927.666666666664</v>
      </c>
      <c r="U56" s="108">
        <f t="shared" si="28"/>
        <v>10571.40853381842</v>
      </c>
      <c r="V56" s="127">
        <f t="shared" si="29"/>
        <v>0.25213443471260233</v>
      </c>
      <c r="W56" s="108">
        <f t="shared" si="11"/>
        <v>41927.666666666664</v>
      </c>
      <c r="X56" s="108">
        <f t="shared" si="12"/>
        <v>41927.666666666664</v>
      </c>
      <c r="Y56" s="108">
        <v>56647</v>
      </c>
      <c r="Z56" s="108">
        <f t="shared" si="52"/>
        <v>67409.929999999993</v>
      </c>
      <c r="AA56" s="108">
        <f t="shared" si="61"/>
        <v>56647</v>
      </c>
      <c r="AB56" s="108">
        <f t="shared" si="14"/>
        <v>67409.929999999993</v>
      </c>
      <c r="AC56" s="108">
        <f t="shared" si="53"/>
        <v>67347.058823529413</v>
      </c>
      <c r="AD56" s="108">
        <v>80143</v>
      </c>
      <c r="AE56" s="108">
        <f t="shared" si="54"/>
        <v>67347.058823529413</v>
      </c>
      <c r="AF56" s="108">
        <f t="shared" si="55"/>
        <v>80143</v>
      </c>
      <c r="AG56" s="105">
        <f>_xlfn.XLOOKUP(D56,[1]General!$D$7:$D$477,[1]General!$L$7:$L$477)</f>
        <v>76689.075630252104</v>
      </c>
      <c r="AH56" s="108">
        <f>_xlfn.XLOOKUP(D56,[1]General!$D$7:$D$477,[1]General!$M$7:$M$477)</f>
        <v>91260</v>
      </c>
      <c r="AI56" s="108">
        <f t="shared" si="62"/>
        <v>76689.075630252104</v>
      </c>
      <c r="AJ56" s="108">
        <f t="shared" si="63"/>
        <v>91260</v>
      </c>
      <c r="AK56" s="108">
        <f t="shared" si="20"/>
        <v>79604.31</v>
      </c>
      <c r="AL56" s="108">
        <f t="shared" si="21"/>
        <v>9744.1982717341361</v>
      </c>
      <c r="AM56" s="127">
        <f t="shared" si="22"/>
        <v>0.12240792328624087</v>
      </c>
      <c r="AN56" s="108">
        <f t="shared" si="23"/>
        <v>79604.31</v>
      </c>
      <c r="AO56" s="108">
        <f t="shared" si="24"/>
        <v>79604.31</v>
      </c>
      <c r="AP56" s="108">
        <f t="shared" si="25"/>
        <v>60765.988333333327</v>
      </c>
      <c r="AQ56" s="108">
        <f t="shared" si="26"/>
        <v>18838.321666666674</v>
      </c>
      <c r="AR56" s="133">
        <f t="shared" si="30"/>
        <v>0.31001423959943836</v>
      </c>
      <c r="AS56" s="131">
        <f>AVERAGE(K56,O56,S56)</f>
        <v>41927.666666666664</v>
      </c>
      <c r="AT56" s="156">
        <f t="shared" si="58"/>
        <v>41927.666666666664</v>
      </c>
      <c r="AU56" s="157" t="s">
        <v>51</v>
      </c>
    </row>
    <row r="57" spans="1:78" ht="146.25" customHeight="1" x14ac:dyDescent="0.35">
      <c r="A57" s="9">
        <v>53</v>
      </c>
      <c r="B57" s="9" t="s">
        <v>34</v>
      </c>
      <c r="C57" s="13" t="s">
        <v>140</v>
      </c>
      <c r="D57" s="34" t="s">
        <v>142</v>
      </c>
      <c r="E57" s="76"/>
      <c r="F57" s="17" t="s">
        <v>37</v>
      </c>
      <c r="G57" s="16">
        <v>1</v>
      </c>
      <c r="H57" s="108">
        <v>80500</v>
      </c>
      <c r="I57" s="123">
        <f t="shared" si="47"/>
        <v>95795</v>
      </c>
      <c r="J57" s="105">
        <f t="shared" si="6"/>
        <v>80500</v>
      </c>
      <c r="K57" s="140">
        <f t="shared" si="7"/>
        <v>95795</v>
      </c>
      <c r="L57" s="108">
        <v>82600</v>
      </c>
      <c r="M57" s="108">
        <f t="shared" si="59"/>
        <v>98294</v>
      </c>
      <c r="N57" s="108">
        <f t="shared" si="60"/>
        <v>95795</v>
      </c>
      <c r="O57" s="108">
        <f t="shared" si="48"/>
        <v>98294</v>
      </c>
      <c r="P57" s="108">
        <v>45500</v>
      </c>
      <c r="Q57" s="108">
        <f t="shared" si="49"/>
        <v>54145</v>
      </c>
      <c r="R57" s="105">
        <f t="shared" si="50"/>
        <v>45500</v>
      </c>
      <c r="S57" s="108">
        <f t="shared" si="51"/>
        <v>54145</v>
      </c>
      <c r="T57" s="108">
        <f t="shared" si="10"/>
        <v>82744.666666666672</v>
      </c>
      <c r="U57" s="108">
        <f t="shared" si="28"/>
        <v>20248.735768492366</v>
      </c>
      <c r="V57" s="127">
        <f t="shared" si="29"/>
        <v>0.24471348528194001</v>
      </c>
      <c r="W57" s="108">
        <f t="shared" si="11"/>
        <v>82744.666666666672</v>
      </c>
      <c r="X57" s="108">
        <f t="shared" si="12"/>
        <v>82744.666666666672</v>
      </c>
      <c r="Y57" s="108">
        <v>75529</v>
      </c>
      <c r="Z57" s="108">
        <f t="shared" si="52"/>
        <v>89879.51</v>
      </c>
      <c r="AA57" s="108">
        <f t="shared" si="61"/>
        <v>75529</v>
      </c>
      <c r="AB57" s="108">
        <f t="shared" si="14"/>
        <v>89879.51</v>
      </c>
      <c r="AC57" s="108">
        <f t="shared" si="53"/>
        <v>86319.327731092446</v>
      </c>
      <c r="AD57" s="108">
        <v>102720</v>
      </c>
      <c r="AE57" s="108">
        <f t="shared" si="54"/>
        <v>86319.327731092446</v>
      </c>
      <c r="AF57" s="108">
        <f t="shared" si="55"/>
        <v>102720</v>
      </c>
      <c r="AG57" s="105">
        <f>_xlfn.XLOOKUP(D57,[1]General!$D$7:$D$477,[1]General!$L$7:$L$477)</f>
        <v>98924.369747899167</v>
      </c>
      <c r="AH57" s="108">
        <f>_xlfn.XLOOKUP(D57,[1]General!$D$7:$D$477,[1]General!$M$7:$M$477)</f>
        <v>117720</v>
      </c>
      <c r="AI57" s="108">
        <f t="shared" si="62"/>
        <v>98924.369747899167</v>
      </c>
      <c r="AJ57" s="108">
        <f t="shared" si="63"/>
        <v>117720</v>
      </c>
      <c r="AK57" s="108">
        <f t="shared" si="20"/>
        <v>103439.83666666667</v>
      </c>
      <c r="AL57" s="108">
        <f t="shared" si="21"/>
        <v>11377.224162921035</v>
      </c>
      <c r="AM57" s="127">
        <f t="shared" si="22"/>
        <v>0.10998880633951473</v>
      </c>
      <c r="AN57" s="108">
        <f t="shared" si="23"/>
        <v>103439.83666666667</v>
      </c>
      <c r="AO57" s="108">
        <f t="shared" si="24"/>
        <v>103439.83666666667</v>
      </c>
      <c r="AP57" s="108">
        <f t="shared" si="25"/>
        <v>93092.251666666678</v>
      </c>
      <c r="AQ57" s="108">
        <f t="shared" si="26"/>
        <v>10347.584999999946</v>
      </c>
      <c r="AR57" s="116">
        <f t="shared" si="30"/>
        <v>0.11115409515553787</v>
      </c>
      <c r="AS57" s="131">
        <f>AVERAGE(I57,M57,Q57,Z57,AD57,AH57)</f>
        <v>93092.251666666663</v>
      </c>
      <c r="AT57" s="156">
        <f t="shared" si="58"/>
        <v>93092.251666666663</v>
      </c>
      <c r="AU57" s="157" t="s">
        <v>38</v>
      </c>
    </row>
    <row r="58" spans="1:78" ht="94.9" customHeight="1" x14ac:dyDescent="0.35">
      <c r="A58" s="9">
        <v>54</v>
      </c>
      <c r="B58" s="9" t="s">
        <v>34</v>
      </c>
      <c r="C58" s="13" t="s">
        <v>143</v>
      </c>
      <c r="D58" s="39" t="s">
        <v>144</v>
      </c>
      <c r="E58" s="73"/>
      <c r="F58" s="12" t="s">
        <v>37</v>
      </c>
      <c r="G58" s="16">
        <v>1</v>
      </c>
      <c r="H58" s="108">
        <v>106950</v>
      </c>
      <c r="I58" s="123">
        <f t="shared" si="47"/>
        <v>127270.5</v>
      </c>
      <c r="J58" s="105">
        <f t="shared" si="6"/>
        <v>106950</v>
      </c>
      <c r="K58" s="140">
        <f t="shared" si="7"/>
        <v>127270.5</v>
      </c>
      <c r="L58" s="108">
        <v>111600</v>
      </c>
      <c r="M58" s="108">
        <f t="shared" si="59"/>
        <v>132804</v>
      </c>
      <c r="N58" s="108">
        <f t="shared" si="60"/>
        <v>127270.5</v>
      </c>
      <c r="O58" s="108">
        <f t="shared" si="48"/>
        <v>132804</v>
      </c>
      <c r="P58" s="108">
        <v>60450</v>
      </c>
      <c r="Q58" s="108">
        <f t="shared" si="49"/>
        <v>71935.5</v>
      </c>
      <c r="R58" s="105">
        <f t="shared" si="50"/>
        <v>60450</v>
      </c>
      <c r="S58" s="108">
        <f t="shared" si="51"/>
        <v>71935.5</v>
      </c>
      <c r="T58" s="108">
        <f t="shared" si="10"/>
        <v>110670</v>
      </c>
      <c r="U58" s="108">
        <f t="shared" si="28"/>
        <v>27482.431033298348</v>
      </c>
      <c r="V58" s="127">
        <f t="shared" si="29"/>
        <v>0.24832774042918901</v>
      </c>
      <c r="W58" s="108">
        <f t="shared" si="11"/>
        <v>110670</v>
      </c>
      <c r="X58" s="108">
        <f t="shared" si="12"/>
        <v>110670</v>
      </c>
      <c r="Y58" s="108">
        <v>164076</v>
      </c>
      <c r="Z58" s="108">
        <f t="shared" si="52"/>
        <v>195250.44</v>
      </c>
      <c r="AA58" s="108">
        <f t="shared" si="61"/>
        <v>164076</v>
      </c>
      <c r="AB58" s="108">
        <f t="shared" si="14"/>
        <v>195250.44</v>
      </c>
      <c r="AC58" s="108">
        <f t="shared" si="53"/>
        <v>170436.97478991598</v>
      </c>
      <c r="AD58" s="108">
        <v>202820</v>
      </c>
      <c r="AE58" s="108">
        <f t="shared" si="54"/>
        <v>170436.97478991598</v>
      </c>
      <c r="AF58" s="108">
        <f t="shared" si="55"/>
        <v>202820</v>
      </c>
      <c r="AG58" s="105">
        <f>_xlfn.XLOOKUP(D58,[1]General!$D$7:$D$477,[1]General!$L$7:$L$477)</f>
        <v>181421.84873949579</v>
      </c>
      <c r="AH58" s="108">
        <f>_xlfn.XLOOKUP(D58,[1]General!$D$7:$D$477,[1]General!$M$7:$M$477)</f>
        <v>215892</v>
      </c>
      <c r="AI58" s="108">
        <f t="shared" si="62"/>
        <v>181421.84873949579</v>
      </c>
      <c r="AJ58" s="108">
        <f t="shared" si="63"/>
        <v>215892</v>
      </c>
      <c r="AK58" s="108">
        <f t="shared" si="20"/>
        <v>204654.14666666664</v>
      </c>
      <c r="AL58" s="108">
        <f t="shared" si="21"/>
        <v>8526.099940947337</v>
      </c>
      <c r="AM58" s="127">
        <f t="shared" si="22"/>
        <v>4.1661017281190711E-2</v>
      </c>
      <c r="AN58" s="108">
        <f t="shared" si="23"/>
        <v>204654.14666666664</v>
      </c>
      <c r="AO58" s="108">
        <f t="shared" si="24"/>
        <v>204654.14666666664</v>
      </c>
      <c r="AP58" s="108">
        <f t="shared" si="25"/>
        <v>157662.0733333333</v>
      </c>
      <c r="AQ58" s="108">
        <f t="shared" si="26"/>
        <v>46992.073333333341</v>
      </c>
      <c r="AR58" s="133">
        <f t="shared" si="30"/>
        <v>0.29805566005707324</v>
      </c>
      <c r="AS58" s="131">
        <f>AVERAGE(K58,O58,S58)</f>
        <v>110670</v>
      </c>
      <c r="AT58" s="156">
        <f t="shared" si="58"/>
        <v>110670</v>
      </c>
      <c r="AU58" s="157" t="s">
        <v>51</v>
      </c>
    </row>
    <row r="59" spans="1:78" ht="72.5" x14ac:dyDescent="0.35">
      <c r="A59" s="9">
        <v>55</v>
      </c>
      <c r="B59" s="9" t="s">
        <v>34</v>
      </c>
      <c r="C59" s="13" t="s">
        <v>145</v>
      </c>
      <c r="D59" s="34" t="s">
        <v>146</v>
      </c>
      <c r="E59" s="76"/>
      <c r="F59" s="17" t="s">
        <v>37</v>
      </c>
      <c r="G59" s="16">
        <v>1</v>
      </c>
      <c r="H59" s="108">
        <v>92000</v>
      </c>
      <c r="I59" s="123">
        <f t="shared" si="47"/>
        <v>109480</v>
      </c>
      <c r="J59" s="105">
        <f>+H59*G59</f>
        <v>92000</v>
      </c>
      <c r="K59" s="140">
        <f t="shared" si="7"/>
        <v>109480</v>
      </c>
      <c r="L59" s="108">
        <v>97600</v>
      </c>
      <c r="M59" s="108">
        <f t="shared" si="59"/>
        <v>116144</v>
      </c>
      <c r="N59" s="108">
        <f t="shared" si="60"/>
        <v>109480</v>
      </c>
      <c r="O59" s="108">
        <f t="shared" si="48"/>
        <v>116144</v>
      </c>
      <c r="P59" s="108">
        <v>52000</v>
      </c>
      <c r="Q59" s="108">
        <f t="shared" si="49"/>
        <v>61880</v>
      </c>
      <c r="R59" s="108">
        <f t="shared" si="50"/>
        <v>52000</v>
      </c>
      <c r="S59" s="108">
        <f t="shared" si="51"/>
        <v>61880</v>
      </c>
      <c r="T59" s="108">
        <f t="shared" si="10"/>
        <v>95834.666666666672</v>
      </c>
      <c r="U59" s="108">
        <f t="shared" si="28"/>
        <v>24163.219505870671</v>
      </c>
      <c r="V59" s="127">
        <f t="shared" si="29"/>
        <v>0.25213443471260227</v>
      </c>
      <c r="W59" s="108">
        <f t="shared" si="11"/>
        <v>95834.666666666672</v>
      </c>
      <c r="X59" s="108">
        <f t="shared" si="12"/>
        <v>95834.666666666672</v>
      </c>
      <c r="Y59" s="108">
        <v>195927</v>
      </c>
      <c r="Z59" s="108">
        <f t="shared" si="52"/>
        <v>233153.12999999998</v>
      </c>
      <c r="AA59" s="108">
        <f t="shared" si="61"/>
        <v>195927</v>
      </c>
      <c r="AB59" s="108">
        <f t="shared" si="14"/>
        <v>233153.12999999998</v>
      </c>
      <c r="AC59" s="108">
        <f t="shared" si="53"/>
        <v>216697.47899159664</v>
      </c>
      <c r="AD59" s="108">
        <v>257870</v>
      </c>
      <c r="AE59" s="108">
        <f t="shared" si="54"/>
        <v>216697.47899159664</v>
      </c>
      <c r="AF59" s="108">
        <f t="shared" si="55"/>
        <v>257870</v>
      </c>
      <c r="AG59" s="108">
        <f>_xlfn.XLOOKUP(D59,[1]General!$D$7:$D$477,[1]General!$L$7:$L$477)</f>
        <v>204020.16806722691</v>
      </c>
      <c r="AH59" s="108">
        <f>_xlfn.XLOOKUP(D59,[1]General!$D$7:$D$477,[1]General!$M$7:$M$477)</f>
        <v>242784</v>
      </c>
      <c r="AI59" s="108">
        <f t="shared" si="62"/>
        <v>204020.16806722691</v>
      </c>
      <c r="AJ59" s="108">
        <f t="shared" si="63"/>
        <v>242784</v>
      </c>
      <c r="AK59" s="108">
        <f t="shared" si="20"/>
        <v>244602.37666666668</v>
      </c>
      <c r="AL59" s="108">
        <f t="shared" si="21"/>
        <v>10172.210049136605</v>
      </c>
      <c r="AM59" s="127">
        <f t="shared" si="22"/>
        <v>4.1586717953271748E-2</v>
      </c>
      <c r="AN59" s="108">
        <f t="shared" si="23"/>
        <v>244602.37666666668</v>
      </c>
      <c r="AO59" s="108">
        <f t="shared" si="24"/>
        <v>244602.37666666668</v>
      </c>
      <c r="AP59" s="108">
        <f t="shared" si="25"/>
        <v>170218.52166666667</v>
      </c>
      <c r="AQ59" s="108">
        <f t="shared" si="26"/>
        <v>74383.854999999981</v>
      </c>
      <c r="AR59" s="133">
        <f t="shared" si="30"/>
        <v>0.4369903713866311</v>
      </c>
      <c r="AS59" s="131">
        <f>AVERAGE(K59,O59,S59)</f>
        <v>95834.666666666672</v>
      </c>
      <c r="AT59" s="156">
        <f t="shared" si="58"/>
        <v>95834.666666666672</v>
      </c>
      <c r="AU59" s="157" t="s">
        <v>51</v>
      </c>
    </row>
    <row r="60" spans="1:78" s="37" customFormat="1" ht="22.15" customHeight="1" x14ac:dyDescent="0.35">
      <c r="A60" s="236" t="s">
        <v>147</v>
      </c>
      <c r="B60" s="237"/>
      <c r="C60" s="237"/>
      <c r="D60" s="237"/>
      <c r="E60" s="237"/>
      <c r="F60" s="237"/>
      <c r="G60" s="238"/>
      <c r="H60" s="109">
        <f t="shared" ref="H60:S60" si="66">SUM(H43:H59)</f>
        <v>1846398.3800000001</v>
      </c>
      <c r="I60" s="109">
        <f t="shared" si="66"/>
        <v>2197214.0721999998</v>
      </c>
      <c r="J60" s="109">
        <f t="shared" si="66"/>
        <v>1846398.3800000001</v>
      </c>
      <c r="K60" s="109">
        <f t="shared" si="66"/>
        <v>2197214.0721999998</v>
      </c>
      <c r="L60" s="109">
        <f t="shared" si="66"/>
        <v>1924774.86</v>
      </c>
      <c r="M60" s="109">
        <f t="shared" si="66"/>
        <v>2290482.0833999999</v>
      </c>
      <c r="N60" s="109">
        <f>SUM(N43:N59)</f>
        <v>2216674.2278800001</v>
      </c>
      <c r="O60" s="109">
        <f>SUM(O43:O59)</f>
        <v>2290482.0833999999</v>
      </c>
      <c r="P60" s="109">
        <f t="shared" si="66"/>
        <v>1043616.48</v>
      </c>
      <c r="Q60" s="109">
        <f t="shared" si="66"/>
        <v>1241903.6111999999</v>
      </c>
      <c r="R60" s="109">
        <f t="shared" si="66"/>
        <v>1043616.48</v>
      </c>
      <c r="S60" s="109">
        <f t="shared" si="66"/>
        <v>1241903.6111999999</v>
      </c>
      <c r="T60" s="109">
        <f t="shared" si="10"/>
        <v>1909866.5889333335</v>
      </c>
      <c r="U60" s="109">
        <f t="shared" si="28"/>
        <v>473853.44794573064</v>
      </c>
      <c r="V60" s="99"/>
      <c r="W60" s="109">
        <f t="shared" si="11"/>
        <v>1909866.5889333331</v>
      </c>
      <c r="X60" s="109">
        <f t="shared" si="12"/>
        <v>1909866.5889333335</v>
      </c>
      <c r="Y60" s="109">
        <f t="shared" ref="Y60:AJ60" si="67">SUM(Y43:Y59)</f>
        <v>1916562</v>
      </c>
      <c r="Z60" s="109">
        <f t="shared" si="67"/>
        <v>2280708.7799999998</v>
      </c>
      <c r="AA60" s="109">
        <f t="shared" si="67"/>
        <v>1916562</v>
      </c>
      <c r="AB60" s="109">
        <f t="shared" si="67"/>
        <v>2280708.7799999998</v>
      </c>
      <c r="AC60" s="109">
        <f>SUM(AC43:AC59)</f>
        <v>1956220.1680672271</v>
      </c>
      <c r="AD60" s="109">
        <f t="shared" si="67"/>
        <v>2239199</v>
      </c>
      <c r="AE60" s="109">
        <f t="shared" si="67"/>
        <v>1956220.1680672271</v>
      </c>
      <c r="AF60" s="109">
        <f t="shared" si="67"/>
        <v>2327902</v>
      </c>
      <c r="AG60" s="109">
        <f>SUM(AG43:AG59)</f>
        <v>2999015.8655462191</v>
      </c>
      <c r="AH60" s="109">
        <f t="shared" si="67"/>
        <v>3553296</v>
      </c>
      <c r="AI60" s="109">
        <f t="shared" si="67"/>
        <v>2999015.8655462191</v>
      </c>
      <c r="AJ60" s="109">
        <f t="shared" si="67"/>
        <v>3553296</v>
      </c>
      <c r="AK60" s="109">
        <f>SUM(AK43:AK59)</f>
        <v>2720635.5933333333</v>
      </c>
      <c r="AL60" s="109">
        <f>SUM(AL43:AL59)</f>
        <v>684915.07129400282</v>
      </c>
      <c r="AM60" s="99"/>
      <c r="AN60" s="109">
        <f>SUM(AN43:AN59)</f>
        <v>2721146.646666666</v>
      </c>
      <c r="AO60" s="109">
        <f t="shared" ref="AO60:AQ60" si="68">SUM(AO43:AO59)</f>
        <v>2720635.5933333333</v>
      </c>
      <c r="AP60" s="109">
        <f t="shared" si="68"/>
        <v>2315251.0911333333</v>
      </c>
      <c r="AQ60" s="109">
        <f t="shared" si="68"/>
        <v>630662.46639999992</v>
      </c>
      <c r="AR60" s="109"/>
      <c r="AS60" s="109">
        <f>SUM(AS43:AS59)</f>
        <v>1790748.6486433337</v>
      </c>
      <c r="AT60" s="109">
        <f>SUM(AT43:AT59)</f>
        <v>1790748.6486433337</v>
      </c>
      <c r="AU60" s="89"/>
      <c r="AV60" s="58"/>
      <c r="AW60" s="171">
        <v>1790748.6486433337</v>
      </c>
      <c r="AX60" s="58"/>
      <c r="AY60" s="58"/>
      <c r="AZ60" s="58"/>
      <c r="BA60" s="58"/>
      <c r="BB60" s="58"/>
      <c r="BC60" s="58"/>
      <c r="BD60" s="58"/>
      <c r="BE60" s="58"/>
      <c r="BF60" s="58"/>
      <c r="BG60" s="58"/>
      <c r="BH60" s="58"/>
      <c r="BI60" s="58"/>
      <c r="BJ60" s="58"/>
      <c r="BK60" s="58"/>
      <c r="BL60" s="58"/>
      <c r="BM60" s="58"/>
      <c r="BN60" s="58"/>
      <c r="BO60" s="58"/>
      <c r="BP60" s="58"/>
      <c r="BQ60" s="58"/>
      <c r="BR60" s="58"/>
      <c r="BS60" s="58"/>
      <c r="BT60" s="58"/>
      <c r="BU60" s="58"/>
      <c r="BV60" s="58"/>
      <c r="BW60" s="58"/>
      <c r="BX60" s="58"/>
      <c r="BY60" s="58"/>
      <c r="BZ60" s="58"/>
    </row>
    <row r="61" spans="1:78" x14ac:dyDescent="0.35">
      <c r="A61" s="81" t="s">
        <v>148</v>
      </c>
      <c r="B61" s="82"/>
      <c r="C61" s="82"/>
      <c r="D61" s="82"/>
      <c r="E61" s="82"/>
      <c r="F61" s="82"/>
      <c r="G61" s="82"/>
      <c r="H61" s="107"/>
      <c r="I61" s="124"/>
      <c r="J61" s="124"/>
      <c r="K61" s="124"/>
      <c r="L61" s="84"/>
      <c r="M61" s="84"/>
      <c r="N61" s="84"/>
      <c r="O61" s="84"/>
      <c r="P61" s="84"/>
      <c r="Q61" s="84"/>
      <c r="R61" s="84"/>
      <c r="S61" s="84"/>
      <c r="T61" s="84"/>
      <c r="U61" s="84"/>
      <c r="V61" s="149"/>
      <c r="W61" s="84"/>
      <c r="X61" s="84"/>
      <c r="Y61" s="84"/>
      <c r="Z61" s="84"/>
      <c r="AA61" s="84"/>
      <c r="AB61" s="84"/>
      <c r="AC61" s="84"/>
      <c r="AD61" s="84"/>
      <c r="AE61" s="84"/>
      <c r="AF61" s="84"/>
      <c r="AG61" s="84"/>
      <c r="AH61" s="84"/>
      <c r="AI61" s="84"/>
      <c r="AJ61" s="84"/>
      <c r="AK61" s="84"/>
      <c r="AL61" s="84"/>
      <c r="AM61" s="149"/>
      <c r="AN61" s="84"/>
      <c r="AO61" s="84"/>
      <c r="AP61" s="84"/>
      <c r="AQ61" s="84"/>
      <c r="AR61" s="82"/>
      <c r="AS61" s="124"/>
      <c r="AT61" s="124"/>
      <c r="AU61" s="88"/>
    </row>
    <row r="62" spans="1:78" s="58" customFormat="1" ht="117.75" customHeight="1" x14ac:dyDescent="0.35">
      <c r="A62" s="9">
        <v>56</v>
      </c>
      <c r="B62" s="9" t="s">
        <v>34</v>
      </c>
      <c r="C62" s="10" t="s">
        <v>149</v>
      </c>
      <c r="D62" s="39" t="s">
        <v>150</v>
      </c>
      <c r="E62" s="73"/>
      <c r="F62" s="12" t="s">
        <v>37</v>
      </c>
      <c r="G62" s="10">
        <v>100</v>
      </c>
      <c r="H62" s="105">
        <v>15180</v>
      </c>
      <c r="I62" s="123">
        <f t="shared" ref="I62" si="69">+H62*1.19</f>
        <v>18064.2</v>
      </c>
      <c r="J62" s="105">
        <f>+H62*G62</f>
        <v>1518000</v>
      </c>
      <c r="K62" s="140">
        <f>+I62*G62</f>
        <v>1806420</v>
      </c>
      <c r="L62" s="108">
        <v>15840</v>
      </c>
      <c r="M62" s="108">
        <f>+L62*1.19</f>
        <v>18849.599999999999</v>
      </c>
      <c r="N62" s="108">
        <f>+L62*G62</f>
        <v>1584000</v>
      </c>
      <c r="O62" s="108">
        <f>+M62*G62</f>
        <v>1884959.9999999998</v>
      </c>
      <c r="P62" s="108">
        <v>8580</v>
      </c>
      <c r="Q62" s="108">
        <f t="shared" ref="Q62" si="70">+P62*1.19</f>
        <v>10210.199999999999</v>
      </c>
      <c r="R62" s="105">
        <f>+P62*G62</f>
        <v>858000</v>
      </c>
      <c r="S62" s="108">
        <f>+Q62*G62</f>
        <v>1021019.9999999999</v>
      </c>
      <c r="T62" s="108">
        <f t="shared" si="10"/>
        <v>1570800</v>
      </c>
      <c r="U62" s="108">
        <f t="shared" si="28"/>
        <v>390073.21466616954</v>
      </c>
      <c r="V62" s="127">
        <f t="shared" si="29"/>
        <v>0.24832774042918865</v>
      </c>
      <c r="W62" s="108">
        <f t="shared" si="11"/>
        <v>15708</v>
      </c>
      <c r="X62" s="108">
        <f t="shared" si="12"/>
        <v>1570800</v>
      </c>
      <c r="Y62" s="108">
        <v>12139</v>
      </c>
      <c r="Z62" s="108">
        <f>+Y62*1.19</f>
        <v>14445.41</v>
      </c>
      <c r="AA62" s="108">
        <f t="shared" ref="AA62" si="71">+Y62*G62</f>
        <v>1213900</v>
      </c>
      <c r="AB62" s="108">
        <f t="shared" ref="AB62" si="72">+Z62*G62</f>
        <v>1444541</v>
      </c>
      <c r="AC62" s="108">
        <f t="shared" ref="AC62" si="73">+AD62/1.19</f>
        <v>11599.159663865546</v>
      </c>
      <c r="AD62" s="108">
        <v>13803</v>
      </c>
      <c r="AE62" s="108">
        <f t="shared" ref="AE62" si="74">+AC62*G62</f>
        <v>1159915.9663865548</v>
      </c>
      <c r="AF62" s="108">
        <f t="shared" ref="AF62" si="75">+AD62*G62</f>
        <v>1380300</v>
      </c>
      <c r="AG62" s="105">
        <f>_xlfn.XLOOKUP(D62,[1]General!$D$7:$D$477,[1]General!$L$7:$L$477)</f>
        <v>15247.058823529413</v>
      </c>
      <c r="AH62" s="108">
        <f>_xlfn.XLOOKUP(D62,[1]General!$D$7:$D$477,[1]General!$M$7:$M$477)</f>
        <v>18144</v>
      </c>
      <c r="AI62" s="108">
        <f t="shared" ref="AI62" si="76">+AG62*G62</f>
        <v>1524705.8823529412</v>
      </c>
      <c r="AJ62" s="108">
        <f t="shared" ref="AJ62" si="77">AH62*G62</f>
        <v>1814400</v>
      </c>
      <c r="AK62" s="108">
        <f t="shared" si="20"/>
        <v>1546413.6666666667</v>
      </c>
      <c r="AL62" s="108">
        <f t="shared" si="21"/>
        <v>191301.21564404364</v>
      </c>
      <c r="AM62" s="127">
        <f t="shared" si="22"/>
        <v>0.12370636639315157</v>
      </c>
      <c r="AN62" s="108">
        <f t="shared" si="23"/>
        <v>15464.136666666667</v>
      </c>
      <c r="AO62" s="108">
        <f t="shared" si="24"/>
        <v>1546413.6666666667</v>
      </c>
      <c r="AP62" s="108">
        <f t="shared" si="25"/>
        <v>1558606.8333333335</v>
      </c>
      <c r="AQ62" s="108">
        <f t="shared" si="26"/>
        <v>12193.166666666628</v>
      </c>
      <c r="AR62" s="116">
        <f t="shared" si="30"/>
        <v>7.8231189584800961E-3</v>
      </c>
      <c r="AS62" s="131">
        <f>AVERAGE(I62,M62,Q62,Z62,AD62,AH62)</f>
        <v>15586.068333333335</v>
      </c>
      <c r="AT62" s="156">
        <f t="shared" ref="AT62" si="78">+AS62*G62</f>
        <v>1558606.8333333335</v>
      </c>
      <c r="AU62" s="157" t="s">
        <v>38</v>
      </c>
      <c r="AW62" s="171"/>
    </row>
    <row r="63" spans="1:78" s="37" customFormat="1" ht="22.15" customHeight="1" x14ac:dyDescent="0.35">
      <c r="A63" s="236" t="s">
        <v>151</v>
      </c>
      <c r="B63" s="237"/>
      <c r="C63" s="237"/>
      <c r="D63" s="237"/>
      <c r="E63" s="237"/>
      <c r="F63" s="237"/>
      <c r="G63" s="238"/>
      <c r="H63" s="109">
        <f t="shared" ref="H63:S63" si="79">SUM(H62)</f>
        <v>15180</v>
      </c>
      <c r="I63" s="109">
        <f t="shared" si="79"/>
        <v>18064.2</v>
      </c>
      <c r="J63" s="109">
        <f t="shared" si="79"/>
        <v>1518000</v>
      </c>
      <c r="K63" s="109">
        <f t="shared" si="79"/>
        <v>1806420</v>
      </c>
      <c r="L63" s="109">
        <f t="shared" si="79"/>
        <v>15840</v>
      </c>
      <c r="M63" s="109">
        <f t="shared" si="79"/>
        <v>18849.599999999999</v>
      </c>
      <c r="N63" s="109">
        <f t="shared" si="79"/>
        <v>1584000</v>
      </c>
      <c r="O63" s="109">
        <f t="shared" si="79"/>
        <v>1884959.9999999998</v>
      </c>
      <c r="P63" s="109">
        <f t="shared" si="79"/>
        <v>8580</v>
      </c>
      <c r="Q63" s="109">
        <f t="shared" si="79"/>
        <v>10210.199999999999</v>
      </c>
      <c r="R63" s="109">
        <f t="shared" si="79"/>
        <v>858000</v>
      </c>
      <c r="S63" s="109">
        <f t="shared" si="79"/>
        <v>1021019.9999999999</v>
      </c>
      <c r="T63" s="109">
        <f t="shared" si="10"/>
        <v>1570800</v>
      </c>
      <c r="U63" s="109">
        <f t="shared" si="28"/>
        <v>390073.21466616954</v>
      </c>
      <c r="V63" s="99"/>
      <c r="W63" s="109">
        <f t="shared" si="11"/>
        <v>15708</v>
      </c>
      <c r="X63" s="109">
        <f t="shared" si="12"/>
        <v>1570800</v>
      </c>
      <c r="Y63" s="109">
        <f t="shared" ref="Y63:AI63" si="80">SUM(Y62)</f>
        <v>12139</v>
      </c>
      <c r="Z63" s="109">
        <f t="shared" si="80"/>
        <v>14445.41</v>
      </c>
      <c r="AA63" s="109">
        <f t="shared" si="80"/>
        <v>1213900</v>
      </c>
      <c r="AB63" s="109">
        <f t="shared" si="80"/>
        <v>1444541</v>
      </c>
      <c r="AC63" s="109">
        <f>SUM(AC62)</f>
        <v>11599.159663865546</v>
      </c>
      <c r="AD63" s="109">
        <f t="shared" ref="AD63:AF63" si="81">SUM(AD62)</f>
        <v>13803</v>
      </c>
      <c r="AE63" s="109">
        <f t="shared" si="81"/>
        <v>1159915.9663865548</v>
      </c>
      <c r="AF63" s="109">
        <f t="shared" si="81"/>
        <v>1380300</v>
      </c>
      <c r="AG63" s="109">
        <f>SUM(AG62)</f>
        <v>15247.058823529413</v>
      </c>
      <c r="AH63" s="109">
        <f t="shared" si="80"/>
        <v>18144</v>
      </c>
      <c r="AI63" s="109">
        <f t="shared" si="80"/>
        <v>1524705.8823529412</v>
      </c>
      <c r="AJ63" s="109">
        <f>SUM(AJ62)</f>
        <v>1814400</v>
      </c>
      <c r="AK63" s="109">
        <f t="shared" ref="AK63" si="82">SUM(AK62)</f>
        <v>1546413.6666666667</v>
      </c>
      <c r="AL63" s="109">
        <f>SUM(AL62)</f>
        <v>191301.21564404364</v>
      </c>
      <c r="AM63" s="99"/>
      <c r="AN63" s="109">
        <f t="shared" ref="AN63:AQ63" si="83">SUM(AN62)</f>
        <v>15464.136666666667</v>
      </c>
      <c r="AO63" s="109">
        <f t="shared" si="83"/>
        <v>1546413.6666666667</v>
      </c>
      <c r="AP63" s="109">
        <f t="shared" si="83"/>
        <v>1558606.8333333335</v>
      </c>
      <c r="AQ63" s="109">
        <f t="shared" si="83"/>
        <v>12193.166666666628</v>
      </c>
      <c r="AR63" s="86"/>
      <c r="AS63" s="215">
        <f t="shared" ref="AS63" si="84">SUM(AS62)</f>
        <v>15586.068333333335</v>
      </c>
      <c r="AT63" s="215">
        <f>SUM(AT62)</f>
        <v>1558606.8333333335</v>
      </c>
      <c r="AU63" s="89"/>
      <c r="AV63" s="58"/>
      <c r="AW63" s="171">
        <v>1558606.8333333335</v>
      </c>
      <c r="AX63" s="58"/>
      <c r="AY63" s="58"/>
      <c r="AZ63" s="58"/>
      <c r="BA63" s="58"/>
      <c r="BB63" s="58"/>
      <c r="BC63" s="58"/>
      <c r="BD63" s="58"/>
      <c r="BE63" s="58"/>
      <c r="BF63" s="58"/>
      <c r="BG63" s="58"/>
      <c r="BH63" s="58"/>
      <c r="BI63" s="58"/>
      <c r="BJ63" s="58"/>
      <c r="BK63" s="58"/>
      <c r="BL63" s="58"/>
      <c r="BM63" s="58"/>
      <c r="BN63" s="58"/>
      <c r="BO63" s="58"/>
      <c r="BP63" s="58"/>
      <c r="BQ63" s="58"/>
      <c r="BR63" s="58"/>
      <c r="BS63" s="58"/>
      <c r="BT63" s="58"/>
      <c r="BU63" s="58"/>
      <c r="BV63" s="58"/>
      <c r="BW63" s="58"/>
      <c r="BX63" s="58"/>
      <c r="BY63" s="58"/>
      <c r="BZ63" s="58"/>
    </row>
    <row r="64" spans="1:78" x14ac:dyDescent="0.35">
      <c r="A64" s="81" t="s">
        <v>152</v>
      </c>
      <c r="B64" s="82"/>
      <c r="C64" s="82"/>
      <c r="D64" s="82"/>
      <c r="E64" s="82"/>
      <c r="F64" s="82"/>
      <c r="G64" s="82"/>
      <c r="H64" s="107"/>
      <c r="I64" s="124"/>
      <c r="J64" s="124"/>
      <c r="K64" s="142"/>
      <c r="L64" s="84"/>
      <c r="M64" s="84"/>
      <c r="N64" s="84"/>
      <c r="O64" s="84"/>
      <c r="P64" s="84"/>
      <c r="Q64" s="84"/>
      <c r="R64" s="84"/>
      <c r="S64" s="84"/>
      <c r="T64" s="84"/>
      <c r="U64" s="84"/>
      <c r="V64" s="149"/>
      <c r="W64" s="84"/>
      <c r="X64" s="84"/>
      <c r="Y64" s="84"/>
      <c r="Z64" s="84"/>
      <c r="AA64" s="84"/>
      <c r="AB64" s="84"/>
      <c r="AC64" s="84"/>
      <c r="AD64" s="84"/>
      <c r="AE64" s="84"/>
      <c r="AF64" s="84"/>
      <c r="AG64" s="84"/>
      <c r="AH64" s="84"/>
      <c r="AI64" s="84"/>
      <c r="AJ64" s="84"/>
      <c r="AK64" s="84"/>
      <c r="AL64" s="84"/>
      <c r="AM64" s="149"/>
      <c r="AN64" s="84"/>
      <c r="AO64" s="84"/>
      <c r="AP64" s="84"/>
      <c r="AQ64" s="84"/>
      <c r="AR64" s="82"/>
      <c r="AS64" s="124"/>
      <c r="AT64" s="124"/>
      <c r="AU64" s="88"/>
    </row>
    <row r="65" spans="1:78" ht="29" x14ac:dyDescent="0.35">
      <c r="A65" s="9">
        <v>57</v>
      </c>
      <c r="B65" s="9" t="s">
        <v>34</v>
      </c>
      <c r="C65" s="10" t="s">
        <v>153</v>
      </c>
      <c r="D65" s="39" t="s">
        <v>154</v>
      </c>
      <c r="E65" s="73"/>
      <c r="F65" s="12" t="s">
        <v>37</v>
      </c>
      <c r="G65" s="10">
        <v>650</v>
      </c>
      <c r="H65" s="108">
        <v>3382.35</v>
      </c>
      <c r="I65" s="123">
        <f t="shared" ref="I65:I67" si="85">+H65*1.19</f>
        <v>4024.9964999999997</v>
      </c>
      <c r="J65" s="105">
        <f>+H65*G65</f>
        <v>2198527.5</v>
      </c>
      <c r="K65" s="140">
        <f>+I65*G65</f>
        <v>2616247.7249999996</v>
      </c>
      <c r="L65" s="108">
        <v>3588.24</v>
      </c>
      <c r="M65" s="108">
        <f>+L65*1.19</f>
        <v>4270.0055999999995</v>
      </c>
      <c r="N65" s="108">
        <f>+L65*G65</f>
        <v>2332356</v>
      </c>
      <c r="O65" s="108">
        <f>+M65*G65</f>
        <v>2775503.6399999997</v>
      </c>
      <c r="P65" s="108">
        <v>1911.76</v>
      </c>
      <c r="Q65" s="108">
        <f t="shared" ref="Q65:Q67" si="86">+P65*1.19</f>
        <v>2274.9944</v>
      </c>
      <c r="R65" s="105">
        <f t="shared" ref="R65:R67" si="87">+P65*G65</f>
        <v>1242644</v>
      </c>
      <c r="S65" s="108">
        <f t="shared" ref="S65:S67" si="88">+Q65*G65</f>
        <v>1478746.36</v>
      </c>
      <c r="T65" s="108">
        <f t="shared" si="10"/>
        <v>2290165.9083333332</v>
      </c>
      <c r="U65" s="108">
        <f t="shared" si="28"/>
        <v>577432.17447519267</v>
      </c>
      <c r="V65" s="127">
        <f t="shared" si="29"/>
        <v>0.25213552100049319</v>
      </c>
      <c r="W65" s="108">
        <f t="shared" si="11"/>
        <v>3523.3321666666666</v>
      </c>
      <c r="X65" s="108">
        <f t="shared" si="12"/>
        <v>2290165.9083333332</v>
      </c>
      <c r="Y65" s="108">
        <v>4613</v>
      </c>
      <c r="Z65" s="108">
        <f>+Y65*1.19</f>
        <v>5489.4699999999993</v>
      </c>
      <c r="AA65" s="108">
        <f t="shared" ref="AA65" si="89">+Y65*G65</f>
        <v>2998450</v>
      </c>
      <c r="AB65" s="108">
        <f t="shared" ref="AB65" si="90">+Z65*G65</f>
        <v>3568155.4999999995</v>
      </c>
      <c r="AC65" s="108">
        <v>5485</v>
      </c>
      <c r="AD65" s="108">
        <v>6527</v>
      </c>
      <c r="AE65" s="108">
        <f>+AC65*G65</f>
        <v>3565250</v>
      </c>
      <c r="AF65" s="108">
        <f>+AD65*G65</f>
        <v>4242550</v>
      </c>
      <c r="AG65" s="105">
        <f>_xlfn.XLOOKUP(D65,[1]General!$D$7:$D$477,[1]General!$L$7:$L$477)</f>
        <v>4447.0588235294117</v>
      </c>
      <c r="AH65" s="108">
        <f>_xlfn.XLOOKUP(D65,[1]General!$D$7:$D$477,[1]General!$M$7:$M$477)</f>
        <v>5292</v>
      </c>
      <c r="AI65" s="108">
        <f t="shared" ref="AI65" si="91">+AG65*G65</f>
        <v>2890588.2352941176</v>
      </c>
      <c r="AJ65" s="108">
        <f t="shared" ref="AJ65" si="92">AH65*G65</f>
        <v>3439800</v>
      </c>
      <c r="AK65" s="108">
        <f t="shared" si="20"/>
        <v>3750168.5</v>
      </c>
      <c r="AL65" s="108">
        <f t="shared" si="21"/>
        <v>352087.52676169423</v>
      </c>
      <c r="AM65" s="127">
        <f t="shared" si="22"/>
        <v>9.388578853502029E-2</v>
      </c>
      <c r="AN65" s="108">
        <f t="shared" si="23"/>
        <v>5769.4900000000007</v>
      </c>
      <c r="AO65" s="108">
        <f t="shared" si="24"/>
        <v>3750168.5</v>
      </c>
      <c r="AP65" s="108">
        <f t="shared" si="25"/>
        <v>3020167.2041666666</v>
      </c>
      <c r="AQ65" s="108">
        <f t="shared" si="26"/>
        <v>730001.29583333328</v>
      </c>
      <c r="AR65" s="133">
        <f t="shared" si="30"/>
        <v>0.24170890102581502</v>
      </c>
      <c r="AS65" s="131">
        <f>+W65</f>
        <v>3523.3321666666666</v>
      </c>
      <c r="AT65" s="156">
        <f t="shared" ref="AT65:AT66" si="93">+AS65*G65</f>
        <v>2290165.9083333332</v>
      </c>
      <c r="AU65" s="88"/>
    </row>
    <row r="66" spans="1:78" ht="43.5" x14ac:dyDescent="0.35">
      <c r="A66" s="9">
        <v>58</v>
      </c>
      <c r="B66" s="9" t="s">
        <v>34</v>
      </c>
      <c r="C66" s="10" t="s">
        <v>155</v>
      </c>
      <c r="D66" s="39" t="s">
        <v>156</v>
      </c>
      <c r="E66" s="73"/>
      <c r="F66" s="12" t="s">
        <v>37</v>
      </c>
      <c r="G66" s="10">
        <v>6</v>
      </c>
      <c r="H66" s="108">
        <v>322000</v>
      </c>
      <c r="I66" s="123">
        <f t="shared" si="85"/>
        <v>383180</v>
      </c>
      <c r="J66" s="105">
        <f>+H66*G66</f>
        <v>1932000</v>
      </c>
      <c r="K66" s="140">
        <f t="shared" ref="K66:K67" si="94">+I66*G66</f>
        <v>2299080</v>
      </c>
      <c r="L66" s="108">
        <v>330400</v>
      </c>
      <c r="M66" s="108">
        <f>+L66*1.19</f>
        <v>393176</v>
      </c>
      <c r="N66" s="108">
        <f>+L66*G66</f>
        <v>1982400</v>
      </c>
      <c r="O66" s="108">
        <f>+M66*G66</f>
        <v>2359056</v>
      </c>
      <c r="P66" s="108">
        <v>182000</v>
      </c>
      <c r="Q66" s="108">
        <f t="shared" si="86"/>
        <v>216580</v>
      </c>
      <c r="R66" s="105">
        <f t="shared" si="87"/>
        <v>1092000</v>
      </c>
      <c r="S66" s="108">
        <f t="shared" si="88"/>
        <v>1299480</v>
      </c>
      <c r="T66" s="108">
        <f t="shared" si="10"/>
        <v>1985872</v>
      </c>
      <c r="U66" s="108">
        <f t="shared" si="28"/>
        <v>485969.65844381682</v>
      </c>
      <c r="V66" s="127">
        <f t="shared" si="29"/>
        <v>0.24471348528194004</v>
      </c>
      <c r="W66" s="108">
        <f t="shared" si="11"/>
        <v>330978.66666666669</v>
      </c>
      <c r="X66" s="108">
        <f t="shared" si="12"/>
        <v>1985872</v>
      </c>
      <c r="Y66" s="108">
        <v>146563</v>
      </c>
      <c r="Z66" s="108">
        <f>+Y66*1.19</f>
        <v>174409.97</v>
      </c>
      <c r="AA66" s="108">
        <f t="shared" ref="AA66:AA67" si="95">+Y66*G66</f>
        <v>879378</v>
      </c>
      <c r="AB66" s="108">
        <f t="shared" ref="AB66:AB67" si="96">+Z66*G66</f>
        <v>1046459.8200000001</v>
      </c>
      <c r="AC66" s="108">
        <v>170750</v>
      </c>
      <c r="AD66" s="108">
        <v>203193</v>
      </c>
      <c r="AE66" s="108">
        <f t="shared" ref="AE66:AE67" si="97">+AC66*G66</f>
        <v>1024500</v>
      </c>
      <c r="AF66" s="108">
        <f t="shared" ref="AF66:AF67" si="98">+AD66*G66</f>
        <v>1219158</v>
      </c>
      <c r="AG66" s="105">
        <f>_xlfn.XLOOKUP(D66,[1]General!$D$7:$D$477,[1]General!$L$7:$L$477)</f>
        <v>169714.28571428571</v>
      </c>
      <c r="AH66" s="108">
        <f>_xlfn.XLOOKUP(D66,[1]General!$D$7:$D$477,[1]General!$M$7:$M$477)</f>
        <v>201960</v>
      </c>
      <c r="AI66" s="108">
        <f t="shared" ref="AI66:AI67" si="99">+AG66*G66</f>
        <v>1018285.7142857143</v>
      </c>
      <c r="AJ66" s="108">
        <f t="shared" ref="AJ66:AJ67" si="100">AH66*G66</f>
        <v>1211760</v>
      </c>
      <c r="AK66" s="108">
        <f t="shared" si="20"/>
        <v>1159125.9400000002</v>
      </c>
      <c r="AL66" s="108">
        <f t="shared" si="21"/>
        <v>79724.206060187236</v>
      </c>
      <c r="AM66" s="127">
        <f t="shared" si="22"/>
        <v>6.877958926550054E-2</v>
      </c>
      <c r="AN66" s="108">
        <f t="shared" si="23"/>
        <v>193187.65666666665</v>
      </c>
      <c r="AO66" s="108">
        <f t="shared" si="24"/>
        <v>1159125.9400000002</v>
      </c>
      <c r="AP66" s="108">
        <f t="shared" si="25"/>
        <v>1572498.9700000002</v>
      </c>
      <c r="AQ66" s="108">
        <f t="shared" si="26"/>
        <v>413373.02999999939</v>
      </c>
      <c r="AR66" s="133">
        <f t="shared" si="30"/>
        <v>0.26287650286982339</v>
      </c>
      <c r="AS66" s="131">
        <f>+AN66</f>
        <v>193187.65666666665</v>
      </c>
      <c r="AT66" s="156">
        <f t="shared" si="93"/>
        <v>1159125.94</v>
      </c>
      <c r="AU66" s="157" t="s">
        <v>44</v>
      </c>
    </row>
    <row r="67" spans="1:78" s="37" customFormat="1" ht="63.75" customHeight="1" x14ac:dyDescent="0.35">
      <c r="A67" s="9">
        <v>59</v>
      </c>
      <c r="B67" s="9" t="s">
        <v>34</v>
      </c>
      <c r="C67" s="10" t="s">
        <v>157</v>
      </c>
      <c r="D67" s="39" t="s">
        <v>158</v>
      </c>
      <c r="E67" s="73"/>
      <c r="F67" s="12" t="s">
        <v>37</v>
      </c>
      <c r="G67" s="10">
        <v>4600</v>
      </c>
      <c r="H67" s="108">
        <v>1552.5</v>
      </c>
      <c r="I67" s="123">
        <f t="shared" si="85"/>
        <v>1847.4749999999999</v>
      </c>
      <c r="J67" s="105">
        <f t="shared" ref="J67" si="101">+H67*G67</f>
        <v>7141500</v>
      </c>
      <c r="K67" s="140">
        <f t="shared" si="94"/>
        <v>8498385</v>
      </c>
      <c r="L67" s="108">
        <v>1620</v>
      </c>
      <c r="M67" s="108">
        <f>+L67*1.19</f>
        <v>1927.8</v>
      </c>
      <c r="N67" s="108">
        <f>+L67*G67</f>
        <v>7452000</v>
      </c>
      <c r="O67" s="108">
        <f>+M67*G67</f>
        <v>8867880</v>
      </c>
      <c r="P67" s="108">
        <v>877.5</v>
      </c>
      <c r="Q67" s="108">
        <f t="shared" si="86"/>
        <v>1044.2249999999999</v>
      </c>
      <c r="R67" s="105">
        <f t="shared" si="87"/>
        <v>4036500</v>
      </c>
      <c r="S67" s="108">
        <f t="shared" si="88"/>
        <v>4803435</v>
      </c>
      <c r="T67" s="108">
        <f t="shared" si="10"/>
        <v>7389900</v>
      </c>
      <c r="U67" s="108">
        <f t="shared" si="28"/>
        <v>1835117.1689976638</v>
      </c>
      <c r="V67" s="127">
        <f t="shared" si="29"/>
        <v>0.24832774042918901</v>
      </c>
      <c r="W67" s="108">
        <f t="shared" si="11"/>
        <v>1606.5</v>
      </c>
      <c r="X67" s="108">
        <f t="shared" si="12"/>
        <v>7389900</v>
      </c>
      <c r="Y67" s="108">
        <v>3200</v>
      </c>
      <c r="Z67" s="108">
        <f>+Y67*1.19</f>
        <v>3808</v>
      </c>
      <c r="AA67" s="108">
        <f t="shared" si="95"/>
        <v>14720000</v>
      </c>
      <c r="AB67" s="108">
        <f t="shared" si="96"/>
        <v>17516800</v>
      </c>
      <c r="AC67" s="108">
        <v>3687</v>
      </c>
      <c r="AD67" s="108">
        <v>4387</v>
      </c>
      <c r="AE67" s="108">
        <f t="shared" si="97"/>
        <v>16960200</v>
      </c>
      <c r="AF67" s="108">
        <f t="shared" si="98"/>
        <v>20180200</v>
      </c>
      <c r="AG67" s="105">
        <f>_xlfn.XLOOKUP(D67,[1]General!$D$7:$D$477,[1]General!$L$7:$L$477)</f>
        <v>3539.4957983193281</v>
      </c>
      <c r="AH67" s="108">
        <f>_xlfn.XLOOKUP(D67,[1]General!$D$7:$D$477,[1]General!$M$7:$M$477)</f>
        <v>4212</v>
      </c>
      <c r="AI67" s="108">
        <f t="shared" si="99"/>
        <v>16281680.672268908</v>
      </c>
      <c r="AJ67" s="108">
        <f t="shared" si="100"/>
        <v>19375200</v>
      </c>
      <c r="AK67" s="108">
        <f t="shared" si="20"/>
        <v>19024066.666666668</v>
      </c>
      <c r="AL67" s="108">
        <f t="shared" si="21"/>
        <v>1115316.3537261027</v>
      </c>
      <c r="AM67" s="127">
        <f t="shared" si="22"/>
        <v>5.8626600361967963E-2</v>
      </c>
      <c r="AN67" s="108">
        <f t="shared" si="23"/>
        <v>4135.666666666667</v>
      </c>
      <c r="AO67" s="108">
        <f>+AK67</f>
        <v>19024066.666666668</v>
      </c>
      <c r="AP67" s="108">
        <f t="shared" si="25"/>
        <v>13206983.333333334</v>
      </c>
      <c r="AQ67" s="108">
        <f t="shared" si="26"/>
        <v>5817083.333333333</v>
      </c>
      <c r="AR67" s="133">
        <f t="shared" si="30"/>
        <v>0.44045511276231381</v>
      </c>
      <c r="AS67" s="131">
        <f>W67</f>
        <v>1606.5</v>
      </c>
      <c r="AT67" s="156">
        <f>+AS67*G67</f>
        <v>7389900</v>
      </c>
      <c r="AU67" s="157" t="s">
        <v>51</v>
      </c>
      <c r="AV67" s="58"/>
      <c r="AW67" s="171"/>
      <c r="AX67" s="58"/>
      <c r="AY67" s="58"/>
      <c r="AZ67" s="58"/>
      <c r="BA67" s="58"/>
      <c r="BB67" s="58"/>
      <c r="BC67" s="58"/>
      <c r="BD67" s="58"/>
      <c r="BE67" s="58"/>
      <c r="BF67" s="58"/>
      <c r="BG67" s="58"/>
      <c r="BH67" s="58"/>
      <c r="BI67" s="58"/>
      <c r="BJ67" s="58"/>
      <c r="BK67" s="58"/>
      <c r="BL67" s="58"/>
      <c r="BM67" s="58"/>
      <c r="BN67" s="58"/>
      <c r="BO67" s="58"/>
      <c r="BP67" s="58"/>
      <c r="BQ67" s="58"/>
      <c r="BR67" s="58"/>
      <c r="BS67" s="58"/>
      <c r="BT67" s="58"/>
      <c r="BU67" s="58"/>
      <c r="BV67" s="58"/>
      <c r="BW67" s="58"/>
      <c r="BX67" s="58"/>
      <c r="BY67" s="58"/>
      <c r="BZ67" s="58"/>
    </row>
    <row r="68" spans="1:78" s="37" customFormat="1" ht="22.15" customHeight="1" x14ac:dyDescent="0.35">
      <c r="A68" s="236" t="s">
        <v>151</v>
      </c>
      <c r="B68" s="237"/>
      <c r="C68" s="237"/>
      <c r="D68" s="237"/>
      <c r="E68" s="237"/>
      <c r="F68" s="237"/>
      <c r="G68" s="238"/>
      <c r="H68" s="109">
        <f t="shared" ref="H68:X68" si="102">SUM(H65:H67)</f>
        <v>326934.84999999998</v>
      </c>
      <c r="I68" s="109">
        <f t="shared" si="102"/>
        <v>389052.47149999999</v>
      </c>
      <c r="J68" s="109">
        <f t="shared" si="102"/>
        <v>11272027.5</v>
      </c>
      <c r="K68" s="109">
        <f t="shared" si="102"/>
        <v>13413712.725</v>
      </c>
      <c r="L68" s="109">
        <f t="shared" si="102"/>
        <v>335608.24</v>
      </c>
      <c r="M68" s="109">
        <f t="shared" si="102"/>
        <v>399373.80559999996</v>
      </c>
      <c r="N68" s="109">
        <f t="shared" si="102"/>
        <v>11766756</v>
      </c>
      <c r="O68" s="109">
        <f t="shared" si="102"/>
        <v>14002439.640000001</v>
      </c>
      <c r="P68" s="109">
        <f t="shared" si="102"/>
        <v>184789.26</v>
      </c>
      <c r="Q68" s="109">
        <f t="shared" si="102"/>
        <v>219899.2194</v>
      </c>
      <c r="R68" s="109">
        <f t="shared" si="102"/>
        <v>6371144</v>
      </c>
      <c r="S68" s="109">
        <f t="shared" si="102"/>
        <v>7581661.3600000003</v>
      </c>
      <c r="T68" s="109">
        <f t="shared" si="102"/>
        <v>11665937.908333333</v>
      </c>
      <c r="U68" s="109">
        <f t="shared" si="102"/>
        <v>2898519.001916673</v>
      </c>
      <c r="V68" s="99"/>
      <c r="W68" s="109">
        <f t="shared" si="102"/>
        <v>336108.49883333337</v>
      </c>
      <c r="X68" s="109">
        <f t="shared" si="102"/>
        <v>11665937.908333333</v>
      </c>
      <c r="Y68" s="109">
        <f t="shared" ref="Y68:AS68" si="103">SUM(Y65:Y67)</f>
        <v>154376</v>
      </c>
      <c r="Z68" s="109">
        <f t="shared" si="103"/>
        <v>183707.44</v>
      </c>
      <c r="AA68" s="109">
        <f t="shared" si="103"/>
        <v>18597828</v>
      </c>
      <c r="AB68" s="109">
        <f t="shared" si="103"/>
        <v>22131415.32</v>
      </c>
      <c r="AC68" s="109">
        <f>SUM(AC65:AC67)</f>
        <v>179922</v>
      </c>
      <c r="AD68" s="109">
        <f>SUM(AD65:AD67)</f>
        <v>214107</v>
      </c>
      <c r="AE68" s="109">
        <f t="shared" ref="AE68:AF68" si="104">SUM(AE65:AE67)</f>
        <v>21549950</v>
      </c>
      <c r="AF68" s="109">
        <f t="shared" si="104"/>
        <v>25641908</v>
      </c>
      <c r="AG68" s="109">
        <f t="shared" si="103"/>
        <v>177700.84033613442</v>
      </c>
      <c r="AH68" s="109">
        <f t="shared" si="103"/>
        <v>211464</v>
      </c>
      <c r="AI68" s="109">
        <f t="shared" si="103"/>
        <v>20190554.62184874</v>
      </c>
      <c r="AJ68" s="109">
        <f t="shared" si="103"/>
        <v>24026760</v>
      </c>
      <c r="AK68" s="109">
        <f t="shared" si="103"/>
        <v>23933361.106666669</v>
      </c>
      <c r="AL68" s="109">
        <f t="shared" si="103"/>
        <v>1547128.0865479843</v>
      </c>
      <c r="AM68" s="99">
        <f t="shared" si="103"/>
        <v>0.22129197816248877</v>
      </c>
      <c r="AN68" s="109">
        <f t="shared" si="103"/>
        <v>203092.8133333333</v>
      </c>
      <c r="AO68" s="109">
        <f t="shared" si="103"/>
        <v>23933361.106666669</v>
      </c>
      <c r="AP68" s="109">
        <f t="shared" si="103"/>
        <v>17799649.5075</v>
      </c>
      <c r="AQ68" s="109">
        <f t="shared" si="103"/>
        <v>6960457.6591666657</v>
      </c>
      <c r="AR68" s="109"/>
      <c r="AS68" s="109">
        <f t="shared" si="103"/>
        <v>198317.48883333331</v>
      </c>
      <c r="AT68" s="109">
        <f>SUM(AT65:AT67)</f>
        <v>10839191.848333333</v>
      </c>
      <c r="AU68" s="89"/>
      <c r="AV68" s="58"/>
      <c r="AW68" s="171">
        <v>10839191.848333333</v>
      </c>
      <c r="AX68" s="58"/>
      <c r="AY68" s="58"/>
      <c r="AZ68" s="58"/>
      <c r="BA68" s="58"/>
      <c r="BB68" s="58"/>
      <c r="BC68" s="58"/>
      <c r="BD68" s="58"/>
      <c r="BE68" s="58"/>
      <c r="BF68" s="58"/>
      <c r="BG68" s="58"/>
      <c r="BH68" s="58"/>
      <c r="BI68" s="58"/>
      <c r="BJ68" s="58"/>
      <c r="BK68" s="58"/>
      <c r="BL68" s="58"/>
      <c r="BM68" s="58"/>
      <c r="BN68" s="58"/>
      <c r="BO68" s="58"/>
      <c r="BP68" s="58"/>
      <c r="BQ68" s="58"/>
      <c r="BR68" s="58"/>
      <c r="BS68" s="58"/>
      <c r="BT68" s="58"/>
      <c r="BU68" s="58"/>
      <c r="BV68" s="58"/>
      <c r="BW68" s="58"/>
      <c r="BX68" s="58"/>
      <c r="BY68" s="58"/>
      <c r="BZ68" s="58"/>
    </row>
    <row r="69" spans="1:78" x14ac:dyDescent="0.35">
      <c r="A69" s="81" t="s">
        <v>159</v>
      </c>
      <c r="B69" s="82"/>
      <c r="C69" s="82"/>
      <c r="D69" s="82"/>
      <c r="E69" s="82"/>
      <c r="F69" s="82"/>
      <c r="G69" s="82"/>
      <c r="H69" s="107"/>
      <c r="I69" s="124"/>
      <c r="J69" s="124"/>
      <c r="K69" s="142"/>
      <c r="L69" s="84"/>
      <c r="M69" s="84"/>
      <c r="N69" s="84"/>
      <c r="O69" s="84"/>
      <c r="P69" s="84"/>
      <c r="Q69" s="84"/>
      <c r="R69" s="84"/>
      <c r="S69" s="84"/>
      <c r="T69" s="84" t="e">
        <f t="shared" ref="T69:T132" si="105">AVERAGE(K69,O69,S69)</f>
        <v>#DIV/0!</v>
      </c>
      <c r="U69" s="84" t="e">
        <f t="shared" ref="U69:U132" si="106">_xlfn.STDEV.P(K69,O69,S69)</f>
        <v>#DIV/0!</v>
      </c>
      <c r="V69" s="149" t="e">
        <f t="shared" ref="V69:V131" si="107">(U69/T69)</f>
        <v>#DIV/0!</v>
      </c>
      <c r="W69" s="84" t="e">
        <f t="shared" ref="W69:W131" si="108">AVERAGE(M69,Q69,I69)</f>
        <v>#DIV/0!</v>
      </c>
      <c r="X69" s="84" t="e">
        <f t="shared" ref="X69:X131" si="109">AVERAGE(K69,O69,S69)</f>
        <v>#DIV/0!</v>
      </c>
      <c r="Y69" s="84"/>
      <c r="Z69" s="84"/>
      <c r="AA69" s="84"/>
      <c r="AB69" s="84"/>
      <c r="AC69" s="84" t="s">
        <v>160</v>
      </c>
      <c r="AD69" s="84" t="s">
        <v>161</v>
      </c>
      <c r="AE69" s="84">
        <v>0</v>
      </c>
      <c r="AF69" s="84">
        <v>0</v>
      </c>
      <c r="AG69" s="84"/>
      <c r="AH69" s="84"/>
      <c r="AI69" s="84"/>
      <c r="AJ69" s="84"/>
      <c r="AK69" s="84"/>
      <c r="AL69" s="84"/>
      <c r="AM69" s="149"/>
      <c r="AN69" s="84"/>
      <c r="AO69" s="84"/>
      <c r="AP69" s="84"/>
      <c r="AQ69" s="84"/>
      <c r="AR69" s="82"/>
      <c r="AS69" s="124"/>
      <c r="AT69" s="124"/>
      <c r="AU69" s="82"/>
    </row>
    <row r="70" spans="1:78" ht="101.5" x14ac:dyDescent="0.35">
      <c r="A70" s="9">
        <v>61</v>
      </c>
      <c r="B70" s="9" t="s">
        <v>34</v>
      </c>
      <c r="C70" s="10" t="s">
        <v>162</v>
      </c>
      <c r="D70" s="39" t="s">
        <v>163</v>
      </c>
      <c r="E70" s="73"/>
      <c r="F70" s="12" t="s">
        <v>37</v>
      </c>
      <c r="G70" s="10">
        <v>1</v>
      </c>
      <c r="H70" s="110">
        <v>1725000</v>
      </c>
      <c r="I70" s="123">
        <f t="shared" ref="I70:I71" si="110">+H70*1.19</f>
        <v>2052750</v>
      </c>
      <c r="J70" s="105">
        <f>+H70*G70</f>
        <v>1725000</v>
      </c>
      <c r="K70" s="140">
        <f>+I70*G70</f>
        <v>2052750</v>
      </c>
      <c r="L70" s="108">
        <v>1800000</v>
      </c>
      <c r="M70" s="108">
        <f>+L70*1.19</f>
        <v>2142000</v>
      </c>
      <c r="N70" s="108">
        <f>+L70*G70</f>
        <v>1800000</v>
      </c>
      <c r="O70" s="108">
        <f>+M70*G70</f>
        <v>2142000</v>
      </c>
      <c r="P70" s="108">
        <v>975000</v>
      </c>
      <c r="Q70" s="108">
        <f t="shared" ref="Q70:Q71" si="111">+P70*1.19</f>
        <v>1160250</v>
      </c>
      <c r="R70" s="105">
        <f t="shared" ref="R70:R71" si="112">+P70*G70</f>
        <v>975000</v>
      </c>
      <c r="S70" s="108">
        <f t="shared" ref="S70:S71" si="113">+Q70*G70</f>
        <v>1160250</v>
      </c>
      <c r="T70" s="108">
        <f t="shared" si="105"/>
        <v>1785000</v>
      </c>
      <c r="U70" s="108">
        <f t="shared" si="106"/>
        <v>443265.01666610234</v>
      </c>
      <c r="V70" s="127">
        <f t="shared" si="107"/>
        <v>0.24832774042918898</v>
      </c>
      <c r="W70" s="108">
        <f t="shared" si="108"/>
        <v>1785000</v>
      </c>
      <c r="X70" s="108">
        <f t="shared" si="109"/>
        <v>1785000</v>
      </c>
      <c r="Y70" s="108">
        <v>944118</v>
      </c>
      <c r="Z70" s="108">
        <f>+Y70*1.19</f>
        <v>1123500.42</v>
      </c>
      <c r="AA70" s="108">
        <f t="shared" ref="AA70" si="114">+Y70*G70</f>
        <v>944118</v>
      </c>
      <c r="AB70" s="108">
        <f t="shared" ref="AB70" si="115">+Z70*G70</f>
        <v>1123500.42</v>
      </c>
      <c r="AC70" s="108">
        <v>1087983</v>
      </c>
      <c r="AD70" s="108">
        <v>1294700</v>
      </c>
      <c r="AE70" s="108">
        <f>+AC70*G70</f>
        <v>1087983</v>
      </c>
      <c r="AF70" s="108">
        <f>+AD70*G70</f>
        <v>1294700</v>
      </c>
      <c r="AG70" s="108">
        <f>_xlfn.XLOOKUP(D70,[1]General!$D$7:$D$477,[1]General!$L$7:$L$477)</f>
        <v>1170756.3025210085</v>
      </c>
      <c r="AH70" s="108">
        <f>_xlfn.XLOOKUP(D70,[1]General!$D$7:$D$477,[1]General!$M$7:$M$477)</f>
        <v>1393200</v>
      </c>
      <c r="AI70" s="108">
        <f t="shared" ref="AI70" si="116">+AG70*G70</f>
        <v>1170756.3025210085</v>
      </c>
      <c r="AJ70" s="108">
        <f t="shared" ref="AJ70" si="117">AH70*G70</f>
        <v>1393200</v>
      </c>
      <c r="AK70" s="108">
        <f t="shared" ref="AK70:AK132" si="118">AVERAGE(AB70,AF70,AJ70)</f>
        <v>1270466.8066666666</v>
      </c>
      <c r="AL70" s="108">
        <f t="shared" ref="AL70:AL132" si="119">_xlfn.STDEV.P(AB70,AF70,AJ70)</f>
        <v>111429.80333642685</v>
      </c>
      <c r="AM70" s="127">
        <f t="shared" ref="AM70:AM132" si="120">+AL70/AK70</f>
        <v>8.7707764383696152E-2</v>
      </c>
      <c r="AN70" s="108">
        <f t="shared" ref="AN70:AN132" si="121">AVERAGE(Z70,AD70,AH70)</f>
        <v>1270466.8066666666</v>
      </c>
      <c r="AO70" s="108">
        <f t="shared" ref="AO70:AO132" si="122">+AK70</f>
        <v>1270466.8066666666</v>
      </c>
      <c r="AP70" s="108">
        <f t="shared" ref="AP70:AP132" si="123">AVERAGE(X70,AO70)</f>
        <v>1527733.4033333333</v>
      </c>
      <c r="AQ70" s="108">
        <f t="shared" ref="AQ70:AQ132" si="124">_xlfn.STDEV.P(X70,AO70)</f>
        <v>257266.59666666642</v>
      </c>
      <c r="AR70" s="133">
        <f t="shared" ref="AR70:AR132" si="125">+AQ70/AP70</f>
        <v>0.16839757257734966</v>
      </c>
      <c r="AS70" s="131">
        <f>AVERAGE(I70,M70,Q70,Z70,AD70,AH70)</f>
        <v>1527733.4033333333</v>
      </c>
      <c r="AT70" s="156">
        <f>+AS70*G70</f>
        <v>1527733.4033333333</v>
      </c>
      <c r="AU70" s="157" t="s">
        <v>38</v>
      </c>
    </row>
    <row r="71" spans="1:78" ht="101.5" x14ac:dyDescent="0.35">
      <c r="A71" s="40">
        <v>62</v>
      </c>
      <c r="B71" s="40" t="s">
        <v>34</v>
      </c>
      <c r="C71" s="42" t="s">
        <v>164</v>
      </c>
      <c r="D71" s="41" t="s">
        <v>165</v>
      </c>
      <c r="E71" s="42"/>
      <c r="F71" s="43" t="s">
        <v>37</v>
      </c>
      <c r="G71" s="42">
        <v>1</v>
      </c>
      <c r="H71" s="111">
        <v>5175000</v>
      </c>
      <c r="I71" s="123">
        <f t="shared" si="110"/>
        <v>6158250</v>
      </c>
      <c r="J71" s="105">
        <f t="shared" ref="J71" si="126">+H71*G71</f>
        <v>5175000</v>
      </c>
      <c r="K71" s="140">
        <f t="shared" ref="K71" si="127">+I71*G71</f>
        <v>6158250</v>
      </c>
      <c r="L71" s="108">
        <v>5400000</v>
      </c>
      <c r="M71" s="108">
        <f>+L71*1.19</f>
        <v>6426000</v>
      </c>
      <c r="N71" s="108">
        <f>+L71*G71</f>
        <v>5400000</v>
      </c>
      <c r="O71" s="108">
        <f>+M71*G71</f>
        <v>6426000</v>
      </c>
      <c r="P71" s="108">
        <v>2925000</v>
      </c>
      <c r="Q71" s="108">
        <f t="shared" si="111"/>
        <v>3480750</v>
      </c>
      <c r="R71" s="105">
        <f t="shared" si="112"/>
        <v>2925000</v>
      </c>
      <c r="S71" s="108">
        <f t="shared" si="113"/>
        <v>3480750</v>
      </c>
      <c r="T71" s="108">
        <f t="shared" si="105"/>
        <v>5355000</v>
      </c>
      <c r="U71" s="108">
        <f t="shared" si="106"/>
        <v>1329795.0499983071</v>
      </c>
      <c r="V71" s="127">
        <f t="shared" si="107"/>
        <v>0.24832774042918901</v>
      </c>
      <c r="W71" s="108">
        <f t="shared" si="108"/>
        <v>5355000</v>
      </c>
      <c r="X71" s="108">
        <f t="shared" si="109"/>
        <v>5355000</v>
      </c>
      <c r="Y71" s="108">
        <v>3366364</v>
      </c>
      <c r="Z71" s="108">
        <f>+Y71*1.19</f>
        <v>4005973.1599999997</v>
      </c>
      <c r="AA71" s="108">
        <f t="shared" ref="AA71:AA73" si="128">+Y71*G71</f>
        <v>3366364</v>
      </c>
      <c r="AB71" s="108">
        <f t="shared" ref="AB71:AB73" si="129">+Z71*G71</f>
        <v>4005973.1599999997</v>
      </c>
      <c r="AC71" s="108">
        <v>1294700</v>
      </c>
      <c r="AD71" s="108">
        <v>4199750</v>
      </c>
      <c r="AE71" s="108">
        <f>+AC71*G71</f>
        <v>1294700</v>
      </c>
      <c r="AF71" s="108">
        <f>+AD71*G71</f>
        <v>4199750</v>
      </c>
      <c r="AG71" s="108">
        <f>_xlfn.XLOOKUP(D71,[1]General!$D$7:$D$477,[1]General!$L$7:$L$477)</f>
        <v>3339831.9327731095</v>
      </c>
      <c r="AH71" s="108">
        <f>_xlfn.XLOOKUP(D71,[1]General!$D$7:$D$477,[1]General!$M$7:$M$477)</f>
        <v>3974400</v>
      </c>
      <c r="AI71" s="108">
        <f t="shared" ref="AI71" si="130">+AG71*G71</f>
        <v>3339831.9327731095</v>
      </c>
      <c r="AJ71" s="108">
        <f t="shared" ref="AJ71" si="131">AH71*G71</f>
        <v>3974400</v>
      </c>
      <c r="AK71" s="108">
        <f t="shared" si="118"/>
        <v>4060041.0533333332</v>
      </c>
      <c r="AL71" s="108">
        <f t="shared" si="119"/>
        <v>99626.497285707257</v>
      </c>
      <c r="AM71" s="127">
        <f t="shared" si="120"/>
        <v>2.4538298006596002E-2</v>
      </c>
      <c r="AN71" s="108">
        <f t="shared" si="121"/>
        <v>4060041.0533333332</v>
      </c>
      <c r="AO71" s="108">
        <f t="shared" si="122"/>
        <v>4060041.0533333332</v>
      </c>
      <c r="AP71" s="108">
        <f t="shared" si="123"/>
        <v>4707520.5266666664</v>
      </c>
      <c r="AQ71" s="108">
        <f t="shared" si="124"/>
        <v>647479.47333333408</v>
      </c>
      <c r="AR71" s="133">
        <f t="shared" si="125"/>
        <v>0.13754150824527703</v>
      </c>
      <c r="AS71" s="131">
        <f>AVERAGE(I71,M71,Q71,Z71,AD71,AH71)</f>
        <v>4707520.5266666664</v>
      </c>
      <c r="AT71" s="156">
        <f t="shared" ref="AT71:AT72" si="132">+AS71*G71</f>
        <v>4707520.5266666664</v>
      </c>
      <c r="AU71" s="157" t="s">
        <v>38</v>
      </c>
    </row>
    <row r="72" spans="1:78" s="37" customFormat="1" ht="29" x14ac:dyDescent="0.35">
      <c r="A72" s="67">
        <v>63</v>
      </c>
      <c r="B72" s="67" t="s">
        <v>166</v>
      </c>
      <c r="C72" s="68" t="s">
        <v>167</v>
      </c>
      <c r="D72" s="135" t="s">
        <v>168</v>
      </c>
      <c r="E72" s="68"/>
      <c r="F72" s="68" t="s">
        <v>169</v>
      </c>
      <c r="G72" s="68">
        <v>1</v>
      </c>
      <c r="H72" s="136"/>
      <c r="I72" s="97"/>
      <c r="J72" s="125"/>
      <c r="K72" s="126"/>
      <c r="L72" s="125"/>
      <c r="M72" s="125"/>
      <c r="N72" s="125"/>
      <c r="O72" s="125"/>
      <c r="P72" s="125"/>
      <c r="Q72" s="125"/>
      <c r="R72" s="125"/>
      <c r="S72" s="125"/>
      <c r="T72" s="125"/>
      <c r="U72" s="125"/>
      <c r="V72" s="138"/>
      <c r="W72" s="125"/>
      <c r="X72" s="125"/>
      <c r="Y72" s="125"/>
      <c r="Z72" s="125"/>
      <c r="AA72" s="125"/>
      <c r="AB72" s="125"/>
      <c r="AC72" s="125">
        <v>0.05</v>
      </c>
      <c r="AD72" s="125">
        <v>0.05</v>
      </c>
      <c r="AE72" s="125" t="s">
        <v>160</v>
      </c>
      <c r="AF72" s="125" t="s">
        <v>160</v>
      </c>
      <c r="AG72" s="125"/>
      <c r="AH72" s="125"/>
      <c r="AI72" s="125"/>
      <c r="AJ72" s="125"/>
      <c r="AK72" s="125"/>
      <c r="AL72" s="125"/>
      <c r="AM72" s="138"/>
      <c r="AN72" s="125"/>
      <c r="AO72" s="125"/>
      <c r="AP72" s="125"/>
      <c r="AQ72" s="125"/>
      <c r="AR72" s="130"/>
      <c r="AS72" s="139">
        <v>11282500</v>
      </c>
      <c r="AT72" s="156">
        <f t="shared" si="132"/>
        <v>11282500</v>
      </c>
      <c r="AU72" s="89"/>
      <c r="AV72" s="58"/>
      <c r="AW72" s="171"/>
      <c r="AX72" s="58"/>
      <c r="AY72" s="58"/>
      <c r="AZ72" s="58"/>
      <c r="BA72" s="58"/>
      <c r="BB72" s="58"/>
      <c r="BC72" s="58"/>
      <c r="BD72" s="58"/>
      <c r="BE72" s="58"/>
      <c r="BF72" s="58"/>
      <c r="BG72" s="58"/>
      <c r="BH72" s="58"/>
      <c r="BI72" s="58"/>
      <c r="BJ72" s="58"/>
      <c r="BK72" s="58"/>
      <c r="BL72" s="58"/>
      <c r="BM72" s="58"/>
      <c r="BN72" s="58"/>
      <c r="BO72" s="58"/>
      <c r="BP72" s="58"/>
      <c r="BQ72" s="58"/>
      <c r="BR72" s="58"/>
      <c r="BS72" s="58"/>
      <c r="BT72" s="58"/>
      <c r="BU72" s="58"/>
      <c r="BV72" s="58"/>
      <c r="BW72" s="58"/>
      <c r="BX72" s="58"/>
      <c r="BY72" s="58"/>
      <c r="BZ72" s="58"/>
    </row>
    <row r="73" spans="1:78" s="37" customFormat="1" ht="22.15" customHeight="1" x14ac:dyDescent="0.35">
      <c r="A73" s="236" t="s">
        <v>151</v>
      </c>
      <c r="B73" s="237"/>
      <c r="C73" s="237"/>
      <c r="D73" s="237"/>
      <c r="E73" s="237"/>
      <c r="F73" s="237"/>
      <c r="G73" s="238"/>
      <c r="H73" s="112">
        <f>SUM(H70:H72)</f>
        <v>6900000</v>
      </c>
      <c r="I73" s="112">
        <f t="shared" ref="I73" si="133">SUM(I70:I72)</f>
        <v>8211000</v>
      </c>
      <c r="J73" s="112">
        <f>SUM(J70:J72)</f>
        <v>6900000</v>
      </c>
      <c r="K73" s="112">
        <f>SUM(K70:K72)</f>
        <v>8211000</v>
      </c>
      <c r="L73" s="109">
        <f>SUM(N70:N72)</f>
        <v>7200000</v>
      </c>
      <c r="M73" s="109">
        <f>SUM(M70:M72)</f>
        <v>8568000</v>
      </c>
      <c r="N73" s="109">
        <f>SUM(N70:N72)</f>
        <v>7200000</v>
      </c>
      <c r="O73" s="109">
        <f>SUM(O70:O72)</f>
        <v>8568000</v>
      </c>
      <c r="P73" s="109">
        <f>SUM(P70:P72)</f>
        <v>3900000</v>
      </c>
      <c r="Q73" s="109">
        <f t="shared" ref="Q73:R73" si="134">SUM(Q70:Q72)</f>
        <v>4641000</v>
      </c>
      <c r="R73" s="109">
        <f t="shared" si="134"/>
        <v>3900000</v>
      </c>
      <c r="S73" s="109">
        <f>SUM(S70:S72)</f>
        <v>4641000</v>
      </c>
      <c r="T73" s="109">
        <f t="shared" si="105"/>
        <v>7140000</v>
      </c>
      <c r="U73" s="109">
        <f t="shared" si="106"/>
        <v>1773060.0666644094</v>
      </c>
      <c r="V73" s="99"/>
      <c r="W73" s="109">
        <f t="shared" si="108"/>
        <v>7140000</v>
      </c>
      <c r="X73" s="109">
        <f t="shared" si="109"/>
        <v>7140000</v>
      </c>
      <c r="Y73" s="109">
        <f>SUM(Y70:Y72)</f>
        <v>4310482</v>
      </c>
      <c r="Z73" s="109">
        <f t="shared" ref="Z73" si="135">SUM(Z70:Z72)</f>
        <v>5129473.58</v>
      </c>
      <c r="AA73" s="109">
        <f t="shared" si="128"/>
        <v>0</v>
      </c>
      <c r="AB73" s="109">
        <f t="shared" si="129"/>
        <v>0</v>
      </c>
      <c r="AC73" s="109">
        <f>SUM(AC70:AC72)</f>
        <v>2382683.0499999998</v>
      </c>
      <c r="AD73" s="109">
        <f>SUM(AD70:AD72)</f>
        <v>5494450.0499999998</v>
      </c>
      <c r="AE73" s="109">
        <f>SUM(AE70:AE72)</f>
        <v>2382683</v>
      </c>
      <c r="AF73" s="109">
        <f t="shared" ref="AF73" si="136">SUM(AF70:AF72)</f>
        <v>5494450</v>
      </c>
      <c r="AG73" s="109">
        <f t="shared" ref="AG73" si="137">SUM(AG70:AG72)</f>
        <v>4510588.2352941185</v>
      </c>
      <c r="AH73" s="109">
        <f t="shared" ref="AH73" si="138">SUM(AH70:AH72)</f>
        <v>5367600</v>
      </c>
      <c r="AI73" s="109">
        <f t="shared" ref="AI73" si="139">SUM(AI70:AI72)</f>
        <v>4510588.2352941185</v>
      </c>
      <c r="AJ73" s="109">
        <f t="shared" ref="AJ73" si="140">SUM(AJ70:AJ72)</f>
        <v>5367600</v>
      </c>
      <c r="AK73" s="109">
        <f t="shared" ref="AK73:AL73" si="141">SUM(AK70:AK72)</f>
        <v>5330507.8599999994</v>
      </c>
      <c r="AL73" s="109">
        <f t="shared" si="141"/>
        <v>211056.30062213412</v>
      </c>
      <c r="AM73" s="99">
        <f t="shared" ref="AM73" si="142">SUBTOTAL(9,AM72)</f>
        <v>0</v>
      </c>
      <c r="AN73" s="109">
        <f t="shared" ref="AN73" si="143">SUM(AN70:AN72)</f>
        <v>5330507.8599999994</v>
      </c>
      <c r="AO73" s="109">
        <f t="shared" ref="AO73" si="144">SUM(AO70:AO72)</f>
        <v>5330507.8599999994</v>
      </c>
      <c r="AP73" s="109">
        <f t="shared" ref="AP73" si="145">SUM(AP70:AP72)</f>
        <v>6235253.9299999997</v>
      </c>
      <c r="AQ73" s="109">
        <f t="shared" ref="AQ73" si="146">SUM(AQ70:AQ72)</f>
        <v>904746.07000000053</v>
      </c>
      <c r="AR73" s="109"/>
      <c r="AS73" s="112">
        <f>SUM(AS70:AS72)</f>
        <v>17517753.93</v>
      </c>
      <c r="AT73" s="112">
        <f>SUM(AT70:AT72)</f>
        <v>17517753.93</v>
      </c>
      <c r="AU73" s="89"/>
      <c r="AV73" s="58"/>
      <c r="AW73" s="171">
        <v>17517753.93</v>
      </c>
      <c r="AX73" s="58"/>
      <c r="AY73" s="58"/>
      <c r="AZ73" s="58"/>
      <c r="BA73" s="58"/>
      <c r="BB73" s="58"/>
      <c r="BC73" s="58"/>
      <c r="BD73" s="58"/>
      <c r="BE73" s="58"/>
      <c r="BF73" s="58"/>
      <c r="BG73" s="58"/>
      <c r="BH73" s="58"/>
      <c r="BI73" s="58"/>
      <c r="BJ73" s="58"/>
      <c r="BK73" s="58"/>
      <c r="BL73" s="58"/>
      <c r="BM73" s="58"/>
      <c r="BN73" s="58"/>
      <c r="BO73" s="58"/>
      <c r="BP73" s="58"/>
      <c r="BQ73" s="58"/>
      <c r="BR73" s="58"/>
      <c r="BS73" s="58"/>
      <c r="BT73" s="58"/>
      <c r="BU73" s="58"/>
      <c r="BV73" s="58"/>
      <c r="BW73" s="58"/>
      <c r="BX73" s="58"/>
      <c r="BY73" s="58"/>
      <c r="BZ73" s="58"/>
    </row>
    <row r="74" spans="1:78" ht="21.75" customHeight="1" x14ac:dyDescent="0.35">
      <c r="A74" s="81" t="s">
        <v>170</v>
      </c>
      <c r="B74" s="82"/>
      <c r="C74" s="82"/>
      <c r="D74" s="82"/>
      <c r="E74" s="82"/>
      <c r="F74" s="82"/>
      <c r="G74" s="82"/>
      <c r="H74" s="82"/>
      <c r="I74" s="82"/>
      <c r="J74" s="82"/>
      <c r="K74" s="82"/>
      <c r="L74" s="82"/>
      <c r="M74" s="82"/>
      <c r="N74" s="82"/>
      <c r="O74" s="82"/>
      <c r="P74" s="82"/>
      <c r="Q74" s="82"/>
      <c r="R74" s="82"/>
      <c r="S74" s="82"/>
      <c r="T74" s="82"/>
      <c r="U74" s="82"/>
      <c r="V74" s="82"/>
      <c r="W74" s="82"/>
      <c r="X74" s="82"/>
      <c r="Y74" s="82"/>
      <c r="Z74" s="82"/>
      <c r="AA74" s="82"/>
      <c r="AB74" s="82"/>
      <c r="AC74" s="82"/>
      <c r="AD74" s="82"/>
      <c r="AE74" s="82"/>
      <c r="AF74" s="82"/>
      <c r="AG74" s="82"/>
      <c r="AH74" s="82"/>
      <c r="AI74" s="82"/>
      <c r="AJ74" s="82"/>
      <c r="AK74" s="82"/>
      <c r="AL74" s="82"/>
      <c r="AM74" s="82"/>
      <c r="AN74" s="82"/>
      <c r="AO74" s="82"/>
      <c r="AP74" s="82"/>
      <c r="AQ74" s="82"/>
      <c r="AR74" s="82"/>
      <c r="AS74" s="124"/>
      <c r="AT74" s="124"/>
      <c r="AU74" s="82"/>
    </row>
    <row r="75" spans="1:78" ht="43.5" x14ac:dyDescent="0.35">
      <c r="A75" s="9">
        <v>64</v>
      </c>
      <c r="B75" s="9" t="s">
        <v>166</v>
      </c>
      <c r="C75" s="10" t="s">
        <v>171</v>
      </c>
      <c r="D75" s="39" t="s">
        <v>172</v>
      </c>
      <c r="E75" s="73"/>
      <c r="F75" s="12" t="s">
        <v>37</v>
      </c>
      <c r="G75" s="10">
        <v>1</v>
      </c>
      <c r="H75" s="105">
        <v>2415966.39</v>
      </c>
      <c r="I75" s="123">
        <f t="shared" ref="I75:I97" si="147">+H75*1.19</f>
        <v>2875000.0041</v>
      </c>
      <c r="J75" s="105">
        <f>+H75*G75</f>
        <v>2415966.39</v>
      </c>
      <c r="K75" s="140">
        <f>+I75*G75</f>
        <v>2875000.0041</v>
      </c>
      <c r="L75" s="108">
        <v>2478991.6</v>
      </c>
      <c r="M75" s="108">
        <f t="shared" ref="M75:M85" si="148">+L75*1.19</f>
        <v>2950000.0040000002</v>
      </c>
      <c r="N75" s="108">
        <f t="shared" ref="N75:N92" si="149">+L75*G75</f>
        <v>2478991.6</v>
      </c>
      <c r="O75" s="108">
        <f t="shared" ref="O75:O92" si="150">+M75*G75</f>
        <v>2950000.0040000002</v>
      </c>
      <c r="P75" s="108">
        <v>1365546.22</v>
      </c>
      <c r="Q75" s="108">
        <f t="shared" ref="Q75:Q118" si="151">+P75*1.19</f>
        <v>1625000.0018</v>
      </c>
      <c r="R75" s="105">
        <f t="shared" ref="R75:R84" si="152">+P75*G75</f>
        <v>1365546.22</v>
      </c>
      <c r="S75" s="108">
        <f t="shared" ref="S75:S85" si="153">+Q75*G75</f>
        <v>1625000.0018</v>
      </c>
      <c r="T75" s="108">
        <f t="shared" si="105"/>
        <v>2483333.3366333335</v>
      </c>
      <c r="U75" s="108">
        <f t="shared" si="106"/>
        <v>607705.15617407393</v>
      </c>
      <c r="V75" s="127">
        <f t="shared" si="107"/>
        <v>0.24471348538249102</v>
      </c>
      <c r="W75" s="108">
        <f t="shared" si="108"/>
        <v>2483333.3366333335</v>
      </c>
      <c r="X75" s="108">
        <f t="shared" si="109"/>
        <v>2483333.3366333335</v>
      </c>
      <c r="Y75" s="108">
        <v>1276807</v>
      </c>
      <c r="Z75" s="108">
        <f t="shared" ref="Z75:Z85" si="154">+Y75*1.19</f>
        <v>1519400.3299999998</v>
      </c>
      <c r="AA75" s="108">
        <f t="shared" ref="AA75" si="155">+Y75*G75</f>
        <v>1276807</v>
      </c>
      <c r="AB75" s="108">
        <f t="shared" ref="AB75" si="156">+Z75*G75</f>
        <v>1519400.3299999998</v>
      </c>
      <c r="AC75" s="108">
        <v>1362227</v>
      </c>
      <c r="AD75" s="108">
        <v>1621050</v>
      </c>
      <c r="AE75" s="108">
        <f>+AC75*G75</f>
        <v>1362227</v>
      </c>
      <c r="AF75" s="108">
        <f>+AD75*G75</f>
        <v>1621050</v>
      </c>
      <c r="AG75" s="105">
        <f>_xlfn.XLOOKUP(D75,[1]General!$D$7:$D$477,[1]General!$L$7:$L$477)</f>
        <v>1306890.7563025211</v>
      </c>
      <c r="AH75" s="108">
        <f>_xlfn.XLOOKUP(D75,[1]General!$D$7:$D$477,[1]General!$M$7:$M$477)</f>
        <v>1555200</v>
      </c>
      <c r="AI75" s="108">
        <f t="shared" ref="AI75" si="157">+AG75*G75</f>
        <v>1306890.7563025211</v>
      </c>
      <c r="AJ75" s="108">
        <f t="shared" ref="AJ75" si="158">AH75*G75</f>
        <v>1555200</v>
      </c>
      <c r="AK75" s="108">
        <f t="shared" si="118"/>
        <v>1565216.7766666666</v>
      </c>
      <c r="AL75" s="108">
        <f t="shared" si="119"/>
        <v>42098.422091329747</v>
      </c>
      <c r="AM75" s="127">
        <f t="shared" si="120"/>
        <v>2.6896224675654085E-2</v>
      </c>
      <c r="AN75" s="108">
        <f t="shared" si="121"/>
        <v>1565216.7766666666</v>
      </c>
      <c r="AO75" s="108">
        <f t="shared" si="122"/>
        <v>1565216.7766666666</v>
      </c>
      <c r="AP75" s="108">
        <f t="shared" si="123"/>
        <v>2024275.0566500002</v>
      </c>
      <c r="AQ75" s="108">
        <f t="shared" si="124"/>
        <v>459058.27998333267</v>
      </c>
      <c r="AR75" s="116">
        <f t="shared" si="125"/>
        <v>0.22677663219495198</v>
      </c>
      <c r="AS75" s="131">
        <f>AVERAGE(I75,M75,Q75,Z75,AD75,AH75)</f>
        <v>2024275.0566499999</v>
      </c>
      <c r="AT75" s="156">
        <f t="shared" ref="AT75:AT97" si="159">+AS75*G75</f>
        <v>2024275.0566499999</v>
      </c>
      <c r="AU75" s="157" t="s">
        <v>38</v>
      </c>
    </row>
    <row r="76" spans="1:78" ht="72.5" x14ac:dyDescent="0.35">
      <c r="A76" s="9">
        <v>65</v>
      </c>
      <c r="B76" s="9" t="s">
        <v>166</v>
      </c>
      <c r="C76" s="9" t="s">
        <v>173</v>
      </c>
      <c r="D76" s="39" t="s">
        <v>174</v>
      </c>
      <c r="E76" s="73"/>
      <c r="F76" s="12" t="s">
        <v>37</v>
      </c>
      <c r="G76" s="10">
        <v>4</v>
      </c>
      <c r="H76" s="105">
        <v>241596.64</v>
      </c>
      <c r="I76" s="123">
        <f t="shared" si="147"/>
        <v>287500.00160000002</v>
      </c>
      <c r="J76" s="105">
        <f t="shared" ref="J76:J97" si="160">+H76*G76</f>
        <v>966386.56</v>
      </c>
      <c r="K76" s="140">
        <f t="shared" ref="K76:K140" si="161">+I76*G76</f>
        <v>1150000.0064000001</v>
      </c>
      <c r="L76" s="108">
        <v>252100.84</v>
      </c>
      <c r="M76" s="108">
        <f t="shared" si="148"/>
        <v>299999.99959999998</v>
      </c>
      <c r="N76" s="108">
        <f t="shared" si="149"/>
        <v>1008403.36</v>
      </c>
      <c r="O76" s="108">
        <f t="shared" si="150"/>
        <v>1199999.9983999999</v>
      </c>
      <c r="P76" s="108">
        <v>136554.62</v>
      </c>
      <c r="Q76" s="108">
        <f t="shared" si="151"/>
        <v>162499.99779999998</v>
      </c>
      <c r="R76" s="105">
        <f t="shared" si="152"/>
        <v>546218.48</v>
      </c>
      <c r="S76" s="108">
        <f t="shared" si="153"/>
        <v>649999.99119999993</v>
      </c>
      <c r="T76" s="108">
        <f t="shared" si="105"/>
        <v>999999.9986666668</v>
      </c>
      <c r="U76" s="108">
        <f t="shared" si="106"/>
        <v>248327.74542258956</v>
      </c>
      <c r="V76" s="127">
        <f t="shared" si="107"/>
        <v>0.24832774575369318</v>
      </c>
      <c r="W76" s="108">
        <f t="shared" si="108"/>
        <v>249999.9996666667</v>
      </c>
      <c r="X76" s="108">
        <f t="shared" si="109"/>
        <v>999999.9986666668</v>
      </c>
      <c r="Y76" s="108">
        <v>194668</v>
      </c>
      <c r="Z76" s="108">
        <f t="shared" si="154"/>
        <v>231654.91999999998</v>
      </c>
      <c r="AA76" s="108">
        <f t="shared" ref="AA76:AA92" si="162">+Y76*G76</f>
        <v>778672</v>
      </c>
      <c r="AB76" s="108">
        <f t="shared" ref="AB76:AB92" si="163">+Z76*G76</f>
        <v>926619.67999999993</v>
      </c>
      <c r="AC76" s="108">
        <v>238277</v>
      </c>
      <c r="AD76" s="108">
        <v>283550</v>
      </c>
      <c r="AE76" s="108">
        <f t="shared" ref="AE76:AE97" si="164">+AC76*G76</f>
        <v>953108</v>
      </c>
      <c r="AF76" s="108">
        <f t="shared" ref="AF76:AF97" si="165">+AD76*G76</f>
        <v>1134200</v>
      </c>
      <c r="AG76" s="105">
        <f>_xlfn.XLOOKUP(D76,[1]General!$D$7:$D$477,[1]General!$L$7:$L$477)</f>
        <v>230521.00840336137</v>
      </c>
      <c r="AH76" s="108">
        <f>_xlfn.XLOOKUP(D76,[1]General!$D$7:$D$477,[1]General!$M$7:$M$477)</f>
        <v>274320</v>
      </c>
      <c r="AI76" s="108">
        <f t="shared" ref="AI76:AI97" si="166">+AG76*G76</f>
        <v>922084.03361344547</v>
      </c>
      <c r="AJ76" s="108">
        <f t="shared" ref="AJ76:AJ97" si="167">AH76*G76</f>
        <v>1097280</v>
      </c>
      <c r="AK76" s="108">
        <f t="shared" si="118"/>
        <v>1052699.8933333333</v>
      </c>
      <c r="AL76" s="108">
        <f t="shared" si="119"/>
        <v>90417.316725039433</v>
      </c>
      <c r="AM76" s="127">
        <f t="shared" si="120"/>
        <v>8.5890876685411746E-2</v>
      </c>
      <c r="AN76" s="108">
        <f t="shared" si="121"/>
        <v>263174.97333333333</v>
      </c>
      <c r="AO76" s="108">
        <f t="shared" si="122"/>
        <v>1052699.8933333333</v>
      </c>
      <c r="AP76" s="108">
        <f t="shared" si="123"/>
        <v>1026349.946</v>
      </c>
      <c r="AQ76" s="108">
        <f t="shared" si="124"/>
        <v>26349.947333333257</v>
      </c>
      <c r="AR76" s="116">
        <f t="shared" si="125"/>
        <v>2.567345322716396E-2</v>
      </c>
      <c r="AS76" s="131">
        <f>AVERAGE(W76,AN76)</f>
        <v>256587.4865</v>
      </c>
      <c r="AT76" s="156">
        <f t="shared" si="159"/>
        <v>1026349.946</v>
      </c>
      <c r="AU76" s="157" t="s">
        <v>38</v>
      </c>
    </row>
    <row r="77" spans="1:78" ht="101.5" x14ac:dyDescent="0.35">
      <c r="A77" s="9">
        <v>66</v>
      </c>
      <c r="B77" s="9" t="s">
        <v>166</v>
      </c>
      <c r="C77" s="9" t="s">
        <v>175</v>
      </c>
      <c r="D77" s="39" t="s">
        <v>176</v>
      </c>
      <c r="E77" s="73"/>
      <c r="F77" s="12" t="s">
        <v>37</v>
      </c>
      <c r="G77" s="10">
        <v>1</v>
      </c>
      <c r="H77" s="105">
        <v>1725000</v>
      </c>
      <c r="I77" s="123">
        <f t="shared" si="147"/>
        <v>2052750</v>
      </c>
      <c r="J77" s="105">
        <f t="shared" si="160"/>
        <v>1725000</v>
      </c>
      <c r="K77" s="140">
        <f t="shared" si="161"/>
        <v>2052750</v>
      </c>
      <c r="L77" s="108">
        <v>1830000</v>
      </c>
      <c r="M77" s="108">
        <f t="shared" si="148"/>
        <v>2177700</v>
      </c>
      <c r="N77" s="108">
        <f t="shared" si="149"/>
        <v>1830000</v>
      </c>
      <c r="O77" s="108">
        <f t="shared" si="150"/>
        <v>2177700</v>
      </c>
      <c r="P77" s="108">
        <v>975000</v>
      </c>
      <c r="Q77" s="108">
        <f t="shared" si="151"/>
        <v>1160250</v>
      </c>
      <c r="R77" s="105">
        <f t="shared" si="152"/>
        <v>975000</v>
      </c>
      <c r="S77" s="108">
        <f t="shared" si="153"/>
        <v>1160250</v>
      </c>
      <c r="T77" s="108">
        <f t="shared" si="105"/>
        <v>1796900</v>
      </c>
      <c r="U77" s="108">
        <f t="shared" si="106"/>
        <v>453060.36573507509</v>
      </c>
      <c r="V77" s="127">
        <f t="shared" si="107"/>
        <v>0.25213443471260233</v>
      </c>
      <c r="W77" s="108">
        <f t="shared" si="108"/>
        <v>1796900</v>
      </c>
      <c r="X77" s="108">
        <f t="shared" si="109"/>
        <v>1796900</v>
      </c>
      <c r="Y77" s="108">
        <v>1075840</v>
      </c>
      <c r="Z77" s="108">
        <f t="shared" si="154"/>
        <v>1280249.5999999999</v>
      </c>
      <c r="AA77" s="108">
        <f t="shared" si="162"/>
        <v>1075840</v>
      </c>
      <c r="AB77" s="108">
        <f t="shared" si="163"/>
        <v>1280249.5999999999</v>
      </c>
      <c r="AC77" s="108">
        <v>1207143</v>
      </c>
      <c r="AD77" s="108">
        <v>1436500</v>
      </c>
      <c r="AE77" s="108">
        <f t="shared" si="164"/>
        <v>1207143</v>
      </c>
      <c r="AF77" s="108">
        <f t="shared" si="165"/>
        <v>1436500</v>
      </c>
      <c r="AG77" s="105">
        <f>_xlfn.XLOOKUP(D77,[1]General!$D$7:$D$477,[1]General!$L$7:$L$477)</f>
        <v>1195647.0588235294</v>
      </c>
      <c r="AH77" s="108">
        <f>_xlfn.XLOOKUP(D77,[1]General!$D$7:$D$477,[1]General!$M$7:$M$477)</f>
        <v>1422820</v>
      </c>
      <c r="AI77" s="108">
        <f t="shared" si="166"/>
        <v>1195647.0588235294</v>
      </c>
      <c r="AJ77" s="108">
        <f t="shared" si="167"/>
        <v>1422820</v>
      </c>
      <c r="AK77" s="108">
        <f t="shared" si="118"/>
        <v>1379856.5333333332</v>
      </c>
      <c r="AL77" s="108">
        <f t="shared" si="119"/>
        <v>70653.810824580185</v>
      </c>
      <c r="AM77" s="127">
        <f t="shared" si="120"/>
        <v>5.1203736850744239E-2</v>
      </c>
      <c r="AN77" s="108">
        <f t="shared" si="121"/>
        <v>1379856.5333333332</v>
      </c>
      <c r="AO77" s="108">
        <f t="shared" si="122"/>
        <v>1379856.5333333332</v>
      </c>
      <c r="AP77" s="108">
        <f t="shared" si="123"/>
        <v>1588378.2666666666</v>
      </c>
      <c r="AQ77" s="108">
        <f t="shared" si="124"/>
        <v>208521.73333333243</v>
      </c>
      <c r="AR77" s="116">
        <f t="shared" si="125"/>
        <v>0.1312796439672593</v>
      </c>
      <c r="AS77" s="131">
        <f>AVERAGE(I77,M77,Q77,Z77,AD77,AH77)</f>
        <v>1588378.2666666666</v>
      </c>
      <c r="AT77" s="156">
        <f t="shared" si="159"/>
        <v>1588378.2666666666</v>
      </c>
      <c r="AU77" s="157" t="s">
        <v>38</v>
      </c>
    </row>
    <row r="78" spans="1:78" ht="43.5" x14ac:dyDescent="0.35">
      <c r="A78" s="9">
        <v>67</v>
      </c>
      <c r="B78" s="9" t="s">
        <v>166</v>
      </c>
      <c r="C78" s="9" t="s">
        <v>177</v>
      </c>
      <c r="D78" s="39" t="s">
        <v>178</v>
      </c>
      <c r="E78" s="73"/>
      <c r="F78" s="12" t="s">
        <v>37</v>
      </c>
      <c r="G78" s="10">
        <v>1</v>
      </c>
      <c r="H78" s="105">
        <v>1207500</v>
      </c>
      <c r="I78" s="123">
        <f t="shared" si="147"/>
        <v>1436925</v>
      </c>
      <c r="J78" s="105">
        <f t="shared" si="160"/>
        <v>1207500</v>
      </c>
      <c r="K78" s="140">
        <f t="shared" si="161"/>
        <v>1436925</v>
      </c>
      <c r="L78" s="108">
        <v>1239000</v>
      </c>
      <c r="M78" s="108">
        <f t="shared" si="148"/>
        <v>1474410</v>
      </c>
      <c r="N78" s="108">
        <f t="shared" si="149"/>
        <v>1239000</v>
      </c>
      <c r="O78" s="108">
        <f t="shared" si="150"/>
        <v>1474410</v>
      </c>
      <c r="P78" s="108">
        <v>682500</v>
      </c>
      <c r="Q78" s="108">
        <f t="shared" si="151"/>
        <v>812175</v>
      </c>
      <c r="R78" s="105">
        <f t="shared" si="152"/>
        <v>682500</v>
      </c>
      <c r="S78" s="108">
        <f t="shared" si="153"/>
        <v>812175</v>
      </c>
      <c r="T78" s="108">
        <f t="shared" si="105"/>
        <v>1241170</v>
      </c>
      <c r="U78" s="108">
        <f t="shared" si="106"/>
        <v>303731.03652738553</v>
      </c>
      <c r="V78" s="127">
        <f t="shared" si="107"/>
        <v>0.24471348528194004</v>
      </c>
      <c r="W78" s="108">
        <f t="shared" si="108"/>
        <v>1241170</v>
      </c>
      <c r="X78" s="108">
        <f t="shared" si="109"/>
        <v>1241170</v>
      </c>
      <c r="Y78" s="108">
        <v>214000</v>
      </c>
      <c r="Z78" s="108">
        <f t="shared" si="154"/>
        <v>254660</v>
      </c>
      <c r="AA78" s="108">
        <f t="shared" si="162"/>
        <v>214000</v>
      </c>
      <c r="AB78" s="108">
        <f t="shared" si="163"/>
        <v>254660</v>
      </c>
      <c r="AC78" s="108">
        <v>238277</v>
      </c>
      <c r="AD78" s="108">
        <v>283550</v>
      </c>
      <c r="AE78" s="108">
        <f t="shared" si="164"/>
        <v>238277</v>
      </c>
      <c r="AF78" s="108">
        <f t="shared" si="165"/>
        <v>283550</v>
      </c>
      <c r="AG78" s="105">
        <f>_xlfn.XLOOKUP(D78,[1]General!$D$7:$D$477,[1]General!$L$7:$L$477)</f>
        <v>222352.9411764706</v>
      </c>
      <c r="AH78" s="108">
        <f>_xlfn.XLOOKUP(D78,[1]General!$D$7:$D$477,[1]General!$M$7:$M$477)</f>
        <v>264600</v>
      </c>
      <c r="AI78" s="108">
        <f t="shared" si="166"/>
        <v>222352.9411764706</v>
      </c>
      <c r="AJ78" s="108">
        <f t="shared" si="167"/>
        <v>264600</v>
      </c>
      <c r="AK78" s="108">
        <f t="shared" si="118"/>
        <v>267603.33333333331</v>
      </c>
      <c r="AL78" s="108">
        <f t="shared" si="119"/>
        <v>11983.962431331114</v>
      </c>
      <c r="AM78" s="127">
        <f t="shared" si="120"/>
        <v>4.4782560374177383E-2</v>
      </c>
      <c r="AN78" s="108">
        <f t="shared" si="121"/>
        <v>267603.33333333331</v>
      </c>
      <c r="AO78" s="108">
        <f t="shared" si="122"/>
        <v>267603.33333333331</v>
      </c>
      <c r="AP78" s="108">
        <f t="shared" si="123"/>
        <v>754386.66666666663</v>
      </c>
      <c r="AQ78" s="108">
        <f t="shared" si="124"/>
        <v>486783.33333333343</v>
      </c>
      <c r="AR78" s="133">
        <f t="shared" si="125"/>
        <v>0.64527032998108858</v>
      </c>
      <c r="AS78" s="131">
        <f>AVERAGE(AJ78,AB78,AF78)</f>
        <v>267603.33333333331</v>
      </c>
      <c r="AT78" s="156">
        <f t="shared" si="159"/>
        <v>267603.33333333331</v>
      </c>
      <c r="AU78" s="157" t="s">
        <v>44</v>
      </c>
    </row>
    <row r="79" spans="1:78" ht="58" x14ac:dyDescent="0.35">
      <c r="A79" s="9">
        <v>68</v>
      </c>
      <c r="B79" s="9" t="s">
        <v>166</v>
      </c>
      <c r="C79" s="9" t="s">
        <v>179</v>
      </c>
      <c r="D79" s="39" t="s">
        <v>180</v>
      </c>
      <c r="E79" s="73"/>
      <c r="F79" s="12" t="s">
        <v>37</v>
      </c>
      <c r="G79" s="10">
        <v>1</v>
      </c>
      <c r="H79" s="105">
        <v>1150000</v>
      </c>
      <c r="I79" s="123">
        <f t="shared" si="147"/>
        <v>1368500</v>
      </c>
      <c r="J79" s="105">
        <f t="shared" si="160"/>
        <v>1150000</v>
      </c>
      <c r="K79" s="140">
        <f t="shared" si="161"/>
        <v>1368500</v>
      </c>
      <c r="L79" s="108">
        <v>1200000</v>
      </c>
      <c r="M79" s="108">
        <f t="shared" si="148"/>
        <v>1428000</v>
      </c>
      <c r="N79" s="108">
        <f t="shared" si="149"/>
        <v>1200000</v>
      </c>
      <c r="O79" s="108">
        <f t="shared" si="150"/>
        <v>1428000</v>
      </c>
      <c r="P79" s="108">
        <v>650000</v>
      </c>
      <c r="Q79" s="108">
        <f t="shared" si="151"/>
        <v>773500</v>
      </c>
      <c r="R79" s="105">
        <f t="shared" si="152"/>
        <v>650000</v>
      </c>
      <c r="S79" s="108">
        <f t="shared" si="153"/>
        <v>773500</v>
      </c>
      <c r="T79" s="108">
        <f t="shared" si="105"/>
        <v>1190000</v>
      </c>
      <c r="U79" s="108">
        <f t="shared" si="106"/>
        <v>295510.01111073489</v>
      </c>
      <c r="V79" s="127">
        <f t="shared" si="107"/>
        <v>0.24832774042918898</v>
      </c>
      <c r="W79" s="108">
        <f t="shared" si="108"/>
        <v>1190000</v>
      </c>
      <c r="X79" s="108">
        <f t="shared" si="109"/>
        <v>1190000</v>
      </c>
      <c r="Y79" s="108">
        <v>705840</v>
      </c>
      <c r="Z79" s="108">
        <f t="shared" si="154"/>
        <v>839949.6</v>
      </c>
      <c r="AA79" s="108">
        <f t="shared" si="162"/>
        <v>705840</v>
      </c>
      <c r="AB79" s="108">
        <f t="shared" si="163"/>
        <v>839949.6</v>
      </c>
      <c r="AC79" s="108">
        <v>637504</v>
      </c>
      <c r="AD79" s="108">
        <v>758630</v>
      </c>
      <c r="AE79" s="108">
        <f t="shared" si="164"/>
        <v>637504</v>
      </c>
      <c r="AF79" s="108">
        <f t="shared" si="165"/>
        <v>758630</v>
      </c>
      <c r="AG79" s="105">
        <f>_xlfn.XLOOKUP(D79,[1]General!$D$7:$D$477,[1]General!$L$7:$L$477)</f>
        <v>739663.86554621847</v>
      </c>
      <c r="AH79" s="108">
        <f>_xlfn.XLOOKUP(D79,[1]General!$D$7:$D$477,[1]General!$M$7:$M$477)</f>
        <v>880200</v>
      </c>
      <c r="AI79" s="108">
        <f t="shared" si="166"/>
        <v>739663.86554621847</v>
      </c>
      <c r="AJ79" s="108">
        <f t="shared" si="167"/>
        <v>880200</v>
      </c>
      <c r="AK79" s="108">
        <f t="shared" si="118"/>
        <v>826259.8666666667</v>
      </c>
      <c r="AL79" s="108">
        <f t="shared" si="119"/>
        <v>50565.949175661241</v>
      </c>
      <c r="AM79" s="127">
        <f t="shared" si="120"/>
        <v>6.1198602540937369E-2</v>
      </c>
      <c r="AN79" s="108">
        <f t="shared" si="121"/>
        <v>826259.8666666667</v>
      </c>
      <c r="AO79" s="108">
        <f t="shared" si="122"/>
        <v>826259.8666666667</v>
      </c>
      <c r="AP79" s="108">
        <f t="shared" si="123"/>
        <v>1008129.9333333333</v>
      </c>
      <c r="AQ79" s="108">
        <f t="shared" si="124"/>
        <v>181870.06666666665</v>
      </c>
      <c r="AR79" s="116">
        <f t="shared" si="125"/>
        <v>0.18040339905920855</v>
      </c>
      <c r="AS79" s="131">
        <f>AVERAGE(I79,M79,Q79,Z79,AD79,AH79)</f>
        <v>1008129.9333333332</v>
      </c>
      <c r="AT79" s="156">
        <f t="shared" si="159"/>
        <v>1008129.9333333332</v>
      </c>
      <c r="AU79" s="157" t="s">
        <v>38</v>
      </c>
    </row>
    <row r="80" spans="1:78" ht="58" x14ac:dyDescent="0.35">
      <c r="A80" s="9">
        <v>69</v>
      </c>
      <c r="B80" s="9" t="s">
        <v>166</v>
      </c>
      <c r="C80" s="9" t="s">
        <v>181</v>
      </c>
      <c r="D80" s="39" t="s">
        <v>182</v>
      </c>
      <c r="E80" s="73"/>
      <c r="F80" s="12" t="s">
        <v>37</v>
      </c>
      <c r="G80" s="10">
        <v>6</v>
      </c>
      <c r="H80" s="105">
        <v>289915.96999999997</v>
      </c>
      <c r="I80" s="123">
        <f t="shared" si="147"/>
        <v>345000.00429999997</v>
      </c>
      <c r="J80" s="105">
        <f t="shared" si="160"/>
        <v>1739495.8199999998</v>
      </c>
      <c r="K80" s="140">
        <f t="shared" si="161"/>
        <v>2070000.0257999999</v>
      </c>
      <c r="L80" s="108">
        <v>307563.03000000003</v>
      </c>
      <c r="M80" s="108">
        <f t="shared" si="148"/>
        <v>366000.00570000004</v>
      </c>
      <c r="N80" s="108">
        <f t="shared" si="149"/>
        <v>1845378.1800000002</v>
      </c>
      <c r="O80" s="108">
        <f t="shared" si="150"/>
        <v>2196000.0342000001</v>
      </c>
      <c r="P80" s="108">
        <v>163865.54999999999</v>
      </c>
      <c r="Q80" s="108">
        <f t="shared" si="151"/>
        <v>195000.00449999998</v>
      </c>
      <c r="R80" s="105">
        <f t="shared" si="152"/>
        <v>983193.29999999993</v>
      </c>
      <c r="S80" s="108">
        <f t="shared" si="153"/>
        <v>1170000.0269999998</v>
      </c>
      <c r="T80" s="108">
        <f t="shared" si="105"/>
        <v>1812000.0290000001</v>
      </c>
      <c r="U80" s="108">
        <f t="shared" si="106"/>
        <v>456867.59749056341</v>
      </c>
      <c r="V80" s="127">
        <f t="shared" si="107"/>
        <v>0.25213443166592986</v>
      </c>
      <c r="W80" s="108">
        <f t="shared" si="108"/>
        <v>302000.00483333337</v>
      </c>
      <c r="X80" s="108">
        <f t="shared" si="109"/>
        <v>1812000.0290000001</v>
      </c>
      <c r="Y80" s="108">
        <v>267500</v>
      </c>
      <c r="Z80" s="108">
        <f t="shared" si="154"/>
        <v>318325</v>
      </c>
      <c r="AA80" s="108">
        <f t="shared" si="162"/>
        <v>1605000</v>
      </c>
      <c r="AB80" s="108">
        <f t="shared" si="163"/>
        <v>1909950</v>
      </c>
      <c r="AC80" s="108">
        <v>285933</v>
      </c>
      <c r="AD80" s="108">
        <v>340260</v>
      </c>
      <c r="AE80" s="108">
        <f t="shared" si="164"/>
        <v>1715598</v>
      </c>
      <c r="AF80" s="108">
        <f t="shared" si="165"/>
        <v>2041560</v>
      </c>
      <c r="AG80" s="105">
        <f>_xlfn.XLOOKUP(D80,[1]General!$D$7:$D$477,[1]General!$L$7:$L$477)</f>
        <v>243226.89075630254</v>
      </c>
      <c r="AH80" s="108">
        <f>_xlfn.XLOOKUP(D80,[1]General!$D$7:$D$477,[1]General!$M$7:$M$477)</f>
        <v>289440</v>
      </c>
      <c r="AI80" s="108">
        <f t="shared" si="166"/>
        <v>1459361.3445378153</v>
      </c>
      <c r="AJ80" s="108">
        <f t="shared" si="167"/>
        <v>1736640</v>
      </c>
      <c r="AK80" s="108">
        <f t="shared" si="118"/>
        <v>1896050</v>
      </c>
      <c r="AL80" s="108">
        <f t="shared" si="119"/>
        <v>124870.49050916714</v>
      </c>
      <c r="AM80" s="127">
        <f t="shared" si="120"/>
        <v>6.5858226581138227E-2</v>
      </c>
      <c r="AN80" s="108">
        <f t="shared" si="121"/>
        <v>316008.33333333331</v>
      </c>
      <c r="AO80" s="108">
        <f t="shared" si="122"/>
        <v>1896050</v>
      </c>
      <c r="AP80" s="108">
        <f t="shared" si="123"/>
        <v>1854025.0145</v>
      </c>
      <c r="AQ80" s="108">
        <f t="shared" si="124"/>
        <v>42024.985499999952</v>
      </c>
      <c r="AR80" s="158">
        <f t="shared" si="125"/>
        <v>2.2666892394293502E-2</v>
      </c>
      <c r="AS80" s="131">
        <f>AVERAGE(W80,AN80)</f>
        <v>309004.16908333334</v>
      </c>
      <c r="AT80" s="156">
        <f t="shared" si="159"/>
        <v>1854025.0145</v>
      </c>
      <c r="AU80" s="157" t="s">
        <v>38</v>
      </c>
    </row>
    <row r="81" spans="1:49" ht="43.5" x14ac:dyDescent="0.35">
      <c r="A81" s="9">
        <v>70</v>
      </c>
      <c r="B81" s="9" t="s">
        <v>166</v>
      </c>
      <c r="C81" s="10" t="s">
        <v>183</v>
      </c>
      <c r="D81" s="11" t="s">
        <v>184</v>
      </c>
      <c r="E81" s="10"/>
      <c r="F81" s="17" t="s">
        <v>37</v>
      </c>
      <c r="G81" s="10">
        <v>100</v>
      </c>
      <c r="H81" s="108">
        <v>33823.53</v>
      </c>
      <c r="I81" s="123">
        <f t="shared" si="147"/>
        <v>40250.000699999997</v>
      </c>
      <c r="J81" s="105">
        <f t="shared" si="160"/>
        <v>3382353</v>
      </c>
      <c r="K81" s="140">
        <f t="shared" si="161"/>
        <v>4025000.07</v>
      </c>
      <c r="L81" s="108">
        <v>34705.879999999997</v>
      </c>
      <c r="M81" s="108">
        <f t="shared" si="148"/>
        <v>41299.997199999998</v>
      </c>
      <c r="N81" s="108">
        <f t="shared" si="149"/>
        <v>3470587.9999999995</v>
      </c>
      <c r="O81" s="108">
        <f t="shared" si="150"/>
        <v>4129999.7199999997</v>
      </c>
      <c r="P81" s="108">
        <v>19117.650000000001</v>
      </c>
      <c r="Q81" s="108">
        <f t="shared" si="151"/>
        <v>22750.003499999999</v>
      </c>
      <c r="R81" s="105">
        <f t="shared" si="152"/>
        <v>1911765.0000000002</v>
      </c>
      <c r="S81" s="108">
        <f t="shared" si="153"/>
        <v>2275000.35</v>
      </c>
      <c r="T81" s="108">
        <f t="shared" si="105"/>
        <v>3476666.7133333329</v>
      </c>
      <c r="U81" s="108">
        <f t="shared" si="106"/>
        <v>850786.99574770243</v>
      </c>
      <c r="V81" s="127">
        <f t="shared" si="107"/>
        <v>0.24471341831095197</v>
      </c>
      <c r="W81" s="108">
        <f t="shared" si="108"/>
        <v>34766.667133333329</v>
      </c>
      <c r="X81" s="108">
        <f t="shared" si="109"/>
        <v>3476666.7133333329</v>
      </c>
      <c r="Y81" s="108">
        <v>54832</v>
      </c>
      <c r="Z81" s="108">
        <f t="shared" si="154"/>
        <v>65250.079999999994</v>
      </c>
      <c r="AA81" s="108">
        <f t="shared" si="162"/>
        <v>5483200</v>
      </c>
      <c r="AB81" s="108">
        <f t="shared" si="163"/>
        <v>6525007.9999999991</v>
      </c>
      <c r="AC81" s="108">
        <v>43609</v>
      </c>
      <c r="AD81" s="108">
        <v>51895</v>
      </c>
      <c r="AE81" s="108">
        <f t="shared" si="164"/>
        <v>4360900</v>
      </c>
      <c r="AF81" s="108">
        <f t="shared" si="165"/>
        <v>5189500</v>
      </c>
      <c r="AG81" s="105">
        <f>_xlfn.XLOOKUP(D81,[1]General!$D$7:$D$477,[1]General!$L$7:$L$477)</f>
        <v>51821.848739495799</v>
      </c>
      <c r="AH81" s="108">
        <f>_xlfn.XLOOKUP(D81,[1]General!$D$7:$D$477,[1]General!$M$7:$M$477)</f>
        <v>61668</v>
      </c>
      <c r="AI81" s="108">
        <f t="shared" si="166"/>
        <v>5182184.8739495799</v>
      </c>
      <c r="AJ81" s="108">
        <f t="shared" si="167"/>
        <v>6166800</v>
      </c>
      <c r="AK81" s="108">
        <f t="shared" si="118"/>
        <v>5960436</v>
      </c>
      <c r="AL81" s="108">
        <f t="shared" si="119"/>
        <v>564408.23280553438</v>
      </c>
      <c r="AM81" s="127">
        <f t="shared" si="120"/>
        <v>9.4692440755262605E-2</v>
      </c>
      <c r="AN81" s="108">
        <f t="shared" si="121"/>
        <v>59604.359999999993</v>
      </c>
      <c r="AO81" s="108">
        <f t="shared" si="122"/>
        <v>5960436</v>
      </c>
      <c r="AP81" s="108">
        <f t="shared" si="123"/>
        <v>4718551.3566666665</v>
      </c>
      <c r="AQ81" s="108">
        <f t="shared" si="124"/>
        <v>1241884.6433333331</v>
      </c>
      <c r="AR81" s="133">
        <f t="shared" si="125"/>
        <v>0.26319193105288985</v>
      </c>
      <c r="AS81" s="131">
        <f>+W81</f>
        <v>34766.667133333329</v>
      </c>
      <c r="AT81" s="156">
        <f t="shared" si="159"/>
        <v>3476666.7133333329</v>
      </c>
      <c r="AU81" s="157" t="s">
        <v>51</v>
      </c>
    </row>
    <row r="82" spans="1:49" ht="58" x14ac:dyDescent="0.35">
      <c r="A82" s="9">
        <v>71</v>
      </c>
      <c r="B82" s="9" t="s">
        <v>166</v>
      </c>
      <c r="C82" s="10" t="s">
        <v>185</v>
      </c>
      <c r="D82" s="39" t="s">
        <v>186</v>
      </c>
      <c r="E82" s="73"/>
      <c r="F82" s="12" t="s">
        <v>37</v>
      </c>
      <c r="G82" s="10">
        <v>300</v>
      </c>
      <c r="H82" s="108">
        <v>5799.45</v>
      </c>
      <c r="I82" s="123">
        <f t="shared" si="147"/>
        <v>6901.3454999999994</v>
      </c>
      <c r="J82" s="105">
        <f t="shared" si="160"/>
        <v>1739835</v>
      </c>
      <c r="K82" s="140">
        <f t="shared" si="161"/>
        <v>2070403.65</v>
      </c>
      <c r="L82" s="108">
        <v>6051.6</v>
      </c>
      <c r="M82" s="108">
        <f t="shared" si="148"/>
        <v>7201.4040000000005</v>
      </c>
      <c r="N82" s="108">
        <f t="shared" si="149"/>
        <v>1815480</v>
      </c>
      <c r="O82" s="108">
        <f t="shared" si="150"/>
        <v>2160421.2000000002</v>
      </c>
      <c r="P82" s="108">
        <v>3277.95</v>
      </c>
      <c r="Q82" s="108">
        <f t="shared" si="151"/>
        <v>3900.7604999999994</v>
      </c>
      <c r="R82" s="105">
        <f t="shared" si="152"/>
        <v>983385</v>
      </c>
      <c r="S82" s="108">
        <f t="shared" si="153"/>
        <v>1170228.1499999999</v>
      </c>
      <c r="T82" s="108">
        <f t="shared" si="105"/>
        <v>1800351</v>
      </c>
      <c r="U82" s="108">
        <f t="shared" si="106"/>
        <v>447077.09580943029</v>
      </c>
      <c r="V82" s="127">
        <f t="shared" si="107"/>
        <v>0.2483277404291887</v>
      </c>
      <c r="W82" s="108">
        <f t="shared" si="108"/>
        <v>6001.1699999999992</v>
      </c>
      <c r="X82" s="108">
        <f t="shared" si="109"/>
        <v>1800351</v>
      </c>
      <c r="Y82" s="108">
        <v>40882</v>
      </c>
      <c r="Z82" s="108">
        <f t="shared" si="154"/>
        <v>48649.579999999994</v>
      </c>
      <c r="AA82" s="108">
        <f t="shared" si="162"/>
        <v>12264600</v>
      </c>
      <c r="AB82" s="108">
        <f t="shared" si="163"/>
        <v>14594873.999999998</v>
      </c>
      <c r="AC82" s="108">
        <v>42261</v>
      </c>
      <c r="AD82" s="108">
        <v>50290</v>
      </c>
      <c r="AE82" s="108">
        <f t="shared" si="164"/>
        <v>12678300</v>
      </c>
      <c r="AF82" s="108">
        <f t="shared" si="165"/>
        <v>15087000</v>
      </c>
      <c r="AG82" s="105">
        <f>_xlfn.XLOOKUP(D82,[1]General!$D$7:$D$477,[1]General!$L$7:$L$477)</f>
        <v>47284.033613445383</v>
      </c>
      <c r="AH82" s="108">
        <f>_xlfn.XLOOKUP(D82,[1]General!$D$7:$D$477,[1]General!$M$7:$M$477)</f>
        <v>56268</v>
      </c>
      <c r="AI82" s="108">
        <f t="shared" si="166"/>
        <v>14185210.084033614</v>
      </c>
      <c r="AJ82" s="108">
        <f t="shared" si="167"/>
        <v>16880400</v>
      </c>
      <c r="AK82" s="108">
        <f t="shared" si="118"/>
        <v>15520758</v>
      </c>
      <c r="AL82" s="108">
        <f t="shared" si="119"/>
        <v>982180.15187031811</v>
      </c>
      <c r="AM82" s="127">
        <f t="shared" si="120"/>
        <v>6.3281712907985427E-2</v>
      </c>
      <c r="AN82" s="108">
        <f t="shared" si="121"/>
        <v>51735.859999999993</v>
      </c>
      <c r="AO82" s="108">
        <f t="shared" si="122"/>
        <v>15520758</v>
      </c>
      <c r="AP82" s="108">
        <f t="shared" si="123"/>
        <v>8660554.5</v>
      </c>
      <c r="AQ82" s="108">
        <f t="shared" si="124"/>
        <v>6860203.5</v>
      </c>
      <c r="AR82" s="133">
        <f t="shared" si="125"/>
        <v>0.79212058535051078</v>
      </c>
      <c r="AS82" s="131">
        <f>(W82)</f>
        <v>6001.1699999999992</v>
      </c>
      <c r="AT82" s="156">
        <f t="shared" si="159"/>
        <v>1800350.9999999998</v>
      </c>
      <c r="AU82" s="157" t="s">
        <v>51</v>
      </c>
    </row>
    <row r="83" spans="1:49" ht="43.5" x14ac:dyDescent="0.35">
      <c r="A83" s="9">
        <v>72</v>
      </c>
      <c r="B83" s="9" t="s">
        <v>166</v>
      </c>
      <c r="C83" s="10" t="s">
        <v>187</v>
      </c>
      <c r="D83" s="39" t="s">
        <v>188</v>
      </c>
      <c r="E83" s="73"/>
      <c r="F83" s="12" t="s">
        <v>37</v>
      </c>
      <c r="G83" s="10">
        <v>1</v>
      </c>
      <c r="H83" s="108">
        <v>7247899.1600000001</v>
      </c>
      <c r="I83" s="123">
        <f t="shared" si="147"/>
        <v>8625000.0003999993</v>
      </c>
      <c r="J83" s="105">
        <f t="shared" si="160"/>
        <v>7247899.1600000001</v>
      </c>
      <c r="K83" s="140">
        <f t="shared" si="161"/>
        <v>8625000.0003999993</v>
      </c>
      <c r="L83" s="108">
        <v>7689075.6299999999</v>
      </c>
      <c r="M83" s="108">
        <f t="shared" si="148"/>
        <v>9149999.9996999986</v>
      </c>
      <c r="N83" s="108">
        <f t="shared" si="149"/>
        <v>7689075.6299999999</v>
      </c>
      <c r="O83" s="108">
        <f t="shared" si="150"/>
        <v>9149999.9996999986</v>
      </c>
      <c r="P83" s="108">
        <v>4096638.66</v>
      </c>
      <c r="Q83" s="108">
        <f t="shared" si="151"/>
        <v>4875000.0054000001</v>
      </c>
      <c r="R83" s="105">
        <f t="shared" si="152"/>
        <v>4096638.66</v>
      </c>
      <c r="S83" s="108">
        <f t="shared" si="153"/>
        <v>4875000.0054000001</v>
      </c>
      <c r="T83" s="108">
        <f t="shared" si="105"/>
        <v>7550000.0018333318</v>
      </c>
      <c r="U83" s="108">
        <f t="shared" si="106"/>
        <v>1903614.9795419942</v>
      </c>
      <c r="V83" s="127">
        <f t="shared" si="107"/>
        <v>0.25213443431519844</v>
      </c>
      <c r="W83" s="108">
        <f t="shared" si="108"/>
        <v>7550000.0018333318</v>
      </c>
      <c r="X83" s="108">
        <f t="shared" si="109"/>
        <v>7550000.0018333318</v>
      </c>
      <c r="Y83" s="108">
        <v>1007059</v>
      </c>
      <c r="Z83" s="108">
        <f t="shared" si="154"/>
        <v>1198400.21</v>
      </c>
      <c r="AA83" s="108">
        <f t="shared" si="162"/>
        <v>1007059</v>
      </c>
      <c r="AB83" s="108">
        <f t="shared" si="163"/>
        <v>1198400.21</v>
      </c>
      <c r="AC83" s="108">
        <v>1123950</v>
      </c>
      <c r="AD83" s="108">
        <v>1337500</v>
      </c>
      <c r="AE83" s="108">
        <f t="shared" si="164"/>
        <v>1123950</v>
      </c>
      <c r="AF83" s="108">
        <f t="shared" si="165"/>
        <v>1337500</v>
      </c>
      <c r="AG83" s="105">
        <f>_xlfn.XLOOKUP(D83,[1]General!$D$7:$D$477,[1]General!$L$7:$L$477)</f>
        <v>1261512.6050420168</v>
      </c>
      <c r="AH83" s="108">
        <f>_xlfn.XLOOKUP(D83,[1]General!$D$7:$D$477,[1]General!$M$7:$M$477)</f>
        <v>1501200</v>
      </c>
      <c r="AI83" s="108">
        <f t="shared" si="166"/>
        <v>1261512.6050420168</v>
      </c>
      <c r="AJ83" s="108">
        <f t="shared" si="167"/>
        <v>1501200</v>
      </c>
      <c r="AK83" s="108">
        <f t="shared" si="118"/>
        <v>1345700.07</v>
      </c>
      <c r="AL83" s="108">
        <f t="shared" si="119"/>
        <v>123753.40821438604</v>
      </c>
      <c r="AM83" s="127">
        <f t="shared" si="120"/>
        <v>9.1962102829039785E-2</v>
      </c>
      <c r="AN83" s="108">
        <f t="shared" si="121"/>
        <v>1345700.07</v>
      </c>
      <c r="AO83" s="108">
        <f t="shared" si="122"/>
        <v>1345700.07</v>
      </c>
      <c r="AP83" s="108">
        <f t="shared" si="123"/>
        <v>4447850.0359166656</v>
      </c>
      <c r="AQ83" s="108">
        <f t="shared" si="124"/>
        <v>3102149.9659166667</v>
      </c>
      <c r="AR83" s="133">
        <f t="shared" si="125"/>
        <v>0.69744931615648298</v>
      </c>
      <c r="AS83" s="131">
        <f>AVERAGE(AJ83,AB83,AF83)</f>
        <v>1345700.07</v>
      </c>
      <c r="AT83" s="156">
        <f t="shared" si="159"/>
        <v>1345700.07</v>
      </c>
      <c r="AU83" s="157" t="s">
        <v>44</v>
      </c>
    </row>
    <row r="84" spans="1:49" ht="29" x14ac:dyDescent="0.35">
      <c r="A84" s="9">
        <v>73</v>
      </c>
      <c r="B84" s="9" t="s">
        <v>34</v>
      </c>
      <c r="C84" s="10" t="s">
        <v>189</v>
      </c>
      <c r="D84" s="39" t="s">
        <v>190</v>
      </c>
      <c r="E84" s="73"/>
      <c r="F84" s="12" t="s">
        <v>37</v>
      </c>
      <c r="G84" s="10">
        <v>300</v>
      </c>
      <c r="H84" s="108">
        <v>1725</v>
      </c>
      <c r="I84" s="123">
        <f t="shared" si="147"/>
        <v>2052.75</v>
      </c>
      <c r="J84" s="105">
        <f t="shared" si="160"/>
        <v>517500</v>
      </c>
      <c r="K84" s="140">
        <f t="shared" si="161"/>
        <v>615825</v>
      </c>
      <c r="L84" s="108">
        <v>1770</v>
      </c>
      <c r="M84" s="108">
        <f t="shared" si="148"/>
        <v>2106.2999999999997</v>
      </c>
      <c r="N84" s="108">
        <f t="shared" si="149"/>
        <v>531000</v>
      </c>
      <c r="O84" s="108">
        <f t="shared" si="150"/>
        <v>631889.99999999988</v>
      </c>
      <c r="P84" s="108">
        <v>975</v>
      </c>
      <c r="Q84" s="108">
        <f t="shared" si="151"/>
        <v>1160.25</v>
      </c>
      <c r="R84" s="105">
        <f t="shared" si="152"/>
        <v>292500</v>
      </c>
      <c r="S84" s="108">
        <f t="shared" si="153"/>
        <v>348075</v>
      </c>
      <c r="T84" s="108">
        <f t="shared" si="105"/>
        <v>531930</v>
      </c>
      <c r="U84" s="108">
        <f t="shared" si="106"/>
        <v>130170.44422602217</v>
      </c>
      <c r="V84" s="127">
        <f t="shared" si="107"/>
        <v>0.24471348528193967</v>
      </c>
      <c r="W84" s="108">
        <f t="shared" si="108"/>
        <v>1773.0999999999997</v>
      </c>
      <c r="X84" s="108">
        <f t="shared" si="109"/>
        <v>531930</v>
      </c>
      <c r="Y84" s="108">
        <v>2140</v>
      </c>
      <c r="Z84" s="108">
        <f t="shared" si="154"/>
        <v>2546.6</v>
      </c>
      <c r="AA84" s="108">
        <f t="shared" si="162"/>
        <v>642000</v>
      </c>
      <c r="AB84" s="108">
        <f t="shared" si="163"/>
        <v>763980</v>
      </c>
      <c r="AC84" s="108">
        <v>2329</v>
      </c>
      <c r="AD84" s="108">
        <v>2772</v>
      </c>
      <c r="AE84" s="108">
        <f t="shared" si="164"/>
        <v>698700</v>
      </c>
      <c r="AF84" s="108">
        <f t="shared" si="165"/>
        <v>831600</v>
      </c>
      <c r="AG84" s="105">
        <f>_xlfn.XLOOKUP(D84,[1]General!$D$7:$D$477,[1]General!$L$7:$L$477)</f>
        <v>2495.7983193277314</v>
      </c>
      <c r="AH84" s="108">
        <f>_xlfn.XLOOKUP(D84,[1]General!$D$7:$D$477,[1]General!$M$7:$M$477)</f>
        <v>2970</v>
      </c>
      <c r="AI84" s="108">
        <f t="shared" si="166"/>
        <v>748739.49579831946</v>
      </c>
      <c r="AJ84" s="108">
        <f t="shared" si="167"/>
        <v>891000</v>
      </c>
      <c r="AK84" s="108">
        <f t="shared" si="118"/>
        <v>828860</v>
      </c>
      <c r="AL84" s="108">
        <f t="shared" si="119"/>
        <v>51891.879904277892</v>
      </c>
      <c r="AM84" s="127">
        <f t="shared" si="120"/>
        <v>6.2606326646572272E-2</v>
      </c>
      <c r="AN84" s="108">
        <f t="shared" si="121"/>
        <v>2762.8666666666668</v>
      </c>
      <c r="AO84" s="108">
        <f t="shared" si="122"/>
        <v>828860</v>
      </c>
      <c r="AP84" s="108">
        <f t="shared" si="123"/>
        <v>680395</v>
      </c>
      <c r="AQ84" s="108">
        <f t="shared" si="124"/>
        <v>148465</v>
      </c>
      <c r="AR84" s="116">
        <f t="shared" si="125"/>
        <v>0.21820413142365833</v>
      </c>
      <c r="AS84" s="131">
        <f>AVERAGE(W84,AN84)</f>
        <v>2267.9833333333331</v>
      </c>
      <c r="AT84" s="156">
        <f t="shared" si="159"/>
        <v>680394.99999999988</v>
      </c>
      <c r="AU84" s="157" t="s">
        <v>38</v>
      </c>
    </row>
    <row r="85" spans="1:49" ht="72.5" x14ac:dyDescent="0.35">
      <c r="A85" s="9">
        <v>74</v>
      </c>
      <c r="B85" s="9" t="s">
        <v>34</v>
      </c>
      <c r="C85" s="10" t="s">
        <v>191</v>
      </c>
      <c r="D85" s="39" t="s">
        <v>192</v>
      </c>
      <c r="E85" s="73"/>
      <c r="F85" s="12" t="s">
        <v>37</v>
      </c>
      <c r="G85" s="10">
        <v>300</v>
      </c>
      <c r="H85" s="108">
        <v>82142.2</v>
      </c>
      <c r="I85" s="123">
        <f t="shared" si="147"/>
        <v>97749.217999999993</v>
      </c>
      <c r="J85" s="105">
        <f t="shared" si="160"/>
        <v>24642660</v>
      </c>
      <c r="K85" s="140">
        <f t="shared" si="161"/>
        <v>29324765.399999999</v>
      </c>
      <c r="L85" s="108">
        <v>85713.600000000006</v>
      </c>
      <c r="M85" s="108">
        <f t="shared" si="148"/>
        <v>101999.18400000001</v>
      </c>
      <c r="N85" s="108">
        <f t="shared" si="149"/>
        <v>25714080</v>
      </c>
      <c r="O85" s="108">
        <f t="shared" si="150"/>
        <v>30599755.200000003</v>
      </c>
      <c r="P85" s="108">
        <v>46428.2</v>
      </c>
      <c r="Q85" s="108">
        <f t="shared" si="151"/>
        <v>55249.557999999997</v>
      </c>
      <c r="R85" s="105">
        <f>+P85*G85</f>
        <v>13928460</v>
      </c>
      <c r="S85" s="108">
        <f t="shared" si="153"/>
        <v>16574867.399999999</v>
      </c>
      <c r="T85" s="108">
        <f t="shared" si="105"/>
        <v>25499796</v>
      </c>
      <c r="U85" s="108">
        <f t="shared" si="106"/>
        <v>6332306.7220852813</v>
      </c>
      <c r="V85" s="127">
        <f t="shared" si="107"/>
        <v>0.24832774042918937</v>
      </c>
      <c r="W85" s="108">
        <f t="shared" si="108"/>
        <v>84999.319999999992</v>
      </c>
      <c r="X85" s="108">
        <f t="shared" si="109"/>
        <v>25499796</v>
      </c>
      <c r="Y85" s="108">
        <v>151958</v>
      </c>
      <c r="Z85" s="108">
        <f t="shared" si="154"/>
        <v>180830.02</v>
      </c>
      <c r="AA85" s="108">
        <f t="shared" si="162"/>
        <v>45587400</v>
      </c>
      <c r="AB85" s="108">
        <f t="shared" si="163"/>
        <v>54249006</v>
      </c>
      <c r="AC85" s="108">
        <v>166345</v>
      </c>
      <c r="AD85" s="108">
        <v>197950</v>
      </c>
      <c r="AE85" s="108">
        <f t="shared" si="164"/>
        <v>49903500</v>
      </c>
      <c r="AF85" s="108">
        <f t="shared" si="165"/>
        <v>59385000</v>
      </c>
      <c r="AG85" s="105">
        <f>_xlfn.XLOOKUP(D85,[1]General!$D$7:$D$477,[1]General!$L$7:$L$477)</f>
        <v>184144.53781512607</v>
      </c>
      <c r="AH85" s="108">
        <f>_xlfn.XLOOKUP(D85,[1]General!$D$7:$D$477,[1]General!$M$7:$M$477)</f>
        <v>219132</v>
      </c>
      <c r="AI85" s="108">
        <f t="shared" si="166"/>
        <v>55243361.344537817</v>
      </c>
      <c r="AJ85" s="108">
        <f t="shared" si="167"/>
        <v>65739600</v>
      </c>
      <c r="AK85" s="108">
        <f t="shared" si="118"/>
        <v>59791202</v>
      </c>
      <c r="AL85" s="108">
        <f t="shared" si="119"/>
        <v>4699800.53951314</v>
      </c>
      <c r="AM85" s="127">
        <f t="shared" si="120"/>
        <v>7.8603546714333325E-2</v>
      </c>
      <c r="AN85" s="108">
        <f t="shared" si="121"/>
        <v>199304.00666666668</v>
      </c>
      <c r="AO85" s="108">
        <f t="shared" si="122"/>
        <v>59791202</v>
      </c>
      <c r="AP85" s="108">
        <f t="shared" si="123"/>
        <v>42645499</v>
      </c>
      <c r="AQ85" s="108">
        <f t="shared" si="124"/>
        <v>17145703</v>
      </c>
      <c r="AR85" s="133">
        <f t="shared" si="125"/>
        <v>0.40205187890989386</v>
      </c>
      <c r="AS85" s="131">
        <f>+W85</f>
        <v>84999.319999999992</v>
      </c>
      <c r="AT85" s="156">
        <f t="shared" si="159"/>
        <v>25499795.999999996</v>
      </c>
      <c r="AU85" s="157" t="s">
        <v>51</v>
      </c>
    </row>
    <row r="86" spans="1:49" s="180" customFormat="1" ht="201" customHeight="1" x14ac:dyDescent="0.35">
      <c r="A86" s="80">
        <v>75</v>
      </c>
      <c r="B86" s="80" t="s">
        <v>166</v>
      </c>
      <c r="C86" s="175" t="s">
        <v>193</v>
      </c>
      <c r="D86" s="203" t="s">
        <v>194</v>
      </c>
      <c r="E86" s="204"/>
      <c r="F86" s="176" t="s">
        <v>195</v>
      </c>
      <c r="G86" s="175">
        <v>1</v>
      </c>
      <c r="H86" s="177">
        <v>14495798.300000001</v>
      </c>
      <c r="I86" s="205">
        <f t="shared" si="147"/>
        <v>17249999.977000002</v>
      </c>
      <c r="J86" s="177">
        <f>+H86*G86</f>
        <v>14495798.300000001</v>
      </c>
      <c r="K86" s="206">
        <f t="shared" si="161"/>
        <v>17249999.977000002</v>
      </c>
      <c r="L86" s="177">
        <v>15378151.24</v>
      </c>
      <c r="M86" s="177">
        <f>+L86*1.19</f>
        <v>18299999.9756</v>
      </c>
      <c r="N86" s="177">
        <f t="shared" si="149"/>
        <v>15378151.24</v>
      </c>
      <c r="O86" s="177">
        <f t="shared" si="150"/>
        <v>18299999.9756</v>
      </c>
      <c r="P86" s="177">
        <v>8193277.2999999998</v>
      </c>
      <c r="Q86" s="177">
        <f>+P86*1.19</f>
        <v>9749999.9869999997</v>
      </c>
      <c r="R86" s="177">
        <f>+P86*G86</f>
        <v>8193277.2999999998</v>
      </c>
      <c r="S86" s="177">
        <f>+Q86*G86</f>
        <v>9749999.9869999997</v>
      </c>
      <c r="T86" s="177">
        <f t="shared" si="105"/>
        <v>15099999.979866669</v>
      </c>
      <c r="U86" s="177">
        <f t="shared" si="106"/>
        <v>3807229.9590839809</v>
      </c>
      <c r="V86" s="207">
        <f t="shared" si="107"/>
        <v>0.25213443471260177</v>
      </c>
      <c r="W86" s="177">
        <f t="shared" si="108"/>
        <v>15099999.979866669</v>
      </c>
      <c r="X86" s="177">
        <f t="shared" si="109"/>
        <v>15099999.979866669</v>
      </c>
      <c r="Y86" s="177">
        <v>0</v>
      </c>
      <c r="Z86" s="177">
        <v>0</v>
      </c>
      <c r="AA86" s="177">
        <f t="shared" si="162"/>
        <v>0</v>
      </c>
      <c r="AB86" s="177">
        <f t="shared" si="163"/>
        <v>0</v>
      </c>
      <c r="AC86" s="177">
        <v>0</v>
      </c>
      <c r="AD86" s="177">
        <v>0</v>
      </c>
      <c r="AE86" s="177">
        <f t="shared" si="164"/>
        <v>0</v>
      </c>
      <c r="AF86" s="177">
        <f t="shared" si="165"/>
        <v>0</v>
      </c>
      <c r="AG86" s="177">
        <v>0</v>
      </c>
      <c r="AH86" s="177">
        <v>0</v>
      </c>
      <c r="AI86" s="177">
        <v>0</v>
      </c>
      <c r="AJ86" s="177">
        <v>0</v>
      </c>
      <c r="AK86" s="177">
        <v>0</v>
      </c>
      <c r="AL86" s="177">
        <f t="shared" si="119"/>
        <v>0</v>
      </c>
      <c r="AM86" s="207">
        <v>0</v>
      </c>
      <c r="AN86" s="177">
        <v>0</v>
      </c>
      <c r="AO86" s="177">
        <f t="shared" si="122"/>
        <v>0</v>
      </c>
      <c r="AP86" s="177">
        <f t="shared" si="123"/>
        <v>7549999.9899333343</v>
      </c>
      <c r="AQ86" s="177">
        <f t="shared" si="124"/>
        <v>7549999.9899333343</v>
      </c>
      <c r="AR86" s="133">
        <f t="shared" si="125"/>
        <v>1</v>
      </c>
      <c r="AS86" s="178">
        <f>+AQ86</f>
        <v>7549999.9899333343</v>
      </c>
      <c r="AT86" s="165">
        <f t="shared" si="159"/>
        <v>7549999.9899333343</v>
      </c>
      <c r="AU86" s="179"/>
      <c r="AW86" s="181"/>
    </row>
    <row r="87" spans="1:49" ht="101.5" x14ac:dyDescent="0.35">
      <c r="A87" s="9">
        <v>76</v>
      </c>
      <c r="B87" s="9" t="s">
        <v>166</v>
      </c>
      <c r="C87" s="10" t="s">
        <v>196</v>
      </c>
      <c r="D87" s="39" t="s">
        <v>197</v>
      </c>
      <c r="E87" s="73"/>
      <c r="F87" s="12" t="s">
        <v>37</v>
      </c>
      <c r="G87" s="10">
        <v>2</v>
      </c>
      <c r="H87" s="108">
        <v>2990000</v>
      </c>
      <c r="I87" s="123">
        <f t="shared" si="147"/>
        <v>3558100</v>
      </c>
      <c r="J87" s="105">
        <f t="shared" si="160"/>
        <v>5980000</v>
      </c>
      <c r="K87" s="140">
        <f t="shared" si="161"/>
        <v>7116200</v>
      </c>
      <c r="L87" s="108">
        <v>3068000</v>
      </c>
      <c r="M87" s="108">
        <f t="shared" ref="M87:M92" si="168">+L87*1.19</f>
        <v>3650920</v>
      </c>
      <c r="N87" s="108">
        <f t="shared" si="149"/>
        <v>6136000</v>
      </c>
      <c r="O87" s="108">
        <f t="shared" si="150"/>
        <v>7301840</v>
      </c>
      <c r="P87" s="108">
        <v>1690000</v>
      </c>
      <c r="Q87" s="108">
        <f t="shared" si="151"/>
        <v>2011100</v>
      </c>
      <c r="R87" s="105">
        <f t="shared" ref="R87:R92" si="169">+P87*G87</f>
        <v>3380000</v>
      </c>
      <c r="S87" s="108">
        <f t="shared" ref="S87:S92" si="170">+Q87*G87</f>
        <v>4022200</v>
      </c>
      <c r="T87" s="108">
        <f t="shared" si="105"/>
        <v>6146746.666666667</v>
      </c>
      <c r="U87" s="108">
        <f t="shared" si="106"/>
        <v>1504191.7999451472</v>
      </c>
      <c r="V87" s="127">
        <f t="shared" si="107"/>
        <v>0.24471348528194001</v>
      </c>
      <c r="W87" s="108">
        <f t="shared" si="108"/>
        <v>3073373.3333333335</v>
      </c>
      <c r="X87" s="108">
        <f t="shared" si="109"/>
        <v>6146746.666666667</v>
      </c>
      <c r="Y87" s="108"/>
      <c r="Z87" s="108">
        <f t="shared" ref="Z87:Z92" si="171">+Y87*1.19</f>
        <v>0</v>
      </c>
      <c r="AA87" s="108">
        <f t="shared" si="162"/>
        <v>0</v>
      </c>
      <c r="AB87" s="108">
        <f t="shared" si="163"/>
        <v>0</v>
      </c>
      <c r="AC87" s="108">
        <v>0</v>
      </c>
      <c r="AD87" s="108">
        <v>0</v>
      </c>
      <c r="AE87" s="108">
        <f t="shared" si="164"/>
        <v>0</v>
      </c>
      <c r="AF87" s="108">
        <f t="shared" si="165"/>
        <v>0</v>
      </c>
      <c r="AG87" s="108">
        <v>0</v>
      </c>
      <c r="AH87" s="108">
        <v>0</v>
      </c>
      <c r="AI87" s="108">
        <v>0</v>
      </c>
      <c r="AJ87" s="108">
        <v>0</v>
      </c>
      <c r="AK87" s="108">
        <f t="shared" si="118"/>
        <v>0</v>
      </c>
      <c r="AL87" s="108">
        <f t="shared" si="119"/>
        <v>0</v>
      </c>
      <c r="AM87" s="127">
        <v>0</v>
      </c>
      <c r="AN87" s="108">
        <f t="shared" si="121"/>
        <v>0</v>
      </c>
      <c r="AO87" s="108">
        <f t="shared" si="122"/>
        <v>0</v>
      </c>
      <c r="AP87" s="108">
        <f t="shared" si="123"/>
        <v>3073373.3333333335</v>
      </c>
      <c r="AQ87" s="108">
        <f t="shared" si="124"/>
        <v>3073373.3333333335</v>
      </c>
      <c r="AR87" s="133">
        <f>+AQ87/AP87</f>
        <v>1</v>
      </c>
      <c r="AS87" s="131">
        <f>+W87</f>
        <v>3073373.3333333335</v>
      </c>
      <c r="AT87" s="156">
        <f t="shared" si="159"/>
        <v>6146746.666666667</v>
      </c>
      <c r="AU87" s="157" t="s">
        <v>198</v>
      </c>
    </row>
    <row r="88" spans="1:49" ht="33" customHeight="1" x14ac:dyDescent="0.35">
      <c r="A88" s="9">
        <v>77</v>
      </c>
      <c r="B88" s="9" t="s">
        <v>166</v>
      </c>
      <c r="C88" s="10" t="s">
        <v>199</v>
      </c>
      <c r="D88" s="39" t="s">
        <v>200</v>
      </c>
      <c r="E88" s="73"/>
      <c r="F88" s="12" t="s">
        <v>37</v>
      </c>
      <c r="G88" s="10">
        <v>1</v>
      </c>
      <c r="H88" s="108">
        <v>2645000</v>
      </c>
      <c r="I88" s="123">
        <f t="shared" si="147"/>
        <v>3147550</v>
      </c>
      <c r="J88" s="105">
        <f t="shared" si="160"/>
        <v>2645000</v>
      </c>
      <c r="K88" s="140">
        <f t="shared" si="161"/>
        <v>3147550</v>
      </c>
      <c r="L88" s="108">
        <v>2760000</v>
      </c>
      <c r="M88" s="108">
        <f t="shared" si="168"/>
        <v>3284400</v>
      </c>
      <c r="N88" s="108">
        <f t="shared" si="149"/>
        <v>2760000</v>
      </c>
      <c r="O88" s="108">
        <f t="shared" si="150"/>
        <v>3284400</v>
      </c>
      <c r="P88" s="108">
        <v>1495000</v>
      </c>
      <c r="Q88" s="108">
        <f t="shared" si="151"/>
        <v>1779050</v>
      </c>
      <c r="R88" s="105">
        <f t="shared" si="169"/>
        <v>1495000</v>
      </c>
      <c r="S88" s="108">
        <f t="shared" si="170"/>
        <v>1779050</v>
      </c>
      <c r="T88" s="108">
        <f t="shared" si="105"/>
        <v>2737000</v>
      </c>
      <c r="U88" s="108">
        <f>_xlfn.STDEV.P(K88,O88,S88)</f>
        <v>679673.02555469028</v>
      </c>
      <c r="V88" s="127">
        <f t="shared" si="107"/>
        <v>0.24832774042918898</v>
      </c>
      <c r="W88" s="108">
        <f t="shared" si="108"/>
        <v>2737000</v>
      </c>
      <c r="X88" s="108">
        <f t="shared" si="109"/>
        <v>2737000</v>
      </c>
      <c r="Y88" s="108"/>
      <c r="Z88" s="108">
        <f t="shared" si="171"/>
        <v>0</v>
      </c>
      <c r="AA88" s="108">
        <f t="shared" si="162"/>
        <v>0</v>
      </c>
      <c r="AB88" s="108">
        <f t="shared" si="163"/>
        <v>0</v>
      </c>
      <c r="AC88" s="108">
        <v>0</v>
      </c>
      <c r="AD88" s="108">
        <v>0</v>
      </c>
      <c r="AE88" s="108">
        <f t="shared" si="164"/>
        <v>0</v>
      </c>
      <c r="AF88" s="108">
        <f t="shared" si="165"/>
        <v>0</v>
      </c>
      <c r="AG88" s="108">
        <v>0</v>
      </c>
      <c r="AH88" s="108">
        <v>0</v>
      </c>
      <c r="AI88" s="108">
        <v>0</v>
      </c>
      <c r="AJ88" s="108">
        <f t="shared" si="167"/>
        <v>0</v>
      </c>
      <c r="AK88" s="108">
        <f t="shared" si="118"/>
        <v>0</v>
      </c>
      <c r="AL88" s="108">
        <f t="shared" si="119"/>
        <v>0</v>
      </c>
      <c r="AM88" s="127"/>
      <c r="AN88" s="108">
        <f t="shared" si="121"/>
        <v>0</v>
      </c>
      <c r="AO88" s="108">
        <f t="shared" si="122"/>
        <v>0</v>
      </c>
      <c r="AP88" s="108">
        <f t="shared" si="123"/>
        <v>1368500</v>
      </c>
      <c r="AQ88" s="108">
        <f t="shared" si="124"/>
        <v>1368500</v>
      </c>
      <c r="AR88" s="133">
        <f>+AQ88/AP88</f>
        <v>1</v>
      </c>
      <c r="AS88" s="131">
        <f>+W88</f>
        <v>2737000</v>
      </c>
      <c r="AT88" s="156">
        <f t="shared" si="159"/>
        <v>2737000</v>
      </c>
      <c r="AU88" s="157" t="s">
        <v>198</v>
      </c>
    </row>
    <row r="89" spans="1:49" ht="33" customHeight="1" x14ac:dyDescent="0.35">
      <c r="A89" s="9">
        <v>78</v>
      </c>
      <c r="B89" s="9" t="s">
        <v>166</v>
      </c>
      <c r="C89" s="10" t="s">
        <v>201</v>
      </c>
      <c r="D89" s="39" t="s">
        <v>202</v>
      </c>
      <c r="E89" s="73"/>
      <c r="F89" s="12" t="s">
        <v>37</v>
      </c>
      <c r="G89" s="10">
        <v>50</v>
      </c>
      <c r="H89" s="108">
        <v>207000</v>
      </c>
      <c r="I89" s="123">
        <f t="shared" si="147"/>
        <v>246330</v>
      </c>
      <c r="J89" s="105">
        <f t="shared" si="160"/>
        <v>10350000</v>
      </c>
      <c r="K89" s="140">
        <f t="shared" si="161"/>
        <v>12316500</v>
      </c>
      <c r="L89" s="108">
        <v>219600</v>
      </c>
      <c r="M89" s="108">
        <f t="shared" si="168"/>
        <v>261324</v>
      </c>
      <c r="N89" s="108">
        <f t="shared" si="149"/>
        <v>10980000</v>
      </c>
      <c r="O89" s="108">
        <f t="shared" si="150"/>
        <v>13066200</v>
      </c>
      <c r="P89" s="108">
        <v>117000</v>
      </c>
      <c r="Q89" s="108">
        <f t="shared" si="151"/>
        <v>139230</v>
      </c>
      <c r="R89" s="105">
        <f t="shared" si="169"/>
        <v>5850000</v>
      </c>
      <c r="S89" s="108">
        <f t="shared" si="170"/>
        <v>6961500</v>
      </c>
      <c r="T89" s="108">
        <f t="shared" si="105"/>
        <v>10781400</v>
      </c>
      <c r="U89" s="108">
        <f t="shared" si="106"/>
        <v>2718362.1944104503</v>
      </c>
      <c r="V89" s="127">
        <f t="shared" si="107"/>
        <v>0.25213443471260227</v>
      </c>
      <c r="W89" s="108">
        <f t="shared" si="108"/>
        <v>215628</v>
      </c>
      <c r="X89" s="108">
        <f t="shared" si="109"/>
        <v>10781400</v>
      </c>
      <c r="Y89" s="108"/>
      <c r="Z89" s="108">
        <f t="shared" si="171"/>
        <v>0</v>
      </c>
      <c r="AA89" s="108">
        <f t="shared" si="162"/>
        <v>0</v>
      </c>
      <c r="AB89" s="108">
        <f t="shared" si="163"/>
        <v>0</v>
      </c>
      <c r="AC89" s="108">
        <v>124983</v>
      </c>
      <c r="AD89" s="108">
        <v>148730</v>
      </c>
      <c r="AE89" s="108">
        <f t="shared" si="164"/>
        <v>6249150</v>
      </c>
      <c r="AF89" s="108">
        <f t="shared" si="165"/>
        <v>7436500</v>
      </c>
      <c r="AG89" s="105">
        <f>_xlfn.XLOOKUP(D89,[1]General!$D$7:$D$477,[1]General!$L$7:$L$477)</f>
        <v>131596.63865546219</v>
      </c>
      <c r="AH89" s="108">
        <f>_xlfn.XLOOKUP(D89,[1]General!$D$7:$D$477,[1]General!$M$7:$M$477)</f>
        <v>156600</v>
      </c>
      <c r="AI89" s="108">
        <f t="shared" si="166"/>
        <v>6579831.9327731095</v>
      </c>
      <c r="AJ89" s="108">
        <f t="shared" si="167"/>
        <v>7830000</v>
      </c>
      <c r="AK89" s="108">
        <f t="shared" si="118"/>
        <v>5088833.333333333</v>
      </c>
      <c r="AL89" s="108">
        <f t="shared" si="119"/>
        <v>3601932.72964514</v>
      </c>
      <c r="AM89" s="127">
        <f t="shared" si="120"/>
        <v>0.7078111020165343</v>
      </c>
      <c r="AN89" s="108">
        <f t="shared" si="121"/>
        <v>101776.66666666667</v>
      </c>
      <c r="AO89" s="108">
        <f t="shared" si="122"/>
        <v>5088833.333333333</v>
      </c>
      <c r="AP89" s="108">
        <f t="shared" si="123"/>
        <v>7935116.666666666</v>
      </c>
      <c r="AQ89" s="108">
        <f t="shared" si="124"/>
        <v>2846283.3333333344</v>
      </c>
      <c r="AR89" s="133">
        <f t="shared" si="125"/>
        <v>0.35869457915972686</v>
      </c>
      <c r="AS89" s="131">
        <f>+AN89</f>
        <v>101776.66666666667</v>
      </c>
      <c r="AT89" s="156">
        <f t="shared" si="159"/>
        <v>5088833.333333334</v>
      </c>
      <c r="AU89" s="157" t="s">
        <v>44</v>
      </c>
    </row>
    <row r="90" spans="1:49" ht="29" x14ac:dyDescent="0.35">
      <c r="A90" s="9">
        <v>79</v>
      </c>
      <c r="B90" s="9" t="s">
        <v>166</v>
      </c>
      <c r="C90" s="10" t="s">
        <v>203</v>
      </c>
      <c r="D90" s="39" t="s">
        <v>204</v>
      </c>
      <c r="E90" s="73"/>
      <c r="F90" s="12" t="s">
        <v>37</v>
      </c>
      <c r="G90" s="10">
        <v>3</v>
      </c>
      <c r="H90" s="108">
        <v>1150000</v>
      </c>
      <c r="I90" s="123">
        <f t="shared" si="147"/>
        <v>1368500</v>
      </c>
      <c r="J90" s="105">
        <f t="shared" si="160"/>
        <v>3450000</v>
      </c>
      <c r="K90" s="140">
        <f t="shared" si="161"/>
        <v>4105500</v>
      </c>
      <c r="L90" s="108">
        <v>1180000</v>
      </c>
      <c r="M90" s="108">
        <f t="shared" si="168"/>
        <v>1404200</v>
      </c>
      <c r="N90" s="108">
        <f t="shared" si="149"/>
        <v>3540000</v>
      </c>
      <c r="O90" s="108">
        <f t="shared" si="150"/>
        <v>4212600</v>
      </c>
      <c r="P90" s="108">
        <v>650000</v>
      </c>
      <c r="Q90" s="108">
        <f t="shared" si="151"/>
        <v>773500</v>
      </c>
      <c r="R90" s="105">
        <f t="shared" si="169"/>
        <v>1950000</v>
      </c>
      <c r="S90" s="108">
        <f t="shared" si="170"/>
        <v>2320500</v>
      </c>
      <c r="T90" s="108">
        <f t="shared" si="105"/>
        <v>3546200</v>
      </c>
      <c r="U90" s="108">
        <f t="shared" si="106"/>
        <v>867802.96150681574</v>
      </c>
      <c r="V90" s="127">
        <f t="shared" si="107"/>
        <v>0.24471348528194004</v>
      </c>
      <c r="W90" s="108">
        <f t="shared" si="108"/>
        <v>1182066.6666666667</v>
      </c>
      <c r="X90" s="108">
        <f t="shared" si="109"/>
        <v>3546200</v>
      </c>
      <c r="Y90" s="108">
        <v>130378</v>
      </c>
      <c r="Z90" s="108">
        <f t="shared" si="171"/>
        <v>155149.82</v>
      </c>
      <c r="AA90" s="108">
        <f t="shared" si="162"/>
        <v>391134</v>
      </c>
      <c r="AB90" s="108">
        <f t="shared" si="163"/>
        <v>465449.46</v>
      </c>
      <c r="AC90" s="108">
        <v>145664</v>
      </c>
      <c r="AD90" s="108">
        <v>173340</v>
      </c>
      <c r="AE90" s="108">
        <f t="shared" si="164"/>
        <v>436992</v>
      </c>
      <c r="AF90" s="108">
        <f t="shared" si="165"/>
        <v>520020</v>
      </c>
      <c r="AG90" s="105">
        <f>_xlfn.XLOOKUP(D90,[1]General!$D$7:$D$477,[1]General!$L$7:$L$477)</f>
        <v>154285.71428571429</v>
      </c>
      <c r="AH90" s="108">
        <f>_xlfn.XLOOKUP(D90,[1]General!$D$7:$D$477,[1]General!$M$7:$M$477)</f>
        <v>183600</v>
      </c>
      <c r="AI90" s="108">
        <f t="shared" si="166"/>
        <v>462857.14285714284</v>
      </c>
      <c r="AJ90" s="108">
        <f t="shared" si="167"/>
        <v>550800</v>
      </c>
      <c r="AK90" s="108">
        <f t="shared" si="118"/>
        <v>512089.82</v>
      </c>
      <c r="AL90" s="108">
        <f t="shared" si="119"/>
        <v>35292.534486273427</v>
      </c>
      <c r="AM90" s="127">
        <f t="shared" si="120"/>
        <v>6.8918641042841719E-2</v>
      </c>
      <c r="AN90" s="108">
        <f t="shared" si="121"/>
        <v>170696.60666666666</v>
      </c>
      <c r="AO90" s="108">
        <f t="shared" si="122"/>
        <v>512089.82</v>
      </c>
      <c r="AP90" s="108">
        <f t="shared" si="123"/>
        <v>2029144.91</v>
      </c>
      <c r="AQ90" s="108">
        <f t="shared" si="124"/>
        <v>1517055.09</v>
      </c>
      <c r="AR90" s="133">
        <f t="shared" si="125"/>
        <v>0.74763270110659574</v>
      </c>
      <c r="AS90" s="131">
        <f>AVERAGE(AJ90,AB90,AF90)</f>
        <v>512089.82</v>
      </c>
      <c r="AT90" s="156">
        <f t="shared" si="159"/>
        <v>1536269.46</v>
      </c>
      <c r="AU90" s="157" t="s">
        <v>44</v>
      </c>
    </row>
    <row r="91" spans="1:49" ht="43.5" x14ac:dyDescent="0.35">
      <c r="A91" s="9">
        <v>80</v>
      </c>
      <c r="B91" s="9" t="s">
        <v>166</v>
      </c>
      <c r="C91" s="10" t="s">
        <v>205</v>
      </c>
      <c r="D91" s="39" t="s">
        <v>206</v>
      </c>
      <c r="E91" s="73"/>
      <c r="F91" s="12" t="s">
        <v>37</v>
      </c>
      <c r="G91" s="10">
        <v>2</v>
      </c>
      <c r="H91" s="108">
        <v>920000</v>
      </c>
      <c r="I91" s="123">
        <f t="shared" si="147"/>
        <v>1094800</v>
      </c>
      <c r="J91" s="105">
        <f t="shared" si="160"/>
        <v>1840000</v>
      </c>
      <c r="K91" s="140">
        <f t="shared" si="161"/>
        <v>2189600</v>
      </c>
      <c r="L91" s="108">
        <v>960000</v>
      </c>
      <c r="M91" s="108">
        <f t="shared" si="168"/>
        <v>1142400</v>
      </c>
      <c r="N91" s="108">
        <f t="shared" si="149"/>
        <v>1920000</v>
      </c>
      <c r="O91" s="108">
        <f t="shared" si="150"/>
        <v>2284800</v>
      </c>
      <c r="P91" s="108">
        <v>520000</v>
      </c>
      <c r="Q91" s="108">
        <f t="shared" si="151"/>
        <v>618800</v>
      </c>
      <c r="R91" s="105">
        <f t="shared" si="169"/>
        <v>1040000</v>
      </c>
      <c r="S91" s="108">
        <f t="shared" si="170"/>
        <v>1237600</v>
      </c>
      <c r="T91" s="108">
        <f t="shared" si="105"/>
        <v>1904000</v>
      </c>
      <c r="U91" s="108">
        <f t="shared" si="106"/>
        <v>472816.01777717582</v>
      </c>
      <c r="V91" s="127">
        <f t="shared" si="107"/>
        <v>0.24832774042918898</v>
      </c>
      <c r="W91" s="108">
        <f t="shared" si="108"/>
        <v>952000</v>
      </c>
      <c r="X91" s="108">
        <f t="shared" si="109"/>
        <v>1904000</v>
      </c>
      <c r="Y91" s="108">
        <v>222992</v>
      </c>
      <c r="Z91" s="108">
        <f t="shared" si="171"/>
        <v>265360.48</v>
      </c>
      <c r="AA91" s="108">
        <f t="shared" si="162"/>
        <v>445984</v>
      </c>
      <c r="AB91" s="108">
        <f t="shared" si="163"/>
        <v>530720.96</v>
      </c>
      <c r="AC91" s="108">
        <v>237378</v>
      </c>
      <c r="AD91" s="108">
        <v>282480</v>
      </c>
      <c r="AE91" s="108">
        <f t="shared" si="164"/>
        <v>474756</v>
      </c>
      <c r="AF91" s="108">
        <f t="shared" si="165"/>
        <v>564960</v>
      </c>
      <c r="AG91" s="105">
        <f>_xlfn.XLOOKUP(D91,[1]General!$D$7:$D$477,[1]General!$L$7:$L$477)</f>
        <v>232336.13445378153</v>
      </c>
      <c r="AH91" s="108">
        <f>_xlfn.XLOOKUP(D91,[1]General!$D$7:$D$477,[1]General!$M$7:$M$477)</f>
        <v>276480</v>
      </c>
      <c r="AI91" s="108">
        <f t="shared" si="166"/>
        <v>464672.26890756306</v>
      </c>
      <c r="AJ91" s="108">
        <f t="shared" si="167"/>
        <v>552960</v>
      </c>
      <c r="AK91" s="108">
        <f t="shared" si="118"/>
        <v>549546.98666666669</v>
      </c>
      <c r="AL91" s="108">
        <f t="shared" si="119"/>
        <v>14184.838385650459</v>
      </c>
      <c r="AM91" s="127">
        <f t="shared" si="120"/>
        <v>2.5811875471631721E-2</v>
      </c>
      <c r="AN91" s="108">
        <f t="shared" si="121"/>
        <v>274773.49333333335</v>
      </c>
      <c r="AO91" s="108">
        <f t="shared" si="122"/>
        <v>549546.98666666669</v>
      </c>
      <c r="AP91" s="108">
        <f t="shared" si="123"/>
        <v>1226773.4933333334</v>
      </c>
      <c r="AQ91" s="108">
        <f t="shared" si="124"/>
        <v>677226.50666666648</v>
      </c>
      <c r="AR91" s="133">
        <f t="shared" si="125"/>
        <v>0.55203875071227471</v>
      </c>
      <c r="AS91" s="131">
        <f>AVERAGE(AJ91,AB91,AF91)</f>
        <v>549546.98666666669</v>
      </c>
      <c r="AT91" s="156">
        <f t="shared" si="159"/>
        <v>1099093.9733333334</v>
      </c>
      <c r="AU91" s="157" t="s">
        <v>44</v>
      </c>
    </row>
    <row r="92" spans="1:49" ht="58" x14ac:dyDescent="0.35">
      <c r="A92" s="9">
        <v>81</v>
      </c>
      <c r="B92" s="9" t="s">
        <v>34</v>
      </c>
      <c r="C92" s="10" t="s">
        <v>207</v>
      </c>
      <c r="D92" s="39" t="s">
        <v>208</v>
      </c>
      <c r="E92" s="73"/>
      <c r="F92" s="12" t="s">
        <v>37</v>
      </c>
      <c r="G92" s="10">
        <v>39</v>
      </c>
      <c r="H92" s="108">
        <v>173650</v>
      </c>
      <c r="I92" s="123">
        <f t="shared" si="147"/>
        <v>206643.5</v>
      </c>
      <c r="J92" s="105">
        <f t="shared" si="160"/>
        <v>6772350</v>
      </c>
      <c r="K92" s="140">
        <f t="shared" si="161"/>
        <v>8059096.5</v>
      </c>
      <c r="L92" s="108">
        <v>184220</v>
      </c>
      <c r="M92" s="108">
        <f t="shared" si="168"/>
        <v>219221.8</v>
      </c>
      <c r="N92" s="108">
        <f t="shared" si="149"/>
        <v>7184580</v>
      </c>
      <c r="O92" s="108">
        <f t="shared" si="150"/>
        <v>8549650.1999999993</v>
      </c>
      <c r="P92" s="108">
        <v>98150</v>
      </c>
      <c r="Q92" s="108">
        <f t="shared" si="151"/>
        <v>116798.5</v>
      </c>
      <c r="R92" s="105">
        <f t="shared" si="169"/>
        <v>3827850</v>
      </c>
      <c r="S92" s="108">
        <f t="shared" si="170"/>
        <v>4555141.5</v>
      </c>
      <c r="T92" s="108">
        <f t="shared" si="105"/>
        <v>7054629.3999999994</v>
      </c>
      <c r="U92" s="108">
        <f t="shared" si="106"/>
        <v>1778714.9958759064</v>
      </c>
      <c r="V92" s="127">
        <f t="shared" si="107"/>
        <v>0.25213443471260255</v>
      </c>
      <c r="W92" s="108">
        <f t="shared" si="108"/>
        <v>180887.93333333335</v>
      </c>
      <c r="X92" s="108">
        <f t="shared" si="109"/>
        <v>7054629.3999999994</v>
      </c>
      <c r="Y92" s="108">
        <v>196017</v>
      </c>
      <c r="Z92" s="108">
        <f t="shared" si="171"/>
        <v>233260.22999999998</v>
      </c>
      <c r="AA92" s="108">
        <f t="shared" si="162"/>
        <v>7644663</v>
      </c>
      <c r="AB92" s="108">
        <f t="shared" si="163"/>
        <v>9097148.9699999988</v>
      </c>
      <c r="AC92" s="108" t="s">
        <v>209</v>
      </c>
      <c r="AD92" s="108">
        <v>216140</v>
      </c>
      <c r="AE92" s="108">
        <f t="shared" si="164"/>
        <v>7083570</v>
      </c>
      <c r="AF92" s="108">
        <f t="shared" si="165"/>
        <v>8429460</v>
      </c>
      <c r="AG92" s="105">
        <f>_xlfn.XLOOKUP(D92,[1]General!$D$7:$D$477,[1]General!$L$7:$L$477)</f>
        <v>166554.62184873951</v>
      </c>
      <c r="AH92" s="108">
        <f>_xlfn.XLOOKUP(D92,[1]General!$D$7:$D$477,[1]General!$M$7:$M$477)</f>
        <v>198200</v>
      </c>
      <c r="AI92" s="108">
        <f t="shared" si="166"/>
        <v>6495630.2521008411</v>
      </c>
      <c r="AJ92" s="108">
        <f t="shared" si="167"/>
        <v>7729800</v>
      </c>
      <c r="AK92" s="108">
        <f t="shared" si="118"/>
        <v>8418802.9900000002</v>
      </c>
      <c r="AL92" s="108">
        <f t="shared" si="119"/>
        <v>558268.74074327294</v>
      </c>
      <c r="AM92" s="127">
        <f t="shared" si="120"/>
        <v>6.6312127912530341E-2</v>
      </c>
      <c r="AN92" s="108">
        <f t="shared" si="121"/>
        <v>215866.74333333332</v>
      </c>
      <c r="AO92" s="108">
        <f t="shared" si="122"/>
        <v>8418802.9900000002</v>
      </c>
      <c r="AP92" s="108">
        <f t="shared" si="123"/>
        <v>7736716.1950000003</v>
      </c>
      <c r="AQ92" s="108">
        <f t="shared" si="124"/>
        <v>682086.79500000039</v>
      </c>
      <c r="AR92" s="116">
        <f t="shared" si="125"/>
        <v>8.8162313028984043E-2</v>
      </c>
      <c r="AS92" s="131">
        <f>AVERAGE(W92,AN92)</f>
        <v>198377.33833333332</v>
      </c>
      <c r="AT92" s="156">
        <f t="shared" si="159"/>
        <v>7736716.1949999994</v>
      </c>
      <c r="AU92" s="157" t="s">
        <v>38</v>
      </c>
    </row>
    <row r="93" spans="1:49" ht="80.25" customHeight="1" x14ac:dyDescent="0.35">
      <c r="A93" s="67">
        <v>82</v>
      </c>
      <c r="B93" s="67" t="s">
        <v>34</v>
      </c>
      <c r="C93" s="68" t="s">
        <v>210</v>
      </c>
      <c r="D93" s="69" t="str">
        <f>+[2]General!$D$98</f>
        <v>39 Bonos de reconocimiento deportivo, redimibles en almacenes deportivos ubicados en Bogotá por el valor de cada una de las premiaciones Nota: El pago de este bono debe incluir la carga tributaria y el pago del mismo debe ser valor neto</v>
      </c>
      <c r="E93" s="77"/>
      <c r="F93" s="70" t="s">
        <v>169</v>
      </c>
      <c r="G93" s="68">
        <v>1</v>
      </c>
      <c r="H93" s="97"/>
      <c r="I93" s="97"/>
      <c r="J93" s="97"/>
      <c r="K93" s="97"/>
      <c r="L93" s="125"/>
      <c r="M93" s="125"/>
      <c r="N93" s="125"/>
      <c r="O93" s="125"/>
      <c r="P93" s="125"/>
      <c r="Q93" s="125"/>
      <c r="R93" s="125"/>
      <c r="S93" s="125"/>
      <c r="T93" s="125"/>
      <c r="U93" s="125"/>
      <c r="V93" s="138"/>
      <c r="W93" s="125"/>
      <c r="X93" s="125"/>
      <c r="Y93" s="125"/>
      <c r="Z93" s="125"/>
      <c r="AA93" s="125"/>
      <c r="AB93" s="125"/>
      <c r="AC93" s="125" t="s">
        <v>161</v>
      </c>
      <c r="AD93" s="125" t="s">
        <v>161</v>
      </c>
      <c r="AE93" s="125" t="s">
        <v>161</v>
      </c>
      <c r="AF93" s="125" t="s">
        <v>161</v>
      </c>
      <c r="AG93" s="125"/>
      <c r="AH93" s="125"/>
      <c r="AI93" s="125"/>
      <c r="AJ93" s="125"/>
      <c r="AK93" s="125"/>
      <c r="AL93" s="125"/>
      <c r="AM93" s="138"/>
      <c r="AN93" s="125"/>
      <c r="AO93" s="125"/>
      <c r="AP93" s="125"/>
      <c r="AQ93" s="125"/>
      <c r="AR93" s="130"/>
      <c r="AS93" s="100">
        <v>20800000</v>
      </c>
      <c r="AT93" s="100">
        <f t="shared" si="159"/>
        <v>20800000</v>
      </c>
      <c r="AU93" s="96"/>
    </row>
    <row r="94" spans="1:49" ht="72.5" x14ac:dyDescent="0.35">
      <c r="A94" s="9">
        <v>83</v>
      </c>
      <c r="B94" s="9" t="s">
        <v>34</v>
      </c>
      <c r="C94" s="10" t="s">
        <v>211</v>
      </c>
      <c r="D94" s="39" t="s">
        <v>212</v>
      </c>
      <c r="E94" s="73"/>
      <c r="F94" s="12" t="s">
        <v>37</v>
      </c>
      <c r="G94" s="10">
        <v>300</v>
      </c>
      <c r="H94" s="108">
        <v>24150</v>
      </c>
      <c r="I94" s="123">
        <f t="shared" si="147"/>
        <v>28738.5</v>
      </c>
      <c r="J94" s="105">
        <f t="shared" si="160"/>
        <v>7245000</v>
      </c>
      <c r="K94" s="140">
        <f t="shared" si="161"/>
        <v>8621550</v>
      </c>
      <c r="L94" s="108">
        <v>25200</v>
      </c>
      <c r="M94" s="108">
        <f>+L94*1.19</f>
        <v>29988</v>
      </c>
      <c r="N94" s="108">
        <f>+L94*G94</f>
        <v>7560000</v>
      </c>
      <c r="O94" s="108">
        <f>+M94*G94</f>
        <v>8996400</v>
      </c>
      <c r="P94" s="108">
        <v>13650</v>
      </c>
      <c r="Q94" s="108">
        <f t="shared" si="151"/>
        <v>16243.5</v>
      </c>
      <c r="R94" s="105">
        <f t="shared" ref="R94:R97" si="172">+P94*G94</f>
        <v>4095000</v>
      </c>
      <c r="S94" s="108">
        <f t="shared" ref="S94:S97" si="173">+Q94*G94</f>
        <v>4873050</v>
      </c>
      <c r="T94" s="108">
        <f t="shared" si="105"/>
        <v>7497000</v>
      </c>
      <c r="U94" s="108">
        <f t="shared" si="106"/>
        <v>1861713.0699976298</v>
      </c>
      <c r="V94" s="127">
        <f t="shared" si="107"/>
        <v>0.24832774042918898</v>
      </c>
      <c r="W94" s="108">
        <f t="shared" si="108"/>
        <v>24990</v>
      </c>
      <c r="X94" s="108">
        <f t="shared" si="109"/>
        <v>7497000</v>
      </c>
      <c r="Y94" s="108">
        <v>10071</v>
      </c>
      <c r="Z94" s="108">
        <f>+Y94*1.19</f>
        <v>11984.49</v>
      </c>
      <c r="AA94" s="108">
        <f t="shared" ref="AA94" si="174">+Y94*G94</f>
        <v>3021300</v>
      </c>
      <c r="AB94" s="108">
        <f t="shared" ref="AB94" si="175">+Z94*G94</f>
        <v>3595347</v>
      </c>
      <c r="AC94" s="108">
        <v>7697</v>
      </c>
      <c r="AD94" s="108">
        <v>9160</v>
      </c>
      <c r="AE94" s="108">
        <f t="shared" si="164"/>
        <v>2309100</v>
      </c>
      <c r="AF94" s="108">
        <f t="shared" si="165"/>
        <v>2748000</v>
      </c>
      <c r="AG94" s="105">
        <f>_xlfn.XLOOKUP(D94,[1]General!$D$7:$D$477,[1]General!$L$7:$L$477)</f>
        <v>8840.3361344537825</v>
      </c>
      <c r="AH94" s="108">
        <f>_xlfn.XLOOKUP(D94,[1]General!$D$7:$D$477,[1]General!$M$7:$M$477)</f>
        <v>10520</v>
      </c>
      <c r="AI94" s="108">
        <f t="shared" si="166"/>
        <v>2652100.8403361347</v>
      </c>
      <c r="AJ94" s="108">
        <f t="shared" si="167"/>
        <v>3156000</v>
      </c>
      <c r="AK94" s="108">
        <f t="shared" si="118"/>
        <v>3166449</v>
      </c>
      <c r="AL94" s="108">
        <f t="shared" si="119"/>
        <v>346006.86005049088</v>
      </c>
      <c r="AM94" s="127">
        <f t="shared" si="120"/>
        <v>0.10927283529609695</v>
      </c>
      <c r="AN94" s="108">
        <f t="shared" si="121"/>
        <v>10554.83</v>
      </c>
      <c r="AO94" s="108">
        <f t="shared" si="122"/>
        <v>3166449</v>
      </c>
      <c r="AP94" s="108">
        <f t="shared" si="123"/>
        <v>5331724.5</v>
      </c>
      <c r="AQ94" s="108">
        <f t="shared" si="124"/>
        <v>2165275.5</v>
      </c>
      <c r="AR94" s="133">
        <f t="shared" si="125"/>
        <v>0.40611166237115215</v>
      </c>
      <c r="AS94" s="131">
        <f>AN94</f>
        <v>10554.83</v>
      </c>
      <c r="AT94" s="156">
        <f t="shared" si="159"/>
        <v>3166449</v>
      </c>
      <c r="AU94" s="157" t="s">
        <v>44</v>
      </c>
    </row>
    <row r="95" spans="1:49" ht="58" x14ac:dyDescent="0.35">
      <c r="A95" s="9">
        <v>84</v>
      </c>
      <c r="B95" s="9" t="s">
        <v>166</v>
      </c>
      <c r="C95" s="10" t="s">
        <v>213</v>
      </c>
      <c r="D95" s="39" t="s">
        <v>214</v>
      </c>
      <c r="E95" s="73"/>
      <c r="F95" s="12" t="s">
        <v>37</v>
      </c>
      <c r="G95" s="10">
        <v>10</v>
      </c>
      <c r="H95" s="108">
        <v>11596.64</v>
      </c>
      <c r="I95" s="123">
        <f t="shared" si="147"/>
        <v>13800.0016</v>
      </c>
      <c r="J95" s="105">
        <f t="shared" si="160"/>
        <v>115966.39999999999</v>
      </c>
      <c r="K95" s="140">
        <f t="shared" si="161"/>
        <v>138000.016</v>
      </c>
      <c r="L95" s="108">
        <v>12302.52</v>
      </c>
      <c r="M95" s="108">
        <f>+L95*1.19</f>
        <v>14639.998799999999</v>
      </c>
      <c r="N95" s="108">
        <f>+L95*G95</f>
        <v>123025.20000000001</v>
      </c>
      <c r="O95" s="108">
        <f>+M95*G95</f>
        <v>146399.98799999998</v>
      </c>
      <c r="P95" s="108">
        <v>6554.62</v>
      </c>
      <c r="Q95" s="108">
        <f t="shared" si="151"/>
        <v>7799.9977999999992</v>
      </c>
      <c r="R95" s="105">
        <f t="shared" si="172"/>
        <v>65546.2</v>
      </c>
      <c r="S95" s="108">
        <f t="shared" si="173"/>
        <v>77999.977999999988</v>
      </c>
      <c r="T95" s="108">
        <f t="shared" si="105"/>
        <v>120799.99399999999</v>
      </c>
      <c r="U95" s="108">
        <f t="shared" si="106"/>
        <v>30457.849668029037</v>
      </c>
      <c r="V95" s="127">
        <f t="shared" si="107"/>
        <v>0.2521345296426839</v>
      </c>
      <c r="W95" s="108">
        <f t="shared" si="108"/>
        <v>12079.999400000001</v>
      </c>
      <c r="X95" s="108">
        <f t="shared" si="109"/>
        <v>120799.99399999999</v>
      </c>
      <c r="Y95" s="108">
        <v>6840</v>
      </c>
      <c r="Z95" s="108">
        <f>+Y95*1.19</f>
        <v>8139.5999999999995</v>
      </c>
      <c r="AA95" s="108">
        <f t="shared" ref="AA95:AA97" si="176">+Y95*G95</f>
        <v>68400</v>
      </c>
      <c r="AB95" s="108">
        <f t="shared" ref="AB95:AB97" si="177">+Z95*G95</f>
        <v>81396</v>
      </c>
      <c r="AC95" s="108">
        <v>6204</v>
      </c>
      <c r="AD95" s="108">
        <v>7383</v>
      </c>
      <c r="AE95" s="108">
        <f t="shared" si="164"/>
        <v>62040</v>
      </c>
      <c r="AF95" s="108">
        <f t="shared" si="165"/>
        <v>73830</v>
      </c>
      <c r="AG95" s="105">
        <f>_xlfn.XLOOKUP(D95,[1]General!$D$7:$D$477,[1]General!$L$7:$L$477)</f>
        <v>7623.5294117647063</v>
      </c>
      <c r="AH95" s="108">
        <f>_xlfn.XLOOKUP(D95,[1]General!$D$7:$D$477,[1]General!$M$7:$M$477)</f>
        <v>9072</v>
      </c>
      <c r="AI95" s="108">
        <f t="shared" si="166"/>
        <v>76235.294117647063</v>
      </c>
      <c r="AJ95" s="108">
        <f t="shared" si="167"/>
        <v>90720</v>
      </c>
      <c r="AK95" s="108">
        <f t="shared" si="118"/>
        <v>81982</v>
      </c>
      <c r="AL95" s="108">
        <f t="shared" si="119"/>
        <v>6907.7527460093706</v>
      </c>
      <c r="AM95" s="127">
        <f t="shared" si="120"/>
        <v>8.4259383108601524E-2</v>
      </c>
      <c r="AN95" s="108">
        <f t="shared" si="121"/>
        <v>8198.1999999999989</v>
      </c>
      <c r="AO95" s="108">
        <f t="shared" si="122"/>
        <v>81982</v>
      </c>
      <c r="AP95" s="108">
        <f t="shared" si="123"/>
        <v>101390.997</v>
      </c>
      <c r="AQ95" s="108">
        <f t="shared" si="124"/>
        <v>19408.996999999952</v>
      </c>
      <c r="AR95" s="116">
        <f t="shared" si="125"/>
        <v>0.19142722306991372</v>
      </c>
      <c r="AS95" s="131">
        <f>AVERAGE(W95,AN95)</f>
        <v>10139.099699999999</v>
      </c>
      <c r="AT95" s="156">
        <f t="shared" si="159"/>
        <v>101390.99699999999</v>
      </c>
      <c r="AU95" s="157" t="s">
        <v>38</v>
      </c>
    </row>
    <row r="96" spans="1:49" ht="72.5" x14ac:dyDescent="0.35">
      <c r="A96" s="9">
        <v>85</v>
      </c>
      <c r="B96" s="9" t="s">
        <v>166</v>
      </c>
      <c r="C96" s="10" t="s">
        <v>215</v>
      </c>
      <c r="D96" s="39" t="s">
        <v>216</v>
      </c>
      <c r="E96" s="73"/>
      <c r="F96" s="12" t="s">
        <v>37</v>
      </c>
      <c r="G96" s="10">
        <v>20</v>
      </c>
      <c r="H96" s="108">
        <v>6900</v>
      </c>
      <c r="I96" s="123">
        <f t="shared" si="147"/>
        <v>8211</v>
      </c>
      <c r="J96" s="105">
        <f t="shared" si="160"/>
        <v>138000</v>
      </c>
      <c r="K96" s="140">
        <f t="shared" si="161"/>
        <v>164220</v>
      </c>
      <c r="L96" s="108">
        <v>7080</v>
      </c>
      <c r="M96" s="108">
        <f>+L96*1.19</f>
        <v>8425.1999999999989</v>
      </c>
      <c r="N96" s="108">
        <f>+L96*G96</f>
        <v>141600</v>
      </c>
      <c r="O96" s="108">
        <f>+M96*G96</f>
        <v>168503.99999999997</v>
      </c>
      <c r="P96" s="108">
        <v>3900</v>
      </c>
      <c r="Q96" s="108">
        <f t="shared" si="151"/>
        <v>4641</v>
      </c>
      <c r="R96" s="105">
        <f t="shared" si="172"/>
        <v>78000</v>
      </c>
      <c r="S96" s="108">
        <f t="shared" si="173"/>
        <v>92820</v>
      </c>
      <c r="T96" s="108">
        <f t="shared" si="105"/>
        <v>141848</v>
      </c>
      <c r="U96" s="108">
        <f t="shared" si="106"/>
        <v>34712.118460272533</v>
      </c>
      <c r="V96" s="127">
        <f t="shared" si="107"/>
        <v>0.24471348528193934</v>
      </c>
      <c r="W96" s="108">
        <f t="shared" si="108"/>
        <v>7092.3999999999987</v>
      </c>
      <c r="X96" s="108">
        <f t="shared" si="109"/>
        <v>141848</v>
      </c>
      <c r="Y96" s="108">
        <v>4437</v>
      </c>
      <c r="Z96" s="108">
        <f>+Y96*1.19</f>
        <v>5280.03</v>
      </c>
      <c r="AA96" s="108">
        <f t="shared" si="176"/>
        <v>88740</v>
      </c>
      <c r="AB96" s="108">
        <f t="shared" si="177"/>
        <v>105600.59999999999</v>
      </c>
      <c r="AC96" s="108">
        <v>4046</v>
      </c>
      <c r="AD96" s="108">
        <v>4815</v>
      </c>
      <c r="AE96" s="108">
        <f t="shared" si="164"/>
        <v>80920</v>
      </c>
      <c r="AF96" s="108">
        <f t="shared" si="165"/>
        <v>96300</v>
      </c>
      <c r="AG96" s="105">
        <f>_xlfn.XLOOKUP(D96,[1]General!$D$7:$D$477,[1]General!$L$7:$L$477)</f>
        <v>4719.3277310924368</v>
      </c>
      <c r="AH96" s="108">
        <f>_xlfn.XLOOKUP(D96,[1]General!$D$7:$D$477,[1]General!$M$7:$M$477)</f>
        <v>5616</v>
      </c>
      <c r="AI96" s="108">
        <f t="shared" si="166"/>
        <v>94386.554621848743</v>
      </c>
      <c r="AJ96" s="108">
        <f t="shared" si="167"/>
        <v>112320</v>
      </c>
      <c r="AK96" s="108">
        <f t="shared" si="118"/>
        <v>104740.2</v>
      </c>
      <c r="AL96" s="108">
        <f t="shared" si="119"/>
        <v>6568.3745386510955</v>
      </c>
      <c r="AM96" s="127">
        <f t="shared" si="120"/>
        <v>6.2711113198667706E-2</v>
      </c>
      <c r="AN96" s="108">
        <f t="shared" si="121"/>
        <v>5237.0099999999993</v>
      </c>
      <c r="AO96" s="108">
        <f t="shared" si="122"/>
        <v>104740.2</v>
      </c>
      <c r="AP96" s="108">
        <f t="shared" si="123"/>
        <v>123294.1</v>
      </c>
      <c r="AQ96" s="108">
        <f t="shared" si="124"/>
        <v>18553.899999999976</v>
      </c>
      <c r="AR96" s="162">
        <f t="shared" si="125"/>
        <v>0.15048489749306718</v>
      </c>
      <c r="AS96" s="131">
        <f>AVERAGE(I96,M96,Q96,Z96,AD96,AH96)</f>
        <v>6164.704999999999</v>
      </c>
      <c r="AT96" s="156">
        <f t="shared" si="159"/>
        <v>123294.09999999998</v>
      </c>
      <c r="AU96" s="88"/>
    </row>
    <row r="97" spans="1:78" ht="130.5" x14ac:dyDescent="0.35">
      <c r="A97" s="9">
        <v>86</v>
      </c>
      <c r="B97" s="9" t="s">
        <v>166</v>
      </c>
      <c r="C97" s="10" t="s">
        <v>217</v>
      </c>
      <c r="D97" s="39" t="s">
        <v>218</v>
      </c>
      <c r="E97" s="73"/>
      <c r="F97" s="12" t="s">
        <v>37</v>
      </c>
      <c r="G97" s="10">
        <v>1</v>
      </c>
      <c r="H97" s="108">
        <v>2300000</v>
      </c>
      <c r="I97" s="123">
        <f t="shared" si="147"/>
        <v>2737000</v>
      </c>
      <c r="J97" s="105">
        <f t="shared" si="160"/>
        <v>2300000</v>
      </c>
      <c r="K97" s="140">
        <f t="shared" si="161"/>
        <v>2737000</v>
      </c>
      <c r="L97" s="108">
        <v>2400000</v>
      </c>
      <c r="M97" s="108">
        <f>+L97*1.19</f>
        <v>2856000</v>
      </c>
      <c r="N97" s="108">
        <f>+L97*G97</f>
        <v>2400000</v>
      </c>
      <c r="O97" s="108">
        <f>+M97*G97</f>
        <v>2856000</v>
      </c>
      <c r="P97" s="108">
        <v>1300000</v>
      </c>
      <c r="Q97" s="108">
        <f t="shared" si="151"/>
        <v>1547000</v>
      </c>
      <c r="R97" s="105">
        <f t="shared" si="172"/>
        <v>1300000</v>
      </c>
      <c r="S97" s="108">
        <f t="shared" si="173"/>
        <v>1547000</v>
      </c>
      <c r="T97" s="108">
        <f t="shared" si="105"/>
        <v>2380000</v>
      </c>
      <c r="U97" s="108">
        <f t="shared" si="106"/>
        <v>591020.02222146979</v>
      </c>
      <c r="V97" s="127">
        <f t="shared" si="107"/>
        <v>0.24832774042918898</v>
      </c>
      <c r="W97" s="108">
        <f t="shared" si="108"/>
        <v>2380000</v>
      </c>
      <c r="X97" s="108">
        <f t="shared" si="109"/>
        <v>2380000</v>
      </c>
      <c r="Y97" s="108">
        <v>249966</v>
      </c>
      <c r="Z97" s="108">
        <f>+Y97*1.19</f>
        <v>297459.53999999998</v>
      </c>
      <c r="AA97" s="108">
        <f t="shared" si="176"/>
        <v>249966</v>
      </c>
      <c r="AB97" s="108">
        <f t="shared" si="177"/>
        <v>297459.53999999998</v>
      </c>
      <c r="AC97" s="108">
        <v>313807</v>
      </c>
      <c r="AD97" s="108">
        <v>373430</v>
      </c>
      <c r="AE97" s="108">
        <f t="shared" si="164"/>
        <v>313807</v>
      </c>
      <c r="AF97" s="108">
        <f t="shared" si="165"/>
        <v>373430</v>
      </c>
      <c r="AG97" s="105">
        <f>_xlfn.XLOOKUP(D97,[1]General!$D$7:$D$477,[1]General!$L$7:$L$477)</f>
        <v>290420.16806722688</v>
      </c>
      <c r="AH97" s="108">
        <f>_xlfn.XLOOKUP(D97,[1]General!$D$7:$D$477,[1]General!$M$7:$M$477)</f>
        <v>345600</v>
      </c>
      <c r="AI97" s="108">
        <f t="shared" si="166"/>
        <v>290420.16806722688</v>
      </c>
      <c r="AJ97" s="108">
        <f t="shared" si="167"/>
        <v>345600</v>
      </c>
      <c r="AK97" s="108">
        <f t="shared" si="118"/>
        <v>338829.84666666668</v>
      </c>
      <c r="AL97" s="108">
        <f t="shared" si="119"/>
        <v>31382.096066287373</v>
      </c>
      <c r="AM97" s="127">
        <f t="shared" si="120"/>
        <v>9.2619042788046904E-2</v>
      </c>
      <c r="AN97" s="108">
        <f t="shared" si="121"/>
        <v>338829.84666666668</v>
      </c>
      <c r="AO97" s="108">
        <f t="shared" si="122"/>
        <v>338829.84666666668</v>
      </c>
      <c r="AP97" s="108">
        <f t="shared" si="123"/>
        <v>1359414.9233333333</v>
      </c>
      <c r="AQ97" s="108">
        <f t="shared" si="124"/>
        <v>1020585.0766666668</v>
      </c>
      <c r="AR97" s="133">
        <f t="shared" si="125"/>
        <v>0.75075318002553348</v>
      </c>
      <c r="AS97" s="131">
        <f>AVERAGE(AJ97,AB97,AF97)</f>
        <v>338829.84666666668</v>
      </c>
      <c r="AT97" s="156">
        <f t="shared" si="159"/>
        <v>338829.84666666668</v>
      </c>
      <c r="AU97" s="157" t="s">
        <v>44</v>
      </c>
    </row>
    <row r="98" spans="1:78" s="37" customFormat="1" ht="22.15" customHeight="1" x14ac:dyDescent="0.35">
      <c r="A98" s="236" t="s">
        <v>151</v>
      </c>
      <c r="B98" s="237"/>
      <c r="C98" s="237"/>
      <c r="D98" s="237"/>
      <c r="E98" s="237"/>
      <c r="F98" s="237"/>
      <c r="G98" s="238"/>
      <c r="H98" s="112">
        <f t="shared" ref="H98:AP98" si="178">SUM(H75:H97)</f>
        <v>39325463.280000001</v>
      </c>
      <c r="I98" s="112">
        <f t="shared" si="178"/>
        <v>46797301.303199999</v>
      </c>
      <c r="J98" s="112">
        <f t="shared" si="178"/>
        <v>102066710.63000001</v>
      </c>
      <c r="K98" s="112">
        <f t="shared" si="178"/>
        <v>121459385.6497</v>
      </c>
      <c r="L98" s="112">
        <f t="shared" si="178"/>
        <v>41319525.940000005</v>
      </c>
      <c r="M98" s="112">
        <f t="shared" si="178"/>
        <v>49170235.868600003</v>
      </c>
      <c r="N98" s="112">
        <f t="shared" si="178"/>
        <v>106945353.20999999</v>
      </c>
      <c r="O98" s="112">
        <f t="shared" si="178"/>
        <v>127264970.31990001</v>
      </c>
      <c r="P98" s="112">
        <f t="shared" si="178"/>
        <v>22227435.77</v>
      </c>
      <c r="Q98" s="112">
        <f t="shared" si="178"/>
        <v>26450648.566299997</v>
      </c>
      <c r="R98" s="112">
        <f t="shared" si="178"/>
        <v>57689880.160000004</v>
      </c>
      <c r="S98" s="112">
        <f t="shared" si="178"/>
        <v>68650957.390399992</v>
      </c>
      <c r="T98" s="112">
        <f t="shared" si="178"/>
        <v>105791771.12000002</v>
      </c>
      <c r="U98" s="112">
        <f t="shared" si="178"/>
        <v>26375852.164372418</v>
      </c>
      <c r="V98" s="150"/>
      <c r="W98" s="112">
        <f t="shared" si="178"/>
        <v>40806061.912699983</v>
      </c>
      <c r="X98" s="112">
        <f t="shared" si="178"/>
        <v>105791771.12000002</v>
      </c>
      <c r="Y98" s="112">
        <f t="shared" si="178"/>
        <v>5812227</v>
      </c>
      <c r="Z98" s="112">
        <f t="shared" si="178"/>
        <v>6916550.129999999</v>
      </c>
      <c r="AA98" s="112">
        <f t="shared" si="178"/>
        <v>82550605</v>
      </c>
      <c r="AB98" s="112">
        <f t="shared" si="178"/>
        <v>98235219.949999973</v>
      </c>
      <c r="AC98" s="112">
        <f t="shared" si="178"/>
        <v>6187634</v>
      </c>
      <c r="AD98" s="112">
        <f t="shared" si="178"/>
        <v>7579425</v>
      </c>
      <c r="AE98" s="112">
        <f t="shared" si="178"/>
        <v>91889542</v>
      </c>
      <c r="AF98" s="112">
        <f t="shared" si="178"/>
        <v>109348590</v>
      </c>
      <c r="AG98" s="112">
        <f t="shared" si="178"/>
        <v>6481937.8151260521</v>
      </c>
      <c r="AH98" s="112">
        <f t="shared" si="178"/>
        <v>7713506</v>
      </c>
      <c r="AI98" s="112">
        <f t="shared" si="178"/>
        <v>99583142.857142866</v>
      </c>
      <c r="AJ98" s="112">
        <f t="shared" si="178"/>
        <v>118503940</v>
      </c>
      <c r="AK98" s="112">
        <f t="shared" si="178"/>
        <v>108695916.64999998</v>
      </c>
      <c r="AL98" s="112">
        <f t="shared" si="178"/>
        <v>11413168.090726539</v>
      </c>
      <c r="AM98" s="150"/>
      <c r="AN98" s="112">
        <f t="shared" si="178"/>
        <v>7403160.3766666669</v>
      </c>
      <c r="AO98" s="112">
        <f t="shared" si="178"/>
        <v>108695916.64999998</v>
      </c>
      <c r="AP98" s="112">
        <f t="shared" si="178"/>
        <v>107243843.88499999</v>
      </c>
      <c r="AQ98" s="112">
        <f>SUM(AQ75:AQ97)</f>
        <v>50841362.977333345</v>
      </c>
      <c r="AR98" s="112"/>
      <c r="AS98" s="112">
        <f>SUM(AS75:AS97)</f>
        <v>42815566.072333328</v>
      </c>
      <c r="AT98" s="112">
        <f>SUM(AT75:AT97)</f>
        <v>96996293.895749986</v>
      </c>
      <c r="AU98" s="89"/>
      <c r="AV98" s="58"/>
      <c r="AW98" s="171">
        <v>107378624.2290833</v>
      </c>
      <c r="AX98" s="58"/>
      <c r="AY98" s="58"/>
      <c r="AZ98" s="58"/>
      <c r="BA98" s="58"/>
      <c r="BB98" s="58"/>
      <c r="BC98" s="58"/>
      <c r="BD98" s="58"/>
      <c r="BE98" s="58"/>
      <c r="BF98" s="58"/>
      <c r="BG98" s="58"/>
      <c r="BH98" s="58"/>
      <c r="BI98" s="58"/>
      <c r="BJ98" s="58"/>
      <c r="BK98" s="58"/>
      <c r="BL98" s="58"/>
      <c r="BM98" s="58"/>
      <c r="BN98" s="58"/>
      <c r="BO98" s="58"/>
      <c r="BP98" s="58"/>
      <c r="BQ98" s="58"/>
      <c r="BR98" s="58"/>
      <c r="BS98" s="58"/>
      <c r="BT98" s="58"/>
      <c r="BU98" s="58"/>
      <c r="BV98" s="58"/>
      <c r="BW98" s="58"/>
      <c r="BX98" s="58"/>
      <c r="BY98" s="58"/>
      <c r="BZ98" s="58"/>
    </row>
    <row r="99" spans="1:78" ht="25.5" customHeight="1" x14ac:dyDescent="0.35">
      <c r="A99" s="81" t="s">
        <v>219</v>
      </c>
      <c r="B99" s="82"/>
      <c r="C99" s="82"/>
      <c r="D99" s="82"/>
      <c r="E99" s="82"/>
      <c r="F99" s="82"/>
      <c r="G99" s="82"/>
      <c r="H99" s="107"/>
      <c r="I99" s="124"/>
      <c r="J99" s="124"/>
      <c r="K99" s="142"/>
      <c r="L99" s="142"/>
      <c r="M99" s="142"/>
      <c r="N99" s="142"/>
      <c r="O99" s="142"/>
      <c r="P99" s="142"/>
      <c r="Q99" s="142"/>
      <c r="R99" s="142"/>
      <c r="S99" s="142"/>
      <c r="T99" s="142"/>
      <c r="U99" s="142"/>
      <c r="V99" s="151"/>
      <c r="W99" s="142"/>
      <c r="X99" s="142"/>
      <c r="Y99" s="142"/>
      <c r="Z99" s="142"/>
      <c r="AA99" s="142"/>
      <c r="AB99" s="142"/>
      <c r="AC99" s="142"/>
      <c r="AD99" s="142"/>
      <c r="AE99" s="142"/>
      <c r="AF99" s="142"/>
      <c r="AG99" s="142"/>
      <c r="AH99" s="142"/>
      <c r="AI99" s="142"/>
      <c r="AJ99" s="142"/>
      <c r="AK99" s="142"/>
      <c r="AL99" s="142"/>
      <c r="AM99" s="151"/>
      <c r="AN99" s="142"/>
      <c r="AO99" s="142"/>
      <c r="AP99" s="142"/>
      <c r="AQ99" s="142"/>
      <c r="AR99" s="142"/>
      <c r="AS99" s="142"/>
      <c r="AT99" s="142"/>
      <c r="AU99" s="142"/>
    </row>
    <row r="100" spans="1:78" ht="43.5" x14ac:dyDescent="0.35">
      <c r="A100" s="9">
        <v>87</v>
      </c>
      <c r="B100" s="9" t="s">
        <v>166</v>
      </c>
      <c r="C100" s="10" t="s">
        <v>171</v>
      </c>
      <c r="D100" s="39" t="s">
        <v>172</v>
      </c>
      <c r="E100" s="73"/>
      <c r="F100" s="12" t="s">
        <v>37</v>
      </c>
      <c r="G100" s="10">
        <v>1</v>
      </c>
      <c r="H100" s="108">
        <v>2415000</v>
      </c>
      <c r="I100" s="123">
        <f t="shared" ref="I100:I114" si="179">+H100*1.19</f>
        <v>2873850</v>
      </c>
      <c r="J100" s="105">
        <f>+H100*G100</f>
        <v>2415000</v>
      </c>
      <c r="K100" s="140">
        <f>+I100*G100</f>
        <v>2873850</v>
      </c>
      <c r="L100" s="108">
        <v>2520000</v>
      </c>
      <c r="M100" s="108">
        <f t="shared" ref="M100:M114" si="180">+L100*1.19</f>
        <v>2998800</v>
      </c>
      <c r="N100" s="108">
        <f t="shared" ref="N100:N114" si="181">+L100*G100</f>
        <v>2520000</v>
      </c>
      <c r="O100" s="108">
        <f t="shared" ref="O100:O114" si="182">+M100*G100</f>
        <v>2998800</v>
      </c>
      <c r="P100" s="108">
        <v>1365000</v>
      </c>
      <c r="Q100" s="108">
        <f t="shared" si="151"/>
        <v>1624350</v>
      </c>
      <c r="R100" s="105">
        <f t="shared" ref="R100:R110" si="183">+P100*G100</f>
        <v>1365000</v>
      </c>
      <c r="S100" s="108">
        <f t="shared" ref="S100:S109" si="184">+Q100*G100</f>
        <v>1624350</v>
      </c>
      <c r="T100" s="108">
        <f t="shared" si="105"/>
        <v>2499000</v>
      </c>
      <c r="U100" s="108">
        <f t="shared" si="106"/>
        <v>620571.02333254332</v>
      </c>
      <c r="V100" s="127">
        <f t="shared" si="107"/>
        <v>0.24832774042918901</v>
      </c>
      <c r="W100" s="108">
        <f t="shared" si="108"/>
        <v>2499000</v>
      </c>
      <c r="X100" s="108">
        <f t="shared" si="109"/>
        <v>2499000</v>
      </c>
      <c r="Y100" s="108">
        <v>1276807</v>
      </c>
      <c r="Z100" s="108">
        <f t="shared" ref="Z100:Z110" si="185">+Y100*1.19</f>
        <v>1519400.3299999998</v>
      </c>
      <c r="AA100" s="108">
        <f t="shared" ref="AA100" si="186">+Y100*G100</f>
        <v>1276807</v>
      </c>
      <c r="AB100" s="108">
        <f t="shared" ref="AB100" si="187">+Z100*G100</f>
        <v>1519400.3299999998</v>
      </c>
      <c r="AC100" s="108">
        <f>AD100/1.19</f>
        <v>1362226.8907563025</v>
      </c>
      <c r="AD100" s="108">
        <v>1621050</v>
      </c>
      <c r="AE100" s="108">
        <f>+AC100*G100</f>
        <v>1362226.8907563025</v>
      </c>
      <c r="AF100" s="108">
        <f>+AE100*G100</f>
        <v>1362226.8907563025</v>
      </c>
      <c r="AG100" s="105">
        <f>_xlfn.XLOOKUP(D100,[1]General!$D$7:$D$477,[1]General!$L$7:$L$477)</f>
        <v>1306890.7563025211</v>
      </c>
      <c r="AH100" s="108">
        <f>_xlfn.XLOOKUP(D100,[1]General!$D$7:$D$477,[1]General!$M$7:$M$477)</f>
        <v>1555200</v>
      </c>
      <c r="AI100" s="108">
        <f t="shared" ref="AI100" si="188">+AG100*G100</f>
        <v>1306890.7563025211</v>
      </c>
      <c r="AJ100" s="108">
        <f t="shared" ref="AJ100" si="189">AH100*G100</f>
        <v>1555200</v>
      </c>
      <c r="AK100" s="108">
        <f t="shared" si="118"/>
        <v>1478942.4069187676</v>
      </c>
      <c r="AL100" s="108">
        <f t="shared" si="119"/>
        <v>83814.429457105565</v>
      </c>
      <c r="AM100" s="127">
        <f t="shared" si="120"/>
        <v>5.6671868400693687E-2</v>
      </c>
      <c r="AN100" s="108">
        <f t="shared" si="121"/>
        <v>1565216.7766666666</v>
      </c>
      <c r="AO100" s="108">
        <f t="shared" si="122"/>
        <v>1478942.4069187676</v>
      </c>
      <c r="AP100" s="108">
        <f t="shared" si="123"/>
        <v>1988971.2034593839</v>
      </c>
      <c r="AQ100" s="108">
        <f t="shared" si="124"/>
        <v>510028.79654061585</v>
      </c>
      <c r="AR100" s="133">
        <f t="shared" si="125"/>
        <v>0.25642844685409794</v>
      </c>
      <c r="AS100" s="131">
        <f>+AN100</f>
        <v>1565216.7766666666</v>
      </c>
      <c r="AT100" s="156">
        <f t="shared" ref="AT100:AT118" si="190">+AS100*G100</f>
        <v>1565216.7766666666</v>
      </c>
      <c r="AU100" s="157" t="s">
        <v>38</v>
      </c>
    </row>
    <row r="101" spans="1:78" ht="72.5" x14ac:dyDescent="0.35">
      <c r="A101" s="9">
        <v>88</v>
      </c>
      <c r="B101" s="9" t="s">
        <v>166</v>
      </c>
      <c r="C101" s="9" t="s">
        <v>173</v>
      </c>
      <c r="D101" s="39" t="s">
        <v>174</v>
      </c>
      <c r="E101" s="73"/>
      <c r="F101" s="12" t="s">
        <v>37</v>
      </c>
      <c r="G101" s="10">
        <v>4</v>
      </c>
      <c r="H101" s="108">
        <v>241596.64</v>
      </c>
      <c r="I101" s="123">
        <f t="shared" si="179"/>
        <v>287500.00160000002</v>
      </c>
      <c r="J101" s="105">
        <f t="shared" ref="J101:J165" si="191">+H101*G101</f>
        <v>966386.56</v>
      </c>
      <c r="K101" s="140">
        <f t="shared" si="161"/>
        <v>1150000.0064000001</v>
      </c>
      <c r="L101" s="108">
        <v>256302.52</v>
      </c>
      <c r="M101" s="108">
        <f t="shared" si="180"/>
        <v>304999.9988</v>
      </c>
      <c r="N101" s="108">
        <f t="shared" si="181"/>
        <v>1025210.08</v>
      </c>
      <c r="O101" s="108">
        <f t="shared" si="182"/>
        <v>1219999.9952</v>
      </c>
      <c r="P101" s="108">
        <v>136554.62</v>
      </c>
      <c r="Q101" s="108">
        <f t="shared" si="151"/>
        <v>162499.99779999998</v>
      </c>
      <c r="R101" s="105">
        <f t="shared" si="183"/>
        <v>546218.48</v>
      </c>
      <c r="S101" s="108">
        <f t="shared" si="184"/>
        <v>649999.99119999993</v>
      </c>
      <c r="T101" s="108">
        <f t="shared" si="105"/>
        <v>1006666.6642666667</v>
      </c>
      <c r="U101" s="108">
        <f t="shared" si="106"/>
        <v>253815.33492591727</v>
      </c>
      <c r="V101" s="127">
        <f t="shared" si="107"/>
        <v>0.25213443926924495</v>
      </c>
      <c r="W101" s="108">
        <f t="shared" si="108"/>
        <v>251666.66606666669</v>
      </c>
      <c r="X101" s="108">
        <f t="shared" si="109"/>
        <v>1006666.6642666667</v>
      </c>
      <c r="Y101" s="108">
        <v>194668</v>
      </c>
      <c r="Z101" s="108">
        <f t="shared" si="185"/>
        <v>231654.91999999998</v>
      </c>
      <c r="AA101" s="108">
        <f t="shared" ref="AA101:AA118" si="192">+Y101*G101</f>
        <v>778672</v>
      </c>
      <c r="AB101" s="108">
        <f t="shared" ref="AB101:AB118" si="193">+Z101*G101</f>
        <v>926619.67999999993</v>
      </c>
      <c r="AC101" s="108">
        <f t="shared" ref="AC101:AC110" si="194">AD101/1.19</f>
        <v>238277.31092436975</v>
      </c>
      <c r="AD101" s="108">
        <v>283550</v>
      </c>
      <c r="AE101" s="108">
        <f t="shared" ref="AE101:AE110" si="195">+AC101*G101</f>
        <v>953109.24369747902</v>
      </c>
      <c r="AF101" s="108">
        <f t="shared" ref="AF101:AF110" si="196">+AE101*G101</f>
        <v>3812436.9747899161</v>
      </c>
      <c r="AG101" s="105">
        <f>_xlfn.XLOOKUP(D101,[1]General!$D$7:$D$477,[1]General!$L$7:$L$477)</f>
        <v>230521.00840336137</v>
      </c>
      <c r="AH101" s="108">
        <f>_xlfn.XLOOKUP(D101,[1]General!$D$7:$D$477,[1]General!$M$7:$M$477)</f>
        <v>274320</v>
      </c>
      <c r="AI101" s="108">
        <f t="shared" ref="AI101:AI118" si="197">+AG101*G101</f>
        <v>922084.03361344547</v>
      </c>
      <c r="AJ101" s="108">
        <f t="shared" ref="AJ101:AJ118" si="198">AH101*G101</f>
        <v>1097280</v>
      </c>
      <c r="AK101" s="108">
        <f t="shared" si="118"/>
        <v>1945445.5515966387</v>
      </c>
      <c r="AL101" s="108">
        <f t="shared" si="119"/>
        <v>1321999.4873709467</v>
      </c>
      <c r="AM101" s="127">
        <f t="shared" si="120"/>
        <v>0.67953558828000804</v>
      </c>
      <c r="AN101" s="108">
        <f t="shared" si="121"/>
        <v>263174.97333333333</v>
      </c>
      <c r="AO101" s="108">
        <f t="shared" si="122"/>
        <v>1945445.5515966387</v>
      </c>
      <c r="AP101" s="108">
        <f t="shared" si="123"/>
        <v>1476056.1079316528</v>
      </c>
      <c r="AQ101" s="108">
        <f t="shared" si="124"/>
        <v>469389.44366498565</v>
      </c>
      <c r="AR101" s="133">
        <f t="shared" si="125"/>
        <v>0.31800243984134524</v>
      </c>
      <c r="AS101" s="131">
        <f>+AN101</f>
        <v>263174.97333333333</v>
      </c>
      <c r="AT101" s="156">
        <f t="shared" si="190"/>
        <v>1052699.8933333333</v>
      </c>
      <c r="AU101" s="157" t="s">
        <v>38</v>
      </c>
    </row>
    <row r="102" spans="1:78" ht="101.5" x14ac:dyDescent="0.35">
      <c r="A102" s="9">
        <v>89</v>
      </c>
      <c r="B102" s="9" t="s">
        <v>166</v>
      </c>
      <c r="C102" s="9" t="s">
        <v>175</v>
      </c>
      <c r="D102" s="39" t="s">
        <v>176</v>
      </c>
      <c r="E102" s="73"/>
      <c r="F102" s="12" t="s">
        <v>37</v>
      </c>
      <c r="G102" s="10">
        <v>1</v>
      </c>
      <c r="H102" s="108">
        <v>1725000</v>
      </c>
      <c r="I102" s="123">
        <f t="shared" si="179"/>
        <v>2052750</v>
      </c>
      <c r="J102" s="105">
        <f t="shared" si="191"/>
        <v>1725000</v>
      </c>
      <c r="K102" s="140">
        <f t="shared" si="161"/>
        <v>2052750</v>
      </c>
      <c r="L102" s="108">
        <v>1770000</v>
      </c>
      <c r="M102" s="108">
        <f t="shared" si="180"/>
        <v>2106300</v>
      </c>
      <c r="N102" s="108">
        <f t="shared" si="181"/>
        <v>1770000</v>
      </c>
      <c r="O102" s="108">
        <f t="shared" si="182"/>
        <v>2106300</v>
      </c>
      <c r="P102" s="108">
        <v>975000</v>
      </c>
      <c r="Q102" s="108">
        <f t="shared" si="151"/>
        <v>1160250</v>
      </c>
      <c r="R102" s="105">
        <f t="shared" si="183"/>
        <v>975000</v>
      </c>
      <c r="S102" s="108">
        <f t="shared" si="184"/>
        <v>1160250</v>
      </c>
      <c r="T102" s="108">
        <f t="shared" si="105"/>
        <v>1773100</v>
      </c>
      <c r="U102" s="108">
        <f t="shared" si="106"/>
        <v>433901.48075340787</v>
      </c>
      <c r="V102" s="127">
        <f t="shared" si="107"/>
        <v>0.24471348528194004</v>
      </c>
      <c r="W102" s="108">
        <f t="shared" si="108"/>
        <v>1773100</v>
      </c>
      <c r="X102" s="108">
        <f t="shared" si="109"/>
        <v>1773100</v>
      </c>
      <c r="Y102" s="108">
        <v>1075840</v>
      </c>
      <c r="Z102" s="108">
        <f t="shared" si="185"/>
        <v>1280249.5999999999</v>
      </c>
      <c r="AA102" s="108">
        <f t="shared" si="192"/>
        <v>1075840</v>
      </c>
      <c r="AB102" s="108">
        <f t="shared" si="193"/>
        <v>1280249.5999999999</v>
      </c>
      <c r="AC102" s="108">
        <f t="shared" si="194"/>
        <v>1207142.8571428573</v>
      </c>
      <c r="AD102" s="108">
        <v>1436500</v>
      </c>
      <c r="AE102" s="108">
        <f t="shared" si="195"/>
        <v>1207142.8571428573</v>
      </c>
      <c r="AF102" s="108">
        <f t="shared" si="196"/>
        <v>1207142.8571428573</v>
      </c>
      <c r="AG102" s="105">
        <f>_xlfn.XLOOKUP(D102,[1]General!$D$7:$D$477,[1]General!$L$7:$L$477)</f>
        <v>1195647.0588235294</v>
      </c>
      <c r="AH102" s="108">
        <f>_xlfn.XLOOKUP(D102,[1]General!$D$7:$D$477,[1]General!$M$7:$M$477)</f>
        <v>1422820</v>
      </c>
      <c r="AI102" s="108">
        <f t="shared" si="197"/>
        <v>1195647.0588235294</v>
      </c>
      <c r="AJ102" s="108">
        <f t="shared" si="198"/>
        <v>1422820</v>
      </c>
      <c r="AK102" s="108">
        <f t="shared" si="118"/>
        <v>1303404.1523809524</v>
      </c>
      <c r="AL102" s="108">
        <f t="shared" si="119"/>
        <v>89559.133015480489</v>
      </c>
      <c r="AM102" s="127">
        <f t="shared" si="120"/>
        <v>6.8711713747329387E-2</v>
      </c>
      <c r="AN102" s="108">
        <f t="shared" si="121"/>
        <v>1379856.5333333332</v>
      </c>
      <c r="AO102" s="108">
        <f t="shared" si="122"/>
        <v>1303404.1523809524</v>
      </c>
      <c r="AP102" s="108">
        <f t="shared" si="123"/>
        <v>1538252.0761904763</v>
      </c>
      <c r="AQ102" s="108">
        <f t="shared" si="124"/>
        <v>234847.92380952308</v>
      </c>
      <c r="AR102" s="116">
        <f t="shared" si="125"/>
        <v>0.15267193683309074</v>
      </c>
      <c r="AS102" s="131">
        <f>AVERAGE(I102,M102,Q102,Z102,AD102,AH102)</f>
        <v>1576478.2666666666</v>
      </c>
      <c r="AT102" s="156">
        <f t="shared" si="190"/>
        <v>1576478.2666666666</v>
      </c>
      <c r="AU102" s="157" t="s">
        <v>38</v>
      </c>
    </row>
    <row r="103" spans="1:78" ht="43.15" customHeight="1" x14ac:dyDescent="0.35">
      <c r="A103" s="9">
        <v>90</v>
      </c>
      <c r="B103" s="9" t="s">
        <v>166</v>
      </c>
      <c r="C103" s="9" t="s">
        <v>177</v>
      </c>
      <c r="D103" s="39" t="s">
        <v>178</v>
      </c>
      <c r="E103" s="73"/>
      <c r="F103" s="12" t="s">
        <v>37</v>
      </c>
      <c r="G103" s="10">
        <v>1</v>
      </c>
      <c r="H103" s="108">
        <v>1207500</v>
      </c>
      <c r="I103" s="123">
        <f t="shared" si="179"/>
        <v>1436925</v>
      </c>
      <c r="J103" s="105">
        <f t="shared" si="191"/>
        <v>1207500</v>
      </c>
      <c r="K103" s="140">
        <f t="shared" si="161"/>
        <v>1436925</v>
      </c>
      <c r="L103" s="108">
        <v>1260000</v>
      </c>
      <c r="M103" s="108">
        <f t="shared" si="180"/>
        <v>1499400</v>
      </c>
      <c r="N103" s="108">
        <f t="shared" si="181"/>
        <v>1260000</v>
      </c>
      <c r="O103" s="108">
        <f t="shared" si="182"/>
        <v>1499400</v>
      </c>
      <c r="P103" s="108">
        <v>682500</v>
      </c>
      <c r="Q103" s="108">
        <f t="shared" si="151"/>
        <v>812175</v>
      </c>
      <c r="R103" s="105">
        <f t="shared" si="183"/>
        <v>682500</v>
      </c>
      <c r="S103" s="108">
        <f t="shared" si="184"/>
        <v>812175</v>
      </c>
      <c r="T103" s="108">
        <f t="shared" si="105"/>
        <v>1249500</v>
      </c>
      <c r="U103" s="108">
        <f t="shared" si="106"/>
        <v>310285.51166627166</v>
      </c>
      <c r="V103" s="127">
        <f t="shared" si="107"/>
        <v>0.24832774042918901</v>
      </c>
      <c r="W103" s="108">
        <f t="shared" si="108"/>
        <v>1249500</v>
      </c>
      <c r="X103" s="108">
        <f t="shared" si="109"/>
        <v>1249500</v>
      </c>
      <c r="Y103" s="108">
        <v>214000</v>
      </c>
      <c r="Z103" s="108">
        <f t="shared" si="185"/>
        <v>254660</v>
      </c>
      <c r="AA103" s="108">
        <f t="shared" si="192"/>
        <v>214000</v>
      </c>
      <c r="AB103" s="108">
        <f t="shared" si="193"/>
        <v>254660</v>
      </c>
      <c r="AC103" s="108">
        <f t="shared" si="194"/>
        <v>238277.31092436975</v>
      </c>
      <c r="AD103" s="108">
        <v>283550</v>
      </c>
      <c r="AE103" s="108">
        <f t="shared" si="195"/>
        <v>238277.31092436975</v>
      </c>
      <c r="AF103" s="108">
        <f t="shared" si="196"/>
        <v>238277.31092436975</v>
      </c>
      <c r="AG103" s="105">
        <f>_xlfn.XLOOKUP(D103,[1]General!$D$7:$D$477,[1]General!$L$7:$L$477)</f>
        <v>222352.9411764706</v>
      </c>
      <c r="AH103" s="108">
        <f>_xlfn.XLOOKUP(D103,[1]General!$D$7:$D$477,[1]General!$M$7:$M$477)</f>
        <v>264600</v>
      </c>
      <c r="AI103" s="108">
        <f t="shared" si="197"/>
        <v>222352.9411764706</v>
      </c>
      <c r="AJ103" s="108">
        <f t="shared" si="198"/>
        <v>264600</v>
      </c>
      <c r="AK103" s="108">
        <f t="shared" si="118"/>
        <v>252512.43697478992</v>
      </c>
      <c r="AL103" s="108">
        <f t="shared" si="119"/>
        <v>10852.956901339932</v>
      </c>
      <c r="AM103" s="127">
        <f t="shared" si="120"/>
        <v>4.2979890540692296E-2</v>
      </c>
      <c r="AN103" s="108">
        <f t="shared" si="121"/>
        <v>267603.33333333331</v>
      </c>
      <c r="AO103" s="108">
        <f t="shared" si="122"/>
        <v>252512.43697478992</v>
      </c>
      <c r="AP103" s="108">
        <f t="shared" si="123"/>
        <v>751006.21848739497</v>
      </c>
      <c r="AQ103" s="108">
        <f t="shared" si="124"/>
        <v>498493.78151260503</v>
      </c>
      <c r="AR103" s="133">
        <f t="shared" si="125"/>
        <v>0.66376784804342048</v>
      </c>
      <c r="AS103" s="131">
        <f>+AN103</f>
        <v>267603.33333333331</v>
      </c>
      <c r="AT103" s="156">
        <f t="shared" si="190"/>
        <v>267603.33333333331</v>
      </c>
      <c r="AU103" s="157" t="s">
        <v>44</v>
      </c>
    </row>
    <row r="104" spans="1:78" ht="29" x14ac:dyDescent="0.35">
      <c r="A104" s="9">
        <v>91</v>
      </c>
      <c r="B104" s="9" t="s">
        <v>166</v>
      </c>
      <c r="C104" s="9" t="s">
        <v>220</v>
      </c>
      <c r="D104" s="39" t="s">
        <v>221</v>
      </c>
      <c r="E104" s="73"/>
      <c r="F104" s="12" t="s">
        <v>195</v>
      </c>
      <c r="G104" s="10">
        <v>1</v>
      </c>
      <c r="H104" s="108">
        <v>5175000</v>
      </c>
      <c r="I104" s="123">
        <f t="shared" si="179"/>
        <v>6158250</v>
      </c>
      <c r="J104" s="105">
        <f t="shared" si="191"/>
        <v>5175000</v>
      </c>
      <c r="K104" s="140">
        <f t="shared" si="161"/>
        <v>6158250</v>
      </c>
      <c r="L104" s="108">
        <v>5490000</v>
      </c>
      <c r="M104" s="108">
        <f t="shared" si="180"/>
        <v>6533100</v>
      </c>
      <c r="N104" s="108">
        <f t="shared" si="181"/>
        <v>5490000</v>
      </c>
      <c r="O104" s="108">
        <f t="shared" si="182"/>
        <v>6533100</v>
      </c>
      <c r="P104" s="108">
        <v>2925000</v>
      </c>
      <c r="Q104" s="108">
        <f t="shared" si="151"/>
        <v>3480750</v>
      </c>
      <c r="R104" s="105">
        <f t="shared" si="183"/>
        <v>2925000</v>
      </c>
      <c r="S104" s="108">
        <f t="shared" si="184"/>
        <v>3480750</v>
      </c>
      <c r="T104" s="108">
        <f t="shared" si="105"/>
        <v>5390700</v>
      </c>
      <c r="U104" s="108">
        <f t="shared" si="106"/>
        <v>1359181.0972052251</v>
      </c>
      <c r="V104" s="127">
        <f t="shared" si="107"/>
        <v>0.25213443471260227</v>
      </c>
      <c r="W104" s="108">
        <f t="shared" si="108"/>
        <v>5390700</v>
      </c>
      <c r="X104" s="108">
        <f t="shared" si="109"/>
        <v>5390700</v>
      </c>
      <c r="Y104" s="108"/>
      <c r="Z104" s="108">
        <f t="shared" si="185"/>
        <v>0</v>
      </c>
      <c r="AA104" s="108">
        <f t="shared" si="192"/>
        <v>0</v>
      </c>
      <c r="AB104" s="108">
        <f t="shared" si="193"/>
        <v>0</v>
      </c>
      <c r="AC104" s="108">
        <f t="shared" si="194"/>
        <v>546218.48739495804</v>
      </c>
      <c r="AD104" s="108">
        <v>650000</v>
      </c>
      <c r="AE104" s="108">
        <f t="shared" si="195"/>
        <v>546218.48739495804</v>
      </c>
      <c r="AF104" s="108">
        <f t="shared" si="196"/>
        <v>546218.48739495804</v>
      </c>
      <c r="AG104" s="105">
        <f>_xlfn.XLOOKUP(D104,[1]General!$D$7:$D$477,[1]General!$L$7:$L$477)</f>
        <v>0</v>
      </c>
      <c r="AH104" s="108">
        <f>_xlfn.XLOOKUP(D104,[1]General!$D$7:$D$477,[1]General!$M$7:$M$477)</f>
        <v>650000</v>
      </c>
      <c r="AI104" s="108">
        <f t="shared" si="197"/>
        <v>0</v>
      </c>
      <c r="AJ104" s="108">
        <f t="shared" si="198"/>
        <v>650000</v>
      </c>
      <c r="AK104" s="108">
        <f t="shared" si="118"/>
        <v>398739.49579831935</v>
      </c>
      <c r="AL104" s="108">
        <f t="shared" si="119"/>
        <v>285116.981514338</v>
      </c>
      <c r="AM104" s="127">
        <f t="shared" si="120"/>
        <v>0.71504574921404052</v>
      </c>
      <c r="AN104" s="108">
        <f t="shared" si="121"/>
        <v>433333.33333333331</v>
      </c>
      <c r="AO104" s="108">
        <f t="shared" si="122"/>
        <v>398739.49579831935</v>
      </c>
      <c r="AP104" s="108">
        <f t="shared" si="123"/>
        <v>2894719.7478991598</v>
      </c>
      <c r="AQ104" s="108">
        <f t="shared" si="124"/>
        <v>2495980.2521008402</v>
      </c>
      <c r="AR104" s="133">
        <f t="shared" si="125"/>
        <v>0.86225281528973419</v>
      </c>
      <c r="AS104" s="131">
        <f>+AN104</f>
        <v>433333.33333333331</v>
      </c>
      <c r="AT104" s="156">
        <f t="shared" si="190"/>
        <v>433333.33333333331</v>
      </c>
      <c r="AU104" s="157" t="s">
        <v>44</v>
      </c>
    </row>
    <row r="105" spans="1:78" ht="58" x14ac:dyDescent="0.35">
      <c r="A105" s="9">
        <v>92</v>
      </c>
      <c r="B105" s="9" t="s">
        <v>166</v>
      </c>
      <c r="C105" s="9" t="s">
        <v>179</v>
      </c>
      <c r="D105" s="39" t="s">
        <v>180</v>
      </c>
      <c r="E105" s="73"/>
      <c r="F105" s="12" t="s">
        <v>37</v>
      </c>
      <c r="G105" s="10">
        <v>1</v>
      </c>
      <c r="H105" s="108">
        <v>1150000</v>
      </c>
      <c r="I105" s="123">
        <f t="shared" si="179"/>
        <v>1368500</v>
      </c>
      <c r="J105" s="105">
        <f t="shared" si="191"/>
        <v>1150000</v>
      </c>
      <c r="K105" s="140">
        <f t="shared" si="161"/>
        <v>1368500</v>
      </c>
      <c r="L105" s="108">
        <v>1180000</v>
      </c>
      <c r="M105" s="108">
        <f t="shared" si="180"/>
        <v>1404200</v>
      </c>
      <c r="N105" s="108">
        <f t="shared" si="181"/>
        <v>1180000</v>
      </c>
      <c r="O105" s="108">
        <f t="shared" si="182"/>
        <v>1404200</v>
      </c>
      <c r="P105" s="108">
        <v>650000</v>
      </c>
      <c r="Q105" s="108">
        <f t="shared" si="151"/>
        <v>773500</v>
      </c>
      <c r="R105" s="105">
        <f t="shared" si="183"/>
        <v>650000</v>
      </c>
      <c r="S105" s="108">
        <f t="shared" si="184"/>
        <v>773500</v>
      </c>
      <c r="T105" s="108">
        <f t="shared" si="105"/>
        <v>1182066.6666666667</v>
      </c>
      <c r="U105" s="108">
        <f t="shared" si="106"/>
        <v>289267.65383560525</v>
      </c>
      <c r="V105" s="127">
        <f t="shared" si="107"/>
        <v>0.24471348528194001</v>
      </c>
      <c r="W105" s="108">
        <f t="shared" si="108"/>
        <v>1182066.6666666667</v>
      </c>
      <c r="X105" s="108">
        <f t="shared" si="109"/>
        <v>1182066.6666666667</v>
      </c>
      <c r="Y105" s="108">
        <v>705840</v>
      </c>
      <c r="Z105" s="108">
        <f t="shared" si="185"/>
        <v>839949.6</v>
      </c>
      <c r="AA105" s="108">
        <f t="shared" si="192"/>
        <v>705840</v>
      </c>
      <c r="AB105" s="108">
        <f t="shared" si="193"/>
        <v>839949.6</v>
      </c>
      <c r="AC105" s="108">
        <f t="shared" si="194"/>
        <v>637504.20168067235</v>
      </c>
      <c r="AD105" s="108">
        <v>758630</v>
      </c>
      <c r="AE105" s="108">
        <f t="shared" si="195"/>
        <v>637504.20168067235</v>
      </c>
      <c r="AF105" s="108">
        <f t="shared" si="196"/>
        <v>637504.20168067235</v>
      </c>
      <c r="AG105" s="105">
        <f>_xlfn.XLOOKUP(D105,[1]General!$D$7:$D$477,[1]General!$L$7:$L$477)</f>
        <v>739663.86554621847</v>
      </c>
      <c r="AH105" s="108">
        <f>_xlfn.XLOOKUP(D105,[1]General!$D$7:$D$477,[1]General!$M$7:$M$477)</f>
        <v>880200</v>
      </c>
      <c r="AI105" s="108">
        <f t="shared" si="197"/>
        <v>739663.86554621847</v>
      </c>
      <c r="AJ105" s="108">
        <f t="shared" si="198"/>
        <v>880200</v>
      </c>
      <c r="AK105" s="108">
        <f t="shared" si="118"/>
        <v>785884.60056022415</v>
      </c>
      <c r="AL105" s="108">
        <f t="shared" si="119"/>
        <v>106199.75126706932</v>
      </c>
      <c r="AM105" s="127">
        <f t="shared" si="120"/>
        <v>0.13513402755489035</v>
      </c>
      <c r="AN105" s="108">
        <f t="shared" si="121"/>
        <v>826259.8666666667</v>
      </c>
      <c r="AO105" s="108">
        <f t="shared" si="122"/>
        <v>785884.60056022415</v>
      </c>
      <c r="AP105" s="108">
        <f t="shared" si="123"/>
        <v>983975.63361344545</v>
      </c>
      <c r="AQ105" s="108">
        <f t="shared" si="124"/>
        <v>198091.03305322098</v>
      </c>
      <c r="AR105" s="159">
        <f t="shared" si="125"/>
        <v>0.20131701059077342</v>
      </c>
      <c r="AS105" s="131">
        <f>AVERAGE(I105,M105,Q105,Z105,AD105,AH105)</f>
        <v>1004163.2666666666</v>
      </c>
      <c r="AT105" s="156">
        <f t="shared" si="190"/>
        <v>1004163.2666666666</v>
      </c>
      <c r="AU105" s="157" t="s">
        <v>38</v>
      </c>
    </row>
    <row r="106" spans="1:78" ht="101.5" x14ac:dyDescent="0.35">
      <c r="A106" s="9">
        <v>93</v>
      </c>
      <c r="B106" s="9" t="s">
        <v>166</v>
      </c>
      <c r="C106" s="10" t="s">
        <v>222</v>
      </c>
      <c r="D106" s="39" t="s">
        <v>223</v>
      </c>
      <c r="E106" s="73"/>
      <c r="F106" s="12" t="s">
        <v>37</v>
      </c>
      <c r="G106" s="10">
        <v>1</v>
      </c>
      <c r="H106" s="108">
        <v>2512605</v>
      </c>
      <c r="I106" s="123">
        <f t="shared" si="179"/>
        <v>2989999.9499999997</v>
      </c>
      <c r="J106" s="105">
        <f t="shared" si="191"/>
        <v>2512605</v>
      </c>
      <c r="K106" s="140">
        <f t="shared" si="161"/>
        <v>2989999.9499999997</v>
      </c>
      <c r="L106" s="108">
        <v>2621848.7400000002</v>
      </c>
      <c r="M106" s="108">
        <f t="shared" si="180"/>
        <v>3120000.0005999999</v>
      </c>
      <c r="N106" s="108">
        <f t="shared" si="181"/>
        <v>2621848.7400000002</v>
      </c>
      <c r="O106" s="108">
        <f t="shared" si="182"/>
        <v>3120000.0005999999</v>
      </c>
      <c r="P106" s="108">
        <v>1420168.07</v>
      </c>
      <c r="Q106" s="108">
        <f t="shared" si="151"/>
        <v>1690000.0033</v>
      </c>
      <c r="R106" s="105">
        <f t="shared" si="183"/>
        <v>1420168.07</v>
      </c>
      <c r="S106" s="108">
        <f t="shared" si="184"/>
        <v>1690000.0033</v>
      </c>
      <c r="T106" s="108">
        <f t="shared" si="105"/>
        <v>2599999.9846333335</v>
      </c>
      <c r="U106" s="108">
        <f t="shared" si="106"/>
        <v>645652.11365925742</v>
      </c>
      <c r="V106" s="127">
        <f t="shared" si="107"/>
        <v>0.24832773749047191</v>
      </c>
      <c r="W106" s="108">
        <f t="shared" si="108"/>
        <v>2599999.9846333335</v>
      </c>
      <c r="X106" s="108">
        <f t="shared" si="109"/>
        <v>2599999.9846333335</v>
      </c>
      <c r="Y106" s="108">
        <v>1600504</v>
      </c>
      <c r="Z106" s="108">
        <f t="shared" si="185"/>
        <v>1904599.76</v>
      </c>
      <c r="AA106" s="108">
        <f t="shared" si="192"/>
        <v>1600504</v>
      </c>
      <c r="AB106" s="108">
        <f t="shared" si="193"/>
        <v>1904599.76</v>
      </c>
      <c r="AC106" s="108">
        <f t="shared" si="194"/>
        <v>1488109.2436974791</v>
      </c>
      <c r="AD106" s="108">
        <v>1770850</v>
      </c>
      <c r="AE106" s="108">
        <f t="shared" si="195"/>
        <v>1488109.2436974791</v>
      </c>
      <c r="AF106" s="108">
        <f t="shared" si="196"/>
        <v>1488109.2436974791</v>
      </c>
      <c r="AG106" s="105">
        <f>_xlfn.XLOOKUP(D106,[1]General!$D$7:$D$477,[1]General!$L$7:$L$477)</f>
        <v>1669915.9663865548</v>
      </c>
      <c r="AH106" s="108">
        <f>_xlfn.XLOOKUP(D106,[1]General!$D$7:$D$477,[1]General!$M$7:$M$477)</f>
        <v>1987200</v>
      </c>
      <c r="AI106" s="108">
        <f t="shared" si="197"/>
        <v>1669915.9663865548</v>
      </c>
      <c r="AJ106" s="108">
        <f t="shared" si="198"/>
        <v>1987200</v>
      </c>
      <c r="AK106" s="108">
        <f t="shared" si="118"/>
        <v>1793303.001232493</v>
      </c>
      <c r="AL106" s="108">
        <f t="shared" si="119"/>
        <v>218423.32314532436</v>
      </c>
      <c r="AM106" s="127">
        <f t="shared" si="120"/>
        <v>0.12179945218137002</v>
      </c>
      <c r="AN106" s="108">
        <f t="shared" si="121"/>
        <v>1887549.92</v>
      </c>
      <c r="AO106" s="108">
        <f t="shared" si="122"/>
        <v>1793303.001232493</v>
      </c>
      <c r="AP106" s="108">
        <f t="shared" si="123"/>
        <v>2196651.4929329134</v>
      </c>
      <c r="AQ106" s="108">
        <f t="shared" si="124"/>
        <v>403348.49170041893</v>
      </c>
      <c r="AR106" s="159">
        <f t="shared" si="125"/>
        <v>0.18361970162225336</v>
      </c>
      <c r="AS106" s="131">
        <f>AVERAGE(I106,M106,Q106,Z106,AD106,AH106)</f>
        <v>2243774.9523166665</v>
      </c>
      <c r="AT106" s="156">
        <f t="shared" si="190"/>
        <v>2243774.9523166665</v>
      </c>
      <c r="AU106" s="157" t="s">
        <v>38</v>
      </c>
    </row>
    <row r="107" spans="1:78" ht="29" x14ac:dyDescent="0.35">
      <c r="A107" s="9">
        <v>94</v>
      </c>
      <c r="B107" s="9" t="s">
        <v>166</v>
      </c>
      <c r="C107" s="10" t="s">
        <v>201</v>
      </c>
      <c r="D107" s="39" t="s">
        <v>202</v>
      </c>
      <c r="E107" s="73"/>
      <c r="F107" s="12" t="s">
        <v>37</v>
      </c>
      <c r="G107" s="10">
        <v>20</v>
      </c>
      <c r="H107" s="108">
        <v>207000</v>
      </c>
      <c r="I107" s="123">
        <f t="shared" si="179"/>
        <v>246330</v>
      </c>
      <c r="J107" s="105">
        <f t="shared" si="191"/>
        <v>4140000</v>
      </c>
      <c r="K107" s="140">
        <f t="shared" si="161"/>
        <v>4926600</v>
      </c>
      <c r="L107" s="108">
        <v>219600</v>
      </c>
      <c r="M107" s="108">
        <f t="shared" si="180"/>
        <v>261324</v>
      </c>
      <c r="N107" s="108">
        <f t="shared" si="181"/>
        <v>4392000</v>
      </c>
      <c r="O107" s="108">
        <f t="shared" si="182"/>
        <v>5226480</v>
      </c>
      <c r="P107" s="108">
        <v>117000</v>
      </c>
      <c r="Q107" s="108">
        <f t="shared" si="151"/>
        <v>139230</v>
      </c>
      <c r="R107" s="105">
        <f t="shared" si="183"/>
        <v>2340000</v>
      </c>
      <c r="S107" s="108">
        <f t="shared" si="184"/>
        <v>2784600</v>
      </c>
      <c r="T107" s="108">
        <f t="shared" si="105"/>
        <v>4312560</v>
      </c>
      <c r="U107" s="108">
        <f t="shared" si="106"/>
        <v>1087344.8777641803</v>
      </c>
      <c r="V107" s="127">
        <f t="shared" si="107"/>
        <v>0.25213443471260233</v>
      </c>
      <c r="W107" s="108">
        <f t="shared" si="108"/>
        <v>215628</v>
      </c>
      <c r="X107" s="108">
        <f t="shared" si="109"/>
        <v>4312560</v>
      </c>
      <c r="Y107" s="108">
        <v>115092</v>
      </c>
      <c r="Z107" s="108">
        <f t="shared" si="185"/>
        <v>136959.47999999998</v>
      </c>
      <c r="AA107" s="108">
        <f t="shared" si="192"/>
        <v>2301840</v>
      </c>
      <c r="AB107" s="108">
        <f t="shared" si="193"/>
        <v>2739189.5999999996</v>
      </c>
      <c r="AC107" s="108">
        <f t="shared" si="194"/>
        <v>124983.19327731093</v>
      </c>
      <c r="AD107" s="108">
        <v>148730</v>
      </c>
      <c r="AE107" s="108">
        <f t="shared" si="195"/>
        <v>2499663.8655462186</v>
      </c>
      <c r="AF107" s="108">
        <f t="shared" si="196"/>
        <v>49993277.310924374</v>
      </c>
      <c r="AG107" s="105">
        <f>_xlfn.XLOOKUP(D107,[1]General!$D$7:$D$477,[1]General!$L$7:$L$477)</f>
        <v>131596.63865546219</v>
      </c>
      <c r="AH107" s="108">
        <f>_xlfn.XLOOKUP(D107,[1]General!$D$7:$D$477,[1]General!$M$7:$M$477)</f>
        <v>156600</v>
      </c>
      <c r="AI107" s="108">
        <f t="shared" si="197"/>
        <v>2631932.7731092437</v>
      </c>
      <c r="AJ107" s="108">
        <f t="shared" si="198"/>
        <v>3132000</v>
      </c>
      <c r="AK107" s="108">
        <f t="shared" si="118"/>
        <v>18621488.970308125</v>
      </c>
      <c r="AL107" s="108">
        <f t="shared" si="119"/>
        <v>22183783.908806093</v>
      </c>
      <c r="AM107" s="127">
        <f t="shared" si="120"/>
        <v>1.1913002200940017</v>
      </c>
      <c r="AN107" s="108">
        <f t="shared" si="121"/>
        <v>147429.82666666666</v>
      </c>
      <c r="AO107" s="108">
        <f t="shared" si="122"/>
        <v>18621488.970308125</v>
      </c>
      <c r="AP107" s="108">
        <f t="shared" si="123"/>
        <v>11467024.485154063</v>
      </c>
      <c r="AQ107" s="108">
        <f t="shared" si="124"/>
        <v>7154464.4851540616</v>
      </c>
      <c r="AR107" s="133">
        <f t="shared" si="125"/>
        <v>0.62391638688978868</v>
      </c>
      <c r="AS107" s="131">
        <f>+AN107</f>
        <v>147429.82666666666</v>
      </c>
      <c r="AT107" s="156">
        <f t="shared" si="190"/>
        <v>2948596.5333333332</v>
      </c>
      <c r="AU107" s="157" t="s">
        <v>44</v>
      </c>
    </row>
    <row r="108" spans="1:78" ht="29" x14ac:dyDescent="0.35">
      <c r="A108" s="9">
        <v>95</v>
      </c>
      <c r="B108" s="9" t="s">
        <v>166</v>
      </c>
      <c r="C108" s="10" t="s">
        <v>224</v>
      </c>
      <c r="D108" s="39" t="s">
        <v>225</v>
      </c>
      <c r="E108" s="73"/>
      <c r="F108" s="12" t="s">
        <v>37</v>
      </c>
      <c r="G108" s="10">
        <v>40</v>
      </c>
      <c r="H108" s="108">
        <v>5799.45</v>
      </c>
      <c r="I108" s="123">
        <f t="shared" si="179"/>
        <v>6901.3454999999994</v>
      </c>
      <c r="J108" s="105">
        <f t="shared" si="191"/>
        <v>231978</v>
      </c>
      <c r="K108" s="140">
        <f t="shared" si="161"/>
        <v>276053.81999999995</v>
      </c>
      <c r="L108" s="108">
        <v>5950.74</v>
      </c>
      <c r="M108" s="108">
        <f t="shared" si="180"/>
        <v>7081.3805999999995</v>
      </c>
      <c r="N108" s="108">
        <f t="shared" si="181"/>
        <v>238029.59999999998</v>
      </c>
      <c r="O108" s="108">
        <f t="shared" si="182"/>
        <v>283255.22399999999</v>
      </c>
      <c r="P108" s="108">
        <v>3277.95</v>
      </c>
      <c r="Q108" s="108">
        <f t="shared" si="151"/>
        <v>3900.7604999999994</v>
      </c>
      <c r="R108" s="105">
        <f t="shared" si="183"/>
        <v>131118</v>
      </c>
      <c r="S108" s="108">
        <f t="shared" si="184"/>
        <v>156030.41999999998</v>
      </c>
      <c r="T108" s="108">
        <f t="shared" si="105"/>
        <v>238446.48799999998</v>
      </c>
      <c r="U108" s="108">
        <f t="shared" si="106"/>
        <v>58351.071131718389</v>
      </c>
      <c r="V108" s="127">
        <f t="shared" si="107"/>
        <v>0.24471348528194045</v>
      </c>
      <c r="W108" s="108">
        <f t="shared" si="108"/>
        <v>5961.1621999999988</v>
      </c>
      <c r="X108" s="108">
        <f t="shared" si="109"/>
        <v>238446.48799999998</v>
      </c>
      <c r="Y108" s="108">
        <v>5845</v>
      </c>
      <c r="Z108" s="108">
        <f t="shared" si="185"/>
        <v>6955.5499999999993</v>
      </c>
      <c r="AA108" s="108">
        <f t="shared" si="192"/>
        <v>233800</v>
      </c>
      <c r="AB108" s="108">
        <f t="shared" si="193"/>
        <v>278222</v>
      </c>
      <c r="AC108" s="108">
        <f t="shared" si="194"/>
        <v>7193.2773109243699</v>
      </c>
      <c r="AD108" s="108">
        <v>8560</v>
      </c>
      <c r="AE108" s="108">
        <f t="shared" si="195"/>
        <v>287731.09243697481</v>
      </c>
      <c r="AF108" s="108">
        <f t="shared" si="196"/>
        <v>11509243.697478993</v>
      </c>
      <c r="AG108" s="105">
        <f>_xlfn.XLOOKUP(D108,[1]General!$D$7:$D$477,[1]General!$L$7:$L$477)</f>
        <v>6715.9663865546217</v>
      </c>
      <c r="AH108" s="108">
        <f>_xlfn.XLOOKUP(D108,[1]General!$D$7:$D$477,[1]General!$M$7:$M$477)</f>
        <v>7992</v>
      </c>
      <c r="AI108" s="108">
        <f t="shared" si="197"/>
        <v>268638.65546218486</v>
      </c>
      <c r="AJ108" s="108">
        <f t="shared" si="198"/>
        <v>319680</v>
      </c>
      <c r="AK108" s="108">
        <f t="shared" si="118"/>
        <v>4035715.2324929978</v>
      </c>
      <c r="AL108" s="108">
        <f t="shared" si="119"/>
        <v>5284609.7603738569</v>
      </c>
      <c r="AM108" s="127">
        <f t="shared" si="120"/>
        <v>1.3094605183798795</v>
      </c>
      <c r="AN108" s="108">
        <f t="shared" si="121"/>
        <v>7835.8499999999995</v>
      </c>
      <c r="AO108" s="108">
        <f t="shared" si="122"/>
        <v>4035715.2324929978</v>
      </c>
      <c r="AP108" s="108">
        <f t="shared" si="123"/>
        <v>2137080.8602464991</v>
      </c>
      <c r="AQ108" s="108">
        <f t="shared" si="124"/>
        <v>1898634.3722464987</v>
      </c>
      <c r="AR108" s="133">
        <f t="shared" si="125"/>
        <v>0.88842420872530903</v>
      </c>
      <c r="AS108" s="131">
        <f>+W108</f>
        <v>5961.1621999999988</v>
      </c>
      <c r="AT108" s="156">
        <f t="shared" si="190"/>
        <v>238446.48799999995</v>
      </c>
      <c r="AU108" s="157" t="s">
        <v>51</v>
      </c>
    </row>
    <row r="109" spans="1:78" ht="29" x14ac:dyDescent="0.35">
      <c r="A109" s="9">
        <v>96</v>
      </c>
      <c r="B109" s="9" t="s">
        <v>34</v>
      </c>
      <c r="C109" s="10" t="s">
        <v>189</v>
      </c>
      <c r="D109" s="39" t="s">
        <v>190</v>
      </c>
      <c r="E109" s="73"/>
      <c r="F109" s="12" t="s">
        <v>37</v>
      </c>
      <c r="G109" s="10">
        <v>40</v>
      </c>
      <c r="H109" s="108">
        <v>1725</v>
      </c>
      <c r="I109" s="123">
        <f t="shared" si="179"/>
        <v>2052.75</v>
      </c>
      <c r="J109" s="105">
        <f t="shared" si="191"/>
        <v>69000</v>
      </c>
      <c r="K109" s="140">
        <f t="shared" si="161"/>
        <v>82110</v>
      </c>
      <c r="L109" s="108">
        <v>1800</v>
      </c>
      <c r="M109" s="108">
        <f t="shared" si="180"/>
        <v>2142</v>
      </c>
      <c r="N109" s="108">
        <f t="shared" si="181"/>
        <v>72000</v>
      </c>
      <c r="O109" s="108">
        <f t="shared" si="182"/>
        <v>85680</v>
      </c>
      <c r="P109" s="108">
        <v>975</v>
      </c>
      <c r="Q109" s="108">
        <f t="shared" si="151"/>
        <v>1160.25</v>
      </c>
      <c r="R109" s="105">
        <f t="shared" si="183"/>
        <v>39000</v>
      </c>
      <c r="S109" s="108">
        <f t="shared" si="184"/>
        <v>46410</v>
      </c>
      <c r="T109" s="108">
        <f t="shared" si="105"/>
        <v>71400</v>
      </c>
      <c r="U109" s="108">
        <f t="shared" si="106"/>
        <v>17730.600666644095</v>
      </c>
      <c r="V109" s="127">
        <f t="shared" si="107"/>
        <v>0.24832774042918901</v>
      </c>
      <c r="W109" s="108">
        <f t="shared" si="108"/>
        <v>1785</v>
      </c>
      <c r="X109" s="108">
        <f t="shared" si="109"/>
        <v>71400</v>
      </c>
      <c r="Y109" s="108">
        <v>2140</v>
      </c>
      <c r="Z109" s="108">
        <f t="shared" si="185"/>
        <v>2546.6</v>
      </c>
      <c r="AA109" s="108">
        <f t="shared" si="192"/>
        <v>85600</v>
      </c>
      <c r="AB109" s="108">
        <f t="shared" si="193"/>
        <v>101864</v>
      </c>
      <c r="AC109" s="108">
        <f t="shared" si="194"/>
        <v>2329.4117647058824</v>
      </c>
      <c r="AD109" s="108">
        <v>2772</v>
      </c>
      <c r="AE109" s="108">
        <f t="shared" si="195"/>
        <v>93176.470588235301</v>
      </c>
      <c r="AF109" s="108">
        <f t="shared" si="196"/>
        <v>3727058.823529412</v>
      </c>
      <c r="AG109" s="105">
        <f>_xlfn.XLOOKUP(D109,[1]General!$D$7:$D$477,[1]General!$L$7:$L$477)</f>
        <v>2495.7983193277314</v>
      </c>
      <c r="AH109" s="108">
        <f>_xlfn.XLOOKUP(D109,[1]General!$D$7:$D$477,[1]General!$M$7:$M$477)</f>
        <v>2970</v>
      </c>
      <c r="AI109" s="108">
        <f t="shared" si="197"/>
        <v>99831.932773109264</v>
      </c>
      <c r="AJ109" s="108">
        <f t="shared" si="198"/>
        <v>118800</v>
      </c>
      <c r="AK109" s="108">
        <f t="shared" si="118"/>
        <v>1315907.6078431373</v>
      </c>
      <c r="AL109" s="108">
        <f t="shared" si="119"/>
        <v>1704955.3944708838</v>
      </c>
      <c r="AM109" s="127">
        <f t="shared" si="120"/>
        <v>1.2956497738206882</v>
      </c>
      <c r="AN109" s="108">
        <f t="shared" si="121"/>
        <v>2762.8666666666668</v>
      </c>
      <c r="AO109" s="108">
        <f t="shared" si="122"/>
        <v>1315907.6078431373</v>
      </c>
      <c r="AP109" s="108">
        <f t="shared" si="123"/>
        <v>693653.80392156867</v>
      </c>
      <c r="AQ109" s="108">
        <f t="shared" si="124"/>
        <v>622253.80392156867</v>
      </c>
      <c r="AR109" s="133">
        <f t="shared" si="125"/>
        <v>0.89706680826034479</v>
      </c>
      <c r="AS109" s="131">
        <f>+W109</f>
        <v>1785</v>
      </c>
      <c r="AT109" s="156">
        <f t="shared" si="190"/>
        <v>71400</v>
      </c>
      <c r="AU109" s="157" t="s">
        <v>51</v>
      </c>
    </row>
    <row r="110" spans="1:78" ht="29" x14ac:dyDescent="0.35">
      <c r="A110" s="9">
        <v>97</v>
      </c>
      <c r="B110" s="9" t="s">
        <v>34</v>
      </c>
      <c r="C110" s="10" t="s">
        <v>191</v>
      </c>
      <c r="D110" s="39" t="s">
        <v>226</v>
      </c>
      <c r="E110" s="73"/>
      <c r="F110" s="12" t="s">
        <v>37</v>
      </c>
      <c r="G110" s="10">
        <v>40</v>
      </c>
      <c r="H110" s="108">
        <v>109250</v>
      </c>
      <c r="I110" s="123">
        <f t="shared" si="179"/>
        <v>130007.5</v>
      </c>
      <c r="J110" s="105">
        <f t="shared" si="191"/>
        <v>4370000</v>
      </c>
      <c r="K110" s="140">
        <f t="shared" si="161"/>
        <v>5200300</v>
      </c>
      <c r="L110" s="108">
        <v>115900</v>
      </c>
      <c r="M110" s="108">
        <f t="shared" si="180"/>
        <v>137921</v>
      </c>
      <c r="N110" s="108">
        <f t="shared" si="181"/>
        <v>4636000</v>
      </c>
      <c r="O110" s="108">
        <f t="shared" si="182"/>
        <v>5516840</v>
      </c>
      <c r="P110" s="108">
        <v>61750</v>
      </c>
      <c r="Q110" s="108">
        <f t="shared" si="151"/>
        <v>73482.5</v>
      </c>
      <c r="R110" s="105">
        <f t="shared" si="183"/>
        <v>2470000</v>
      </c>
      <c r="S110" s="108">
        <f>+Q110*G110</f>
        <v>2939300</v>
      </c>
      <c r="T110" s="108">
        <f t="shared" si="105"/>
        <v>4552146.666666667</v>
      </c>
      <c r="U110" s="108">
        <f t="shared" si="106"/>
        <v>1147752.9265288569</v>
      </c>
      <c r="V110" s="127">
        <f t="shared" si="107"/>
        <v>0.25213443471260227</v>
      </c>
      <c r="W110" s="108">
        <f t="shared" si="108"/>
        <v>113803.66666666667</v>
      </c>
      <c r="X110" s="108">
        <f t="shared" si="109"/>
        <v>4552146.666666667</v>
      </c>
      <c r="Y110" s="108">
        <v>151958</v>
      </c>
      <c r="Z110" s="108">
        <f t="shared" si="185"/>
        <v>180830.02</v>
      </c>
      <c r="AA110" s="108">
        <f t="shared" si="192"/>
        <v>6078320</v>
      </c>
      <c r="AB110" s="108">
        <f t="shared" si="193"/>
        <v>7233200.7999999998</v>
      </c>
      <c r="AC110" s="108">
        <f t="shared" si="194"/>
        <v>166344.53781512607</v>
      </c>
      <c r="AD110" s="108">
        <v>197950</v>
      </c>
      <c r="AE110" s="108">
        <f t="shared" si="195"/>
        <v>6653781.5126050431</v>
      </c>
      <c r="AF110" s="108">
        <f t="shared" si="196"/>
        <v>266151260.50420171</v>
      </c>
      <c r="AG110" s="105">
        <f>_xlfn.XLOOKUP(D110,[1]General!$D$7:$D$477,[1]General!$L$7:$L$477)</f>
        <v>184144.53781512607</v>
      </c>
      <c r="AH110" s="108">
        <f>_xlfn.XLOOKUP(D110,[1]General!$D$7:$D$477,[1]General!$M$7:$M$477)</f>
        <v>219132</v>
      </c>
      <c r="AI110" s="108">
        <f t="shared" si="197"/>
        <v>7365781.5126050431</v>
      </c>
      <c r="AJ110" s="108">
        <f t="shared" si="198"/>
        <v>8765280</v>
      </c>
      <c r="AK110" s="108">
        <f t="shared" si="118"/>
        <v>94049913.768067241</v>
      </c>
      <c r="AL110" s="108">
        <f t="shared" si="119"/>
        <v>121695636.67325178</v>
      </c>
      <c r="AM110" s="127">
        <f t="shared" si="120"/>
        <v>1.2939473498440472</v>
      </c>
      <c r="AN110" s="108">
        <f t="shared" si="121"/>
        <v>199304.00666666668</v>
      </c>
      <c r="AO110" s="108">
        <f t="shared" si="122"/>
        <v>94049913.768067241</v>
      </c>
      <c r="AP110" s="108">
        <f t="shared" si="123"/>
        <v>49301030.217366956</v>
      </c>
      <c r="AQ110" s="108">
        <f t="shared" si="124"/>
        <v>44748883.550700285</v>
      </c>
      <c r="AR110" s="133">
        <f t="shared" si="125"/>
        <v>0.90766629730461257</v>
      </c>
      <c r="AS110" s="131">
        <f>+W110</f>
        <v>113803.66666666667</v>
      </c>
      <c r="AT110" s="156">
        <f t="shared" si="190"/>
        <v>4552146.666666667</v>
      </c>
      <c r="AU110" s="157" t="s">
        <v>51</v>
      </c>
    </row>
    <row r="111" spans="1:78" s="180" customFormat="1" ht="101.25" customHeight="1" x14ac:dyDescent="0.35">
      <c r="A111" s="80">
        <v>98</v>
      </c>
      <c r="B111" s="80" t="s">
        <v>166</v>
      </c>
      <c r="C111" s="175" t="s">
        <v>227</v>
      </c>
      <c r="D111" s="203" t="s">
        <v>228</v>
      </c>
      <c r="E111" s="204"/>
      <c r="F111" s="176" t="s">
        <v>37</v>
      </c>
      <c r="G111" s="175">
        <v>1</v>
      </c>
      <c r="H111" s="177">
        <v>11596638.66</v>
      </c>
      <c r="I111" s="205">
        <f t="shared" si="179"/>
        <v>13800000.0054</v>
      </c>
      <c r="J111" s="177">
        <f t="shared" si="191"/>
        <v>11596638.66</v>
      </c>
      <c r="K111" s="206">
        <f t="shared" si="161"/>
        <v>13800000.0054</v>
      </c>
      <c r="L111" s="177">
        <v>11899159.66</v>
      </c>
      <c r="M111" s="177">
        <f t="shared" si="180"/>
        <v>14159999.9954</v>
      </c>
      <c r="N111" s="177">
        <f t="shared" si="181"/>
        <v>11899159.66</v>
      </c>
      <c r="O111" s="177">
        <f t="shared" si="182"/>
        <v>14159999.9954</v>
      </c>
      <c r="P111" s="177">
        <v>6554621.8499999996</v>
      </c>
      <c r="Q111" s="177">
        <f>+P111*1.19</f>
        <v>7800000.0014999993</v>
      </c>
      <c r="R111" s="177">
        <f>+P111*1</f>
        <v>6554621.8499999996</v>
      </c>
      <c r="S111" s="177">
        <f>+Q111*G111</f>
        <v>7800000.0014999993</v>
      </c>
      <c r="T111" s="177">
        <f>AVERAGE(K111,O111,S111)</f>
        <v>11920000.000766665</v>
      </c>
      <c r="U111" s="177">
        <f t="shared" si="106"/>
        <v>2916984.7438371568</v>
      </c>
      <c r="V111" s="207">
        <f t="shared" si="107"/>
        <v>0.24471348520549863</v>
      </c>
      <c r="W111" s="177">
        <f t="shared" si="108"/>
        <v>11920000.000766667</v>
      </c>
      <c r="X111" s="177">
        <f t="shared" si="109"/>
        <v>11920000.000766665</v>
      </c>
      <c r="Y111" s="177"/>
      <c r="Z111" s="177"/>
      <c r="AA111" s="177">
        <f t="shared" si="192"/>
        <v>0</v>
      </c>
      <c r="AB111" s="177">
        <f t="shared" si="193"/>
        <v>0</v>
      </c>
      <c r="AC111" s="177"/>
      <c r="AD111" s="177"/>
      <c r="AE111" s="177"/>
      <c r="AF111" s="177"/>
      <c r="AG111" s="177"/>
      <c r="AH111" s="177"/>
      <c r="AI111" s="177">
        <f t="shared" si="197"/>
        <v>0</v>
      </c>
      <c r="AJ111" s="177">
        <f t="shared" si="198"/>
        <v>0</v>
      </c>
      <c r="AK111" s="177">
        <f t="shared" si="118"/>
        <v>0</v>
      </c>
      <c r="AL111" s="177">
        <f t="shared" si="119"/>
        <v>0</v>
      </c>
      <c r="AM111" s="207"/>
      <c r="AN111" s="177"/>
      <c r="AO111" s="177">
        <f t="shared" si="122"/>
        <v>0</v>
      </c>
      <c r="AP111" s="177">
        <f>AVERAGE(X111,AO111)</f>
        <v>5960000.0003833324</v>
      </c>
      <c r="AQ111" s="177">
        <f>_xlfn.STDEV.P(X111,AO111)</f>
        <v>5960000.0003833324</v>
      </c>
      <c r="AR111" s="133">
        <f t="shared" si="125"/>
        <v>1</v>
      </c>
      <c r="AS111" s="178">
        <f>+AP111</f>
        <v>5960000.0003833324</v>
      </c>
      <c r="AT111" s="165">
        <f t="shared" si="190"/>
        <v>5960000.0003833324</v>
      </c>
      <c r="AU111" s="182"/>
      <c r="AW111" s="181"/>
    </row>
    <row r="112" spans="1:78" ht="33.75" customHeight="1" x14ac:dyDescent="0.35">
      <c r="A112" s="9">
        <v>99</v>
      </c>
      <c r="B112" s="9" t="s">
        <v>34</v>
      </c>
      <c r="C112" s="9" t="s">
        <v>229</v>
      </c>
      <c r="D112" s="44" t="s">
        <v>230</v>
      </c>
      <c r="E112" s="73"/>
      <c r="F112" s="12" t="s">
        <v>37</v>
      </c>
      <c r="G112" s="10">
        <v>1</v>
      </c>
      <c r="H112" s="108">
        <v>621000</v>
      </c>
      <c r="I112" s="123">
        <f t="shared" si="179"/>
        <v>738990</v>
      </c>
      <c r="J112" s="105">
        <f t="shared" si="191"/>
        <v>621000</v>
      </c>
      <c r="K112" s="140">
        <f t="shared" si="161"/>
        <v>738990</v>
      </c>
      <c r="L112" s="108">
        <v>648000</v>
      </c>
      <c r="M112" s="108">
        <f t="shared" si="180"/>
        <v>771120</v>
      </c>
      <c r="N112" s="108">
        <f t="shared" si="181"/>
        <v>648000</v>
      </c>
      <c r="O112" s="108">
        <f t="shared" si="182"/>
        <v>771120</v>
      </c>
      <c r="P112" s="108">
        <v>351000</v>
      </c>
      <c r="Q112" s="108">
        <f t="shared" si="151"/>
        <v>417690</v>
      </c>
      <c r="R112" s="105">
        <f t="shared" ref="R112:R114" si="199">+P112*G112</f>
        <v>351000</v>
      </c>
      <c r="S112" s="108">
        <f t="shared" ref="S112:S114" si="200">+Q112*G112</f>
        <v>417690</v>
      </c>
      <c r="T112" s="108">
        <f t="shared" si="105"/>
        <v>642600</v>
      </c>
      <c r="U112" s="108">
        <f t="shared" si="106"/>
        <v>159575.40599979684</v>
      </c>
      <c r="V112" s="127">
        <f t="shared" si="107"/>
        <v>0.24832774042918898</v>
      </c>
      <c r="W112" s="108">
        <f t="shared" si="108"/>
        <v>642600</v>
      </c>
      <c r="X112" s="108">
        <f t="shared" si="109"/>
        <v>642600</v>
      </c>
      <c r="Y112" s="108"/>
      <c r="Z112" s="108">
        <f>+Y112*1.19</f>
        <v>0</v>
      </c>
      <c r="AA112" s="108">
        <f t="shared" si="192"/>
        <v>0</v>
      </c>
      <c r="AB112" s="108">
        <f t="shared" si="193"/>
        <v>0</v>
      </c>
      <c r="AC112" s="108">
        <v>0</v>
      </c>
      <c r="AD112" s="108">
        <v>0</v>
      </c>
      <c r="AE112" s="108">
        <v>0</v>
      </c>
      <c r="AF112" s="108">
        <v>0</v>
      </c>
      <c r="AG112" s="105">
        <v>0</v>
      </c>
      <c r="AH112" s="108">
        <v>0</v>
      </c>
      <c r="AI112" s="108">
        <f t="shared" si="197"/>
        <v>0</v>
      </c>
      <c r="AJ112" s="108">
        <f t="shared" si="198"/>
        <v>0</v>
      </c>
      <c r="AK112" s="108">
        <f t="shared" si="118"/>
        <v>0</v>
      </c>
      <c r="AL112" s="108">
        <f t="shared" si="119"/>
        <v>0</v>
      </c>
      <c r="AM112" s="127" t="e">
        <f t="shared" si="120"/>
        <v>#DIV/0!</v>
      </c>
      <c r="AN112" s="108">
        <f t="shared" si="121"/>
        <v>0</v>
      </c>
      <c r="AO112" s="108">
        <f t="shared" si="122"/>
        <v>0</v>
      </c>
      <c r="AP112" s="108">
        <f t="shared" si="123"/>
        <v>321300</v>
      </c>
      <c r="AQ112" s="108">
        <f t="shared" si="124"/>
        <v>321300</v>
      </c>
      <c r="AR112" s="172">
        <f>+AQ112/AP112</f>
        <v>1</v>
      </c>
      <c r="AS112" s="131">
        <f>+W112</f>
        <v>642600</v>
      </c>
      <c r="AT112" s="156">
        <f t="shared" si="190"/>
        <v>642600</v>
      </c>
      <c r="AU112" s="157" t="s">
        <v>44</v>
      </c>
    </row>
    <row r="113" spans="1:78" ht="29" x14ac:dyDescent="0.35">
      <c r="A113" s="9">
        <v>100</v>
      </c>
      <c r="B113" s="9" t="s">
        <v>166</v>
      </c>
      <c r="C113" s="18" t="s">
        <v>203</v>
      </c>
      <c r="D113" s="39" t="s">
        <v>231</v>
      </c>
      <c r="E113" s="73"/>
      <c r="F113" s="12" t="s">
        <v>37</v>
      </c>
      <c r="G113" s="10">
        <v>4</v>
      </c>
      <c r="H113" s="108">
        <v>1150000</v>
      </c>
      <c r="I113" s="123">
        <f t="shared" si="179"/>
        <v>1368500</v>
      </c>
      <c r="J113" s="105">
        <f t="shared" si="191"/>
        <v>4600000</v>
      </c>
      <c r="K113" s="140">
        <f t="shared" si="161"/>
        <v>5474000</v>
      </c>
      <c r="L113" s="108">
        <v>1220000</v>
      </c>
      <c r="M113" s="108">
        <f t="shared" si="180"/>
        <v>1451800</v>
      </c>
      <c r="N113" s="108">
        <f t="shared" si="181"/>
        <v>4880000</v>
      </c>
      <c r="O113" s="108">
        <f t="shared" si="182"/>
        <v>5807200</v>
      </c>
      <c r="P113" s="108">
        <v>650000</v>
      </c>
      <c r="Q113" s="108">
        <f t="shared" si="151"/>
        <v>773500</v>
      </c>
      <c r="R113" s="105">
        <f t="shared" si="199"/>
        <v>2600000</v>
      </c>
      <c r="S113" s="108">
        <f t="shared" si="200"/>
        <v>3094000</v>
      </c>
      <c r="T113" s="108">
        <f t="shared" si="105"/>
        <v>4791733.333333333</v>
      </c>
      <c r="U113" s="108">
        <f t="shared" si="106"/>
        <v>1208160.9752935336</v>
      </c>
      <c r="V113" s="127">
        <f t="shared" si="107"/>
        <v>0.25213443471260233</v>
      </c>
      <c r="W113" s="108">
        <f t="shared" si="108"/>
        <v>1197933.3333333333</v>
      </c>
      <c r="X113" s="108">
        <f t="shared" si="109"/>
        <v>4791733.333333333</v>
      </c>
      <c r="Y113" s="108">
        <v>130378</v>
      </c>
      <c r="Z113" s="108">
        <f>+Y113*1.19</f>
        <v>155149.82</v>
      </c>
      <c r="AA113" s="108">
        <f t="shared" si="192"/>
        <v>521512</v>
      </c>
      <c r="AB113" s="108">
        <f t="shared" si="193"/>
        <v>620599.28</v>
      </c>
      <c r="AC113" s="108" t="s">
        <v>232</v>
      </c>
      <c r="AD113" s="108">
        <v>173340</v>
      </c>
      <c r="AE113" s="108">
        <f t="shared" ref="AE113" si="201">+AC113*G113</f>
        <v>582656</v>
      </c>
      <c r="AF113" s="108">
        <f t="shared" ref="AF113" si="202">+AE113*G113</f>
        <v>2330624</v>
      </c>
      <c r="AG113" s="105">
        <f>_xlfn.XLOOKUP(D113,[1]General!$D$7:$D$477,[1]General!$L$7:$L$477)</f>
        <v>154285.71428571429</v>
      </c>
      <c r="AH113" s="108">
        <f>_xlfn.XLOOKUP(D113,[1]General!$D$7:$D$477,[1]General!$M$7:$M$477)</f>
        <v>183600</v>
      </c>
      <c r="AI113" s="108">
        <f t="shared" si="197"/>
        <v>617142.85714285716</v>
      </c>
      <c r="AJ113" s="108">
        <f t="shared" si="198"/>
        <v>734400</v>
      </c>
      <c r="AK113" s="108">
        <f t="shared" si="118"/>
        <v>1228541.0933333335</v>
      </c>
      <c r="AL113" s="108">
        <f t="shared" si="119"/>
        <v>780673.93997889874</v>
      </c>
      <c r="AM113" s="127">
        <f t="shared" si="120"/>
        <v>0.63544796687324367</v>
      </c>
      <c r="AN113" s="108">
        <f t="shared" si="121"/>
        <v>170696.60666666666</v>
      </c>
      <c r="AO113" s="108">
        <f t="shared" si="122"/>
        <v>1228541.0933333335</v>
      </c>
      <c r="AP113" s="108">
        <f t="shared" si="123"/>
        <v>3010137.2133333334</v>
      </c>
      <c r="AQ113" s="160">
        <f t="shared" si="124"/>
        <v>1781596.1199999996</v>
      </c>
      <c r="AR113" s="173">
        <f>+AQ113/AP113</f>
        <v>0.59186541799771142</v>
      </c>
      <c r="AS113" s="131">
        <f>AVERAGE(I113,M113,Q113)</f>
        <v>1197933.3333333333</v>
      </c>
      <c r="AT113" s="156">
        <f t="shared" si="190"/>
        <v>4791733.333333333</v>
      </c>
      <c r="AU113" s="157" t="s">
        <v>51</v>
      </c>
    </row>
    <row r="114" spans="1:78" ht="58" x14ac:dyDescent="0.35">
      <c r="A114" s="9">
        <v>101</v>
      </c>
      <c r="B114" s="9" t="s">
        <v>34</v>
      </c>
      <c r="C114" s="10" t="s">
        <v>207</v>
      </c>
      <c r="D114" s="39" t="s">
        <v>208</v>
      </c>
      <c r="E114" s="73"/>
      <c r="F114" s="12" t="s">
        <v>37</v>
      </c>
      <c r="G114" s="10">
        <v>5</v>
      </c>
      <c r="H114" s="108">
        <v>173650</v>
      </c>
      <c r="I114" s="123">
        <f t="shared" si="179"/>
        <v>206643.5</v>
      </c>
      <c r="J114" s="105">
        <f t="shared" si="191"/>
        <v>868250</v>
      </c>
      <c r="K114" s="140">
        <f t="shared" si="161"/>
        <v>1033217.5</v>
      </c>
      <c r="L114" s="108">
        <v>178180</v>
      </c>
      <c r="M114" s="108">
        <f t="shared" si="180"/>
        <v>212034.19999999998</v>
      </c>
      <c r="N114" s="108">
        <f t="shared" si="181"/>
        <v>890900</v>
      </c>
      <c r="O114" s="108">
        <f t="shared" si="182"/>
        <v>1060171</v>
      </c>
      <c r="P114" s="108">
        <v>98150</v>
      </c>
      <c r="Q114" s="108">
        <f t="shared" si="151"/>
        <v>116798.5</v>
      </c>
      <c r="R114" s="105">
        <f t="shared" si="199"/>
        <v>490750</v>
      </c>
      <c r="S114" s="108">
        <f t="shared" si="200"/>
        <v>583992.5</v>
      </c>
      <c r="T114" s="108">
        <f t="shared" si="105"/>
        <v>892460.33333333337</v>
      </c>
      <c r="U114" s="108">
        <f t="shared" si="106"/>
        <v>218397.07864588196</v>
      </c>
      <c r="V114" s="127">
        <f t="shared" si="107"/>
        <v>0.24471348528194004</v>
      </c>
      <c r="W114" s="108">
        <f t="shared" si="108"/>
        <v>178492.06666666665</v>
      </c>
      <c r="X114" s="108">
        <f t="shared" si="109"/>
        <v>892460.33333333337</v>
      </c>
      <c r="Y114" s="108">
        <v>196017</v>
      </c>
      <c r="Z114" s="108">
        <f>+Y114*1.19</f>
        <v>233260.22999999998</v>
      </c>
      <c r="AA114" s="108">
        <f t="shared" si="192"/>
        <v>980085</v>
      </c>
      <c r="AB114" s="108">
        <f t="shared" si="193"/>
        <v>1166301.1499999999</v>
      </c>
      <c r="AC114" s="108" t="s">
        <v>209</v>
      </c>
      <c r="AD114" s="108">
        <v>216140</v>
      </c>
      <c r="AE114" s="108">
        <f t="shared" ref="AE114" si="203">+AC114*G114</f>
        <v>908150</v>
      </c>
      <c r="AF114" s="108">
        <f t="shared" ref="AF114" si="204">+AE114*G114</f>
        <v>4540750</v>
      </c>
      <c r="AG114" s="105">
        <f>_xlfn.XLOOKUP(D114,[1]General!$D$7:$D$477,[1]General!$L$7:$L$477)</f>
        <v>166554.62184873951</v>
      </c>
      <c r="AH114" s="108">
        <f>_xlfn.XLOOKUP(D114,[1]General!$D$7:$D$477,[1]General!$M$7:$M$477)</f>
        <v>198200</v>
      </c>
      <c r="AI114" s="108">
        <f t="shared" si="197"/>
        <v>832773.10924369749</v>
      </c>
      <c r="AJ114" s="108">
        <f t="shared" si="198"/>
        <v>991000</v>
      </c>
      <c r="AK114" s="108">
        <f t="shared" si="118"/>
        <v>2232683.7166666668</v>
      </c>
      <c r="AL114" s="108">
        <f t="shared" si="119"/>
        <v>1633617.6826281273</v>
      </c>
      <c r="AM114" s="127">
        <f t="shared" si="120"/>
        <v>0.7316834312148216</v>
      </c>
      <c r="AN114" s="108">
        <f t="shared" si="121"/>
        <v>215866.74333333332</v>
      </c>
      <c r="AO114" s="108">
        <f t="shared" si="122"/>
        <v>2232683.7166666668</v>
      </c>
      <c r="AP114" s="108">
        <f t="shared" si="123"/>
        <v>1562572.0250000001</v>
      </c>
      <c r="AQ114" s="108">
        <f t="shared" si="124"/>
        <v>670111.69166666642</v>
      </c>
      <c r="AR114" s="174">
        <f t="shared" si="125"/>
        <v>0.42885171431804325</v>
      </c>
      <c r="AS114" s="131">
        <f>+W114</f>
        <v>178492.06666666665</v>
      </c>
      <c r="AT114" s="156">
        <f t="shared" si="190"/>
        <v>892460.33333333326</v>
      </c>
      <c r="AU114" s="157" t="s">
        <v>51</v>
      </c>
    </row>
    <row r="115" spans="1:78" ht="58" x14ac:dyDescent="0.35">
      <c r="A115" s="67">
        <v>102</v>
      </c>
      <c r="B115" s="67" t="s">
        <v>34</v>
      </c>
      <c r="C115" s="68" t="s">
        <v>210</v>
      </c>
      <c r="D115" s="69" t="str">
        <f>+[2]General!$D$119</f>
        <v>5 Bonos de reconocimiento deportivo, redimibles en almacenes deportivos ubicados en Bogotá por el valor de cada una de las premiaciones Nota: El pago de este bono debe incluir la carga tributaria y el pago del mismo debe ser valor neto</v>
      </c>
      <c r="E115" s="77"/>
      <c r="F115" s="70" t="s">
        <v>169</v>
      </c>
      <c r="G115" s="68">
        <v>1</v>
      </c>
      <c r="H115" s="97"/>
      <c r="I115" s="97"/>
      <c r="J115" s="97"/>
      <c r="K115" s="97"/>
      <c r="L115" s="97"/>
      <c r="M115" s="97"/>
      <c r="N115" s="97"/>
      <c r="O115" s="97"/>
      <c r="P115" s="97"/>
      <c r="Q115" s="97"/>
      <c r="R115" s="97"/>
      <c r="S115" s="97"/>
      <c r="T115" s="97"/>
      <c r="U115" s="97"/>
      <c r="V115" s="137"/>
      <c r="W115" s="97"/>
      <c r="X115" s="97"/>
      <c r="Y115" s="97"/>
      <c r="Z115" s="97"/>
      <c r="AA115" s="97"/>
      <c r="AB115" s="97"/>
      <c r="AC115" s="97"/>
      <c r="AD115" s="97"/>
      <c r="AE115" s="97"/>
      <c r="AF115" s="97"/>
      <c r="AG115" s="97"/>
      <c r="AH115" s="97"/>
      <c r="AI115" s="97"/>
      <c r="AJ115" s="97"/>
      <c r="AK115" s="97"/>
      <c r="AL115" s="97"/>
      <c r="AM115" s="137"/>
      <c r="AN115" s="97"/>
      <c r="AO115" s="97"/>
      <c r="AP115" s="97"/>
      <c r="AQ115" s="97"/>
      <c r="AR115" s="97"/>
      <c r="AS115" s="97">
        <f t="shared" ref="AS115" si="205">3300000</f>
        <v>3300000</v>
      </c>
      <c r="AT115" s="156">
        <f t="shared" si="190"/>
        <v>3300000</v>
      </c>
      <c r="AU115" s="96"/>
    </row>
    <row r="116" spans="1:78" ht="72.5" x14ac:dyDescent="0.35">
      <c r="A116" s="9">
        <v>103</v>
      </c>
      <c r="B116" s="9" t="s">
        <v>34</v>
      </c>
      <c r="C116" s="10" t="s">
        <v>211</v>
      </c>
      <c r="D116" s="39" t="s">
        <v>212</v>
      </c>
      <c r="E116" s="73"/>
      <c r="F116" s="12" t="s">
        <v>37</v>
      </c>
      <c r="G116" s="10">
        <v>40</v>
      </c>
      <c r="H116" s="108">
        <v>24150</v>
      </c>
      <c r="I116" s="123">
        <f t="shared" ref="I116:I118" si="206">+H116*1.19</f>
        <v>28738.5</v>
      </c>
      <c r="J116" s="105">
        <f t="shared" si="191"/>
        <v>966000</v>
      </c>
      <c r="K116" s="140">
        <f t="shared" si="161"/>
        <v>1149540</v>
      </c>
      <c r="L116" s="108">
        <v>25620</v>
      </c>
      <c r="M116" s="108">
        <f>+L116*1.19</f>
        <v>30487.8</v>
      </c>
      <c r="N116" s="108">
        <f>+L116*G116</f>
        <v>1024800</v>
      </c>
      <c r="O116" s="108">
        <f>+M116*G116</f>
        <v>1219512</v>
      </c>
      <c r="P116" s="108">
        <v>13650</v>
      </c>
      <c r="Q116" s="108">
        <f t="shared" si="151"/>
        <v>16243.5</v>
      </c>
      <c r="R116" s="105">
        <f t="shared" ref="R116:R118" si="207">+P116*G116</f>
        <v>546000</v>
      </c>
      <c r="S116" s="108">
        <f t="shared" ref="S116:S118" si="208">+Q116*G116</f>
        <v>649740</v>
      </c>
      <c r="T116" s="108">
        <f t="shared" si="105"/>
        <v>1006264</v>
      </c>
      <c r="U116" s="108">
        <f t="shared" si="106"/>
        <v>253713.80481164204</v>
      </c>
      <c r="V116" s="127">
        <f t="shared" si="107"/>
        <v>0.25213443471260227</v>
      </c>
      <c r="W116" s="108">
        <f t="shared" si="108"/>
        <v>25156.600000000002</v>
      </c>
      <c r="X116" s="108">
        <f t="shared" si="109"/>
        <v>1006264</v>
      </c>
      <c r="Y116" s="108">
        <v>10071</v>
      </c>
      <c r="Z116" s="108">
        <f>+Y116*1.19</f>
        <v>11984.49</v>
      </c>
      <c r="AA116" s="108">
        <f t="shared" si="192"/>
        <v>402840</v>
      </c>
      <c r="AB116" s="108">
        <f t="shared" si="193"/>
        <v>479379.6</v>
      </c>
      <c r="AC116" s="108" t="s">
        <v>233</v>
      </c>
      <c r="AD116" s="108">
        <v>9160</v>
      </c>
      <c r="AE116" s="108">
        <f t="shared" ref="AE116" si="209">+AC116*G116</f>
        <v>307880</v>
      </c>
      <c r="AF116" s="108">
        <f t="shared" ref="AF116" si="210">+AE116*G116</f>
        <v>12315200</v>
      </c>
      <c r="AG116" s="105">
        <f>_xlfn.XLOOKUP(D116,[1]General!$D$7:$D$477,[1]General!$L$7:$L$477)</f>
        <v>8840.3361344537825</v>
      </c>
      <c r="AH116" s="108">
        <f>_xlfn.XLOOKUP(D116,[1]General!$D$7:$D$477,[1]General!$M$7:$M$477)</f>
        <v>10520</v>
      </c>
      <c r="AI116" s="108">
        <f t="shared" si="197"/>
        <v>353613.44537815131</v>
      </c>
      <c r="AJ116" s="108">
        <f t="shared" si="198"/>
        <v>420800</v>
      </c>
      <c r="AK116" s="108">
        <f t="shared" si="118"/>
        <v>4405126.5333333332</v>
      </c>
      <c r="AL116" s="108">
        <f t="shared" si="119"/>
        <v>5593317.7142272228</v>
      </c>
      <c r="AM116" s="127">
        <f t="shared" si="120"/>
        <v>1.2697291830105031</v>
      </c>
      <c r="AN116" s="108">
        <f t="shared" si="121"/>
        <v>10554.83</v>
      </c>
      <c r="AO116" s="108">
        <f t="shared" si="122"/>
        <v>4405126.5333333332</v>
      </c>
      <c r="AP116" s="108">
        <f t="shared" si="123"/>
        <v>2705695.2666666666</v>
      </c>
      <c r="AQ116" s="108">
        <f t="shared" si="124"/>
        <v>1699431.2666666668</v>
      </c>
      <c r="AR116" s="133">
        <f t="shared" si="125"/>
        <v>0.62809411229828327</v>
      </c>
      <c r="AS116" s="131">
        <f>+AN116</f>
        <v>10554.83</v>
      </c>
      <c r="AT116" s="156">
        <f t="shared" si="190"/>
        <v>422193.2</v>
      </c>
      <c r="AU116" s="157" t="s">
        <v>44</v>
      </c>
    </row>
    <row r="117" spans="1:78" ht="58" x14ac:dyDescent="0.35">
      <c r="A117" s="9">
        <v>104</v>
      </c>
      <c r="B117" s="9" t="s">
        <v>166</v>
      </c>
      <c r="C117" s="10" t="s">
        <v>213</v>
      </c>
      <c r="D117" s="39" t="s">
        <v>214</v>
      </c>
      <c r="E117" s="73"/>
      <c r="F117" s="12" t="s">
        <v>37</v>
      </c>
      <c r="G117" s="10">
        <v>5</v>
      </c>
      <c r="H117" s="108">
        <v>11596.64</v>
      </c>
      <c r="I117" s="123">
        <f t="shared" si="206"/>
        <v>13800.0016</v>
      </c>
      <c r="J117" s="105">
        <f t="shared" si="191"/>
        <v>57983.199999999997</v>
      </c>
      <c r="K117" s="140">
        <f t="shared" si="161"/>
        <v>69000.008000000002</v>
      </c>
      <c r="L117" s="108">
        <v>11899.16</v>
      </c>
      <c r="M117" s="108">
        <f>+L117*1.19</f>
        <v>14160.000399999999</v>
      </c>
      <c r="N117" s="108">
        <f>+L117*G117</f>
        <v>59495.8</v>
      </c>
      <c r="O117" s="108">
        <f>+M117*G117</f>
        <v>70800.001999999993</v>
      </c>
      <c r="P117" s="108">
        <v>6554.62</v>
      </c>
      <c r="Q117" s="108">
        <f t="shared" si="151"/>
        <v>7799.9977999999992</v>
      </c>
      <c r="R117" s="105">
        <f t="shared" si="207"/>
        <v>32773.1</v>
      </c>
      <c r="S117" s="108">
        <f t="shared" si="208"/>
        <v>38999.988999999994</v>
      </c>
      <c r="T117" s="108">
        <f t="shared" si="105"/>
        <v>59599.99966666667</v>
      </c>
      <c r="U117" s="108">
        <f t="shared" si="106"/>
        <v>14584.931132281512</v>
      </c>
      <c r="V117" s="127">
        <f t="shared" si="107"/>
        <v>0.24471361097068314</v>
      </c>
      <c r="W117" s="108">
        <f t="shared" si="108"/>
        <v>11919.999933333333</v>
      </c>
      <c r="X117" s="108">
        <f t="shared" si="109"/>
        <v>59599.99966666667</v>
      </c>
      <c r="Y117" s="108">
        <v>6840</v>
      </c>
      <c r="Z117" s="108">
        <f>+Y117*1.19</f>
        <v>8139.5999999999995</v>
      </c>
      <c r="AA117" s="108">
        <f t="shared" si="192"/>
        <v>34200</v>
      </c>
      <c r="AB117" s="108">
        <f t="shared" si="193"/>
        <v>40698</v>
      </c>
      <c r="AC117" s="108" t="s">
        <v>234</v>
      </c>
      <c r="AD117" s="108">
        <v>7383</v>
      </c>
      <c r="AE117" s="108">
        <f t="shared" ref="AE117:AE118" si="211">+AC117*G117</f>
        <v>31020</v>
      </c>
      <c r="AF117" s="108">
        <f t="shared" ref="AF117:AF118" si="212">+AE117*G117</f>
        <v>155100</v>
      </c>
      <c r="AG117" s="105">
        <f>_xlfn.XLOOKUP(D117,[1]General!$D$7:$D$477,[1]General!$L$7:$L$477)</f>
        <v>7623.5294117647063</v>
      </c>
      <c r="AH117" s="108">
        <f>_xlfn.XLOOKUP(D117,[1]General!$D$7:$D$477,[1]General!$M$7:$M$477)</f>
        <v>9072</v>
      </c>
      <c r="AI117" s="108">
        <f t="shared" si="197"/>
        <v>38117.647058823532</v>
      </c>
      <c r="AJ117" s="108">
        <f t="shared" si="198"/>
        <v>45360</v>
      </c>
      <c r="AK117" s="108">
        <f t="shared" si="118"/>
        <v>80386</v>
      </c>
      <c r="AL117" s="108">
        <f t="shared" si="119"/>
        <v>52865.047734774627</v>
      </c>
      <c r="AM117" s="127">
        <f t="shared" si="120"/>
        <v>0.65763998376302624</v>
      </c>
      <c r="AN117" s="108">
        <f t="shared" si="121"/>
        <v>8198.1999999999989</v>
      </c>
      <c r="AO117" s="108">
        <f t="shared" si="122"/>
        <v>80386</v>
      </c>
      <c r="AP117" s="108">
        <f t="shared" si="123"/>
        <v>69992.999833333335</v>
      </c>
      <c r="AQ117" s="108">
        <f t="shared" si="124"/>
        <v>10393.000166666629</v>
      </c>
      <c r="AR117" s="133">
        <f t="shared" si="125"/>
        <v>0.14848627993391256</v>
      </c>
      <c r="AS117" s="131">
        <f>AVERAGE(I117,M117,Q117,Z117,AD117,AH117)</f>
        <v>10059.099966666667</v>
      </c>
      <c r="AT117" s="156">
        <f t="shared" si="190"/>
        <v>50295.499833333335</v>
      </c>
      <c r="AU117" s="88"/>
    </row>
    <row r="118" spans="1:78" s="37" customFormat="1" ht="72.5" x14ac:dyDescent="0.35">
      <c r="A118" s="9">
        <v>105</v>
      </c>
      <c r="B118" s="9" t="s">
        <v>166</v>
      </c>
      <c r="C118" s="10" t="s">
        <v>215</v>
      </c>
      <c r="D118" s="39" t="s">
        <v>216</v>
      </c>
      <c r="E118" s="73"/>
      <c r="F118" s="12" t="s">
        <v>37</v>
      </c>
      <c r="G118" s="10">
        <v>15</v>
      </c>
      <c r="H118" s="108">
        <v>6900</v>
      </c>
      <c r="I118" s="123">
        <f t="shared" si="206"/>
        <v>8211</v>
      </c>
      <c r="J118" s="105">
        <f>+H118*G118</f>
        <v>103500</v>
      </c>
      <c r="K118" s="140">
        <f t="shared" ref="K118" si="213">+I118*G118</f>
        <v>123165</v>
      </c>
      <c r="L118" s="108">
        <v>7200</v>
      </c>
      <c r="M118" s="108">
        <f>+L118*1.19</f>
        <v>8568</v>
      </c>
      <c r="N118" s="108">
        <f>+L118*G118</f>
        <v>108000</v>
      </c>
      <c r="O118" s="108">
        <f>+M118*G118</f>
        <v>128520</v>
      </c>
      <c r="P118" s="108">
        <v>3900</v>
      </c>
      <c r="Q118" s="108">
        <f t="shared" si="151"/>
        <v>4641</v>
      </c>
      <c r="R118" s="105">
        <f t="shared" si="207"/>
        <v>58500</v>
      </c>
      <c r="S118" s="108">
        <f t="shared" si="208"/>
        <v>69615</v>
      </c>
      <c r="T118" s="108">
        <f t="shared" si="105"/>
        <v>107100</v>
      </c>
      <c r="U118" s="108">
        <f t="shared" si="106"/>
        <v>26595.900999966143</v>
      </c>
      <c r="V118" s="127">
        <f t="shared" si="107"/>
        <v>0.24832774042918901</v>
      </c>
      <c r="W118" s="108">
        <f t="shared" si="108"/>
        <v>7140</v>
      </c>
      <c r="X118" s="108">
        <f t="shared" si="109"/>
        <v>107100</v>
      </c>
      <c r="Y118" s="108">
        <v>4437</v>
      </c>
      <c r="Z118" s="108">
        <f>+Y118*1.19</f>
        <v>5280.03</v>
      </c>
      <c r="AA118" s="108">
        <f t="shared" si="192"/>
        <v>66555</v>
      </c>
      <c r="AB118" s="108">
        <f t="shared" si="193"/>
        <v>79200.45</v>
      </c>
      <c r="AC118" s="108" t="s">
        <v>235</v>
      </c>
      <c r="AD118" s="108">
        <v>4815</v>
      </c>
      <c r="AE118" s="108">
        <f t="shared" si="211"/>
        <v>60690</v>
      </c>
      <c r="AF118" s="108">
        <f t="shared" si="212"/>
        <v>910350</v>
      </c>
      <c r="AG118" s="105">
        <f>_xlfn.XLOOKUP(D118,[1]General!$D$7:$D$477,[1]General!$L$7:$L$477)</f>
        <v>4719.3277310924368</v>
      </c>
      <c r="AH118" s="108">
        <f>_xlfn.XLOOKUP(D118,[1]General!$D$7:$D$477,[1]General!$M$7:$M$477)</f>
        <v>5616</v>
      </c>
      <c r="AI118" s="108">
        <f t="shared" si="197"/>
        <v>70789.915966386558</v>
      </c>
      <c r="AJ118" s="108">
        <f t="shared" si="198"/>
        <v>84240</v>
      </c>
      <c r="AK118" s="108">
        <f t="shared" si="118"/>
        <v>357930.14999999997</v>
      </c>
      <c r="AL118" s="108">
        <f t="shared" si="119"/>
        <v>390625.24007166387</v>
      </c>
      <c r="AM118" s="127">
        <f t="shared" si="120"/>
        <v>1.0913448896989089</v>
      </c>
      <c r="AN118" s="108">
        <f t="shared" si="121"/>
        <v>5237.0099999999993</v>
      </c>
      <c r="AO118" s="108">
        <f t="shared" si="122"/>
        <v>357930.14999999997</v>
      </c>
      <c r="AP118" s="108">
        <f t="shared" si="123"/>
        <v>232515.07499999998</v>
      </c>
      <c r="AQ118" s="108">
        <f t="shared" si="124"/>
        <v>125415.07499999997</v>
      </c>
      <c r="AR118" s="133">
        <f t="shared" si="125"/>
        <v>0.53938470441110098</v>
      </c>
      <c r="AS118" s="131">
        <f>+AN118</f>
        <v>5237.0099999999993</v>
      </c>
      <c r="AT118" s="156">
        <f t="shared" si="190"/>
        <v>78555.149999999994</v>
      </c>
      <c r="AU118" s="157" t="s">
        <v>44</v>
      </c>
      <c r="AV118" s="58"/>
      <c r="AW118" s="171"/>
      <c r="AX118" s="58"/>
      <c r="AY118" s="58"/>
      <c r="AZ118" s="58"/>
      <c r="BA118" s="58"/>
      <c r="BB118" s="58"/>
      <c r="BC118" s="58"/>
      <c r="BD118" s="58"/>
      <c r="BE118" s="58"/>
      <c r="BF118" s="58"/>
      <c r="BG118" s="58"/>
      <c r="BH118" s="58"/>
      <c r="BI118" s="58"/>
      <c r="BJ118" s="58"/>
      <c r="BK118" s="58"/>
      <c r="BL118" s="58"/>
      <c r="BM118" s="58"/>
      <c r="BN118" s="58"/>
      <c r="BO118" s="58"/>
      <c r="BP118" s="58"/>
      <c r="BQ118" s="58"/>
      <c r="BR118" s="58"/>
      <c r="BS118" s="58"/>
      <c r="BT118" s="58"/>
      <c r="BU118" s="58"/>
      <c r="BV118" s="58"/>
      <c r="BW118" s="58"/>
      <c r="BX118" s="58"/>
      <c r="BY118" s="58"/>
      <c r="BZ118" s="58"/>
    </row>
    <row r="119" spans="1:78" s="37" customFormat="1" ht="22.15" customHeight="1" x14ac:dyDescent="0.35">
      <c r="A119" s="236" t="s">
        <v>151</v>
      </c>
      <c r="B119" s="237"/>
      <c r="C119" s="237"/>
      <c r="D119" s="237"/>
      <c r="E119" s="237"/>
      <c r="F119" s="237"/>
      <c r="G119" s="238"/>
      <c r="H119" s="112">
        <f>SUM(H100:H118)</f>
        <v>28334411.390000001</v>
      </c>
      <c r="I119" s="112">
        <f t="shared" ref="I119:AS119" si="214">SUM(I100:I118)</f>
        <v>33717949.554099999</v>
      </c>
      <c r="J119" s="112">
        <f t="shared" si="214"/>
        <v>42775841.420000002</v>
      </c>
      <c r="K119" s="112">
        <f t="shared" si="214"/>
        <v>50903251.289800003</v>
      </c>
      <c r="L119" s="109">
        <f t="shared" si="214"/>
        <v>29431460.82</v>
      </c>
      <c r="M119" s="109">
        <f t="shared" si="214"/>
        <v>35023438.375800006</v>
      </c>
      <c r="N119" s="109">
        <f t="shared" si="214"/>
        <v>44715443.879999995</v>
      </c>
      <c r="O119" s="109">
        <f t="shared" si="214"/>
        <v>53211378.217199996</v>
      </c>
      <c r="P119" s="109">
        <f t="shared" si="214"/>
        <v>16015102.109999999</v>
      </c>
      <c r="Q119" s="109">
        <f t="shared" si="214"/>
        <v>19057971.510899998</v>
      </c>
      <c r="R119" s="109">
        <f t="shared" si="214"/>
        <v>24177649.5</v>
      </c>
      <c r="S119" s="109">
        <f t="shared" si="214"/>
        <v>28771402.905000001</v>
      </c>
      <c r="T119" s="109">
        <f t="shared" si="214"/>
        <v>44295344.137333341</v>
      </c>
      <c r="U119" s="109">
        <f t="shared" si="214"/>
        <v>11021866.532189887</v>
      </c>
      <c r="V119" s="99"/>
      <c r="W119" s="109">
        <f t="shared" si="214"/>
        <v>29266453.146933332</v>
      </c>
      <c r="X119" s="109">
        <f t="shared" si="214"/>
        <v>44295344.137333341</v>
      </c>
      <c r="Y119" s="109">
        <f t="shared" si="214"/>
        <v>5690437</v>
      </c>
      <c r="Z119" s="109">
        <f t="shared" si="214"/>
        <v>6771620.0299999984</v>
      </c>
      <c r="AA119" s="109">
        <f t="shared" si="214"/>
        <v>16356415</v>
      </c>
      <c r="AB119" s="109">
        <f t="shared" si="214"/>
        <v>19464133.849999998</v>
      </c>
      <c r="AC119" s="109">
        <f>SUM(AC100:AC118)</f>
        <v>6018606.7226890754</v>
      </c>
      <c r="AD119" s="109">
        <f t="shared" si="214"/>
        <v>7572980</v>
      </c>
      <c r="AE119" s="109">
        <f t="shared" si="214"/>
        <v>17857337.176470593</v>
      </c>
      <c r="AF119" s="109">
        <f t="shared" si="214"/>
        <v>360924780.30252105</v>
      </c>
      <c r="AG119" s="109">
        <f t="shared" si="214"/>
        <v>6031968.0672268914</v>
      </c>
      <c r="AH119" s="109">
        <f t="shared" si="214"/>
        <v>7828042</v>
      </c>
      <c r="AI119" s="109">
        <f t="shared" si="214"/>
        <v>18335176.470588237</v>
      </c>
      <c r="AJ119" s="109">
        <f t="shared" si="214"/>
        <v>22468860</v>
      </c>
      <c r="AK119" s="109">
        <f t="shared" si="214"/>
        <v>134285924.71750703</v>
      </c>
      <c r="AL119" s="109">
        <f t="shared" si="214"/>
        <v>161436051.4242149</v>
      </c>
      <c r="AM119" s="99"/>
      <c r="AN119" s="109">
        <f>SUM(AN100:AN118)</f>
        <v>7390880.6766666649</v>
      </c>
      <c r="AO119" s="109">
        <f t="shared" si="214"/>
        <v>134285924.71750703</v>
      </c>
      <c r="AP119" s="109">
        <f t="shared" si="214"/>
        <v>89290634.427420199</v>
      </c>
      <c r="AQ119" s="109">
        <f t="shared" si="214"/>
        <v>69802663.088287964</v>
      </c>
      <c r="AR119" s="112"/>
      <c r="AS119" s="112">
        <f t="shared" si="214"/>
        <v>18927600.898200002</v>
      </c>
      <c r="AT119" s="112">
        <f>SUM(AT100:AT118)</f>
        <v>32091697.027199995</v>
      </c>
      <c r="AU119" s="89"/>
      <c r="AV119" s="58"/>
      <c r="AW119" s="171">
        <v>32091697.027199995</v>
      </c>
      <c r="AX119" s="58"/>
      <c r="AY119" s="58"/>
      <c r="AZ119" s="58"/>
      <c r="BA119" s="58"/>
      <c r="BB119" s="58"/>
      <c r="BC119" s="58"/>
      <c r="BD119" s="58"/>
      <c r="BE119" s="58"/>
      <c r="BF119" s="58"/>
      <c r="BG119" s="58"/>
      <c r="BH119" s="58"/>
      <c r="BI119" s="58"/>
      <c r="BJ119" s="58"/>
      <c r="BK119" s="58"/>
      <c r="BL119" s="58"/>
      <c r="BM119" s="58"/>
      <c r="BN119" s="58"/>
      <c r="BO119" s="58"/>
      <c r="BP119" s="58"/>
      <c r="BQ119" s="58"/>
      <c r="BR119" s="58"/>
      <c r="BS119" s="58"/>
      <c r="BT119" s="58"/>
      <c r="BU119" s="58"/>
      <c r="BV119" s="58"/>
      <c r="BW119" s="58"/>
      <c r="BX119" s="58"/>
      <c r="BY119" s="58"/>
      <c r="BZ119" s="58"/>
    </row>
    <row r="120" spans="1:78" x14ac:dyDescent="0.35">
      <c r="A120" s="81" t="s">
        <v>236</v>
      </c>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124"/>
      <c r="AT120" s="124"/>
      <c r="AU120" s="88"/>
    </row>
    <row r="121" spans="1:78" ht="43.5" x14ac:dyDescent="0.35">
      <c r="A121" s="9">
        <v>106</v>
      </c>
      <c r="B121" s="9" t="s">
        <v>166</v>
      </c>
      <c r="C121" s="10" t="s">
        <v>171</v>
      </c>
      <c r="D121" s="39" t="s">
        <v>172</v>
      </c>
      <c r="E121" s="73"/>
      <c r="F121" s="17" t="s">
        <v>37</v>
      </c>
      <c r="G121" s="10">
        <v>1</v>
      </c>
      <c r="H121" s="108">
        <v>2415000</v>
      </c>
      <c r="I121" s="123">
        <f t="shared" ref="I121:I157" si="215">+H121*1.19</f>
        <v>2873850</v>
      </c>
      <c r="J121" s="105">
        <f>+H121*G121</f>
        <v>2415000</v>
      </c>
      <c r="K121" s="140">
        <f>+I121*G121</f>
        <v>2873850</v>
      </c>
      <c r="L121" s="108">
        <v>2520000</v>
      </c>
      <c r="M121" s="108">
        <f t="shared" ref="M121:M140" si="216">+L121*1.19</f>
        <v>2998800</v>
      </c>
      <c r="N121" s="108">
        <f t="shared" ref="N121:N140" si="217">+L121*G121</f>
        <v>2520000</v>
      </c>
      <c r="O121" s="108">
        <f t="shared" ref="O121:O140" si="218">+M121*G121</f>
        <v>2998800</v>
      </c>
      <c r="P121" s="108">
        <v>1365000</v>
      </c>
      <c r="Q121" s="108">
        <f t="shared" ref="Q121:Q145" si="219">+P121*1.19</f>
        <v>1624350</v>
      </c>
      <c r="R121" s="105">
        <f t="shared" ref="R121:R133" si="220">+P121*G121</f>
        <v>1365000</v>
      </c>
      <c r="S121" s="108">
        <f t="shared" ref="S121:S133" si="221">+Q121*G121</f>
        <v>1624350</v>
      </c>
      <c r="T121" s="108">
        <f t="shared" si="105"/>
        <v>2499000</v>
      </c>
      <c r="U121" s="108">
        <f t="shared" si="106"/>
        <v>620571.02333254332</v>
      </c>
      <c r="V121" s="127">
        <f t="shared" si="107"/>
        <v>0.24832774042918901</v>
      </c>
      <c r="W121" s="108">
        <f t="shared" si="108"/>
        <v>2499000</v>
      </c>
      <c r="X121" s="108">
        <f t="shared" si="109"/>
        <v>2499000</v>
      </c>
      <c r="Y121" s="108">
        <v>1276807</v>
      </c>
      <c r="Z121" s="108">
        <f t="shared" ref="Z121:Z133" si="222">+Y121*1.19</f>
        <v>1519400.3299999998</v>
      </c>
      <c r="AA121" s="108">
        <f t="shared" ref="AA121" si="223">+Y121*G121</f>
        <v>1276807</v>
      </c>
      <c r="AB121" s="108">
        <f t="shared" ref="AB121" si="224">+Z121*G121</f>
        <v>1519400.3299999998</v>
      </c>
      <c r="AC121" s="108">
        <f>+AD121/1.19</f>
        <v>1362226.8907563025</v>
      </c>
      <c r="AD121" s="108">
        <v>1621050</v>
      </c>
      <c r="AE121" s="108">
        <f>+AC121*G121</f>
        <v>1362226.8907563025</v>
      </c>
      <c r="AF121" s="108">
        <f>+AD121*G121</f>
        <v>1621050</v>
      </c>
      <c r="AG121" s="105">
        <f>_xlfn.XLOOKUP(D121,[1]General!$D$7:$D$477,[1]General!$L$7:$L$477)</f>
        <v>1306890.7563025211</v>
      </c>
      <c r="AH121" s="108">
        <f>_xlfn.XLOOKUP(D121,[1]General!$D$7:$D$477,[1]General!$M$7:$M$477)</f>
        <v>1555200</v>
      </c>
      <c r="AI121" s="108">
        <f t="shared" ref="AI121" si="225">+AG121*G121</f>
        <v>1306890.7563025211</v>
      </c>
      <c r="AJ121" s="108">
        <f t="shared" ref="AJ121" si="226">AH121*G121</f>
        <v>1555200</v>
      </c>
      <c r="AK121" s="108">
        <f t="shared" si="118"/>
        <v>1565216.7766666666</v>
      </c>
      <c r="AL121" s="108">
        <f t="shared" si="119"/>
        <v>42098.422091329747</v>
      </c>
      <c r="AM121" s="127">
        <f t="shared" si="120"/>
        <v>2.6896224675654085E-2</v>
      </c>
      <c r="AN121" s="108">
        <f t="shared" si="121"/>
        <v>1565216.7766666666</v>
      </c>
      <c r="AO121" s="108">
        <f t="shared" si="122"/>
        <v>1565216.7766666666</v>
      </c>
      <c r="AP121" s="108">
        <f t="shared" si="123"/>
        <v>2032108.3883333332</v>
      </c>
      <c r="AQ121" s="108">
        <f t="shared" si="124"/>
        <v>466891.61166666698</v>
      </c>
      <c r="AR121" s="133">
        <f t="shared" si="125"/>
        <v>0.22975723851501628</v>
      </c>
      <c r="AS121" s="131">
        <f>AVERAGE(I121,M121,Q121,Z121,AD121,AH121)</f>
        <v>2032108.3883333334</v>
      </c>
      <c r="AT121" s="156">
        <f t="shared" ref="AT121:AT145" si="227">+AS121*G121</f>
        <v>2032108.3883333334</v>
      </c>
      <c r="AU121" s="88"/>
    </row>
    <row r="122" spans="1:78" ht="72.5" x14ac:dyDescent="0.35">
      <c r="A122" s="9">
        <v>107</v>
      </c>
      <c r="B122" s="9" t="s">
        <v>166</v>
      </c>
      <c r="C122" s="9" t="s">
        <v>173</v>
      </c>
      <c r="D122" s="39" t="s">
        <v>174</v>
      </c>
      <c r="E122" s="73"/>
      <c r="F122" s="17" t="s">
        <v>37</v>
      </c>
      <c r="G122" s="10">
        <v>6</v>
      </c>
      <c r="H122" s="108">
        <v>241596.64</v>
      </c>
      <c r="I122" s="123">
        <f t="shared" si="215"/>
        <v>287500.00160000002</v>
      </c>
      <c r="J122" s="105">
        <f t="shared" si="191"/>
        <v>1449579.84</v>
      </c>
      <c r="K122" s="140">
        <f t="shared" si="161"/>
        <v>1725000.0096</v>
      </c>
      <c r="L122" s="108">
        <v>256302.52</v>
      </c>
      <c r="M122" s="108">
        <f t="shared" si="216"/>
        <v>304999.9988</v>
      </c>
      <c r="N122" s="108">
        <f t="shared" si="217"/>
        <v>1537815.1199999999</v>
      </c>
      <c r="O122" s="108">
        <f t="shared" si="218"/>
        <v>1829999.9928000001</v>
      </c>
      <c r="P122" s="108">
        <v>136554.62</v>
      </c>
      <c r="Q122" s="108">
        <f t="shared" si="219"/>
        <v>162499.99779999998</v>
      </c>
      <c r="R122" s="105">
        <f t="shared" si="220"/>
        <v>819327.72</v>
      </c>
      <c r="S122" s="108">
        <f t="shared" si="221"/>
        <v>974999.98679999984</v>
      </c>
      <c r="T122" s="108">
        <f t="shared" si="105"/>
        <v>1509999.9963999998</v>
      </c>
      <c r="U122" s="108">
        <f t="shared" si="106"/>
        <v>380723.00238887646</v>
      </c>
      <c r="V122" s="127">
        <f t="shared" si="107"/>
        <v>0.25213443926924534</v>
      </c>
      <c r="W122" s="108">
        <f t="shared" si="108"/>
        <v>251666.66606666669</v>
      </c>
      <c r="X122" s="108">
        <f t="shared" si="109"/>
        <v>1509999.9963999998</v>
      </c>
      <c r="Y122" s="108">
        <v>194668</v>
      </c>
      <c r="Z122" s="108">
        <f t="shared" si="222"/>
        <v>231654.91999999998</v>
      </c>
      <c r="AA122" s="108">
        <f t="shared" ref="AA122:AA145" si="228">+Y122*G122</f>
        <v>1168008</v>
      </c>
      <c r="AB122" s="108">
        <f t="shared" ref="AB122:AB145" si="229">+Z122*G122</f>
        <v>1389929.52</v>
      </c>
      <c r="AC122" s="108">
        <f t="shared" ref="AC122:AC145" si="230">+AD122/1.19</f>
        <v>238277.31092436975</v>
      </c>
      <c r="AD122" s="108">
        <v>283550</v>
      </c>
      <c r="AE122" s="108">
        <f t="shared" ref="AE122:AE145" si="231">+AC122*G122</f>
        <v>1429663.8655462186</v>
      </c>
      <c r="AF122" s="108">
        <f t="shared" ref="AF122:AF145" si="232">+AD122*G122</f>
        <v>1701300</v>
      </c>
      <c r="AG122" s="105">
        <f>_xlfn.XLOOKUP(D122,[1]General!$D$7:$D$477,[1]General!$L$7:$L$477)</f>
        <v>230521.00840336137</v>
      </c>
      <c r="AH122" s="108">
        <f>_xlfn.XLOOKUP(D122,[1]General!$D$7:$D$477,[1]General!$M$7:$M$477)</f>
        <v>274320</v>
      </c>
      <c r="AI122" s="108">
        <f t="shared" ref="AI122:AI145" si="233">+AG122*G122</f>
        <v>1383126.0504201683</v>
      </c>
      <c r="AJ122" s="108">
        <f t="shared" ref="AJ122:AJ145" si="234">AH122*G122</f>
        <v>1645920</v>
      </c>
      <c r="AK122" s="108">
        <f t="shared" si="118"/>
        <v>1579049.8399999999</v>
      </c>
      <c r="AL122" s="108">
        <f t="shared" si="119"/>
        <v>135625.97508755908</v>
      </c>
      <c r="AM122" s="127">
        <f t="shared" si="120"/>
        <v>8.5890876685411718E-2</v>
      </c>
      <c r="AN122" s="108">
        <f t="shared" si="121"/>
        <v>263174.97333333333</v>
      </c>
      <c r="AO122" s="108">
        <f t="shared" si="122"/>
        <v>1579049.8399999999</v>
      </c>
      <c r="AP122" s="108">
        <f t="shared" si="123"/>
        <v>1544524.9181999997</v>
      </c>
      <c r="AQ122" s="108">
        <f t="shared" si="124"/>
        <v>34524.921800000011</v>
      </c>
      <c r="AR122" s="158">
        <f t="shared" si="125"/>
        <v>2.2353101198416145E-2</v>
      </c>
      <c r="AS122" s="131">
        <f>AVERAGE(I122,M122,Q122,Z122,AD122,AH122)</f>
        <v>257420.81969999999</v>
      </c>
      <c r="AT122" s="156">
        <f t="shared" si="227"/>
        <v>1544524.9182</v>
      </c>
      <c r="AU122" s="157" t="s">
        <v>38</v>
      </c>
    </row>
    <row r="123" spans="1:78" ht="101.5" x14ac:dyDescent="0.35">
      <c r="A123" s="9">
        <v>108</v>
      </c>
      <c r="B123" s="9" t="s">
        <v>166</v>
      </c>
      <c r="C123" s="9" t="s">
        <v>175</v>
      </c>
      <c r="D123" s="39" t="s">
        <v>176</v>
      </c>
      <c r="E123" s="73"/>
      <c r="F123" s="12" t="s">
        <v>37</v>
      </c>
      <c r="G123" s="10">
        <v>1</v>
      </c>
      <c r="H123" s="108">
        <v>1725000</v>
      </c>
      <c r="I123" s="123">
        <f t="shared" si="215"/>
        <v>2052750</v>
      </c>
      <c r="J123" s="105">
        <f t="shared" si="191"/>
        <v>1725000</v>
      </c>
      <c r="K123" s="140">
        <f t="shared" si="161"/>
        <v>2052750</v>
      </c>
      <c r="L123" s="108">
        <v>1770000</v>
      </c>
      <c r="M123" s="108">
        <f t="shared" si="216"/>
        <v>2106300</v>
      </c>
      <c r="N123" s="108">
        <f t="shared" si="217"/>
        <v>1770000</v>
      </c>
      <c r="O123" s="108">
        <f t="shared" si="218"/>
        <v>2106300</v>
      </c>
      <c r="P123" s="108">
        <v>975000</v>
      </c>
      <c r="Q123" s="108">
        <f t="shared" si="219"/>
        <v>1160250</v>
      </c>
      <c r="R123" s="105">
        <f t="shared" si="220"/>
        <v>975000</v>
      </c>
      <c r="S123" s="108">
        <f t="shared" si="221"/>
        <v>1160250</v>
      </c>
      <c r="T123" s="108">
        <f t="shared" si="105"/>
        <v>1773100</v>
      </c>
      <c r="U123" s="108">
        <f t="shared" si="106"/>
        <v>433901.48075340787</v>
      </c>
      <c r="V123" s="127">
        <f t="shared" si="107"/>
        <v>0.24471348528194004</v>
      </c>
      <c r="W123" s="108">
        <f t="shared" si="108"/>
        <v>1773100</v>
      </c>
      <c r="X123" s="108">
        <f t="shared" si="109"/>
        <v>1773100</v>
      </c>
      <c r="Y123" s="108">
        <v>1075840</v>
      </c>
      <c r="Z123" s="108">
        <f t="shared" si="222"/>
        <v>1280249.5999999999</v>
      </c>
      <c r="AA123" s="108">
        <f t="shared" si="228"/>
        <v>1075840</v>
      </c>
      <c r="AB123" s="108">
        <f t="shared" si="229"/>
        <v>1280249.5999999999</v>
      </c>
      <c r="AC123" s="108">
        <f t="shared" si="230"/>
        <v>1207142.8571428573</v>
      </c>
      <c r="AD123" s="108">
        <v>1436500</v>
      </c>
      <c r="AE123" s="108">
        <f t="shared" si="231"/>
        <v>1207142.8571428573</v>
      </c>
      <c r="AF123" s="108">
        <f t="shared" si="232"/>
        <v>1436500</v>
      </c>
      <c r="AG123" s="105">
        <f>_xlfn.XLOOKUP(D123,[1]General!$D$7:$D$477,[1]General!$L$7:$L$477)</f>
        <v>1195647.0588235294</v>
      </c>
      <c r="AH123" s="108">
        <f>_xlfn.XLOOKUP(D123,[1]General!$D$7:$D$477,[1]General!$M$7:$M$477)</f>
        <v>1422820</v>
      </c>
      <c r="AI123" s="108">
        <f t="shared" si="233"/>
        <v>1195647.0588235294</v>
      </c>
      <c r="AJ123" s="108">
        <f t="shared" si="234"/>
        <v>1422820</v>
      </c>
      <c r="AK123" s="108">
        <f t="shared" si="118"/>
        <v>1379856.5333333332</v>
      </c>
      <c r="AL123" s="108">
        <f t="shared" si="119"/>
        <v>70653.810824580185</v>
      </c>
      <c r="AM123" s="127">
        <f t="shared" si="120"/>
        <v>5.1203736850744239E-2</v>
      </c>
      <c r="AN123" s="108">
        <f t="shared" si="121"/>
        <v>1379856.5333333332</v>
      </c>
      <c r="AO123" s="108">
        <f t="shared" si="122"/>
        <v>1379856.5333333332</v>
      </c>
      <c r="AP123" s="108">
        <f t="shared" si="123"/>
        <v>1576478.2666666666</v>
      </c>
      <c r="AQ123" s="108">
        <f t="shared" si="124"/>
        <v>196621.73333333322</v>
      </c>
      <c r="AR123" s="133">
        <f t="shared" si="125"/>
        <v>0.12472213381607453</v>
      </c>
      <c r="AS123" s="131">
        <f>AVERAGE(I123,M123,Q123,Z123,AD123,AH123)</f>
        <v>1576478.2666666666</v>
      </c>
      <c r="AT123" s="156">
        <f t="shared" si="227"/>
        <v>1576478.2666666666</v>
      </c>
      <c r="AU123" s="88"/>
    </row>
    <row r="124" spans="1:78" ht="43.5" x14ac:dyDescent="0.35">
      <c r="A124" s="9">
        <v>109</v>
      </c>
      <c r="B124" s="9" t="s">
        <v>166</v>
      </c>
      <c r="C124" s="10" t="s">
        <v>177</v>
      </c>
      <c r="D124" s="39" t="s">
        <v>178</v>
      </c>
      <c r="E124" s="73"/>
      <c r="F124" s="17" t="s">
        <v>37</v>
      </c>
      <c r="G124" s="10">
        <v>1</v>
      </c>
      <c r="H124" s="108">
        <v>1207500</v>
      </c>
      <c r="I124" s="123">
        <f t="shared" si="215"/>
        <v>1436925</v>
      </c>
      <c r="J124" s="105">
        <f t="shared" si="191"/>
        <v>1207500</v>
      </c>
      <c r="K124" s="140">
        <f t="shared" si="161"/>
        <v>1436925</v>
      </c>
      <c r="L124" s="108">
        <v>1260000</v>
      </c>
      <c r="M124" s="108">
        <f t="shared" si="216"/>
        <v>1499400</v>
      </c>
      <c r="N124" s="108">
        <f t="shared" si="217"/>
        <v>1260000</v>
      </c>
      <c r="O124" s="108">
        <f t="shared" si="218"/>
        <v>1499400</v>
      </c>
      <c r="P124" s="108">
        <v>682500</v>
      </c>
      <c r="Q124" s="108">
        <f t="shared" si="219"/>
        <v>812175</v>
      </c>
      <c r="R124" s="105">
        <f t="shared" si="220"/>
        <v>682500</v>
      </c>
      <c r="S124" s="108">
        <f t="shared" si="221"/>
        <v>812175</v>
      </c>
      <c r="T124" s="108">
        <f t="shared" si="105"/>
        <v>1249500</v>
      </c>
      <c r="U124" s="108">
        <f t="shared" si="106"/>
        <v>310285.51166627166</v>
      </c>
      <c r="V124" s="127">
        <f t="shared" si="107"/>
        <v>0.24832774042918901</v>
      </c>
      <c r="W124" s="108">
        <f t="shared" si="108"/>
        <v>1249500</v>
      </c>
      <c r="X124" s="108">
        <f t="shared" si="109"/>
        <v>1249500</v>
      </c>
      <c r="Y124" s="108">
        <v>214000</v>
      </c>
      <c r="Z124" s="108">
        <f t="shared" si="222"/>
        <v>254660</v>
      </c>
      <c r="AA124" s="108">
        <f t="shared" si="228"/>
        <v>214000</v>
      </c>
      <c r="AB124" s="108">
        <f t="shared" si="229"/>
        <v>254660</v>
      </c>
      <c r="AC124" s="108">
        <f t="shared" si="230"/>
        <v>238277.31092436975</v>
      </c>
      <c r="AD124" s="108">
        <v>283550</v>
      </c>
      <c r="AE124" s="108">
        <f t="shared" si="231"/>
        <v>238277.31092436975</v>
      </c>
      <c r="AF124" s="108">
        <f t="shared" si="232"/>
        <v>283550</v>
      </c>
      <c r="AG124" s="105">
        <f>_xlfn.XLOOKUP(D124,[1]General!$D$7:$D$477,[1]General!$L$7:$L$477)</f>
        <v>222352.9411764706</v>
      </c>
      <c r="AH124" s="108">
        <f>_xlfn.XLOOKUP(D124,[1]General!$D$7:$D$477,[1]General!$M$7:$M$477)</f>
        <v>264600</v>
      </c>
      <c r="AI124" s="108">
        <f t="shared" si="233"/>
        <v>222352.9411764706</v>
      </c>
      <c r="AJ124" s="108">
        <f t="shared" si="234"/>
        <v>264600</v>
      </c>
      <c r="AK124" s="108">
        <f t="shared" si="118"/>
        <v>267603.33333333331</v>
      </c>
      <c r="AL124" s="108">
        <f t="shared" si="119"/>
        <v>11983.962431331114</v>
      </c>
      <c r="AM124" s="127">
        <f t="shared" si="120"/>
        <v>4.4782560374177383E-2</v>
      </c>
      <c r="AN124" s="108">
        <f t="shared" si="121"/>
        <v>267603.33333333331</v>
      </c>
      <c r="AO124" s="108">
        <f t="shared" si="122"/>
        <v>267603.33333333331</v>
      </c>
      <c r="AP124" s="108">
        <f t="shared" si="123"/>
        <v>758551.66666666663</v>
      </c>
      <c r="AQ124" s="108">
        <f t="shared" si="124"/>
        <v>490948.33333333337</v>
      </c>
      <c r="AR124" s="133">
        <f t="shared" si="125"/>
        <v>0.64721805370321961</v>
      </c>
      <c r="AS124" s="131">
        <f>AVERAGE(AJ124,AB124,AF124)</f>
        <v>267603.33333333331</v>
      </c>
      <c r="AT124" s="156">
        <f t="shared" si="227"/>
        <v>267603.33333333331</v>
      </c>
      <c r="AU124" s="157" t="s">
        <v>44</v>
      </c>
    </row>
    <row r="125" spans="1:78" ht="58" x14ac:dyDescent="0.35">
      <c r="A125" s="9">
        <v>110</v>
      </c>
      <c r="B125" s="9" t="s">
        <v>166</v>
      </c>
      <c r="C125" s="9" t="s">
        <v>179</v>
      </c>
      <c r="D125" s="39" t="s">
        <v>180</v>
      </c>
      <c r="E125" s="73"/>
      <c r="F125" s="12" t="s">
        <v>37</v>
      </c>
      <c r="G125" s="10">
        <v>1</v>
      </c>
      <c r="H125" s="108">
        <v>1150000</v>
      </c>
      <c r="I125" s="123">
        <f t="shared" si="215"/>
        <v>1368500</v>
      </c>
      <c r="J125" s="105">
        <f t="shared" si="191"/>
        <v>1150000</v>
      </c>
      <c r="K125" s="140">
        <f t="shared" si="161"/>
        <v>1368500</v>
      </c>
      <c r="L125" s="108">
        <v>1220000</v>
      </c>
      <c r="M125" s="108">
        <f t="shared" si="216"/>
        <v>1451800</v>
      </c>
      <c r="N125" s="108">
        <f t="shared" si="217"/>
        <v>1220000</v>
      </c>
      <c r="O125" s="108">
        <f t="shared" si="218"/>
        <v>1451800</v>
      </c>
      <c r="P125" s="108">
        <v>650000</v>
      </c>
      <c r="Q125" s="108">
        <f t="shared" si="219"/>
        <v>773500</v>
      </c>
      <c r="R125" s="105">
        <f t="shared" si="220"/>
        <v>650000</v>
      </c>
      <c r="S125" s="108">
        <f t="shared" si="221"/>
        <v>773500</v>
      </c>
      <c r="T125" s="108">
        <f t="shared" si="105"/>
        <v>1197933.3333333333</v>
      </c>
      <c r="U125" s="108">
        <f t="shared" si="106"/>
        <v>302040.24382338341</v>
      </c>
      <c r="V125" s="127">
        <f t="shared" si="107"/>
        <v>0.25213443471260233</v>
      </c>
      <c r="W125" s="108">
        <f t="shared" si="108"/>
        <v>1197933.3333333333</v>
      </c>
      <c r="X125" s="108">
        <f t="shared" si="109"/>
        <v>1197933.3333333333</v>
      </c>
      <c r="Y125" s="108">
        <v>705840</v>
      </c>
      <c r="Z125" s="108">
        <f t="shared" si="222"/>
        <v>839949.6</v>
      </c>
      <c r="AA125" s="108">
        <f t="shared" si="228"/>
        <v>705840</v>
      </c>
      <c r="AB125" s="108">
        <f t="shared" si="229"/>
        <v>839949.6</v>
      </c>
      <c r="AC125" s="108">
        <f t="shared" si="230"/>
        <v>637504.20168067235</v>
      </c>
      <c r="AD125" s="108">
        <v>758630</v>
      </c>
      <c r="AE125" s="108">
        <f t="shared" si="231"/>
        <v>637504.20168067235</v>
      </c>
      <c r="AF125" s="108">
        <f t="shared" si="232"/>
        <v>758630</v>
      </c>
      <c r="AG125" s="105">
        <f>_xlfn.XLOOKUP(D125,[1]General!$D$7:$D$477,[1]General!$L$7:$L$477)</f>
        <v>739663.86554621847</v>
      </c>
      <c r="AH125" s="108">
        <f>_xlfn.XLOOKUP(D125,[1]General!$D$7:$D$477,[1]General!$M$7:$M$477)</f>
        <v>880200</v>
      </c>
      <c r="AI125" s="108">
        <f t="shared" si="233"/>
        <v>739663.86554621847</v>
      </c>
      <c r="AJ125" s="108">
        <f t="shared" si="234"/>
        <v>880200</v>
      </c>
      <c r="AK125" s="108">
        <f t="shared" si="118"/>
        <v>826259.8666666667</v>
      </c>
      <c r="AL125" s="108">
        <f t="shared" si="119"/>
        <v>50565.949175661241</v>
      </c>
      <c r="AM125" s="127">
        <f t="shared" si="120"/>
        <v>6.1198602540937369E-2</v>
      </c>
      <c r="AN125" s="108">
        <f t="shared" si="121"/>
        <v>826259.8666666667</v>
      </c>
      <c r="AO125" s="108">
        <f t="shared" si="122"/>
        <v>826259.8666666667</v>
      </c>
      <c r="AP125" s="108">
        <f t="shared" si="123"/>
        <v>1012096.6</v>
      </c>
      <c r="AQ125" s="108">
        <f t="shared" si="124"/>
        <v>185836.73333333319</v>
      </c>
      <c r="AR125" s="133">
        <f t="shared" si="125"/>
        <v>0.18361560876040212</v>
      </c>
      <c r="AS125" s="131">
        <f>AVERAGE(I125,M125,Q125,Z125,AD125,AH125)</f>
        <v>1012096.6</v>
      </c>
      <c r="AT125" s="156">
        <f t="shared" si="227"/>
        <v>1012096.6</v>
      </c>
      <c r="AU125" s="88"/>
    </row>
    <row r="126" spans="1:78" ht="58" x14ac:dyDescent="0.35">
      <c r="A126" s="9">
        <v>111</v>
      </c>
      <c r="B126" s="9" t="s">
        <v>166</v>
      </c>
      <c r="C126" s="9" t="s">
        <v>181</v>
      </c>
      <c r="D126" s="39" t="s">
        <v>182</v>
      </c>
      <c r="E126" s="73"/>
      <c r="F126" s="12" t="s">
        <v>37</v>
      </c>
      <c r="G126" s="10">
        <v>6</v>
      </c>
      <c r="H126" s="108">
        <v>289915.96999999997</v>
      </c>
      <c r="I126" s="123">
        <f t="shared" si="215"/>
        <v>345000.00429999997</v>
      </c>
      <c r="J126" s="105">
        <f t="shared" si="191"/>
        <v>1739495.8199999998</v>
      </c>
      <c r="K126" s="140">
        <f t="shared" si="161"/>
        <v>2070000.0257999999</v>
      </c>
      <c r="L126" s="108">
        <v>297478.99</v>
      </c>
      <c r="M126" s="108">
        <f t="shared" si="216"/>
        <v>353999.99809999997</v>
      </c>
      <c r="N126" s="108">
        <f t="shared" si="217"/>
        <v>1784873.94</v>
      </c>
      <c r="O126" s="108">
        <f t="shared" si="218"/>
        <v>2123999.9885999998</v>
      </c>
      <c r="P126" s="108">
        <v>163865.54999999999</v>
      </c>
      <c r="Q126" s="108">
        <f t="shared" si="219"/>
        <v>195000.00449999998</v>
      </c>
      <c r="R126" s="105">
        <f t="shared" si="220"/>
        <v>983193.29999999993</v>
      </c>
      <c r="S126" s="108">
        <f t="shared" si="221"/>
        <v>1170000.0269999998</v>
      </c>
      <c r="T126" s="108">
        <f t="shared" si="105"/>
        <v>1788000.0137999998</v>
      </c>
      <c r="U126" s="108">
        <f t="shared" si="106"/>
        <v>437547.70159698057</v>
      </c>
      <c r="V126" s="127">
        <f t="shared" si="107"/>
        <v>0.24471347775164129</v>
      </c>
      <c r="W126" s="108">
        <f t="shared" si="108"/>
        <v>298000.00229999999</v>
      </c>
      <c r="X126" s="108">
        <f t="shared" si="109"/>
        <v>1788000.0137999998</v>
      </c>
      <c r="Y126" s="108">
        <v>267500</v>
      </c>
      <c r="Z126" s="108">
        <f t="shared" si="222"/>
        <v>318325</v>
      </c>
      <c r="AA126" s="108">
        <f t="shared" si="228"/>
        <v>1605000</v>
      </c>
      <c r="AB126" s="108">
        <f t="shared" si="229"/>
        <v>1909950</v>
      </c>
      <c r="AC126" s="108">
        <f t="shared" si="230"/>
        <v>285932.77310924372</v>
      </c>
      <c r="AD126" s="108">
        <v>340260</v>
      </c>
      <c r="AE126" s="108">
        <f t="shared" si="231"/>
        <v>1715596.6386554623</v>
      </c>
      <c r="AF126" s="108">
        <f t="shared" si="232"/>
        <v>2041560</v>
      </c>
      <c r="AG126" s="105">
        <f>_xlfn.XLOOKUP(D126,[1]General!$D$7:$D$477,[1]General!$L$7:$L$477)</f>
        <v>243226.89075630254</v>
      </c>
      <c r="AH126" s="108">
        <f>_xlfn.XLOOKUP(D126,[1]General!$D$7:$D$477,[1]General!$M$7:$M$477)</f>
        <v>289440</v>
      </c>
      <c r="AI126" s="108">
        <f t="shared" si="233"/>
        <v>1459361.3445378153</v>
      </c>
      <c r="AJ126" s="108">
        <f t="shared" si="234"/>
        <v>1736640</v>
      </c>
      <c r="AK126" s="108">
        <f t="shared" si="118"/>
        <v>1896050</v>
      </c>
      <c r="AL126" s="108">
        <f t="shared" si="119"/>
        <v>124870.49050916714</v>
      </c>
      <c r="AM126" s="127">
        <f t="shared" si="120"/>
        <v>6.5858226581138227E-2</v>
      </c>
      <c r="AN126" s="108">
        <f t="shared" si="121"/>
        <v>316008.33333333331</v>
      </c>
      <c r="AO126" s="108">
        <f t="shared" si="122"/>
        <v>1896050</v>
      </c>
      <c r="AP126" s="108">
        <f t="shared" si="123"/>
        <v>1842025.0068999999</v>
      </c>
      <c r="AQ126" s="108">
        <f t="shared" si="124"/>
        <v>54024.99310000008</v>
      </c>
      <c r="AR126" s="116">
        <f t="shared" si="125"/>
        <v>2.9329131199429474E-2</v>
      </c>
      <c r="AS126" s="131">
        <f>AVERAGE(I126,M126,Q126,Z126,AD126,AH126)</f>
        <v>307004.16781666665</v>
      </c>
      <c r="AT126" s="156">
        <f t="shared" si="227"/>
        <v>1842025.0068999999</v>
      </c>
      <c r="AU126" s="157" t="s">
        <v>38</v>
      </c>
    </row>
    <row r="127" spans="1:78" ht="43.5" x14ac:dyDescent="0.35">
      <c r="A127" s="9">
        <v>112</v>
      </c>
      <c r="B127" s="9" t="s">
        <v>166</v>
      </c>
      <c r="C127" s="10" t="s">
        <v>183</v>
      </c>
      <c r="D127" s="39" t="s">
        <v>184</v>
      </c>
      <c r="E127" s="73"/>
      <c r="F127" s="12" t="s">
        <v>37</v>
      </c>
      <c r="G127" s="10">
        <v>100</v>
      </c>
      <c r="H127" s="108">
        <v>33823.53</v>
      </c>
      <c r="I127" s="123">
        <f t="shared" si="215"/>
        <v>40250.000699999997</v>
      </c>
      <c r="J127" s="105">
        <f t="shared" si="191"/>
        <v>3382353</v>
      </c>
      <c r="K127" s="140">
        <f t="shared" si="161"/>
        <v>4025000.07</v>
      </c>
      <c r="L127" s="108">
        <v>35294.120000000003</v>
      </c>
      <c r="M127" s="108">
        <f t="shared" si="216"/>
        <v>42000.002800000002</v>
      </c>
      <c r="N127" s="108">
        <f t="shared" si="217"/>
        <v>3529412.0000000005</v>
      </c>
      <c r="O127" s="108">
        <f t="shared" si="218"/>
        <v>4200000.28</v>
      </c>
      <c r="P127" s="108">
        <v>19117.650000000001</v>
      </c>
      <c r="Q127" s="108">
        <f t="shared" si="219"/>
        <v>22750.003499999999</v>
      </c>
      <c r="R127" s="105">
        <f t="shared" si="220"/>
        <v>1911765.0000000002</v>
      </c>
      <c r="S127" s="108">
        <f t="shared" si="221"/>
        <v>2275000.35</v>
      </c>
      <c r="T127" s="108">
        <f t="shared" si="105"/>
        <v>3500000.2333333329</v>
      </c>
      <c r="U127" s="108">
        <f t="shared" si="106"/>
        <v>869147.01633269002</v>
      </c>
      <c r="V127" s="127">
        <f t="shared" si="107"/>
        <v>0.24832770239701701</v>
      </c>
      <c r="W127" s="108">
        <f t="shared" si="108"/>
        <v>35000.00233333333</v>
      </c>
      <c r="X127" s="108">
        <f t="shared" si="109"/>
        <v>3500000.2333333329</v>
      </c>
      <c r="Y127" s="108">
        <v>54832</v>
      </c>
      <c r="Z127" s="108">
        <f t="shared" si="222"/>
        <v>65250.079999999994</v>
      </c>
      <c r="AA127" s="108">
        <f t="shared" si="228"/>
        <v>5483200</v>
      </c>
      <c r="AB127" s="108">
        <f t="shared" si="229"/>
        <v>6525007.9999999991</v>
      </c>
      <c r="AC127" s="108">
        <f t="shared" si="230"/>
        <v>43609.243697478996</v>
      </c>
      <c r="AD127" s="108">
        <v>51895</v>
      </c>
      <c r="AE127" s="108">
        <f t="shared" si="231"/>
        <v>4360924.3697478995</v>
      </c>
      <c r="AF127" s="108">
        <f t="shared" si="232"/>
        <v>5189500</v>
      </c>
      <c r="AG127" s="105">
        <f>_xlfn.XLOOKUP(D127,[1]General!$D$7:$D$477,[1]General!$L$7:$L$477)</f>
        <v>51821.848739495799</v>
      </c>
      <c r="AH127" s="108">
        <f>_xlfn.XLOOKUP(D127,[1]General!$D$7:$D$477,[1]General!$M$7:$M$477)</f>
        <v>61668</v>
      </c>
      <c r="AI127" s="108">
        <f t="shared" si="233"/>
        <v>5182184.8739495799</v>
      </c>
      <c r="AJ127" s="108">
        <f t="shared" si="234"/>
        <v>6166800</v>
      </c>
      <c r="AK127" s="108">
        <f t="shared" si="118"/>
        <v>5960436</v>
      </c>
      <c r="AL127" s="108">
        <f t="shared" si="119"/>
        <v>564408.23280553438</v>
      </c>
      <c r="AM127" s="127">
        <f t="shared" si="120"/>
        <v>9.4692440755262605E-2</v>
      </c>
      <c r="AN127" s="108">
        <f t="shared" si="121"/>
        <v>59604.359999999993</v>
      </c>
      <c r="AO127" s="108">
        <f t="shared" si="122"/>
        <v>5960436</v>
      </c>
      <c r="AP127" s="108">
        <f t="shared" si="123"/>
        <v>4730218.1166666662</v>
      </c>
      <c r="AQ127" s="108">
        <f t="shared" si="124"/>
        <v>1230217.883333334</v>
      </c>
      <c r="AR127" s="133">
        <f t="shared" si="125"/>
        <v>0.26007635440715265</v>
      </c>
      <c r="AS127" s="131">
        <f>+W127</f>
        <v>35000.00233333333</v>
      </c>
      <c r="AT127" s="156">
        <f t="shared" si="227"/>
        <v>3500000.2333333329</v>
      </c>
      <c r="AU127" s="157" t="s">
        <v>51</v>
      </c>
    </row>
    <row r="128" spans="1:78" ht="29" x14ac:dyDescent="0.35">
      <c r="A128" s="9">
        <v>113</v>
      </c>
      <c r="B128" s="9" t="s">
        <v>166</v>
      </c>
      <c r="C128" s="10" t="s">
        <v>201</v>
      </c>
      <c r="D128" s="39" t="s">
        <v>202</v>
      </c>
      <c r="E128" s="73"/>
      <c r="F128" s="12" t="s">
        <v>37</v>
      </c>
      <c r="G128" s="10">
        <v>50</v>
      </c>
      <c r="H128" s="108">
        <v>207000</v>
      </c>
      <c r="I128" s="123">
        <f t="shared" si="215"/>
        <v>246330</v>
      </c>
      <c r="J128" s="105">
        <f t="shared" si="191"/>
        <v>10350000</v>
      </c>
      <c r="K128" s="140">
        <f t="shared" si="161"/>
        <v>12316500</v>
      </c>
      <c r="L128" s="108">
        <v>219600</v>
      </c>
      <c r="M128" s="108">
        <f t="shared" si="216"/>
        <v>261324</v>
      </c>
      <c r="N128" s="108">
        <f t="shared" si="217"/>
        <v>10980000</v>
      </c>
      <c r="O128" s="108">
        <f t="shared" si="218"/>
        <v>13066200</v>
      </c>
      <c r="P128" s="108">
        <v>117000</v>
      </c>
      <c r="Q128" s="108">
        <f t="shared" si="219"/>
        <v>139230</v>
      </c>
      <c r="R128" s="105">
        <f t="shared" si="220"/>
        <v>5850000</v>
      </c>
      <c r="S128" s="108">
        <f t="shared" si="221"/>
        <v>6961500</v>
      </c>
      <c r="T128" s="108">
        <f t="shared" si="105"/>
        <v>10781400</v>
      </c>
      <c r="U128" s="108">
        <f t="shared" si="106"/>
        <v>2718362.1944104503</v>
      </c>
      <c r="V128" s="127">
        <f t="shared" si="107"/>
        <v>0.25213443471260227</v>
      </c>
      <c r="W128" s="108">
        <f t="shared" si="108"/>
        <v>215628</v>
      </c>
      <c r="X128" s="108">
        <f t="shared" si="109"/>
        <v>10781400</v>
      </c>
      <c r="Y128" s="108">
        <v>115092</v>
      </c>
      <c r="Z128" s="108">
        <f t="shared" si="222"/>
        <v>136959.47999999998</v>
      </c>
      <c r="AA128" s="108">
        <f t="shared" si="228"/>
        <v>5754600</v>
      </c>
      <c r="AB128" s="108">
        <f t="shared" si="229"/>
        <v>6847973.9999999991</v>
      </c>
      <c r="AC128" s="108">
        <f t="shared" si="230"/>
        <v>124983.19327731093</v>
      </c>
      <c r="AD128" s="108">
        <v>148730</v>
      </c>
      <c r="AE128" s="108">
        <f t="shared" si="231"/>
        <v>6249159.6638655467</v>
      </c>
      <c r="AF128" s="108">
        <f t="shared" si="232"/>
        <v>7436500</v>
      </c>
      <c r="AG128" s="105">
        <f>_xlfn.XLOOKUP(D128,[1]General!$D$7:$D$477,[1]General!$L$7:$L$477)</f>
        <v>131596.63865546219</v>
      </c>
      <c r="AH128" s="108">
        <f>_xlfn.XLOOKUP(D128,[1]General!$D$7:$D$477,[1]General!$M$7:$M$477)</f>
        <v>156600</v>
      </c>
      <c r="AI128" s="108">
        <f t="shared" si="233"/>
        <v>6579831.9327731095</v>
      </c>
      <c r="AJ128" s="108">
        <f t="shared" si="234"/>
        <v>7830000</v>
      </c>
      <c r="AK128" s="108">
        <f t="shared" si="118"/>
        <v>7371491.333333333</v>
      </c>
      <c r="AL128" s="108">
        <f t="shared" si="119"/>
        <v>403537.16163061018</v>
      </c>
      <c r="AM128" s="127">
        <f t="shared" si="120"/>
        <v>5.4742947306448735E-2</v>
      </c>
      <c r="AN128" s="108">
        <f t="shared" si="121"/>
        <v>147429.82666666666</v>
      </c>
      <c r="AO128" s="108">
        <f t="shared" si="122"/>
        <v>7371491.333333333</v>
      </c>
      <c r="AP128" s="108">
        <f t="shared" si="123"/>
        <v>9076445.666666666</v>
      </c>
      <c r="AQ128" s="108">
        <f t="shared" si="124"/>
        <v>1704954.3333333374</v>
      </c>
      <c r="AR128" s="133">
        <f t="shared" si="125"/>
        <v>0.18784383182007011</v>
      </c>
      <c r="AS128" s="131">
        <f>AVERAGE(W128,AN128)</f>
        <v>181528.91333333333</v>
      </c>
      <c r="AT128" s="156">
        <f t="shared" si="227"/>
        <v>9076445.666666666</v>
      </c>
      <c r="AU128" s="88"/>
    </row>
    <row r="129" spans="1:49" ht="58" x14ac:dyDescent="0.35">
      <c r="A129" s="9">
        <v>114</v>
      </c>
      <c r="B129" s="9" t="s">
        <v>166</v>
      </c>
      <c r="C129" s="10" t="s">
        <v>185</v>
      </c>
      <c r="D129" s="45" t="s">
        <v>237</v>
      </c>
      <c r="E129" s="78"/>
      <c r="F129" s="12" t="s">
        <v>37</v>
      </c>
      <c r="G129" s="10">
        <v>300</v>
      </c>
      <c r="H129" s="108">
        <v>5799.45</v>
      </c>
      <c r="I129" s="123">
        <f t="shared" si="215"/>
        <v>6901.3454999999994</v>
      </c>
      <c r="J129" s="105">
        <f t="shared" si="191"/>
        <v>1739835</v>
      </c>
      <c r="K129" s="140">
        <f t="shared" si="161"/>
        <v>2070403.65</v>
      </c>
      <c r="L129" s="108">
        <v>5950.74</v>
      </c>
      <c r="M129" s="108">
        <f t="shared" si="216"/>
        <v>7081.3805999999995</v>
      </c>
      <c r="N129" s="108">
        <f t="shared" si="217"/>
        <v>1785222</v>
      </c>
      <c r="O129" s="108">
        <f t="shared" si="218"/>
        <v>2124414.1799999997</v>
      </c>
      <c r="P129" s="108">
        <v>3277.95</v>
      </c>
      <c r="Q129" s="108">
        <f t="shared" si="219"/>
        <v>3900.7604999999994</v>
      </c>
      <c r="R129" s="105">
        <f t="shared" si="220"/>
        <v>983385</v>
      </c>
      <c r="S129" s="108">
        <f t="shared" si="221"/>
        <v>1170228.1499999999</v>
      </c>
      <c r="T129" s="108">
        <f t="shared" si="105"/>
        <v>1788348.6600000001</v>
      </c>
      <c r="U129" s="108">
        <f t="shared" si="106"/>
        <v>437633.03348788637</v>
      </c>
      <c r="V129" s="127">
        <f t="shared" si="107"/>
        <v>0.24471348528193956</v>
      </c>
      <c r="W129" s="108">
        <f t="shared" si="108"/>
        <v>5961.1621999999988</v>
      </c>
      <c r="X129" s="108">
        <f t="shared" si="109"/>
        <v>1788348.6600000001</v>
      </c>
      <c r="Y129" s="108">
        <v>40882</v>
      </c>
      <c r="Z129" s="108">
        <f t="shared" si="222"/>
        <v>48649.579999999994</v>
      </c>
      <c r="AA129" s="108">
        <f t="shared" si="228"/>
        <v>12264600</v>
      </c>
      <c r="AB129" s="108">
        <f t="shared" si="229"/>
        <v>14594873.999999998</v>
      </c>
      <c r="AC129" s="108">
        <f t="shared" si="230"/>
        <v>42260.504201680676</v>
      </c>
      <c r="AD129" s="108">
        <v>50290</v>
      </c>
      <c r="AE129" s="108">
        <f t="shared" si="231"/>
        <v>12678151.260504203</v>
      </c>
      <c r="AF129" s="108">
        <f t="shared" si="232"/>
        <v>15087000</v>
      </c>
      <c r="AG129" s="105">
        <f>_xlfn.XLOOKUP(D129,[1]General!$D$7:$D$477,[1]General!$L$7:$L$477)</f>
        <v>47284.033613445383</v>
      </c>
      <c r="AH129" s="108">
        <f>_xlfn.XLOOKUP(D129,[1]General!$D$7:$D$477,[1]General!$M$7:$M$477)</f>
        <v>56268</v>
      </c>
      <c r="AI129" s="108">
        <f t="shared" si="233"/>
        <v>14185210.084033614</v>
      </c>
      <c r="AJ129" s="108">
        <f t="shared" si="234"/>
        <v>16880400</v>
      </c>
      <c r="AK129" s="108">
        <f t="shared" si="118"/>
        <v>15520758</v>
      </c>
      <c r="AL129" s="108">
        <f t="shared" si="119"/>
        <v>982180.15187031811</v>
      </c>
      <c r="AM129" s="127">
        <f t="shared" si="120"/>
        <v>6.3281712907985427E-2</v>
      </c>
      <c r="AN129" s="108">
        <f t="shared" si="121"/>
        <v>51735.859999999993</v>
      </c>
      <c r="AO129" s="108">
        <f>+AK129</f>
        <v>15520758</v>
      </c>
      <c r="AP129" s="108">
        <f t="shared" si="123"/>
        <v>8654553.3300000001</v>
      </c>
      <c r="AQ129" s="108">
        <f t="shared" si="124"/>
        <v>6866204.669999999</v>
      </c>
      <c r="AR129" s="133">
        <f t="shared" si="125"/>
        <v>0.79336326303508942</v>
      </c>
      <c r="AS129" s="131">
        <f>+W129</f>
        <v>5961.1621999999988</v>
      </c>
      <c r="AT129" s="156">
        <f t="shared" si="227"/>
        <v>1788348.6599999997</v>
      </c>
      <c r="AU129" s="157" t="s">
        <v>51</v>
      </c>
    </row>
    <row r="130" spans="1:49" ht="43.5" x14ac:dyDescent="0.35">
      <c r="A130" s="9">
        <v>115</v>
      </c>
      <c r="B130" s="9" t="s">
        <v>166</v>
      </c>
      <c r="C130" s="10" t="s">
        <v>187</v>
      </c>
      <c r="D130" s="39" t="s">
        <v>188</v>
      </c>
      <c r="E130" s="73"/>
      <c r="F130" s="12" t="s">
        <v>37</v>
      </c>
      <c r="G130" s="10">
        <v>1</v>
      </c>
      <c r="H130" s="108">
        <v>7247899.1600000001</v>
      </c>
      <c r="I130" s="123">
        <f t="shared" si="215"/>
        <v>8625000.0003999993</v>
      </c>
      <c r="J130" s="105">
        <f t="shared" si="191"/>
        <v>7247899.1600000001</v>
      </c>
      <c r="K130" s="140">
        <f t="shared" si="161"/>
        <v>8625000.0003999993</v>
      </c>
      <c r="L130" s="108">
        <v>7563025.21</v>
      </c>
      <c r="M130" s="108">
        <f t="shared" si="216"/>
        <v>8999999.9999000002</v>
      </c>
      <c r="N130" s="108">
        <f t="shared" si="217"/>
        <v>7563025.21</v>
      </c>
      <c r="O130" s="108">
        <f t="shared" si="218"/>
        <v>8999999.9999000002</v>
      </c>
      <c r="P130" s="108">
        <v>4096638.66</v>
      </c>
      <c r="Q130" s="108">
        <f t="shared" si="219"/>
        <v>4875000.0054000001</v>
      </c>
      <c r="R130" s="105">
        <f t="shared" si="220"/>
        <v>4096638.66</v>
      </c>
      <c r="S130" s="108">
        <f t="shared" si="221"/>
        <v>4875000.0054000001</v>
      </c>
      <c r="T130" s="108">
        <f t="shared" si="105"/>
        <v>7500000.0018999996</v>
      </c>
      <c r="U130" s="108">
        <f t="shared" si="106"/>
        <v>1862458.0507356401</v>
      </c>
      <c r="V130" s="127">
        <f t="shared" si="107"/>
        <v>0.24832774003517566</v>
      </c>
      <c r="W130" s="108">
        <f t="shared" si="108"/>
        <v>7500000.0018999996</v>
      </c>
      <c r="X130" s="108">
        <f t="shared" si="109"/>
        <v>7500000.0018999996</v>
      </c>
      <c r="Y130" s="108">
        <v>1007059</v>
      </c>
      <c r="Z130" s="108">
        <f t="shared" si="222"/>
        <v>1198400.21</v>
      </c>
      <c r="AA130" s="108">
        <f t="shared" si="228"/>
        <v>1007059</v>
      </c>
      <c r="AB130" s="108">
        <f t="shared" si="229"/>
        <v>1198400.21</v>
      </c>
      <c r="AC130" s="108">
        <f t="shared" si="230"/>
        <v>1123949.5798319329</v>
      </c>
      <c r="AD130" s="108">
        <v>1337500</v>
      </c>
      <c r="AE130" s="108">
        <f t="shared" si="231"/>
        <v>1123949.5798319329</v>
      </c>
      <c r="AF130" s="108">
        <f t="shared" si="232"/>
        <v>1337500</v>
      </c>
      <c r="AG130" s="105">
        <f>_xlfn.XLOOKUP(D130,[1]General!$D$7:$D$477,[1]General!$L$7:$L$477)</f>
        <v>1261512.6050420168</v>
      </c>
      <c r="AH130" s="108">
        <f>_xlfn.XLOOKUP(D130,[1]General!$D$7:$D$477,[1]General!$M$7:$M$477)</f>
        <v>1501200</v>
      </c>
      <c r="AI130" s="108">
        <f t="shared" si="233"/>
        <v>1261512.6050420168</v>
      </c>
      <c r="AJ130" s="108">
        <f t="shared" si="234"/>
        <v>1501200</v>
      </c>
      <c r="AK130" s="108">
        <f t="shared" si="118"/>
        <v>1345700.07</v>
      </c>
      <c r="AL130" s="108">
        <f t="shared" si="119"/>
        <v>123753.40821438604</v>
      </c>
      <c r="AM130" s="127">
        <f t="shared" si="120"/>
        <v>9.1962102829039785E-2</v>
      </c>
      <c r="AN130" s="108">
        <f t="shared" si="121"/>
        <v>1345700.07</v>
      </c>
      <c r="AO130" s="108">
        <f t="shared" si="122"/>
        <v>1345700.07</v>
      </c>
      <c r="AP130" s="108">
        <f t="shared" si="123"/>
        <v>4422850.0359499995</v>
      </c>
      <c r="AQ130" s="108">
        <f t="shared" si="124"/>
        <v>3077149.9659500006</v>
      </c>
      <c r="AR130" s="133">
        <f t="shared" si="125"/>
        <v>0.69573915935158959</v>
      </c>
      <c r="AS130" s="131">
        <f>AVERAGE(AJ130,AB130,AF130)</f>
        <v>1345700.07</v>
      </c>
      <c r="AT130" s="156">
        <f t="shared" si="227"/>
        <v>1345700.07</v>
      </c>
      <c r="AU130" s="157" t="s">
        <v>44</v>
      </c>
    </row>
    <row r="131" spans="1:49" ht="29" x14ac:dyDescent="0.35">
      <c r="A131" s="9">
        <v>116</v>
      </c>
      <c r="B131" s="9" t="s">
        <v>166</v>
      </c>
      <c r="C131" s="9" t="s">
        <v>189</v>
      </c>
      <c r="D131" s="39" t="s">
        <v>190</v>
      </c>
      <c r="E131" s="73"/>
      <c r="F131" s="12" t="s">
        <v>37</v>
      </c>
      <c r="G131" s="10">
        <v>300</v>
      </c>
      <c r="H131" s="105">
        <v>1725</v>
      </c>
      <c r="I131" s="123">
        <f t="shared" si="215"/>
        <v>2052.75</v>
      </c>
      <c r="J131" s="105">
        <f t="shared" si="191"/>
        <v>517500</v>
      </c>
      <c r="K131" s="140">
        <f t="shared" si="161"/>
        <v>615825</v>
      </c>
      <c r="L131" s="108">
        <v>1830</v>
      </c>
      <c r="M131" s="108">
        <f t="shared" si="216"/>
        <v>2177.6999999999998</v>
      </c>
      <c r="N131" s="108">
        <f t="shared" si="217"/>
        <v>549000</v>
      </c>
      <c r="O131" s="108">
        <f t="shared" si="218"/>
        <v>653310</v>
      </c>
      <c r="P131" s="108">
        <v>975</v>
      </c>
      <c r="Q131" s="108">
        <f t="shared" si="219"/>
        <v>1160.25</v>
      </c>
      <c r="R131" s="105">
        <f t="shared" si="220"/>
        <v>292500</v>
      </c>
      <c r="S131" s="108">
        <f t="shared" si="221"/>
        <v>348075</v>
      </c>
      <c r="T131" s="108">
        <f t="shared" si="105"/>
        <v>539070</v>
      </c>
      <c r="U131" s="108">
        <f t="shared" si="106"/>
        <v>135918.10972052254</v>
      </c>
      <c r="V131" s="127">
        <f t="shared" si="107"/>
        <v>0.25213443471260233</v>
      </c>
      <c r="W131" s="108">
        <f t="shared" si="108"/>
        <v>1796.8999999999999</v>
      </c>
      <c r="X131" s="108">
        <f t="shared" si="109"/>
        <v>539070</v>
      </c>
      <c r="Y131" s="108">
        <v>2140</v>
      </c>
      <c r="Z131" s="108">
        <f t="shared" si="222"/>
        <v>2546.6</v>
      </c>
      <c r="AA131" s="108">
        <f t="shared" si="228"/>
        <v>642000</v>
      </c>
      <c r="AB131" s="108">
        <f t="shared" si="229"/>
        <v>763980</v>
      </c>
      <c r="AC131" s="108">
        <f t="shared" si="230"/>
        <v>2329.4117647058824</v>
      </c>
      <c r="AD131" s="108">
        <v>2772</v>
      </c>
      <c r="AE131" s="108">
        <f t="shared" si="231"/>
        <v>698823.5294117647</v>
      </c>
      <c r="AF131" s="108">
        <f t="shared" si="232"/>
        <v>831600</v>
      </c>
      <c r="AG131" s="105">
        <f>_xlfn.XLOOKUP(D131,[1]General!$D$7:$D$477,[1]General!$L$7:$L$477)</f>
        <v>2495.7983193277314</v>
      </c>
      <c r="AH131" s="108">
        <f>_xlfn.XLOOKUP(D131,[1]General!$D$7:$D$477,[1]General!$M$7:$M$477)</f>
        <v>2970</v>
      </c>
      <c r="AI131" s="108">
        <f t="shared" si="233"/>
        <v>748739.49579831946</v>
      </c>
      <c r="AJ131" s="108">
        <f t="shared" si="234"/>
        <v>891000</v>
      </c>
      <c r="AK131" s="108">
        <f t="shared" si="118"/>
        <v>828860</v>
      </c>
      <c r="AL131" s="108">
        <f t="shared" si="119"/>
        <v>51891.879904277892</v>
      </c>
      <c r="AM131" s="127">
        <f t="shared" si="120"/>
        <v>6.2606326646572272E-2</v>
      </c>
      <c r="AN131" s="108">
        <f t="shared" si="121"/>
        <v>2762.8666666666668</v>
      </c>
      <c r="AO131" s="108">
        <f t="shared" si="122"/>
        <v>828860</v>
      </c>
      <c r="AP131" s="108">
        <f t="shared" si="123"/>
        <v>683965</v>
      </c>
      <c r="AQ131" s="108">
        <f t="shared" si="124"/>
        <v>144895</v>
      </c>
      <c r="AR131" s="116">
        <f t="shared" si="125"/>
        <v>0.21184563537607917</v>
      </c>
      <c r="AS131" s="131">
        <f>AVERAGE(I131,M131,Q131,Z131,AD131,AH131)</f>
        <v>2279.8833333333332</v>
      </c>
      <c r="AT131" s="156">
        <f t="shared" si="227"/>
        <v>683965</v>
      </c>
      <c r="AU131" s="157" t="s">
        <v>38</v>
      </c>
    </row>
    <row r="132" spans="1:49" ht="145" x14ac:dyDescent="0.35">
      <c r="A132" s="9">
        <v>117</v>
      </c>
      <c r="B132" s="9" t="s">
        <v>34</v>
      </c>
      <c r="C132" s="10" t="s">
        <v>238</v>
      </c>
      <c r="D132" s="39" t="s">
        <v>239</v>
      </c>
      <c r="E132" s="73"/>
      <c r="F132" s="12" t="s">
        <v>37</v>
      </c>
      <c r="G132" s="10">
        <v>300</v>
      </c>
      <c r="H132" s="105">
        <v>51750</v>
      </c>
      <c r="I132" s="123">
        <f t="shared" si="215"/>
        <v>61582.5</v>
      </c>
      <c r="J132" s="105">
        <f t="shared" si="191"/>
        <v>15525000</v>
      </c>
      <c r="K132" s="140">
        <f t="shared" si="161"/>
        <v>18474750</v>
      </c>
      <c r="L132" s="108">
        <v>53100</v>
      </c>
      <c r="M132" s="108">
        <f t="shared" si="216"/>
        <v>63189</v>
      </c>
      <c r="N132" s="108">
        <f t="shared" si="217"/>
        <v>15930000</v>
      </c>
      <c r="O132" s="108">
        <f t="shared" si="218"/>
        <v>18956700</v>
      </c>
      <c r="P132" s="108">
        <v>29250</v>
      </c>
      <c r="Q132" s="108">
        <f t="shared" si="219"/>
        <v>34807.5</v>
      </c>
      <c r="R132" s="105">
        <f t="shared" si="220"/>
        <v>8775000</v>
      </c>
      <c r="S132" s="108">
        <f t="shared" si="221"/>
        <v>10442250</v>
      </c>
      <c r="T132" s="108">
        <f t="shared" si="105"/>
        <v>15957900</v>
      </c>
      <c r="U132" s="108">
        <f t="shared" si="106"/>
        <v>3905113.3267806713</v>
      </c>
      <c r="V132" s="127">
        <f t="shared" ref="V132:V195" si="235">(U132/T132)</f>
        <v>0.24471348528194006</v>
      </c>
      <c r="W132" s="108">
        <f t="shared" ref="W132:W195" si="236">AVERAGE(M132,Q132,I132)</f>
        <v>53193</v>
      </c>
      <c r="X132" s="108">
        <f t="shared" ref="X132:X195" si="237">AVERAGE(K132,O132,S132)</f>
        <v>15957900</v>
      </c>
      <c r="Y132" s="108"/>
      <c r="Z132" s="108">
        <f t="shared" si="222"/>
        <v>0</v>
      </c>
      <c r="AA132" s="108">
        <f t="shared" si="228"/>
        <v>0</v>
      </c>
      <c r="AB132" s="108">
        <f t="shared" si="229"/>
        <v>0</v>
      </c>
      <c r="AC132" s="108">
        <f t="shared" si="230"/>
        <v>0</v>
      </c>
      <c r="AD132" s="108"/>
      <c r="AE132" s="108">
        <f t="shared" si="231"/>
        <v>0</v>
      </c>
      <c r="AF132" s="108">
        <f t="shared" si="232"/>
        <v>0</v>
      </c>
      <c r="AG132" s="105"/>
      <c r="AH132" s="108"/>
      <c r="AI132" s="108"/>
      <c r="AJ132" s="108"/>
      <c r="AK132" s="108">
        <f t="shared" si="118"/>
        <v>0</v>
      </c>
      <c r="AL132" s="108">
        <f t="shared" si="119"/>
        <v>0</v>
      </c>
      <c r="AM132" s="127" t="e">
        <f t="shared" si="120"/>
        <v>#DIV/0!</v>
      </c>
      <c r="AN132" s="108">
        <f t="shared" si="121"/>
        <v>0</v>
      </c>
      <c r="AO132" s="108">
        <f t="shared" si="122"/>
        <v>0</v>
      </c>
      <c r="AP132" s="108">
        <f t="shared" si="123"/>
        <v>7978950</v>
      </c>
      <c r="AQ132" s="108">
        <f t="shared" si="124"/>
        <v>7978950</v>
      </c>
      <c r="AR132" s="133">
        <f t="shared" si="125"/>
        <v>1</v>
      </c>
      <c r="AS132" s="131">
        <f>+W132</f>
        <v>53193</v>
      </c>
      <c r="AT132" s="156">
        <f t="shared" si="227"/>
        <v>15957900</v>
      </c>
      <c r="AU132" s="157" t="s">
        <v>44</v>
      </c>
    </row>
    <row r="133" spans="1:49" ht="58" x14ac:dyDescent="0.35">
      <c r="A133" s="9">
        <v>118</v>
      </c>
      <c r="B133" s="9" t="s">
        <v>34</v>
      </c>
      <c r="C133" s="10" t="s">
        <v>240</v>
      </c>
      <c r="D133" s="39" t="s">
        <v>241</v>
      </c>
      <c r="E133" s="73"/>
      <c r="F133" s="12" t="s">
        <v>37</v>
      </c>
      <c r="G133" s="10">
        <v>300</v>
      </c>
      <c r="H133" s="105">
        <v>69000</v>
      </c>
      <c r="I133" s="123">
        <f t="shared" si="215"/>
        <v>82110</v>
      </c>
      <c r="J133" s="105">
        <f t="shared" si="191"/>
        <v>20700000</v>
      </c>
      <c r="K133" s="140">
        <f t="shared" si="161"/>
        <v>24633000</v>
      </c>
      <c r="L133" s="108">
        <v>72000</v>
      </c>
      <c r="M133" s="108">
        <f t="shared" si="216"/>
        <v>85680</v>
      </c>
      <c r="N133" s="108">
        <f t="shared" si="217"/>
        <v>21600000</v>
      </c>
      <c r="O133" s="108">
        <f t="shared" si="218"/>
        <v>25704000</v>
      </c>
      <c r="P133" s="108">
        <v>39000</v>
      </c>
      <c r="Q133" s="108">
        <f t="shared" si="219"/>
        <v>46410</v>
      </c>
      <c r="R133" s="105">
        <f t="shared" si="220"/>
        <v>11700000</v>
      </c>
      <c r="S133" s="108">
        <f t="shared" si="221"/>
        <v>13923000</v>
      </c>
      <c r="T133" s="108">
        <f t="shared" ref="T133:T196" si="238">AVERAGE(K133,O133,S133)</f>
        <v>21420000</v>
      </c>
      <c r="U133" s="108">
        <f t="shared" ref="U133:U196" si="239">_xlfn.STDEV.P(K133,O133,S133)</f>
        <v>5319180.1999932285</v>
      </c>
      <c r="V133" s="127">
        <f t="shared" si="235"/>
        <v>0.24832774042918901</v>
      </c>
      <c r="W133" s="108">
        <f t="shared" si="236"/>
        <v>71400</v>
      </c>
      <c r="X133" s="108">
        <f t="shared" si="237"/>
        <v>21420000</v>
      </c>
      <c r="Y133" s="108">
        <v>41271</v>
      </c>
      <c r="Z133" s="108">
        <f t="shared" si="222"/>
        <v>49112.49</v>
      </c>
      <c r="AA133" s="108">
        <f t="shared" si="228"/>
        <v>12381300</v>
      </c>
      <c r="AB133" s="108">
        <f t="shared" si="229"/>
        <v>14733747</v>
      </c>
      <c r="AC133" s="108">
        <f t="shared" si="230"/>
        <v>47655.462184873955</v>
      </c>
      <c r="AD133" s="108">
        <v>56710</v>
      </c>
      <c r="AE133" s="108">
        <f t="shared" si="231"/>
        <v>14296638.655462187</v>
      </c>
      <c r="AF133" s="108">
        <f t="shared" si="232"/>
        <v>17013000</v>
      </c>
      <c r="AG133" s="105">
        <f>_xlfn.XLOOKUP(D133,[1]General!$D$7:$D$477,[1]General!$L$7:$L$477)</f>
        <v>39842.016806722691</v>
      </c>
      <c r="AH133" s="108">
        <f>_xlfn.XLOOKUP(D133,[1]General!$D$7:$D$477,[1]General!$M$7:$M$477)</f>
        <v>47412</v>
      </c>
      <c r="AI133" s="108">
        <f t="shared" si="233"/>
        <v>11952605.042016808</v>
      </c>
      <c r="AJ133" s="108">
        <f t="shared" si="234"/>
        <v>14223600</v>
      </c>
      <c r="AK133" s="108">
        <f t="shared" ref="AK133:AK196" si="240">AVERAGE(AB133,AF133,AJ133)</f>
        <v>15323449</v>
      </c>
      <c r="AL133" s="108">
        <f t="shared" ref="AL133:AL196" si="241">_xlfn.STDEV.P(AB133,AF133,AJ133)</f>
        <v>1212710.3052262729</v>
      </c>
      <c r="AM133" s="127">
        <f t="shared" ref="AM133:AM196" si="242">+AL133/AK133</f>
        <v>7.9140819095379442E-2</v>
      </c>
      <c r="AN133" s="108">
        <f t="shared" ref="AN133:AN196" si="243">AVERAGE(Z133,AD133,AH133)</f>
        <v>51078.16333333333</v>
      </c>
      <c r="AO133" s="108">
        <f t="shared" ref="AO133:AO196" si="244">+AK133</f>
        <v>15323449</v>
      </c>
      <c r="AP133" s="108">
        <f t="shared" ref="AP133:AP196" si="245">AVERAGE(X133,AO133)</f>
        <v>18371724.5</v>
      </c>
      <c r="AQ133" s="108">
        <f t="shared" ref="AQ133:AQ196" si="246">_xlfn.STDEV.P(X133,AO133)</f>
        <v>3048275.5</v>
      </c>
      <c r="AR133" s="162">
        <f t="shared" ref="AR133:AR196" si="247">+AQ133/AP133</f>
        <v>0.16592212124670169</v>
      </c>
      <c r="AS133" s="131">
        <f>AVERAGE(I133,M133,Q133,Z133,AD133,AH133)</f>
        <v>61239.081666666665</v>
      </c>
      <c r="AT133" s="156">
        <f t="shared" si="227"/>
        <v>18371724.5</v>
      </c>
      <c r="AU133" s="88"/>
    </row>
    <row r="134" spans="1:49" s="180" customFormat="1" ht="174" x14ac:dyDescent="0.35">
      <c r="A134" s="80">
        <v>119</v>
      </c>
      <c r="B134" s="80" t="s">
        <v>166</v>
      </c>
      <c r="C134" s="175" t="s">
        <v>242</v>
      </c>
      <c r="D134" s="39" t="s">
        <v>194</v>
      </c>
      <c r="E134" s="73"/>
      <c r="F134" s="176" t="s">
        <v>195</v>
      </c>
      <c r="G134" s="175">
        <v>1</v>
      </c>
      <c r="H134" s="108">
        <v>14495798.32</v>
      </c>
      <c r="I134" s="205">
        <f>+H134*1.19</f>
        <v>17250000.000799999</v>
      </c>
      <c r="J134" s="177">
        <f>+H134*G134</f>
        <v>14495798.32</v>
      </c>
      <c r="K134" s="206">
        <f>+I134*G134</f>
        <v>17250000.000799999</v>
      </c>
      <c r="L134" s="177">
        <v>15378151.26</v>
      </c>
      <c r="M134" s="177">
        <f t="shared" si="216"/>
        <v>18299999.999399997</v>
      </c>
      <c r="N134" s="177">
        <f t="shared" si="217"/>
        <v>15378151.26</v>
      </c>
      <c r="O134" s="177">
        <f t="shared" si="218"/>
        <v>18299999.999399997</v>
      </c>
      <c r="P134" s="177">
        <v>8193277.3099999996</v>
      </c>
      <c r="Q134" s="177">
        <f>+P134*1.19</f>
        <v>9749999.9989</v>
      </c>
      <c r="R134" s="177">
        <f>+P134*G134</f>
        <v>8193277.3099999996</v>
      </c>
      <c r="S134" s="177">
        <f>+Q134*G134</f>
        <v>9749999.9989</v>
      </c>
      <c r="T134" s="177">
        <f>AVERAGE(K134,O134,S134)</f>
        <v>15099999.999700001</v>
      </c>
      <c r="U134" s="177">
        <f>_xlfn.STDEV.P(K134,O134,S134)</f>
        <v>3807229.964658021</v>
      </c>
      <c r="V134" s="207"/>
      <c r="W134" s="177">
        <f t="shared" si="236"/>
        <v>15099999.999700001</v>
      </c>
      <c r="X134" s="177">
        <f t="shared" si="237"/>
        <v>15099999.999700001</v>
      </c>
      <c r="Y134" s="177"/>
      <c r="Z134" s="177"/>
      <c r="AA134" s="177">
        <f t="shared" si="228"/>
        <v>0</v>
      </c>
      <c r="AB134" s="177">
        <f t="shared" si="229"/>
        <v>0</v>
      </c>
      <c r="AC134" s="177">
        <f t="shared" si="230"/>
        <v>0</v>
      </c>
      <c r="AD134" s="177">
        <v>0</v>
      </c>
      <c r="AE134" s="177">
        <f t="shared" si="231"/>
        <v>0</v>
      </c>
      <c r="AF134" s="177">
        <f t="shared" si="232"/>
        <v>0</v>
      </c>
      <c r="AG134" s="177"/>
      <c r="AH134" s="177"/>
      <c r="AI134" s="177"/>
      <c r="AJ134" s="177"/>
      <c r="AK134" s="177">
        <f>AVERAGE(AB134,AF134,AJ134)</f>
        <v>0</v>
      </c>
      <c r="AL134" s="177">
        <f>_xlfn.STDEV.P(AB134,AF134,AJ134)</f>
        <v>0</v>
      </c>
      <c r="AM134" s="207"/>
      <c r="AN134" s="177"/>
      <c r="AO134" s="177">
        <f t="shared" si="244"/>
        <v>0</v>
      </c>
      <c r="AP134" s="177">
        <f t="shared" si="245"/>
        <v>7549999.9998500003</v>
      </c>
      <c r="AQ134" s="177">
        <f t="shared" si="246"/>
        <v>7549999.9998500003</v>
      </c>
      <c r="AR134" s="133">
        <f t="shared" si="247"/>
        <v>1</v>
      </c>
      <c r="AS134" s="178">
        <f>+AP134</f>
        <v>7549999.9998500003</v>
      </c>
      <c r="AT134" s="165">
        <f t="shared" si="227"/>
        <v>7549999.9998500003</v>
      </c>
      <c r="AU134" s="182" t="s">
        <v>44</v>
      </c>
      <c r="AW134" s="181"/>
    </row>
    <row r="135" spans="1:49" ht="101.5" x14ac:dyDescent="0.35">
      <c r="A135" s="9">
        <v>120</v>
      </c>
      <c r="B135" s="9" t="s">
        <v>166</v>
      </c>
      <c r="C135" s="10" t="s">
        <v>196</v>
      </c>
      <c r="D135" s="39" t="s">
        <v>197</v>
      </c>
      <c r="E135" s="73"/>
      <c r="F135" s="12" t="s">
        <v>37</v>
      </c>
      <c r="G135" s="10">
        <v>2</v>
      </c>
      <c r="H135" s="105">
        <v>2990000</v>
      </c>
      <c r="I135" s="123">
        <f t="shared" si="215"/>
        <v>3558100</v>
      </c>
      <c r="J135" s="105">
        <f t="shared" si="191"/>
        <v>5980000</v>
      </c>
      <c r="K135" s="140">
        <f t="shared" si="161"/>
        <v>7116200</v>
      </c>
      <c r="L135" s="108">
        <v>3068000</v>
      </c>
      <c r="M135" s="108">
        <f t="shared" si="216"/>
        <v>3650920</v>
      </c>
      <c r="N135" s="108">
        <f t="shared" si="217"/>
        <v>6136000</v>
      </c>
      <c r="O135" s="108">
        <f t="shared" si="218"/>
        <v>7301840</v>
      </c>
      <c r="P135" s="108">
        <v>1690000</v>
      </c>
      <c r="Q135" s="108">
        <f t="shared" si="219"/>
        <v>2011100</v>
      </c>
      <c r="R135" s="105">
        <f t="shared" ref="R135:R140" si="248">+P135*G135</f>
        <v>3380000</v>
      </c>
      <c r="S135" s="108">
        <f t="shared" ref="S135:S140" si="249">+Q135*G135</f>
        <v>4022200</v>
      </c>
      <c r="T135" s="108">
        <f t="shared" si="238"/>
        <v>6146746.666666667</v>
      </c>
      <c r="U135" s="108">
        <f t="shared" si="239"/>
        <v>1504191.7999451472</v>
      </c>
      <c r="V135" s="127">
        <f t="shared" si="235"/>
        <v>0.24471348528194001</v>
      </c>
      <c r="W135" s="108">
        <f t="shared" si="236"/>
        <v>3073373.3333333335</v>
      </c>
      <c r="X135" s="108">
        <f t="shared" si="237"/>
        <v>6146746.666666667</v>
      </c>
      <c r="Y135" s="108"/>
      <c r="Z135" s="108">
        <f t="shared" ref="Z135:Z140" si="250">+Y135*1.19</f>
        <v>0</v>
      </c>
      <c r="AA135" s="108">
        <f t="shared" si="228"/>
        <v>0</v>
      </c>
      <c r="AB135" s="108">
        <f t="shared" si="229"/>
        <v>0</v>
      </c>
      <c r="AC135" s="108">
        <f t="shared" si="230"/>
        <v>0</v>
      </c>
      <c r="AD135" s="108">
        <v>0</v>
      </c>
      <c r="AE135" s="108">
        <f t="shared" si="231"/>
        <v>0</v>
      </c>
      <c r="AF135" s="108">
        <f t="shared" si="232"/>
        <v>0</v>
      </c>
      <c r="AG135" s="105"/>
      <c r="AH135" s="108"/>
      <c r="AI135" s="108"/>
      <c r="AJ135" s="108"/>
      <c r="AK135" s="108">
        <f t="shared" si="240"/>
        <v>0</v>
      </c>
      <c r="AL135" s="108">
        <f t="shared" si="241"/>
        <v>0</v>
      </c>
      <c r="AM135" s="127"/>
      <c r="AN135" s="108"/>
      <c r="AO135" s="108">
        <f t="shared" si="244"/>
        <v>0</v>
      </c>
      <c r="AP135" s="108">
        <f t="shared" si="245"/>
        <v>3073373.3333333335</v>
      </c>
      <c r="AQ135" s="108">
        <f t="shared" si="246"/>
        <v>3073373.3333333335</v>
      </c>
      <c r="AR135" s="133">
        <f t="shared" si="247"/>
        <v>1</v>
      </c>
      <c r="AS135" s="131">
        <f>+AP135</f>
        <v>3073373.3333333335</v>
      </c>
      <c r="AT135" s="156">
        <f t="shared" si="227"/>
        <v>6146746.666666667</v>
      </c>
      <c r="AU135" s="157" t="s">
        <v>44</v>
      </c>
    </row>
    <row r="136" spans="1:49" ht="29" x14ac:dyDescent="0.35">
      <c r="A136" s="9">
        <v>121</v>
      </c>
      <c r="B136" s="9" t="s">
        <v>166</v>
      </c>
      <c r="C136" s="10" t="s">
        <v>199</v>
      </c>
      <c r="D136" s="39" t="s">
        <v>200</v>
      </c>
      <c r="E136" s="73"/>
      <c r="F136" s="12" t="s">
        <v>37</v>
      </c>
      <c r="G136" s="10">
        <v>1</v>
      </c>
      <c r="H136" s="105">
        <v>2645000</v>
      </c>
      <c r="I136" s="123">
        <f t="shared" si="215"/>
        <v>3147550</v>
      </c>
      <c r="J136" s="105">
        <f t="shared" si="191"/>
        <v>2645000</v>
      </c>
      <c r="K136" s="140">
        <f t="shared" si="161"/>
        <v>3147550</v>
      </c>
      <c r="L136" s="108">
        <v>2760000</v>
      </c>
      <c r="M136" s="108">
        <f t="shared" si="216"/>
        <v>3284400</v>
      </c>
      <c r="N136" s="108">
        <f t="shared" si="217"/>
        <v>2760000</v>
      </c>
      <c r="O136" s="108">
        <f t="shared" si="218"/>
        <v>3284400</v>
      </c>
      <c r="P136" s="108">
        <v>1495000</v>
      </c>
      <c r="Q136" s="108">
        <f t="shared" si="219"/>
        <v>1779050</v>
      </c>
      <c r="R136" s="105">
        <f t="shared" ref="R136" si="251">+P136*G136</f>
        <v>1495000</v>
      </c>
      <c r="S136" s="108">
        <f t="shared" ref="S136" si="252">+Q136*G136</f>
        <v>1779050</v>
      </c>
      <c r="T136" s="108">
        <f t="shared" si="238"/>
        <v>2737000</v>
      </c>
      <c r="U136" s="108">
        <f t="shared" si="239"/>
        <v>679673.02555469028</v>
      </c>
      <c r="V136" s="127">
        <f t="shared" si="235"/>
        <v>0.24832774042918898</v>
      </c>
      <c r="W136" s="108">
        <f t="shared" si="236"/>
        <v>2737000</v>
      </c>
      <c r="X136" s="108">
        <f t="shared" si="237"/>
        <v>2737000</v>
      </c>
      <c r="Y136" s="108"/>
      <c r="Z136" s="108">
        <f t="shared" si="250"/>
        <v>0</v>
      </c>
      <c r="AA136" s="108">
        <f t="shared" si="228"/>
        <v>0</v>
      </c>
      <c r="AB136" s="108">
        <f t="shared" si="229"/>
        <v>0</v>
      </c>
      <c r="AC136" s="108">
        <f t="shared" si="230"/>
        <v>0</v>
      </c>
      <c r="AD136" s="108">
        <v>0</v>
      </c>
      <c r="AE136" s="108">
        <f t="shared" si="231"/>
        <v>0</v>
      </c>
      <c r="AF136" s="108">
        <f t="shared" si="232"/>
        <v>0</v>
      </c>
      <c r="AG136" s="105"/>
      <c r="AH136" s="108"/>
      <c r="AI136" s="108"/>
      <c r="AJ136" s="108"/>
      <c r="AK136" s="108">
        <f t="shared" si="240"/>
        <v>0</v>
      </c>
      <c r="AL136" s="108">
        <f t="shared" si="241"/>
        <v>0</v>
      </c>
      <c r="AM136" s="127"/>
      <c r="AN136" s="108">
        <f t="shared" si="243"/>
        <v>0</v>
      </c>
      <c r="AO136" s="108">
        <f t="shared" si="244"/>
        <v>0</v>
      </c>
      <c r="AP136" s="108">
        <f t="shared" si="245"/>
        <v>1368500</v>
      </c>
      <c r="AQ136" s="108">
        <f t="shared" si="246"/>
        <v>1368500</v>
      </c>
      <c r="AR136" s="133">
        <f t="shared" si="247"/>
        <v>1</v>
      </c>
      <c r="AS136" s="131">
        <f>+W136</f>
        <v>2737000</v>
      </c>
      <c r="AT136" s="156">
        <f t="shared" si="227"/>
        <v>2737000</v>
      </c>
      <c r="AU136" s="157" t="s">
        <v>44</v>
      </c>
    </row>
    <row r="137" spans="1:49" ht="29" x14ac:dyDescent="0.35">
      <c r="A137" s="9">
        <v>122</v>
      </c>
      <c r="B137" s="9" t="s">
        <v>166</v>
      </c>
      <c r="C137" s="10" t="s">
        <v>201</v>
      </c>
      <c r="D137" s="39" t="s">
        <v>202</v>
      </c>
      <c r="E137" s="73"/>
      <c r="F137" s="12" t="s">
        <v>37</v>
      </c>
      <c r="G137" s="10">
        <v>40</v>
      </c>
      <c r="H137" s="105">
        <v>207000</v>
      </c>
      <c r="I137" s="123">
        <f t="shared" si="215"/>
        <v>246330</v>
      </c>
      <c r="J137" s="105">
        <f t="shared" si="191"/>
        <v>8280000</v>
      </c>
      <c r="K137" s="140">
        <f t="shared" si="161"/>
        <v>9853200</v>
      </c>
      <c r="L137" s="108">
        <v>219600</v>
      </c>
      <c r="M137" s="108">
        <f t="shared" si="216"/>
        <v>261324</v>
      </c>
      <c r="N137" s="108">
        <f t="shared" si="217"/>
        <v>8784000</v>
      </c>
      <c r="O137" s="108">
        <f t="shared" si="218"/>
        <v>10452960</v>
      </c>
      <c r="P137" s="108">
        <v>117000</v>
      </c>
      <c r="Q137" s="108">
        <f t="shared" si="219"/>
        <v>139230</v>
      </c>
      <c r="R137" s="105">
        <f t="shared" si="248"/>
        <v>4680000</v>
      </c>
      <c r="S137" s="108">
        <f t="shared" si="249"/>
        <v>5569200</v>
      </c>
      <c r="T137" s="108">
        <f t="shared" si="238"/>
        <v>8625120</v>
      </c>
      <c r="U137" s="108">
        <f t="shared" si="239"/>
        <v>2174689.7555283606</v>
      </c>
      <c r="V137" s="127">
        <f t="shared" si="235"/>
        <v>0.25213443471260233</v>
      </c>
      <c r="W137" s="108">
        <f t="shared" si="236"/>
        <v>215628</v>
      </c>
      <c r="X137" s="108">
        <f t="shared" si="237"/>
        <v>8625120</v>
      </c>
      <c r="Y137" s="108"/>
      <c r="Z137" s="108">
        <f t="shared" si="250"/>
        <v>0</v>
      </c>
      <c r="AA137" s="108">
        <f t="shared" si="228"/>
        <v>0</v>
      </c>
      <c r="AB137" s="108">
        <f t="shared" si="229"/>
        <v>0</v>
      </c>
      <c r="AC137" s="108">
        <f t="shared" si="230"/>
        <v>124983.19327731093</v>
      </c>
      <c r="AD137" s="108">
        <v>148730</v>
      </c>
      <c r="AE137" s="108">
        <f t="shared" si="231"/>
        <v>4999327.7310924372</v>
      </c>
      <c r="AF137" s="108">
        <f t="shared" si="232"/>
        <v>5949200</v>
      </c>
      <c r="AG137" s="105">
        <f>_xlfn.XLOOKUP(D137,[1]General!$D$7:$D$477,[1]General!$L$7:$L$477)</f>
        <v>131596.63865546219</v>
      </c>
      <c r="AH137" s="108">
        <f>_xlfn.XLOOKUP(D137,[1]General!$D$7:$D$477,[1]General!$M$7:$M$477)</f>
        <v>156600</v>
      </c>
      <c r="AI137" s="108">
        <f t="shared" si="233"/>
        <v>5263865.5462184874</v>
      </c>
      <c r="AJ137" s="108">
        <f t="shared" si="234"/>
        <v>6264000</v>
      </c>
      <c r="AK137" s="108">
        <f t="shared" si="240"/>
        <v>4071066.6666666665</v>
      </c>
      <c r="AL137" s="108">
        <f t="shared" si="241"/>
        <v>2881546.1837161118</v>
      </c>
      <c r="AM137" s="127">
        <f t="shared" si="242"/>
        <v>0.70781110201653419</v>
      </c>
      <c r="AN137" s="108">
        <f t="shared" si="243"/>
        <v>101776.66666666667</v>
      </c>
      <c r="AO137" s="108">
        <f t="shared" si="244"/>
        <v>4071066.6666666665</v>
      </c>
      <c r="AP137" s="108">
        <f t="shared" si="245"/>
        <v>6348093.333333333</v>
      </c>
      <c r="AQ137" s="108">
        <f t="shared" si="246"/>
        <v>2277026.6666666665</v>
      </c>
      <c r="AR137" s="133">
        <f t="shared" si="247"/>
        <v>0.35869457915972669</v>
      </c>
      <c r="AS137" s="131">
        <f>+AN137</f>
        <v>101776.66666666667</v>
      </c>
      <c r="AT137" s="156">
        <f t="shared" si="227"/>
        <v>4071066.666666667</v>
      </c>
      <c r="AU137" s="157" t="s">
        <v>44</v>
      </c>
    </row>
    <row r="138" spans="1:49" ht="29" x14ac:dyDescent="0.35">
      <c r="A138" s="9">
        <v>123</v>
      </c>
      <c r="B138" s="9" t="s">
        <v>166</v>
      </c>
      <c r="C138" s="10" t="s">
        <v>203</v>
      </c>
      <c r="D138" s="39" t="s">
        <v>243</v>
      </c>
      <c r="E138" s="73"/>
      <c r="F138" s="12" t="s">
        <v>37</v>
      </c>
      <c r="G138" s="10">
        <v>5</v>
      </c>
      <c r="H138" s="105">
        <v>1150000</v>
      </c>
      <c r="I138" s="123">
        <f t="shared" si="215"/>
        <v>1368500</v>
      </c>
      <c r="J138" s="105">
        <f t="shared" si="191"/>
        <v>5750000</v>
      </c>
      <c r="K138" s="140">
        <f t="shared" si="161"/>
        <v>6842500</v>
      </c>
      <c r="L138" s="108">
        <v>1180000</v>
      </c>
      <c r="M138" s="108">
        <f t="shared" si="216"/>
        <v>1404200</v>
      </c>
      <c r="N138" s="108">
        <f t="shared" si="217"/>
        <v>5900000</v>
      </c>
      <c r="O138" s="108">
        <f t="shared" si="218"/>
        <v>7021000</v>
      </c>
      <c r="P138" s="108">
        <v>650000</v>
      </c>
      <c r="Q138" s="108">
        <f t="shared" si="219"/>
        <v>773500</v>
      </c>
      <c r="R138" s="105">
        <f t="shared" si="248"/>
        <v>3250000</v>
      </c>
      <c r="S138" s="108">
        <f t="shared" si="249"/>
        <v>3867500</v>
      </c>
      <c r="T138" s="108">
        <f t="shared" si="238"/>
        <v>5910333.333333333</v>
      </c>
      <c r="U138" s="108">
        <f t="shared" si="239"/>
        <v>1446338.2691780264</v>
      </c>
      <c r="V138" s="127">
        <f t="shared" si="235"/>
        <v>0.24471348528194006</v>
      </c>
      <c r="W138" s="108">
        <f t="shared" si="236"/>
        <v>1182066.6666666667</v>
      </c>
      <c r="X138" s="108">
        <f t="shared" si="237"/>
        <v>5910333.333333333</v>
      </c>
      <c r="Y138" s="108">
        <v>130378</v>
      </c>
      <c r="Z138" s="108">
        <f t="shared" si="250"/>
        <v>155149.82</v>
      </c>
      <c r="AA138" s="108">
        <f t="shared" si="228"/>
        <v>651890</v>
      </c>
      <c r="AB138" s="108">
        <f t="shared" si="229"/>
        <v>775749.10000000009</v>
      </c>
      <c r="AC138" s="108">
        <f t="shared" si="230"/>
        <v>145663.8655462185</v>
      </c>
      <c r="AD138" s="108">
        <v>173340</v>
      </c>
      <c r="AE138" s="108">
        <f t="shared" si="231"/>
        <v>728319.32773109246</v>
      </c>
      <c r="AF138" s="108">
        <f t="shared" si="232"/>
        <v>866700</v>
      </c>
      <c r="AG138" s="105">
        <f>_xlfn.XLOOKUP(D138,[1]General!$D$7:$D$477,[1]General!$L$7:$L$477)</f>
        <v>154285.71428571429</v>
      </c>
      <c r="AH138" s="108">
        <f>_xlfn.XLOOKUP(D138,[1]General!$D$7:$D$477,[1]General!$M$7:$M$477)</f>
        <v>183600</v>
      </c>
      <c r="AI138" s="108">
        <f t="shared" si="233"/>
        <v>771428.57142857148</v>
      </c>
      <c r="AJ138" s="108">
        <f t="shared" si="234"/>
        <v>918000</v>
      </c>
      <c r="AK138" s="108">
        <f t="shared" si="240"/>
        <v>853483.03333333333</v>
      </c>
      <c r="AL138" s="108">
        <f t="shared" si="241"/>
        <v>58820.89081045569</v>
      </c>
      <c r="AM138" s="127">
        <f t="shared" si="242"/>
        <v>6.8918641042841691E-2</v>
      </c>
      <c r="AN138" s="108">
        <f t="shared" si="243"/>
        <v>170696.60666666666</v>
      </c>
      <c r="AO138" s="108">
        <f t="shared" si="244"/>
        <v>853483.03333333333</v>
      </c>
      <c r="AP138" s="108">
        <f t="shared" si="245"/>
        <v>3381908.1833333331</v>
      </c>
      <c r="AQ138" s="108">
        <f t="shared" si="246"/>
        <v>2528425.1500000004</v>
      </c>
      <c r="AR138" s="133">
        <f t="shared" si="247"/>
        <v>0.74763270110659585</v>
      </c>
      <c r="AS138" s="131">
        <f>+AN138</f>
        <v>170696.60666666666</v>
      </c>
      <c r="AT138" s="156">
        <f t="shared" si="227"/>
        <v>853483.03333333333</v>
      </c>
      <c r="AU138" s="157" t="s">
        <v>44</v>
      </c>
    </row>
    <row r="139" spans="1:49" ht="29" x14ac:dyDescent="0.35">
      <c r="A139" s="9">
        <v>124</v>
      </c>
      <c r="B139" s="9" t="s">
        <v>166</v>
      </c>
      <c r="C139" s="10" t="s">
        <v>205</v>
      </c>
      <c r="D139" s="39" t="s">
        <v>244</v>
      </c>
      <c r="E139" s="73"/>
      <c r="F139" s="12" t="s">
        <v>37</v>
      </c>
      <c r="G139" s="10">
        <v>2</v>
      </c>
      <c r="H139" s="105">
        <v>920000</v>
      </c>
      <c r="I139" s="123">
        <f t="shared" si="215"/>
        <v>1094800</v>
      </c>
      <c r="J139" s="105">
        <f t="shared" si="191"/>
        <v>1840000</v>
      </c>
      <c r="K139" s="140">
        <f t="shared" si="161"/>
        <v>2189600</v>
      </c>
      <c r="L139" s="108">
        <v>960000</v>
      </c>
      <c r="M139" s="108">
        <f t="shared" si="216"/>
        <v>1142400</v>
      </c>
      <c r="N139" s="108">
        <f t="shared" si="217"/>
        <v>1920000</v>
      </c>
      <c r="O139" s="108">
        <f t="shared" si="218"/>
        <v>2284800</v>
      </c>
      <c r="P139" s="108">
        <v>520000</v>
      </c>
      <c r="Q139" s="108">
        <f t="shared" si="219"/>
        <v>618800</v>
      </c>
      <c r="R139" s="105">
        <f t="shared" si="248"/>
        <v>1040000</v>
      </c>
      <c r="S139" s="108">
        <f t="shared" si="249"/>
        <v>1237600</v>
      </c>
      <c r="T139" s="108">
        <f t="shared" si="238"/>
        <v>1904000</v>
      </c>
      <c r="U139" s="108">
        <f t="shared" si="239"/>
        <v>472816.01777717582</v>
      </c>
      <c r="V139" s="127">
        <f t="shared" si="235"/>
        <v>0.24832774042918898</v>
      </c>
      <c r="W139" s="108">
        <f t="shared" si="236"/>
        <v>952000</v>
      </c>
      <c r="X139" s="108">
        <f t="shared" si="237"/>
        <v>1904000</v>
      </c>
      <c r="Y139" s="108">
        <v>222992</v>
      </c>
      <c r="Z139" s="108">
        <f t="shared" si="250"/>
        <v>265360.48</v>
      </c>
      <c r="AA139" s="108">
        <f t="shared" si="228"/>
        <v>445984</v>
      </c>
      <c r="AB139" s="108">
        <f t="shared" si="229"/>
        <v>530720.96</v>
      </c>
      <c r="AC139" s="108">
        <f t="shared" si="230"/>
        <v>237378.15126050421</v>
      </c>
      <c r="AD139" s="108">
        <v>282480</v>
      </c>
      <c r="AE139" s="108">
        <f t="shared" si="231"/>
        <v>474756.30252100842</v>
      </c>
      <c r="AF139" s="108">
        <f t="shared" si="232"/>
        <v>564960</v>
      </c>
      <c r="AG139" s="105">
        <f>_xlfn.XLOOKUP(D139,[1]General!$D$7:$D$477,[1]General!$L$7:$L$477)</f>
        <v>232336.13445378153</v>
      </c>
      <c r="AH139" s="108">
        <f>_xlfn.XLOOKUP(D139,[1]General!$D$7:$D$477,[1]General!$M$7:$M$477)</f>
        <v>276480</v>
      </c>
      <c r="AI139" s="108">
        <f t="shared" si="233"/>
        <v>464672.26890756306</v>
      </c>
      <c r="AJ139" s="108">
        <f t="shared" si="234"/>
        <v>552960</v>
      </c>
      <c r="AK139" s="108">
        <f t="shared" si="240"/>
        <v>549546.98666666669</v>
      </c>
      <c r="AL139" s="108">
        <f t="shared" si="241"/>
        <v>14184.838385650459</v>
      </c>
      <c r="AM139" s="127">
        <f t="shared" si="242"/>
        <v>2.5811875471631721E-2</v>
      </c>
      <c r="AN139" s="108">
        <f t="shared" si="243"/>
        <v>274773.49333333335</v>
      </c>
      <c r="AO139" s="108">
        <f t="shared" si="244"/>
        <v>549546.98666666669</v>
      </c>
      <c r="AP139" s="108">
        <f t="shared" si="245"/>
        <v>1226773.4933333334</v>
      </c>
      <c r="AQ139" s="108">
        <f t="shared" si="246"/>
        <v>677226.50666666648</v>
      </c>
      <c r="AR139" s="133">
        <f t="shared" si="247"/>
        <v>0.55203875071227471</v>
      </c>
      <c r="AS139" s="131">
        <f>AVERAGE(AJ139,AB139,AF139)</f>
        <v>549546.98666666669</v>
      </c>
      <c r="AT139" s="156">
        <f t="shared" si="227"/>
        <v>1099093.9733333334</v>
      </c>
      <c r="AU139" s="157" t="s">
        <v>44</v>
      </c>
    </row>
    <row r="140" spans="1:49" ht="58" x14ac:dyDescent="0.35">
      <c r="A140" s="9">
        <v>125</v>
      </c>
      <c r="B140" s="9" t="s">
        <v>34</v>
      </c>
      <c r="C140" s="10" t="s">
        <v>207</v>
      </c>
      <c r="D140" s="39" t="s">
        <v>208</v>
      </c>
      <c r="E140" s="73"/>
      <c r="F140" s="12" t="s">
        <v>37</v>
      </c>
      <c r="G140" s="10">
        <v>30</v>
      </c>
      <c r="H140" s="105">
        <v>173650</v>
      </c>
      <c r="I140" s="123">
        <f t="shared" si="215"/>
        <v>206643.5</v>
      </c>
      <c r="J140" s="105">
        <f t="shared" si="191"/>
        <v>5209500</v>
      </c>
      <c r="K140" s="140">
        <f t="shared" si="161"/>
        <v>6199305</v>
      </c>
      <c r="L140" s="108">
        <v>184220</v>
      </c>
      <c r="M140" s="108">
        <f t="shared" si="216"/>
        <v>219221.8</v>
      </c>
      <c r="N140" s="108">
        <f t="shared" si="217"/>
        <v>5526600</v>
      </c>
      <c r="O140" s="108">
        <f t="shared" si="218"/>
        <v>6576654</v>
      </c>
      <c r="P140" s="108">
        <v>98150</v>
      </c>
      <c r="Q140" s="108">
        <f t="shared" si="219"/>
        <v>116798.5</v>
      </c>
      <c r="R140" s="105">
        <f t="shared" si="248"/>
        <v>2944500</v>
      </c>
      <c r="S140" s="108">
        <f t="shared" si="249"/>
        <v>3503955</v>
      </c>
      <c r="T140" s="108">
        <f t="shared" si="238"/>
        <v>5426638</v>
      </c>
      <c r="U140" s="108">
        <f t="shared" si="239"/>
        <v>1368242.3045199267</v>
      </c>
      <c r="V140" s="127">
        <f t="shared" si="235"/>
        <v>0.25213443471260227</v>
      </c>
      <c r="W140" s="108">
        <f t="shared" si="236"/>
        <v>180887.93333333335</v>
      </c>
      <c r="X140" s="108">
        <f t="shared" si="237"/>
        <v>5426638</v>
      </c>
      <c r="Y140" s="108">
        <v>196017</v>
      </c>
      <c r="Z140" s="108">
        <f t="shared" si="250"/>
        <v>233260.22999999998</v>
      </c>
      <c r="AA140" s="108">
        <f t="shared" si="228"/>
        <v>5880510</v>
      </c>
      <c r="AB140" s="108">
        <f t="shared" si="229"/>
        <v>6997806.8999999994</v>
      </c>
      <c r="AC140" s="108">
        <f t="shared" si="230"/>
        <v>181630.25210084036</v>
      </c>
      <c r="AD140" s="108">
        <v>216140</v>
      </c>
      <c r="AE140" s="108">
        <f t="shared" si="231"/>
        <v>5448907.563025211</v>
      </c>
      <c r="AF140" s="108">
        <f t="shared" si="232"/>
        <v>6484200</v>
      </c>
      <c r="AG140" s="105">
        <f>_xlfn.XLOOKUP(D140,[1]General!$D$7:$D$477,[1]General!$L$7:$L$477)</f>
        <v>166554.62184873951</v>
      </c>
      <c r="AH140" s="108">
        <f>_xlfn.XLOOKUP(D140,[1]General!$D$7:$D$477,[1]General!$M$7:$M$477)</f>
        <v>198200</v>
      </c>
      <c r="AI140" s="108">
        <f t="shared" si="233"/>
        <v>4996638.6554621849</v>
      </c>
      <c r="AJ140" s="108">
        <f t="shared" si="234"/>
        <v>5946000</v>
      </c>
      <c r="AK140" s="108">
        <f t="shared" si="240"/>
        <v>6476002.2999999998</v>
      </c>
      <c r="AL140" s="108">
        <f t="shared" si="241"/>
        <v>429437.49287944083</v>
      </c>
      <c r="AM140" s="127">
        <f t="shared" si="242"/>
        <v>6.6312127912530369E-2</v>
      </c>
      <c r="AN140" s="108">
        <f t="shared" si="243"/>
        <v>215866.74333333332</v>
      </c>
      <c r="AO140" s="108">
        <f t="shared" si="244"/>
        <v>6476002.2999999998</v>
      </c>
      <c r="AP140" s="108">
        <f t="shared" si="245"/>
        <v>5951320.1500000004</v>
      </c>
      <c r="AQ140" s="108">
        <f t="shared" si="246"/>
        <v>524682.14999999991</v>
      </c>
      <c r="AR140" s="116">
        <f t="shared" si="247"/>
        <v>8.8162313028983974E-2</v>
      </c>
      <c r="AS140" s="131">
        <f>AVERAGE(I140,M140,Q140,Z140,AD140,AH140)</f>
        <v>198377.33833333335</v>
      </c>
      <c r="AT140" s="156">
        <f t="shared" si="227"/>
        <v>5951320.1500000004</v>
      </c>
      <c r="AU140" s="157" t="s">
        <v>38</v>
      </c>
    </row>
    <row r="141" spans="1:49" ht="58" x14ac:dyDescent="0.35">
      <c r="A141" s="67">
        <v>126</v>
      </c>
      <c r="B141" s="67" t="s">
        <v>34</v>
      </c>
      <c r="C141" s="68" t="s">
        <v>210</v>
      </c>
      <c r="D141" s="69" t="str">
        <f>+[2]General!$D$142</f>
        <v>10 Bonos de reconocimiento deportivo, redimibles en almacenes deportivos ubicados en Bogotá por el valor de cada una de las premiaciones Nota: El pago de este bono debe incluir la carga tributaria y el pago del mismo debe ser valor neto</v>
      </c>
      <c r="E141" s="77"/>
      <c r="F141" s="70" t="s">
        <v>169</v>
      </c>
      <c r="G141" s="68">
        <v>1</v>
      </c>
      <c r="H141" s="97"/>
      <c r="I141" s="97"/>
      <c r="J141" s="97"/>
      <c r="K141" s="97"/>
      <c r="L141" s="125"/>
      <c r="M141" s="125"/>
      <c r="N141" s="125"/>
      <c r="O141" s="125"/>
      <c r="P141" s="125"/>
      <c r="Q141" s="125"/>
      <c r="R141" s="125"/>
      <c r="S141" s="125"/>
      <c r="T141" s="125"/>
      <c r="U141" s="125"/>
      <c r="V141" s="138"/>
      <c r="W141" s="125"/>
      <c r="X141" s="125"/>
      <c r="Y141" s="125"/>
      <c r="Z141" s="125"/>
      <c r="AA141" s="125"/>
      <c r="AB141" s="125"/>
      <c r="AC141" s="125" t="s">
        <v>161</v>
      </c>
      <c r="AD141" s="125" t="s">
        <v>161</v>
      </c>
      <c r="AE141" s="125" t="s">
        <v>161</v>
      </c>
      <c r="AF141" s="125" t="s">
        <v>161</v>
      </c>
      <c r="AG141" s="125"/>
      <c r="AH141" s="125"/>
      <c r="AI141" s="125"/>
      <c r="AJ141" s="125"/>
      <c r="AK141" s="125"/>
      <c r="AL141" s="125"/>
      <c r="AM141" s="138"/>
      <c r="AN141" s="125"/>
      <c r="AO141" s="125"/>
      <c r="AP141" s="125"/>
      <c r="AQ141" s="125"/>
      <c r="AR141" s="130"/>
      <c r="AS141" s="100">
        <v>16000000</v>
      </c>
      <c r="AT141" s="156">
        <f t="shared" si="227"/>
        <v>16000000</v>
      </c>
      <c r="AU141" s="96"/>
    </row>
    <row r="142" spans="1:49" ht="72.5" x14ac:dyDescent="0.35">
      <c r="A142" s="9">
        <v>127</v>
      </c>
      <c r="B142" s="9" t="s">
        <v>34</v>
      </c>
      <c r="C142" s="10" t="s">
        <v>211</v>
      </c>
      <c r="D142" s="39" t="s">
        <v>245</v>
      </c>
      <c r="E142" s="73"/>
      <c r="F142" s="12" t="s">
        <v>37</v>
      </c>
      <c r="G142" s="10">
        <v>300</v>
      </c>
      <c r="H142" s="105">
        <v>24150</v>
      </c>
      <c r="I142" s="123">
        <f t="shared" si="215"/>
        <v>28738.5</v>
      </c>
      <c r="J142" s="105">
        <f t="shared" si="191"/>
        <v>7245000</v>
      </c>
      <c r="K142" s="140">
        <f t="shared" ref="K142:K213" si="253">+I142*G142</f>
        <v>8621550</v>
      </c>
      <c r="L142" s="108">
        <v>25200</v>
      </c>
      <c r="M142" s="108">
        <f>+L142*1.19</f>
        <v>29988</v>
      </c>
      <c r="N142" s="108">
        <f>+L142*G142</f>
        <v>7560000</v>
      </c>
      <c r="O142" s="108">
        <f>+M142*G142</f>
        <v>8996400</v>
      </c>
      <c r="P142" s="108">
        <v>13650</v>
      </c>
      <c r="Q142" s="108">
        <f t="shared" si="219"/>
        <v>16243.5</v>
      </c>
      <c r="R142" s="105">
        <f t="shared" ref="R142:R145" si="254">+P142*G142</f>
        <v>4095000</v>
      </c>
      <c r="S142" s="108">
        <f t="shared" ref="S142:S145" si="255">+Q142*G142</f>
        <v>4873050</v>
      </c>
      <c r="T142" s="108">
        <f t="shared" si="238"/>
        <v>7497000</v>
      </c>
      <c r="U142" s="108">
        <f t="shared" si="239"/>
        <v>1861713.0699976298</v>
      </c>
      <c r="V142" s="127">
        <f t="shared" si="235"/>
        <v>0.24832774042918898</v>
      </c>
      <c r="W142" s="108">
        <f t="shared" si="236"/>
        <v>24990</v>
      </c>
      <c r="X142" s="108">
        <f t="shared" si="237"/>
        <v>7497000</v>
      </c>
      <c r="Y142" s="108">
        <v>10071</v>
      </c>
      <c r="Z142" s="108">
        <f>+Y142*1.19</f>
        <v>11984.49</v>
      </c>
      <c r="AA142" s="108">
        <f t="shared" si="228"/>
        <v>3021300</v>
      </c>
      <c r="AB142" s="108">
        <f t="shared" si="229"/>
        <v>3595347</v>
      </c>
      <c r="AC142" s="108">
        <f t="shared" si="230"/>
        <v>7697.4789915966394</v>
      </c>
      <c r="AD142" s="108">
        <v>9160</v>
      </c>
      <c r="AE142" s="108">
        <f t="shared" si="231"/>
        <v>2309243.6974789919</v>
      </c>
      <c r="AF142" s="108">
        <f t="shared" si="232"/>
        <v>2748000</v>
      </c>
      <c r="AG142" s="105">
        <f>_xlfn.XLOOKUP(D142,[1]General!$D$7:$D$477,[1]General!$L$7:$L$477)</f>
        <v>8840.3361344537825</v>
      </c>
      <c r="AH142" s="108">
        <f>_xlfn.XLOOKUP(D142,[1]General!$D$7:$D$477,[1]General!$M$7:$M$477)</f>
        <v>10520</v>
      </c>
      <c r="AI142" s="108">
        <f t="shared" si="233"/>
        <v>2652100.8403361347</v>
      </c>
      <c r="AJ142" s="108">
        <f t="shared" si="234"/>
        <v>3156000</v>
      </c>
      <c r="AK142" s="108">
        <f t="shared" si="240"/>
        <v>3166449</v>
      </c>
      <c r="AL142" s="108">
        <f t="shared" si="241"/>
        <v>346006.86005049088</v>
      </c>
      <c r="AM142" s="127">
        <f t="shared" si="242"/>
        <v>0.10927283529609695</v>
      </c>
      <c r="AN142" s="108">
        <f t="shared" si="243"/>
        <v>10554.83</v>
      </c>
      <c r="AO142" s="108">
        <f t="shared" si="244"/>
        <v>3166449</v>
      </c>
      <c r="AP142" s="108">
        <f t="shared" si="245"/>
        <v>5331724.5</v>
      </c>
      <c r="AQ142" s="108">
        <f t="shared" si="246"/>
        <v>2165275.5</v>
      </c>
      <c r="AR142" s="133">
        <f t="shared" si="247"/>
        <v>0.40611166237115215</v>
      </c>
      <c r="AS142" s="131">
        <f>+AN142</f>
        <v>10554.83</v>
      </c>
      <c r="AT142" s="156">
        <f t="shared" si="227"/>
        <v>3166449</v>
      </c>
      <c r="AU142" s="157" t="s">
        <v>44</v>
      </c>
    </row>
    <row r="143" spans="1:49" ht="58" x14ac:dyDescent="0.35">
      <c r="A143" s="9">
        <v>128</v>
      </c>
      <c r="B143" s="9" t="s">
        <v>166</v>
      </c>
      <c r="C143" s="10" t="s">
        <v>213</v>
      </c>
      <c r="D143" s="39" t="s">
        <v>214</v>
      </c>
      <c r="E143" s="73"/>
      <c r="F143" s="12" t="s">
        <v>37</v>
      </c>
      <c r="G143" s="10">
        <v>12</v>
      </c>
      <c r="H143" s="105">
        <v>11596.64</v>
      </c>
      <c r="I143" s="123">
        <f t="shared" si="215"/>
        <v>13800.0016</v>
      </c>
      <c r="J143" s="105">
        <f t="shared" si="191"/>
        <v>139159.67999999999</v>
      </c>
      <c r="K143" s="140">
        <f t="shared" si="253"/>
        <v>165600.01919999998</v>
      </c>
      <c r="L143" s="108">
        <v>12302.52</v>
      </c>
      <c r="M143" s="108">
        <f>+L143*1.19</f>
        <v>14639.998799999999</v>
      </c>
      <c r="N143" s="108">
        <f>+L143*G143</f>
        <v>147630.24</v>
      </c>
      <c r="O143" s="108">
        <f>+M143*G143</f>
        <v>175679.98559999999</v>
      </c>
      <c r="P143" s="108">
        <v>6554.62</v>
      </c>
      <c r="Q143" s="108">
        <f t="shared" si="219"/>
        <v>7799.9977999999992</v>
      </c>
      <c r="R143" s="105">
        <f t="shared" si="254"/>
        <v>78655.44</v>
      </c>
      <c r="S143" s="108">
        <f t="shared" si="255"/>
        <v>93599.973599999998</v>
      </c>
      <c r="T143" s="108">
        <f t="shared" si="238"/>
        <v>144959.99280000001</v>
      </c>
      <c r="U143" s="108">
        <f t="shared" si="239"/>
        <v>36549.4196016348</v>
      </c>
      <c r="V143" s="127">
        <f t="shared" si="235"/>
        <v>0.25213452964268357</v>
      </c>
      <c r="W143" s="108">
        <f t="shared" si="236"/>
        <v>12079.999400000001</v>
      </c>
      <c r="X143" s="108">
        <f t="shared" si="237"/>
        <v>144959.99280000001</v>
      </c>
      <c r="Y143" s="108">
        <v>6840</v>
      </c>
      <c r="Z143" s="108">
        <f>+Y143*1.19</f>
        <v>8139.5999999999995</v>
      </c>
      <c r="AA143" s="108">
        <f t="shared" si="228"/>
        <v>82080</v>
      </c>
      <c r="AB143" s="108">
        <f t="shared" si="229"/>
        <v>97675.199999999997</v>
      </c>
      <c r="AC143" s="108">
        <f t="shared" si="230"/>
        <v>6204.2016806722695</v>
      </c>
      <c r="AD143" s="108">
        <v>7383</v>
      </c>
      <c r="AE143" s="108">
        <f t="shared" si="231"/>
        <v>74450.420168067241</v>
      </c>
      <c r="AF143" s="108">
        <f t="shared" si="232"/>
        <v>88596</v>
      </c>
      <c r="AG143" s="105">
        <f>_xlfn.XLOOKUP(D143,[1]General!$D$7:$D$477,[1]General!$L$7:$L$477)</f>
        <v>7623.5294117647063</v>
      </c>
      <c r="AH143" s="108">
        <f>_xlfn.XLOOKUP(D143,[1]General!$D$7:$D$477,[1]General!$M$7:$M$477)</f>
        <v>9072</v>
      </c>
      <c r="AI143" s="108">
        <f t="shared" si="233"/>
        <v>91482.352941176476</v>
      </c>
      <c r="AJ143" s="108">
        <f t="shared" si="234"/>
        <v>108864</v>
      </c>
      <c r="AK143" s="108">
        <f t="shared" si="240"/>
        <v>98378.400000000009</v>
      </c>
      <c r="AL143" s="108">
        <f t="shared" si="241"/>
        <v>8289.3032952112444</v>
      </c>
      <c r="AM143" s="127">
        <f t="shared" si="242"/>
        <v>8.4259383108601524E-2</v>
      </c>
      <c r="AN143" s="108">
        <f t="shared" si="243"/>
        <v>8198.1999999999989</v>
      </c>
      <c r="AO143" s="108">
        <f t="shared" si="244"/>
        <v>98378.400000000009</v>
      </c>
      <c r="AP143" s="108">
        <f t="shared" si="245"/>
        <v>121669.19640000002</v>
      </c>
      <c r="AQ143" s="108">
        <f t="shared" si="246"/>
        <v>23290.796399999956</v>
      </c>
      <c r="AR143" s="116">
        <f t="shared" si="247"/>
        <v>0.1914272230699138</v>
      </c>
      <c r="AS143" s="131">
        <f>AVERAGE(I143,M143,Q143,Z143,AD143,AH143)</f>
        <v>10139.099699999999</v>
      </c>
      <c r="AT143" s="156">
        <f t="shared" si="227"/>
        <v>121669.19639999999</v>
      </c>
      <c r="AU143" s="157" t="s">
        <v>38</v>
      </c>
    </row>
    <row r="144" spans="1:49" ht="72.5" x14ac:dyDescent="0.35">
      <c r="A144" s="9">
        <v>129</v>
      </c>
      <c r="B144" s="9" t="s">
        <v>166</v>
      </c>
      <c r="C144" s="10" t="s">
        <v>215</v>
      </c>
      <c r="D144" s="39" t="s">
        <v>216</v>
      </c>
      <c r="E144" s="73"/>
      <c r="F144" s="12" t="s">
        <v>37</v>
      </c>
      <c r="G144" s="10">
        <v>24</v>
      </c>
      <c r="H144" s="105">
        <v>6900</v>
      </c>
      <c r="I144" s="123">
        <f t="shared" si="215"/>
        <v>8211</v>
      </c>
      <c r="J144" s="105">
        <f t="shared" si="191"/>
        <v>165600</v>
      </c>
      <c r="K144" s="140">
        <f t="shared" si="253"/>
        <v>197064</v>
      </c>
      <c r="L144" s="108">
        <v>7080</v>
      </c>
      <c r="M144" s="108">
        <f>+L144*1.19</f>
        <v>8425.1999999999989</v>
      </c>
      <c r="N144" s="108">
        <f>+L144*G144</f>
        <v>169920</v>
      </c>
      <c r="O144" s="108">
        <f>+M144*G144</f>
        <v>202204.79999999999</v>
      </c>
      <c r="P144" s="108">
        <v>3900</v>
      </c>
      <c r="Q144" s="108">
        <f t="shared" si="219"/>
        <v>4641</v>
      </c>
      <c r="R144" s="105">
        <f t="shared" si="254"/>
        <v>93600</v>
      </c>
      <c r="S144" s="108">
        <f t="shared" si="255"/>
        <v>111384</v>
      </c>
      <c r="T144" s="108">
        <f t="shared" si="238"/>
        <v>170217.60000000001</v>
      </c>
      <c r="U144" s="108">
        <f t="shared" si="239"/>
        <v>41654.542152327158</v>
      </c>
      <c r="V144" s="127">
        <f t="shared" si="235"/>
        <v>0.24471348528194004</v>
      </c>
      <c r="W144" s="108">
        <f t="shared" si="236"/>
        <v>7092.3999999999987</v>
      </c>
      <c r="X144" s="108">
        <f t="shared" si="237"/>
        <v>170217.60000000001</v>
      </c>
      <c r="Y144" s="108">
        <v>4437</v>
      </c>
      <c r="Z144" s="108">
        <f>+Y144*1.19</f>
        <v>5280.03</v>
      </c>
      <c r="AA144" s="108">
        <f t="shared" si="228"/>
        <v>106488</v>
      </c>
      <c r="AB144" s="108">
        <f t="shared" si="229"/>
        <v>126720.72</v>
      </c>
      <c r="AC144" s="108">
        <f t="shared" si="230"/>
        <v>4046.2184873949582</v>
      </c>
      <c r="AD144" s="108">
        <v>4815</v>
      </c>
      <c r="AE144" s="108">
        <f t="shared" si="231"/>
        <v>97109.243697478989</v>
      </c>
      <c r="AF144" s="108">
        <f t="shared" si="232"/>
        <v>115560</v>
      </c>
      <c r="AG144" s="105">
        <f>_xlfn.XLOOKUP(D144,[1]General!$D$7:$D$477,[1]General!$L$7:$L$477)</f>
        <v>4719.3277310924368</v>
      </c>
      <c r="AH144" s="108">
        <f>_xlfn.XLOOKUP(D144,[1]General!$D$7:$D$477,[1]General!$M$7:$M$477)</f>
        <v>5616</v>
      </c>
      <c r="AI144" s="108">
        <f t="shared" si="233"/>
        <v>113263.86554621848</v>
      </c>
      <c r="AJ144" s="108">
        <f t="shared" si="234"/>
        <v>134784</v>
      </c>
      <c r="AK144" s="108">
        <f t="shared" si="240"/>
        <v>125688.23999999999</v>
      </c>
      <c r="AL144" s="108">
        <f t="shared" si="241"/>
        <v>7882.0494463813156</v>
      </c>
      <c r="AM144" s="127">
        <f t="shared" si="242"/>
        <v>6.271111319866772E-2</v>
      </c>
      <c r="AN144" s="108">
        <f t="shared" si="243"/>
        <v>5237.0099999999993</v>
      </c>
      <c r="AO144" s="108">
        <f t="shared" si="244"/>
        <v>125688.23999999999</v>
      </c>
      <c r="AP144" s="108">
        <f t="shared" si="245"/>
        <v>147952.91999999998</v>
      </c>
      <c r="AQ144" s="108">
        <f t="shared" si="246"/>
        <v>22264.68000000016</v>
      </c>
      <c r="AR144" s="116">
        <f t="shared" si="247"/>
        <v>0.15048489749306848</v>
      </c>
      <c r="AS144" s="131">
        <f>AVERAGE(I144,M144,Q144,Z144,AD144,AH144)</f>
        <v>6164.704999999999</v>
      </c>
      <c r="AT144" s="156">
        <f t="shared" si="227"/>
        <v>147952.91999999998</v>
      </c>
      <c r="AU144" s="157" t="s">
        <v>38</v>
      </c>
    </row>
    <row r="145" spans="1:78" s="37" customFormat="1" ht="130.5" x14ac:dyDescent="0.35">
      <c r="A145" s="9">
        <v>130</v>
      </c>
      <c r="B145" s="9" t="s">
        <v>166</v>
      </c>
      <c r="C145" s="10" t="s">
        <v>217</v>
      </c>
      <c r="D145" s="39" t="s">
        <v>218</v>
      </c>
      <c r="E145" s="73"/>
      <c r="F145" s="12" t="s">
        <v>37</v>
      </c>
      <c r="G145" s="10">
        <v>1</v>
      </c>
      <c r="H145" s="105">
        <v>2300000</v>
      </c>
      <c r="I145" s="123">
        <f t="shared" si="215"/>
        <v>2737000</v>
      </c>
      <c r="J145" s="105">
        <f t="shared" ref="J145" si="256">+H145*G145</f>
        <v>2300000</v>
      </c>
      <c r="K145" s="140">
        <f t="shared" ref="K145" si="257">+I145*G145</f>
        <v>2737000</v>
      </c>
      <c r="L145" s="108">
        <v>2400000</v>
      </c>
      <c r="M145" s="108">
        <f>+L145*1.19</f>
        <v>2856000</v>
      </c>
      <c r="N145" s="108">
        <f>+L145*G145</f>
        <v>2400000</v>
      </c>
      <c r="O145" s="108">
        <f>+M145*G145</f>
        <v>2856000</v>
      </c>
      <c r="P145" s="108">
        <v>1300000</v>
      </c>
      <c r="Q145" s="108">
        <f t="shared" si="219"/>
        <v>1547000</v>
      </c>
      <c r="R145" s="105">
        <f t="shared" si="254"/>
        <v>1300000</v>
      </c>
      <c r="S145" s="108">
        <f t="shared" si="255"/>
        <v>1547000</v>
      </c>
      <c r="T145" s="108">
        <f t="shared" si="238"/>
        <v>2380000</v>
      </c>
      <c r="U145" s="108">
        <f t="shared" si="239"/>
        <v>591020.02222146979</v>
      </c>
      <c r="V145" s="127">
        <f t="shared" si="235"/>
        <v>0.24832774042918898</v>
      </c>
      <c r="W145" s="108">
        <f t="shared" si="236"/>
        <v>2380000</v>
      </c>
      <c r="X145" s="108">
        <f t="shared" si="237"/>
        <v>2380000</v>
      </c>
      <c r="Y145" s="108">
        <v>249966</v>
      </c>
      <c r="Z145" s="108">
        <f>+Y145*1.19</f>
        <v>297459.53999999998</v>
      </c>
      <c r="AA145" s="108">
        <f t="shared" si="228"/>
        <v>249966</v>
      </c>
      <c r="AB145" s="108">
        <f t="shared" si="229"/>
        <v>297459.53999999998</v>
      </c>
      <c r="AC145" s="108">
        <f t="shared" si="230"/>
        <v>313806.72268907563</v>
      </c>
      <c r="AD145" s="108">
        <v>373430</v>
      </c>
      <c r="AE145" s="108">
        <f t="shared" si="231"/>
        <v>313806.72268907563</v>
      </c>
      <c r="AF145" s="108">
        <f t="shared" si="232"/>
        <v>373430</v>
      </c>
      <c r="AG145" s="105">
        <f>_xlfn.XLOOKUP(D145,[1]General!$D$7:$D$477,[1]General!$L$7:$L$477)</f>
        <v>290420.16806722688</v>
      </c>
      <c r="AH145" s="108">
        <f>_xlfn.XLOOKUP(D145,[1]General!$D$7:$D$477,[1]General!$M$7:$M$477)</f>
        <v>345600</v>
      </c>
      <c r="AI145" s="108">
        <f t="shared" si="233"/>
        <v>290420.16806722688</v>
      </c>
      <c r="AJ145" s="108">
        <f t="shared" si="234"/>
        <v>345600</v>
      </c>
      <c r="AK145" s="108">
        <f t="shared" si="240"/>
        <v>338829.84666666668</v>
      </c>
      <c r="AL145" s="108">
        <f t="shared" si="241"/>
        <v>31382.096066287373</v>
      </c>
      <c r="AM145" s="127">
        <f t="shared" si="242"/>
        <v>9.2619042788046904E-2</v>
      </c>
      <c r="AN145" s="108">
        <f t="shared" si="243"/>
        <v>338829.84666666668</v>
      </c>
      <c r="AO145" s="108">
        <f t="shared" si="244"/>
        <v>338829.84666666668</v>
      </c>
      <c r="AP145" s="108">
        <f t="shared" si="245"/>
        <v>1359414.9233333333</v>
      </c>
      <c r="AQ145" s="108">
        <f t="shared" si="246"/>
        <v>1020585.0766666668</v>
      </c>
      <c r="AR145" s="133">
        <f t="shared" si="247"/>
        <v>0.75075318002553348</v>
      </c>
      <c r="AS145" s="131">
        <f>AVERAGE(AJ145,AB145,AF145)</f>
        <v>338829.84666666668</v>
      </c>
      <c r="AT145" s="156">
        <f t="shared" si="227"/>
        <v>338829.84666666668</v>
      </c>
      <c r="AU145" s="157" t="s">
        <v>44</v>
      </c>
      <c r="AV145" s="58"/>
      <c r="AW145" s="171"/>
      <c r="AX145" s="58"/>
      <c r="AY145" s="58"/>
      <c r="AZ145" s="58"/>
      <c r="BA145" s="58"/>
      <c r="BB145" s="58"/>
      <c r="BC145" s="58"/>
      <c r="BD145" s="58"/>
      <c r="BE145" s="58"/>
      <c r="BF145" s="58"/>
      <c r="BG145" s="58"/>
      <c r="BH145" s="58"/>
      <c r="BI145" s="58"/>
      <c r="BJ145" s="58"/>
      <c r="BK145" s="58"/>
      <c r="BL145" s="58"/>
      <c r="BM145" s="58"/>
      <c r="BN145" s="58"/>
      <c r="BO145" s="58"/>
      <c r="BP145" s="58"/>
      <c r="BQ145" s="58"/>
      <c r="BR145" s="58"/>
      <c r="BS145" s="58"/>
      <c r="BT145" s="58"/>
      <c r="BU145" s="58"/>
      <c r="BV145" s="58"/>
      <c r="BW145" s="58"/>
      <c r="BX145" s="58"/>
      <c r="BY145" s="58"/>
      <c r="BZ145" s="58"/>
    </row>
    <row r="146" spans="1:78" s="37" customFormat="1" x14ac:dyDescent="0.35">
      <c r="A146" s="236" t="s">
        <v>151</v>
      </c>
      <c r="B146" s="237"/>
      <c r="C146" s="237"/>
      <c r="D146" s="237"/>
      <c r="E146" s="237"/>
      <c r="F146" s="237"/>
      <c r="G146" s="238"/>
      <c r="H146" s="112">
        <f t="shared" ref="H146:AT146" si="258">SUM(H121:H145)</f>
        <v>39570104.710000001</v>
      </c>
      <c r="I146" s="112">
        <f t="shared" si="258"/>
        <v>47088424.604899995</v>
      </c>
      <c r="J146" s="112">
        <f t="shared" si="258"/>
        <v>123199220.81999999</v>
      </c>
      <c r="K146" s="112">
        <f t="shared" si="258"/>
        <v>146607072.77579999</v>
      </c>
      <c r="L146" s="109">
        <f t="shared" si="258"/>
        <v>41469135.360000007</v>
      </c>
      <c r="M146" s="109">
        <f t="shared" si="258"/>
        <v>49348271.078399993</v>
      </c>
      <c r="N146" s="109">
        <f>SUM(N121:N145)</f>
        <v>128711649.77000001</v>
      </c>
      <c r="O146" s="109">
        <f>SUM(O121:O145)</f>
        <v>153166863.2263</v>
      </c>
      <c r="P146" s="109">
        <f t="shared" si="258"/>
        <v>22365711.359999999</v>
      </c>
      <c r="Q146" s="109">
        <f t="shared" si="258"/>
        <v>26615196.518399999</v>
      </c>
      <c r="R146" s="109">
        <f t="shared" si="258"/>
        <v>69634342.430000007</v>
      </c>
      <c r="S146" s="109">
        <f t="shared" si="258"/>
        <v>82864867.491699994</v>
      </c>
      <c r="T146" s="109">
        <f t="shared" si="258"/>
        <v>127546267.83126666</v>
      </c>
      <c r="U146" s="109">
        <f t="shared" si="258"/>
        <v>31716999.086156957</v>
      </c>
      <c r="V146" s="99"/>
      <c r="W146" s="109">
        <f t="shared" si="258"/>
        <v>41017297.400566652</v>
      </c>
      <c r="X146" s="109">
        <f t="shared" si="258"/>
        <v>127546267.83126666</v>
      </c>
      <c r="Y146" s="109">
        <f t="shared" si="258"/>
        <v>5816632</v>
      </c>
      <c r="Z146" s="109">
        <f t="shared" si="258"/>
        <v>6921792.0800000001</v>
      </c>
      <c r="AA146" s="109">
        <f t="shared" si="258"/>
        <v>54016472</v>
      </c>
      <c r="AB146" s="109">
        <f t="shared" si="258"/>
        <v>64279601.68</v>
      </c>
      <c r="AC146" s="109">
        <f t="shared" si="258"/>
        <v>6375558.823529412</v>
      </c>
      <c r="AD146" s="109">
        <f t="shared" si="258"/>
        <v>7586915</v>
      </c>
      <c r="AE146" s="109">
        <f t="shared" si="258"/>
        <v>60443979.831932783</v>
      </c>
      <c r="AF146" s="109">
        <f t="shared" si="258"/>
        <v>71928336</v>
      </c>
      <c r="AG146" s="109">
        <f t="shared" si="258"/>
        <v>6469231.9327731114</v>
      </c>
      <c r="AH146" s="109">
        <f t="shared" si="258"/>
        <v>7698386</v>
      </c>
      <c r="AI146" s="109">
        <f t="shared" si="258"/>
        <v>60860998.319327727</v>
      </c>
      <c r="AJ146" s="109">
        <f t="shared" si="258"/>
        <v>72424588</v>
      </c>
      <c r="AK146" s="109">
        <f t="shared" si="258"/>
        <v>69544175.226666659</v>
      </c>
      <c r="AL146" s="109">
        <f t="shared" si="258"/>
        <v>7551829.464421059</v>
      </c>
      <c r="AM146" s="99"/>
      <c r="AN146" s="109">
        <f t="shared" si="258"/>
        <v>7402364.3600000003</v>
      </c>
      <c r="AO146" s="109">
        <f t="shared" si="258"/>
        <v>69544175.226666659</v>
      </c>
      <c r="AP146" s="109">
        <f t="shared" si="258"/>
        <v>98545221.528966665</v>
      </c>
      <c r="AQ146" s="109">
        <f t="shared" si="258"/>
        <v>46710145.538766675</v>
      </c>
      <c r="AR146" s="109"/>
      <c r="AS146" s="109">
        <f t="shared" si="258"/>
        <v>37884073.101599999</v>
      </c>
      <c r="AT146" s="109">
        <f t="shared" si="258"/>
        <v>107182532.09635</v>
      </c>
      <c r="AU146" s="89"/>
      <c r="AV146" s="58"/>
      <c r="AW146" s="171">
        <v>133828123.53635001</v>
      </c>
      <c r="AX146" s="58"/>
      <c r="AY146" s="58"/>
      <c r="AZ146" s="58"/>
      <c r="BA146" s="58"/>
      <c r="BB146" s="58"/>
      <c r="BC146" s="58"/>
      <c r="BD146" s="58"/>
      <c r="BE146" s="58"/>
      <c r="BF146" s="58"/>
      <c r="BG146" s="58"/>
      <c r="BH146" s="58"/>
      <c r="BI146" s="58"/>
      <c r="BJ146" s="58"/>
      <c r="BK146" s="58"/>
      <c r="BL146" s="58"/>
      <c r="BM146" s="58"/>
      <c r="BN146" s="58"/>
      <c r="BO146" s="58"/>
      <c r="BP146" s="58"/>
      <c r="BQ146" s="58"/>
      <c r="BR146" s="58"/>
      <c r="BS146" s="58"/>
      <c r="BT146" s="58"/>
      <c r="BU146" s="58"/>
      <c r="BV146" s="58"/>
      <c r="BW146" s="58"/>
      <c r="BX146" s="58"/>
      <c r="BY146" s="58"/>
      <c r="BZ146" s="58"/>
    </row>
    <row r="147" spans="1:78" x14ac:dyDescent="0.35">
      <c r="A147" s="81" t="s">
        <v>246</v>
      </c>
      <c r="B147" s="82"/>
      <c r="C147" s="82"/>
      <c r="D147" s="82"/>
      <c r="E147" s="82"/>
      <c r="F147" s="82"/>
      <c r="G147" s="82"/>
      <c r="H147" s="107"/>
      <c r="I147" s="124"/>
      <c r="J147" s="124"/>
      <c r="K147" s="142"/>
      <c r="L147" s="84"/>
      <c r="M147" s="84"/>
      <c r="N147" s="84"/>
      <c r="O147" s="84"/>
      <c r="P147" s="84"/>
      <c r="Q147" s="84"/>
      <c r="R147" s="84"/>
      <c r="S147" s="84"/>
      <c r="T147" s="84"/>
      <c r="U147" s="84"/>
      <c r="V147" s="149"/>
      <c r="W147" s="84"/>
      <c r="X147" s="84"/>
      <c r="Y147" s="84"/>
      <c r="Z147" s="84"/>
      <c r="AA147" s="84"/>
      <c r="AB147" s="84"/>
      <c r="AC147" s="84"/>
      <c r="AD147" s="84"/>
      <c r="AE147" s="84"/>
      <c r="AF147" s="84"/>
      <c r="AG147" s="84"/>
      <c r="AH147" s="84"/>
      <c r="AI147" s="84"/>
      <c r="AJ147" s="84"/>
      <c r="AK147" s="84"/>
      <c r="AL147" s="84"/>
      <c r="AM147" s="149"/>
      <c r="AN147" s="84"/>
      <c r="AO147" s="84"/>
      <c r="AP147" s="84"/>
      <c r="AQ147" s="84"/>
      <c r="AR147" s="84"/>
      <c r="AS147" s="216"/>
      <c r="AT147" s="216"/>
      <c r="AU147" s="82"/>
    </row>
    <row r="148" spans="1:78" ht="132" customHeight="1" x14ac:dyDescent="0.35">
      <c r="A148" s="9">
        <v>131</v>
      </c>
      <c r="B148" s="9" t="s">
        <v>166</v>
      </c>
      <c r="C148" s="10" t="s">
        <v>247</v>
      </c>
      <c r="D148" s="39" t="s">
        <v>248</v>
      </c>
      <c r="E148" s="73"/>
      <c r="F148" s="12" t="s">
        <v>249</v>
      </c>
      <c r="G148" s="119">
        <v>1056</v>
      </c>
      <c r="H148" s="105">
        <v>138000</v>
      </c>
      <c r="I148" s="123">
        <f t="shared" si="215"/>
        <v>164220</v>
      </c>
      <c r="J148" s="105">
        <f t="shared" si="191"/>
        <v>145728000</v>
      </c>
      <c r="K148" s="140">
        <f t="shared" si="253"/>
        <v>173416320</v>
      </c>
      <c r="L148" s="108">
        <v>144000</v>
      </c>
      <c r="M148" s="108">
        <f>+L148*1.19</f>
        <v>171360</v>
      </c>
      <c r="N148" s="108">
        <f>+L148*G148</f>
        <v>152064000</v>
      </c>
      <c r="O148" s="108">
        <f>+M148*G148</f>
        <v>180956160</v>
      </c>
      <c r="P148" s="108">
        <v>78000</v>
      </c>
      <c r="Q148" s="108">
        <f t="shared" ref="Q148:Q157" si="259">+P148*1.19</f>
        <v>92820</v>
      </c>
      <c r="R148" s="105">
        <f t="shared" ref="R148" si="260">+P148*G148</f>
        <v>82368000</v>
      </c>
      <c r="S148" s="108">
        <f t="shared" ref="S148" si="261">+Q148*G148</f>
        <v>98017920</v>
      </c>
      <c r="T148" s="108">
        <f t="shared" si="238"/>
        <v>150796800</v>
      </c>
      <c r="U148" s="108">
        <f t="shared" si="239"/>
        <v>37447028.607952327</v>
      </c>
      <c r="V148" s="127">
        <f>(U148/T148)</f>
        <v>0.24832774042918898</v>
      </c>
      <c r="W148" s="108">
        <f t="shared" si="236"/>
        <v>142800</v>
      </c>
      <c r="X148" s="108">
        <f t="shared" si="237"/>
        <v>150796800</v>
      </c>
      <c r="Y148" s="108">
        <v>67437</v>
      </c>
      <c r="Z148" s="108">
        <f>+Y148*1.19</f>
        <v>80250.03</v>
      </c>
      <c r="AA148" s="108">
        <f t="shared" ref="AA148" si="262">+Y148*G148</f>
        <v>71213472</v>
      </c>
      <c r="AB148" s="108">
        <f t="shared" ref="AB148" si="263">+Z148*G148</f>
        <v>84744031.679999992</v>
      </c>
      <c r="AC148" s="108">
        <f t="shared" ref="AC148:AC157" si="264">AD148/1.19</f>
        <v>71932.773109243702</v>
      </c>
      <c r="AD148" s="108">
        <v>85600</v>
      </c>
      <c r="AE148" s="108">
        <f>+AC148*G148</f>
        <v>75961008.40336135</v>
      </c>
      <c r="AF148" s="108">
        <f t="shared" ref="AF148" si="265">+AD148*G148</f>
        <v>90393600</v>
      </c>
      <c r="AG148" s="105">
        <v>75327.731092436981</v>
      </c>
      <c r="AH148" s="108">
        <v>89640</v>
      </c>
      <c r="AI148" s="108">
        <f t="shared" ref="AI148" si="266">+AG148*G148</f>
        <v>79546084.033613458</v>
      </c>
      <c r="AJ148" s="108">
        <f t="shared" ref="AJ148" si="267">AH148*G148</f>
        <v>94659840</v>
      </c>
      <c r="AK148" s="108">
        <f t="shared" si="240"/>
        <v>89932490.560000002</v>
      </c>
      <c r="AL148" s="108">
        <f t="shared" si="241"/>
        <v>4061221.4990474791</v>
      </c>
      <c r="AM148" s="127">
        <f t="shared" si="242"/>
        <v>4.5158556977113469E-2</v>
      </c>
      <c r="AN148" s="108">
        <f t="shared" si="243"/>
        <v>85163.343333333338</v>
      </c>
      <c r="AO148" s="108">
        <f t="shared" si="244"/>
        <v>89932490.560000002</v>
      </c>
      <c r="AP148" s="108">
        <f t="shared" si="245"/>
        <v>120364645.28</v>
      </c>
      <c r="AQ148" s="108">
        <f t="shared" si="246"/>
        <v>30432154.719999995</v>
      </c>
      <c r="AR148" s="116">
        <f t="shared" si="247"/>
        <v>0.2528330029902614</v>
      </c>
      <c r="AS148" s="131">
        <f>AVERAGE(I148,M148,Q148,Z148,AD148,AH148)</f>
        <v>113981.67166666668</v>
      </c>
      <c r="AT148" s="156">
        <f t="shared" ref="AT148:AT157" si="268">+AS148*G148</f>
        <v>120364645.28000002</v>
      </c>
      <c r="AU148" s="157" t="s">
        <v>38</v>
      </c>
    </row>
    <row r="149" spans="1:78" ht="87" x14ac:dyDescent="0.35">
      <c r="A149" s="67">
        <v>132</v>
      </c>
      <c r="B149" s="67" t="s">
        <v>34</v>
      </c>
      <c r="C149" s="68" t="s">
        <v>250</v>
      </c>
      <c r="D149" s="69" t="s">
        <v>251</v>
      </c>
      <c r="E149" s="77"/>
      <c r="F149" s="71" t="s">
        <v>252</v>
      </c>
      <c r="G149" s="68">
        <v>24</v>
      </c>
      <c r="H149" s="97"/>
      <c r="I149" s="97"/>
      <c r="J149" s="97"/>
      <c r="K149" s="97"/>
      <c r="L149" s="125"/>
      <c r="M149" s="125"/>
      <c r="N149" s="125"/>
      <c r="O149" s="125"/>
      <c r="P149" s="125"/>
      <c r="Q149" s="125"/>
      <c r="R149" s="125"/>
      <c r="S149" s="125"/>
      <c r="T149" s="125"/>
      <c r="U149" s="125"/>
      <c r="V149" s="138"/>
      <c r="W149" s="125"/>
      <c r="X149" s="125"/>
      <c r="Y149" s="125"/>
      <c r="Z149" s="125"/>
      <c r="AA149" s="125"/>
      <c r="AB149" s="125"/>
      <c r="AC149" s="108">
        <f t="shared" si="264"/>
        <v>0</v>
      </c>
      <c r="AD149" s="125"/>
      <c r="AE149" s="108">
        <f t="shared" ref="AE149:AE157" si="269">+AC149*G149</f>
        <v>0</v>
      </c>
      <c r="AF149" s="108">
        <f t="shared" ref="AF149:AF157" si="270">+AD149*G149</f>
        <v>0</v>
      </c>
      <c r="AG149" s="125"/>
      <c r="AH149" s="125"/>
      <c r="AI149" s="125"/>
      <c r="AJ149" s="125"/>
      <c r="AK149" s="125"/>
      <c r="AL149" s="125"/>
      <c r="AM149" s="138"/>
      <c r="AN149" s="125"/>
      <c r="AO149" s="125"/>
      <c r="AP149" s="125"/>
      <c r="AQ149" s="125"/>
      <c r="AR149" s="130"/>
      <c r="AS149" s="100">
        <v>750000</v>
      </c>
      <c r="AT149" s="156">
        <f t="shared" si="268"/>
        <v>18000000</v>
      </c>
      <c r="AU149" s="96"/>
    </row>
    <row r="150" spans="1:78" ht="87" x14ac:dyDescent="0.35">
      <c r="A150" s="9">
        <v>133</v>
      </c>
      <c r="B150" s="9" t="s">
        <v>34</v>
      </c>
      <c r="C150" s="10" t="s">
        <v>240</v>
      </c>
      <c r="D150" s="39" t="s">
        <v>253</v>
      </c>
      <c r="E150" s="73"/>
      <c r="F150" s="12" t="s">
        <v>37</v>
      </c>
      <c r="G150" s="10">
        <v>600</v>
      </c>
      <c r="H150" s="105">
        <v>80500</v>
      </c>
      <c r="I150" s="123">
        <f t="shared" si="215"/>
        <v>95795</v>
      </c>
      <c r="J150" s="105">
        <f t="shared" si="191"/>
        <v>48300000</v>
      </c>
      <c r="K150" s="140">
        <f t="shared" si="253"/>
        <v>57477000</v>
      </c>
      <c r="L150" s="108">
        <v>82600</v>
      </c>
      <c r="M150" s="108">
        <f t="shared" ref="M150:M157" si="271">+L150*1.19</f>
        <v>98294</v>
      </c>
      <c r="N150" s="108">
        <f t="shared" ref="N150:N157" si="272">+L150*G150</f>
        <v>49560000</v>
      </c>
      <c r="O150" s="108">
        <f t="shared" ref="O150:O157" si="273">+M150*G150</f>
        <v>58976400</v>
      </c>
      <c r="P150" s="108">
        <v>45500</v>
      </c>
      <c r="Q150" s="108">
        <f t="shared" si="259"/>
        <v>54145</v>
      </c>
      <c r="R150" s="105">
        <f t="shared" ref="R150:R157" si="274">+P150*G150</f>
        <v>27300000</v>
      </c>
      <c r="S150" s="108">
        <f t="shared" ref="S150:S157" si="275">+Q150*G150</f>
        <v>32487000</v>
      </c>
      <c r="T150" s="108">
        <f t="shared" si="238"/>
        <v>49646800</v>
      </c>
      <c r="U150" s="108">
        <f t="shared" si="239"/>
        <v>12149241.461095421</v>
      </c>
      <c r="V150" s="127">
        <f t="shared" ref="V150:V156" si="276">(U150/T150)</f>
        <v>0.24471348528194004</v>
      </c>
      <c r="W150" s="108">
        <f t="shared" si="236"/>
        <v>82744.666666666672</v>
      </c>
      <c r="X150" s="108">
        <f t="shared" si="237"/>
        <v>49646800</v>
      </c>
      <c r="Y150" s="108">
        <v>41271</v>
      </c>
      <c r="Z150" s="108">
        <f t="shared" ref="Z150:Z157" si="277">+Y150*1.19</f>
        <v>49112.49</v>
      </c>
      <c r="AA150" s="108">
        <f t="shared" ref="AA150" si="278">+Y150*G150</f>
        <v>24762600</v>
      </c>
      <c r="AB150" s="108">
        <f t="shared" ref="AB150" si="279">+Z150*G150</f>
        <v>29467494</v>
      </c>
      <c r="AC150" s="108">
        <f t="shared" si="264"/>
        <v>47655.462184873955</v>
      </c>
      <c r="AD150" s="108">
        <v>56710</v>
      </c>
      <c r="AE150" s="108">
        <f t="shared" si="269"/>
        <v>28593277.310924374</v>
      </c>
      <c r="AF150" s="108">
        <f t="shared" si="270"/>
        <v>34026000</v>
      </c>
      <c r="AG150" s="105">
        <f>_xlfn.XLOOKUP(D150,[1]General!$D$7:$D$477,[1]General!$L$7:$L$477)</f>
        <v>39842.016806722691</v>
      </c>
      <c r="AH150" s="108">
        <f>_xlfn.XLOOKUP(D150,[1]General!$D$7:$D$477,[1]General!$M$7:$M$477)</f>
        <v>47412</v>
      </c>
      <c r="AI150" s="108">
        <f t="shared" ref="AI150:AI157" si="280">+AG150*G150</f>
        <v>23905210.084033616</v>
      </c>
      <c r="AJ150" s="108">
        <f t="shared" ref="AJ150:AJ157" si="281">AH150*G150</f>
        <v>28447200</v>
      </c>
      <c r="AK150" s="108">
        <f t="shared" si="240"/>
        <v>30646898</v>
      </c>
      <c r="AL150" s="108">
        <f t="shared" si="241"/>
        <v>2425420.6104525458</v>
      </c>
      <c r="AM150" s="127">
        <f t="shared" si="242"/>
        <v>7.9140819095379442E-2</v>
      </c>
      <c r="AN150" s="108">
        <f t="shared" si="243"/>
        <v>51078.16333333333</v>
      </c>
      <c r="AO150" s="108">
        <f t="shared" si="244"/>
        <v>30646898</v>
      </c>
      <c r="AP150" s="108">
        <f t="shared" si="245"/>
        <v>40146849</v>
      </c>
      <c r="AQ150" s="108">
        <f t="shared" si="246"/>
        <v>9499951</v>
      </c>
      <c r="AR150" s="168">
        <f>+AQ150/AP150</f>
        <v>0.23663005283428346</v>
      </c>
      <c r="AS150" s="131">
        <f>AVERAGE(I150,M150,Q150,Z150,AD150,AH150)</f>
        <v>66911.414999999994</v>
      </c>
      <c r="AT150" s="156">
        <f t="shared" si="268"/>
        <v>40146848.999999993</v>
      </c>
      <c r="AU150" s="157" t="s">
        <v>44</v>
      </c>
    </row>
    <row r="151" spans="1:78" ht="159.5" x14ac:dyDescent="0.35">
      <c r="A151" s="9">
        <v>134</v>
      </c>
      <c r="B151" s="9" t="s">
        <v>34</v>
      </c>
      <c r="C151" s="10" t="s">
        <v>254</v>
      </c>
      <c r="D151" s="39" t="s">
        <v>255</v>
      </c>
      <c r="E151" s="73"/>
      <c r="F151" s="17" t="s">
        <v>103</v>
      </c>
      <c r="G151" s="10">
        <v>24</v>
      </c>
      <c r="H151" s="105">
        <v>80500</v>
      </c>
      <c r="I151" s="123">
        <f t="shared" si="215"/>
        <v>95795</v>
      </c>
      <c r="J151" s="105">
        <f t="shared" si="191"/>
        <v>1932000</v>
      </c>
      <c r="K151" s="140">
        <f t="shared" si="253"/>
        <v>2299080</v>
      </c>
      <c r="L151" s="108">
        <v>84000</v>
      </c>
      <c r="M151" s="108">
        <f t="shared" si="271"/>
        <v>99960</v>
      </c>
      <c r="N151" s="108">
        <f t="shared" si="272"/>
        <v>2016000</v>
      </c>
      <c r="O151" s="108">
        <f t="shared" si="273"/>
        <v>2399040</v>
      </c>
      <c r="P151" s="108">
        <v>45500</v>
      </c>
      <c r="Q151" s="108">
        <f t="shared" si="259"/>
        <v>54145</v>
      </c>
      <c r="R151" s="105">
        <f t="shared" si="274"/>
        <v>1092000</v>
      </c>
      <c r="S151" s="108">
        <f t="shared" si="275"/>
        <v>1299480</v>
      </c>
      <c r="T151" s="108">
        <f t="shared" si="238"/>
        <v>1999200</v>
      </c>
      <c r="U151" s="108">
        <f t="shared" si="239"/>
        <v>496456.81866603461</v>
      </c>
      <c r="V151" s="127">
        <f t="shared" si="276"/>
        <v>0.24832774042918898</v>
      </c>
      <c r="W151" s="108">
        <f t="shared" si="236"/>
        <v>83300</v>
      </c>
      <c r="X151" s="108">
        <f t="shared" si="237"/>
        <v>1999200</v>
      </c>
      <c r="Y151" s="108">
        <v>75080</v>
      </c>
      <c r="Z151" s="108">
        <f t="shared" si="277"/>
        <v>89345.2</v>
      </c>
      <c r="AA151" s="108">
        <f t="shared" ref="AA151:AA157" si="282">+Y151*G151</f>
        <v>1801920</v>
      </c>
      <c r="AB151" s="108">
        <f t="shared" ref="AB151:AB157" si="283">+Z151*G151</f>
        <v>2144284.7999999998</v>
      </c>
      <c r="AC151" s="108">
        <f t="shared" si="264"/>
        <v>71033.613445378156</v>
      </c>
      <c r="AD151" s="108">
        <v>84530</v>
      </c>
      <c r="AE151" s="108">
        <f t="shared" si="269"/>
        <v>1704806.7226890759</v>
      </c>
      <c r="AF151" s="108">
        <f t="shared" si="270"/>
        <v>2028720</v>
      </c>
      <c r="AG151" s="105">
        <f>_xlfn.XLOOKUP(D151,[1]General!$D$7:$D$477,[1]General!$L$7:$L$477)</f>
        <v>58991.596638655465</v>
      </c>
      <c r="AH151" s="108">
        <f>_xlfn.XLOOKUP(D151,[1]General!$D$7:$D$477,[1]General!$M$7:$M$477)</f>
        <v>70200</v>
      </c>
      <c r="AI151" s="108">
        <f t="shared" si="280"/>
        <v>1415798.3193277312</v>
      </c>
      <c r="AJ151" s="108">
        <f t="shared" si="281"/>
        <v>1684800</v>
      </c>
      <c r="AK151" s="108">
        <f t="shared" si="240"/>
        <v>1952601.5999999999</v>
      </c>
      <c r="AL151" s="108">
        <f t="shared" si="241"/>
        <v>195153.06551812086</v>
      </c>
      <c r="AM151" s="127">
        <f t="shared" si="242"/>
        <v>9.994515292731547E-2</v>
      </c>
      <c r="AN151" s="108">
        <f t="shared" si="243"/>
        <v>81358.400000000009</v>
      </c>
      <c r="AO151" s="108">
        <f t="shared" si="244"/>
        <v>1952601.5999999999</v>
      </c>
      <c r="AP151" s="108">
        <f t="shared" si="245"/>
        <v>1975900.7999999998</v>
      </c>
      <c r="AQ151" s="108">
        <f t="shared" si="246"/>
        <v>23299.20000000007</v>
      </c>
      <c r="AR151" s="116">
        <f t="shared" si="247"/>
        <v>1.1791685088644163E-2</v>
      </c>
      <c r="AS151" s="131">
        <f>AVERAGE(I151,M151,Q151,Z151,AD151,AH151)</f>
        <v>82329.2</v>
      </c>
      <c r="AT151" s="156">
        <f t="shared" si="268"/>
        <v>1975900.7999999998</v>
      </c>
      <c r="AU151" s="157" t="s">
        <v>38</v>
      </c>
    </row>
    <row r="152" spans="1:78" ht="145" x14ac:dyDescent="0.35">
      <c r="A152" s="9">
        <v>135</v>
      </c>
      <c r="B152" s="9" t="s">
        <v>34</v>
      </c>
      <c r="C152" s="10" t="s">
        <v>256</v>
      </c>
      <c r="D152" s="39" t="s">
        <v>257</v>
      </c>
      <c r="E152" s="73"/>
      <c r="F152" s="12" t="s">
        <v>37</v>
      </c>
      <c r="G152" s="10">
        <v>6600</v>
      </c>
      <c r="H152" s="105">
        <v>37950</v>
      </c>
      <c r="I152" s="123">
        <f t="shared" si="215"/>
        <v>45160.5</v>
      </c>
      <c r="J152" s="105">
        <f t="shared" si="191"/>
        <v>250470000</v>
      </c>
      <c r="K152" s="140">
        <f t="shared" si="253"/>
        <v>298059300</v>
      </c>
      <c r="L152" s="108">
        <v>40260</v>
      </c>
      <c r="M152" s="108">
        <f t="shared" si="271"/>
        <v>47909.4</v>
      </c>
      <c r="N152" s="108">
        <f t="shared" si="272"/>
        <v>265716000</v>
      </c>
      <c r="O152" s="108">
        <f t="shared" si="273"/>
        <v>316202040</v>
      </c>
      <c r="P152" s="108">
        <v>21450</v>
      </c>
      <c r="Q152" s="108">
        <f t="shared" si="259"/>
        <v>25525.5</v>
      </c>
      <c r="R152" s="105">
        <f t="shared" si="274"/>
        <v>141570000</v>
      </c>
      <c r="S152" s="108">
        <f t="shared" si="275"/>
        <v>168468300</v>
      </c>
      <c r="T152" s="108">
        <f t="shared" si="238"/>
        <v>260909880</v>
      </c>
      <c r="U152" s="108">
        <f t="shared" si="239"/>
        <v>65784365.104732826</v>
      </c>
      <c r="V152" s="127">
        <f t="shared" si="276"/>
        <v>0.252134434712602</v>
      </c>
      <c r="W152" s="108">
        <f t="shared" si="236"/>
        <v>39531.799999999996</v>
      </c>
      <c r="X152" s="108">
        <f t="shared" si="237"/>
        <v>260909880</v>
      </c>
      <c r="Y152" s="108">
        <v>12139</v>
      </c>
      <c r="Z152" s="108">
        <f t="shared" si="277"/>
        <v>14445.41</v>
      </c>
      <c r="AA152" s="108">
        <f t="shared" si="282"/>
        <v>80117400</v>
      </c>
      <c r="AB152" s="108">
        <f t="shared" si="283"/>
        <v>95339706</v>
      </c>
      <c r="AC152" s="108">
        <f t="shared" si="264"/>
        <v>11599.159663865546</v>
      </c>
      <c r="AD152" s="108">
        <v>13803</v>
      </c>
      <c r="AE152" s="108">
        <f t="shared" si="269"/>
        <v>76554453.781512603</v>
      </c>
      <c r="AF152" s="108">
        <f t="shared" si="270"/>
        <v>91099800</v>
      </c>
      <c r="AG152" s="108">
        <f>AH152/1.19</f>
        <v>15247.058823529413</v>
      </c>
      <c r="AH152" s="108">
        <v>18144</v>
      </c>
      <c r="AI152" s="108">
        <f t="shared" si="280"/>
        <v>100630588.23529412</v>
      </c>
      <c r="AJ152" s="108">
        <f t="shared" si="281"/>
        <v>119750400</v>
      </c>
      <c r="AK152" s="108">
        <f t="shared" si="240"/>
        <v>102063302</v>
      </c>
      <c r="AL152" s="108">
        <f t="shared" si="241"/>
        <v>12625880.232506916</v>
      </c>
      <c r="AM152" s="127">
        <f t="shared" si="242"/>
        <v>0.12370636639315193</v>
      </c>
      <c r="AN152" s="108">
        <f t="shared" si="243"/>
        <v>15464.136666666667</v>
      </c>
      <c r="AO152" s="108">
        <f t="shared" si="244"/>
        <v>102063302</v>
      </c>
      <c r="AP152" s="108">
        <f t="shared" si="245"/>
        <v>181486591</v>
      </c>
      <c r="AQ152" s="108">
        <f t="shared" si="246"/>
        <v>79423289</v>
      </c>
      <c r="AR152" s="133">
        <f t="shared" si="247"/>
        <v>0.43762621008182362</v>
      </c>
      <c r="AS152" s="131">
        <f>+AN152</f>
        <v>15464.136666666667</v>
      </c>
      <c r="AT152" s="156">
        <f t="shared" si="268"/>
        <v>102063302</v>
      </c>
      <c r="AU152" s="157" t="s">
        <v>44</v>
      </c>
    </row>
    <row r="153" spans="1:78" ht="43.5" x14ac:dyDescent="0.35">
      <c r="A153" s="9">
        <v>136</v>
      </c>
      <c r="B153" s="9" t="s">
        <v>166</v>
      </c>
      <c r="C153" s="10" t="s">
        <v>258</v>
      </c>
      <c r="D153" s="39" t="s">
        <v>259</v>
      </c>
      <c r="E153" s="73"/>
      <c r="F153" s="17" t="s">
        <v>103</v>
      </c>
      <c r="G153" s="10">
        <v>600</v>
      </c>
      <c r="H153" s="105">
        <v>126500</v>
      </c>
      <c r="I153" s="123">
        <f t="shared" si="215"/>
        <v>150535</v>
      </c>
      <c r="J153" s="105">
        <f t="shared" si="191"/>
        <v>75900000</v>
      </c>
      <c r="K153" s="140">
        <f t="shared" si="253"/>
        <v>90321000</v>
      </c>
      <c r="L153" s="108">
        <v>129800</v>
      </c>
      <c r="M153" s="108">
        <f t="shared" si="271"/>
        <v>154462</v>
      </c>
      <c r="N153" s="108">
        <f t="shared" si="272"/>
        <v>77880000</v>
      </c>
      <c r="O153" s="108">
        <f t="shared" si="273"/>
        <v>92677200</v>
      </c>
      <c r="P153" s="108">
        <v>71500</v>
      </c>
      <c r="Q153" s="108">
        <f t="shared" si="259"/>
        <v>85085</v>
      </c>
      <c r="R153" s="105">
        <f t="shared" si="274"/>
        <v>42900000</v>
      </c>
      <c r="S153" s="108">
        <f t="shared" si="275"/>
        <v>51051000</v>
      </c>
      <c r="T153" s="108">
        <f t="shared" si="238"/>
        <v>78016400</v>
      </c>
      <c r="U153" s="108">
        <f t="shared" si="239"/>
        <v>19091665.153149948</v>
      </c>
      <c r="V153" s="127">
        <f t="shared" si="276"/>
        <v>0.24471348528194004</v>
      </c>
      <c r="W153" s="108">
        <f t="shared" si="236"/>
        <v>130027.33333333333</v>
      </c>
      <c r="X153" s="108">
        <f t="shared" si="237"/>
        <v>78016400</v>
      </c>
      <c r="Y153" s="108">
        <v>0</v>
      </c>
      <c r="Z153" s="108">
        <f t="shared" si="277"/>
        <v>0</v>
      </c>
      <c r="AA153" s="108">
        <f t="shared" si="282"/>
        <v>0</v>
      </c>
      <c r="AB153" s="108">
        <f t="shared" si="283"/>
        <v>0</v>
      </c>
      <c r="AC153" s="108">
        <f t="shared" si="264"/>
        <v>0</v>
      </c>
      <c r="AD153" s="108">
        <v>0</v>
      </c>
      <c r="AE153" s="108">
        <f t="shared" si="269"/>
        <v>0</v>
      </c>
      <c r="AF153" s="108">
        <f t="shared" si="270"/>
        <v>0</v>
      </c>
      <c r="AG153" s="108">
        <v>0</v>
      </c>
      <c r="AH153" s="108">
        <v>0</v>
      </c>
      <c r="AI153" s="108">
        <v>0</v>
      </c>
      <c r="AJ153" s="108">
        <v>0</v>
      </c>
      <c r="AK153" s="108">
        <f t="shared" ref="AK153:AK154" si="284">AVERAGE(AB153,AF153,AJ153)</f>
        <v>0</v>
      </c>
      <c r="AL153" s="108">
        <f t="shared" ref="AL153:AL154" si="285">_xlfn.STDEV.P(AB153,AF153,AJ153)</f>
        <v>0</v>
      </c>
      <c r="AM153" s="127" t="e">
        <f t="shared" si="242"/>
        <v>#DIV/0!</v>
      </c>
      <c r="AN153" s="108">
        <f t="shared" ref="AN153:AN154" si="286">AVERAGE(Z153,AD153,AH153)</f>
        <v>0</v>
      </c>
      <c r="AO153" s="108">
        <f t="shared" ref="AO153:AO154" si="287">+AK153</f>
        <v>0</v>
      </c>
      <c r="AP153" s="108">
        <f>AVERAGE(X153,AO153)</f>
        <v>39008200</v>
      </c>
      <c r="AQ153" s="108">
        <f t="shared" ref="AQ153" si="288">_xlfn.STDEV.P(X153,AO153)</f>
        <v>39008200</v>
      </c>
      <c r="AR153" s="133">
        <f>+AQ153/AP153</f>
        <v>1</v>
      </c>
      <c r="AS153" s="131">
        <f>+W153</f>
        <v>130027.33333333333</v>
      </c>
      <c r="AT153" s="156">
        <f t="shared" si="268"/>
        <v>78016400</v>
      </c>
      <c r="AU153" s="157" t="s">
        <v>44</v>
      </c>
    </row>
    <row r="154" spans="1:78" ht="58" x14ac:dyDescent="0.35">
      <c r="A154" s="9">
        <v>137</v>
      </c>
      <c r="B154" s="9" t="s">
        <v>166</v>
      </c>
      <c r="C154" s="10" t="s">
        <v>260</v>
      </c>
      <c r="D154" s="39" t="s">
        <v>261</v>
      </c>
      <c r="E154" s="73"/>
      <c r="F154" s="12" t="s">
        <v>37</v>
      </c>
      <c r="G154" s="10">
        <v>15</v>
      </c>
      <c r="H154" s="105">
        <v>1265000</v>
      </c>
      <c r="I154" s="123">
        <f t="shared" si="215"/>
        <v>1505350</v>
      </c>
      <c r="J154" s="105">
        <f>+H154*G154</f>
        <v>18975000</v>
      </c>
      <c r="K154" s="140">
        <f>+I154*G154</f>
        <v>22580250</v>
      </c>
      <c r="L154" s="108">
        <v>1320000</v>
      </c>
      <c r="M154" s="108">
        <f>+L154*1.19</f>
        <v>1570800</v>
      </c>
      <c r="N154" s="108">
        <f t="shared" si="272"/>
        <v>19800000</v>
      </c>
      <c r="O154" s="108">
        <f t="shared" si="273"/>
        <v>23562000</v>
      </c>
      <c r="P154" s="108">
        <v>715000</v>
      </c>
      <c r="Q154" s="108">
        <f t="shared" si="259"/>
        <v>850850</v>
      </c>
      <c r="R154" s="105">
        <f t="shared" si="274"/>
        <v>10725000</v>
      </c>
      <c r="S154" s="108">
        <f t="shared" si="275"/>
        <v>12762750</v>
      </c>
      <c r="T154" s="108">
        <f t="shared" si="238"/>
        <v>19635000</v>
      </c>
      <c r="U154" s="108">
        <f t="shared" si="239"/>
        <v>4875915.1833271263</v>
      </c>
      <c r="V154" s="127">
        <f t="shared" si="276"/>
        <v>0.24832774042918901</v>
      </c>
      <c r="W154" s="108">
        <f t="shared" si="236"/>
        <v>1309000</v>
      </c>
      <c r="X154" s="108">
        <f t="shared" si="237"/>
        <v>19635000</v>
      </c>
      <c r="Y154" s="108">
        <v>0</v>
      </c>
      <c r="Z154" s="108">
        <f t="shared" si="277"/>
        <v>0</v>
      </c>
      <c r="AA154" s="108">
        <f t="shared" si="282"/>
        <v>0</v>
      </c>
      <c r="AB154" s="108">
        <f t="shared" si="283"/>
        <v>0</v>
      </c>
      <c r="AC154" s="108">
        <f t="shared" si="264"/>
        <v>0</v>
      </c>
      <c r="AD154" s="108">
        <v>0</v>
      </c>
      <c r="AE154" s="108">
        <f t="shared" si="269"/>
        <v>0</v>
      </c>
      <c r="AF154" s="108">
        <f t="shared" si="270"/>
        <v>0</v>
      </c>
      <c r="AG154" s="108">
        <v>0</v>
      </c>
      <c r="AH154" s="108">
        <v>0</v>
      </c>
      <c r="AI154" s="108">
        <v>0</v>
      </c>
      <c r="AJ154" s="108">
        <v>0</v>
      </c>
      <c r="AK154" s="108">
        <f t="shared" si="284"/>
        <v>0</v>
      </c>
      <c r="AL154" s="108">
        <f t="shared" si="285"/>
        <v>0</v>
      </c>
      <c r="AM154" s="127" t="e">
        <f t="shared" si="242"/>
        <v>#DIV/0!</v>
      </c>
      <c r="AN154" s="108">
        <f t="shared" si="286"/>
        <v>0</v>
      </c>
      <c r="AO154" s="108">
        <f t="shared" si="287"/>
        <v>0</v>
      </c>
      <c r="AP154" s="108">
        <f t="shared" si="245"/>
        <v>9817500</v>
      </c>
      <c r="AQ154" s="108">
        <f t="shared" si="246"/>
        <v>9817500</v>
      </c>
      <c r="AR154" s="133">
        <f t="shared" si="247"/>
        <v>1</v>
      </c>
      <c r="AS154" s="131">
        <f>+W154</f>
        <v>1309000</v>
      </c>
      <c r="AT154" s="156">
        <f t="shared" si="268"/>
        <v>19635000</v>
      </c>
      <c r="AU154" s="157" t="s">
        <v>44</v>
      </c>
    </row>
    <row r="155" spans="1:78" ht="43.5" x14ac:dyDescent="0.35">
      <c r="A155" s="9">
        <v>138</v>
      </c>
      <c r="B155" s="9" t="s">
        <v>166</v>
      </c>
      <c r="C155" s="10" t="s">
        <v>262</v>
      </c>
      <c r="D155" s="39" t="s">
        <v>263</v>
      </c>
      <c r="E155" s="73"/>
      <c r="F155" s="12" t="s">
        <v>37</v>
      </c>
      <c r="G155" s="10">
        <v>600</v>
      </c>
      <c r="H155" s="105">
        <v>17250</v>
      </c>
      <c r="I155" s="123">
        <f t="shared" si="215"/>
        <v>20527.5</v>
      </c>
      <c r="J155" s="105">
        <f t="shared" si="191"/>
        <v>10350000</v>
      </c>
      <c r="K155" s="140">
        <f t="shared" si="253"/>
        <v>12316500</v>
      </c>
      <c r="L155" s="108">
        <v>18300</v>
      </c>
      <c r="M155" s="108">
        <f t="shared" si="271"/>
        <v>21777</v>
      </c>
      <c r="N155" s="108">
        <f t="shared" si="272"/>
        <v>10980000</v>
      </c>
      <c r="O155" s="108">
        <f t="shared" si="273"/>
        <v>13066200</v>
      </c>
      <c r="P155" s="108">
        <v>9750</v>
      </c>
      <c r="Q155" s="108">
        <f t="shared" si="259"/>
        <v>11602.5</v>
      </c>
      <c r="R155" s="105">
        <f t="shared" si="274"/>
        <v>5850000</v>
      </c>
      <c r="S155" s="108">
        <f t="shared" si="275"/>
        <v>6961500</v>
      </c>
      <c r="T155" s="108">
        <f t="shared" si="238"/>
        <v>10781400</v>
      </c>
      <c r="U155" s="108">
        <f t="shared" si="239"/>
        <v>2718362.1944104503</v>
      </c>
      <c r="V155" s="127">
        <f t="shared" si="276"/>
        <v>0.25213443471260227</v>
      </c>
      <c r="W155" s="108">
        <f t="shared" si="236"/>
        <v>17969</v>
      </c>
      <c r="X155" s="108">
        <f t="shared" si="237"/>
        <v>10781400</v>
      </c>
      <c r="Y155" s="108">
        <v>16050</v>
      </c>
      <c r="Z155" s="108">
        <f t="shared" si="277"/>
        <v>19099.5</v>
      </c>
      <c r="AA155" s="108">
        <f t="shared" si="282"/>
        <v>9630000</v>
      </c>
      <c r="AB155" s="108">
        <f t="shared" si="283"/>
        <v>11459700</v>
      </c>
      <c r="AC155" s="108">
        <f t="shared" si="264"/>
        <v>14296.638655462186</v>
      </c>
      <c r="AD155" s="108">
        <v>17013</v>
      </c>
      <c r="AE155" s="108">
        <f t="shared" si="269"/>
        <v>8577983.1932773106</v>
      </c>
      <c r="AF155" s="108">
        <f t="shared" si="270"/>
        <v>10207800</v>
      </c>
      <c r="AG155" s="105">
        <f>_xlfn.XLOOKUP(D155,[1]General!$D$7:$D$477,[1]General!$L$7:$L$477)</f>
        <v>13794.957983193279</v>
      </c>
      <c r="AH155" s="108">
        <f>_xlfn.XLOOKUP(D155,[1]General!$D$7:$D$477,[1]General!$M$7:$M$477)</f>
        <v>16416</v>
      </c>
      <c r="AI155" s="108">
        <f t="shared" si="280"/>
        <v>8276974.7899159677</v>
      </c>
      <c r="AJ155" s="108">
        <f t="shared" si="281"/>
        <v>9849600</v>
      </c>
      <c r="AK155" s="108">
        <f t="shared" si="240"/>
        <v>10505700</v>
      </c>
      <c r="AL155" s="108">
        <f t="shared" si="241"/>
        <v>690248.17276107299</v>
      </c>
      <c r="AM155" s="127">
        <f t="shared" si="242"/>
        <v>6.5702254277304029E-2</v>
      </c>
      <c r="AN155" s="108">
        <f t="shared" si="243"/>
        <v>17509.5</v>
      </c>
      <c r="AO155" s="108">
        <f t="shared" si="244"/>
        <v>10505700</v>
      </c>
      <c r="AP155" s="108">
        <f t="shared" si="245"/>
        <v>10643550</v>
      </c>
      <c r="AQ155" s="108">
        <f t="shared" si="246"/>
        <v>137850</v>
      </c>
      <c r="AR155" s="116">
        <f t="shared" si="247"/>
        <v>1.2951505841566019E-2</v>
      </c>
      <c r="AS155" s="131">
        <f>AVERAGE(I155,M155,Q155,Z155,AD155,AH155)</f>
        <v>17739.25</v>
      </c>
      <c r="AT155" s="156">
        <f t="shared" si="268"/>
        <v>10643550</v>
      </c>
      <c r="AU155" s="157" t="s">
        <v>38</v>
      </c>
    </row>
    <row r="156" spans="1:78" ht="43.5" x14ac:dyDescent="0.35">
      <c r="A156" s="9">
        <v>139</v>
      </c>
      <c r="B156" s="9" t="s">
        <v>166</v>
      </c>
      <c r="C156" s="10" t="s">
        <v>264</v>
      </c>
      <c r="D156" s="39" t="s">
        <v>265</v>
      </c>
      <c r="E156" s="73"/>
      <c r="F156" s="12" t="s">
        <v>37</v>
      </c>
      <c r="G156" s="10">
        <v>40</v>
      </c>
      <c r="H156" s="105">
        <v>207000</v>
      </c>
      <c r="I156" s="123">
        <f t="shared" si="215"/>
        <v>246330</v>
      </c>
      <c r="J156" s="105">
        <f t="shared" si="191"/>
        <v>8280000</v>
      </c>
      <c r="K156" s="140">
        <f t="shared" si="253"/>
        <v>9853200</v>
      </c>
      <c r="L156" s="108">
        <v>212400</v>
      </c>
      <c r="M156" s="108">
        <f t="shared" si="271"/>
        <v>252756</v>
      </c>
      <c r="N156" s="108">
        <f t="shared" si="272"/>
        <v>8496000</v>
      </c>
      <c r="O156" s="108">
        <f t="shared" si="273"/>
        <v>10110240</v>
      </c>
      <c r="P156" s="108">
        <v>117000</v>
      </c>
      <c r="Q156" s="108">
        <f t="shared" si="259"/>
        <v>139230</v>
      </c>
      <c r="R156" s="105">
        <f t="shared" si="274"/>
        <v>4680000</v>
      </c>
      <c r="S156" s="108">
        <f t="shared" si="275"/>
        <v>5569200</v>
      </c>
      <c r="T156" s="108">
        <f t="shared" si="238"/>
        <v>8510880</v>
      </c>
      <c r="U156" s="108">
        <f t="shared" si="239"/>
        <v>2082727.107616358</v>
      </c>
      <c r="V156" s="127">
        <f t="shared" si="276"/>
        <v>0.24471348528194006</v>
      </c>
      <c r="W156" s="108">
        <f t="shared" si="236"/>
        <v>212772</v>
      </c>
      <c r="X156" s="108">
        <f t="shared" si="237"/>
        <v>8510880</v>
      </c>
      <c r="Y156" s="108">
        <v>178588</v>
      </c>
      <c r="Z156" s="108">
        <f t="shared" si="277"/>
        <v>212519.72</v>
      </c>
      <c r="AA156" s="108">
        <f t="shared" si="282"/>
        <v>7143520</v>
      </c>
      <c r="AB156" s="108">
        <f t="shared" si="283"/>
        <v>8500788.8000000007</v>
      </c>
      <c r="AC156" s="108">
        <f t="shared" si="264"/>
        <v>188084.03361344538</v>
      </c>
      <c r="AD156" s="108">
        <v>223820</v>
      </c>
      <c r="AE156" s="108">
        <f t="shared" si="269"/>
        <v>7523361.3445378151</v>
      </c>
      <c r="AF156" s="108">
        <f t="shared" si="270"/>
        <v>8952800</v>
      </c>
      <c r="AG156" s="105">
        <f>_xlfn.XLOOKUP(D156,[1]General!$D$7:$D$477,[1]General!$L$7:$L$477)</f>
        <v>167058.82352941178</v>
      </c>
      <c r="AH156" s="108">
        <f>_xlfn.XLOOKUP(D156,[1]General!$D$7:$D$477,[1]General!$M$7:$M$477)</f>
        <v>198800</v>
      </c>
      <c r="AI156" s="108">
        <f t="shared" si="280"/>
        <v>6682352.9411764713</v>
      </c>
      <c r="AJ156" s="108">
        <f t="shared" si="281"/>
        <v>7952000</v>
      </c>
      <c r="AK156" s="108">
        <f t="shared" si="240"/>
        <v>8468529.5999999996</v>
      </c>
      <c r="AL156" s="108">
        <f t="shared" si="241"/>
        <v>409211.15330880223</v>
      </c>
      <c r="AM156" s="127">
        <f t="shared" si="242"/>
        <v>4.8321393752795316E-2</v>
      </c>
      <c r="AN156" s="108">
        <f t="shared" si="243"/>
        <v>211713.24</v>
      </c>
      <c r="AO156" s="108">
        <f t="shared" si="244"/>
        <v>8468529.5999999996</v>
      </c>
      <c r="AP156" s="108">
        <f t="shared" si="245"/>
        <v>8489704.8000000007</v>
      </c>
      <c r="AQ156" s="108">
        <f t="shared" si="246"/>
        <v>21175.200000000186</v>
      </c>
      <c r="AR156" s="116">
        <f t="shared" si="247"/>
        <v>2.4942210004757978E-3</v>
      </c>
      <c r="AS156" s="131">
        <f>AVERAGE(I156,M156,Q156,Z156,AD156,AH156)</f>
        <v>212242.62</v>
      </c>
      <c r="AT156" s="156">
        <f t="shared" si="268"/>
        <v>8489704.8000000007</v>
      </c>
      <c r="AU156" s="157" t="s">
        <v>38</v>
      </c>
    </row>
    <row r="157" spans="1:78" s="37" customFormat="1" ht="101.5" x14ac:dyDescent="0.35">
      <c r="A157" s="9">
        <v>140</v>
      </c>
      <c r="B157" s="9" t="s">
        <v>166</v>
      </c>
      <c r="C157" s="10" t="s">
        <v>222</v>
      </c>
      <c r="D157" s="39" t="s">
        <v>223</v>
      </c>
      <c r="E157" s="73"/>
      <c r="F157" s="12" t="s">
        <v>37</v>
      </c>
      <c r="G157" s="10">
        <v>1</v>
      </c>
      <c r="H157" s="105">
        <v>2512605.04</v>
      </c>
      <c r="I157" s="123">
        <f t="shared" si="215"/>
        <v>2989999.9975999999</v>
      </c>
      <c r="J157" s="105">
        <f t="shared" ref="J157" si="289">+H157*G157</f>
        <v>2512605.04</v>
      </c>
      <c r="K157" s="140">
        <f t="shared" ref="K157" si="290">+I157*G157</f>
        <v>2989999.9975999999</v>
      </c>
      <c r="L157" s="108">
        <v>2621848.7400000002</v>
      </c>
      <c r="M157" s="108">
        <f t="shared" si="271"/>
        <v>3120000.0005999999</v>
      </c>
      <c r="N157" s="108">
        <f t="shared" si="272"/>
        <v>2621848.7400000002</v>
      </c>
      <c r="O157" s="108">
        <f t="shared" si="273"/>
        <v>3120000.0005999999</v>
      </c>
      <c r="P157" s="108">
        <v>1420168.07</v>
      </c>
      <c r="Q157" s="108">
        <f t="shared" si="259"/>
        <v>1690000.0033</v>
      </c>
      <c r="R157" s="105">
        <f t="shared" si="274"/>
        <v>1420168.07</v>
      </c>
      <c r="S157" s="108">
        <f t="shared" si="275"/>
        <v>1690000.0033</v>
      </c>
      <c r="T157" s="108">
        <f t="shared" si="238"/>
        <v>2600000.0004999996</v>
      </c>
      <c r="U157" s="108">
        <f t="shared" si="239"/>
        <v>645652.12324336672</v>
      </c>
      <c r="V157" s="127">
        <f t="shared" si="235"/>
        <v>0.24832773966123189</v>
      </c>
      <c r="W157" s="108">
        <f t="shared" si="236"/>
        <v>2600000.0004999996</v>
      </c>
      <c r="X157" s="108">
        <f t="shared" si="237"/>
        <v>2600000.0004999996</v>
      </c>
      <c r="Y157" s="108">
        <v>1600504</v>
      </c>
      <c r="Z157" s="108">
        <f t="shared" si="277"/>
        <v>1904599.76</v>
      </c>
      <c r="AA157" s="108">
        <f t="shared" si="282"/>
        <v>1600504</v>
      </c>
      <c r="AB157" s="108">
        <f t="shared" si="283"/>
        <v>1904599.76</v>
      </c>
      <c r="AC157" s="108">
        <f t="shared" si="264"/>
        <v>1488109.2436974791</v>
      </c>
      <c r="AD157" s="108">
        <v>1770850</v>
      </c>
      <c r="AE157" s="108">
        <f t="shared" si="269"/>
        <v>1488109.2436974791</v>
      </c>
      <c r="AF157" s="108">
        <f t="shared" si="270"/>
        <v>1770850</v>
      </c>
      <c r="AG157" s="105">
        <f>_xlfn.XLOOKUP(D157,[1]General!$D$7:$D$477,[1]General!$L$7:$L$477)</f>
        <v>1669915.9663865548</v>
      </c>
      <c r="AH157" s="108">
        <f>_xlfn.XLOOKUP(D157,[1]General!$D$7:$D$477,[1]General!$M$7:$M$477)</f>
        <v>1987200</v>
      </c>
      <c r="AI157" s="108">
        <f t="shared" si="280"/>
        <v>1669915.9663865548</v>
      </c>
      <c r="AJ157" s="108">
        <f t="shared" si="281"/>
        <v>1987200</v>
      </c>
      <c r="AK157" s="108">
        <f t="shared" si="240"/>
        <v>1887549.92</v>
      </c>
      <c r="AL157" s="108">
        <f t="shared" si="241"/>
        <v>89143.529987764487</v>
      </c>
      <c r="AM157" s="127">
        <f t="shared" si="242"/>
        <v>4.7227111210793558E-2</v>
      </c>
      <c r="AN157" s="108">
        <f t="shared" si="243"/>
        <v>1887549.92</v>
      </c>
      <c r="AO157" s="108">
        <f t="shared" si="244"/>
        <v>1887549.92</v>
      </c>
      <c r="AP157" s="108">
        <f t="shared" si="245"/>
        <v>2243774.9602499995</v>
      </c>
      <c r="AQ157" s="108">
        <f t="shared" si="246"/>
        <v>356225.04025000159</v>
      </c>
      <c r="AR157" s="133">
        <f t="shared" si="247"/>
        <v>0.15876148301891704</v>
      </c>
      <c r="AS157" s="131">
        <f>AVERAGE(I157,M157,Q157,Z157,AD157,AH157)</f>
        <v>2243774.96025</v>
      </c>
      <c r="AT157" s="156">
        <f t="shared" si="268"/>
        <v>2243774.96025</v>
      </c>
      <c r="AU157" s="89"/>
      <c r="AV157" s="58"/>
      <c r="AW157" s="171"/>
      <c r="AX157" s="58"/>
      <c r="AY157" s="58"/>
      <c r="AZ157" s="58"/>
      <c r="BA157" s="58"/>
      <c r="BB157" s="58"/>
      <c r="BC157" s="58"/>
      <c r="BD157" s="58"/>
      <c r="BE157" s="58"/>
      <c r="BF157" s="58"/>
      <c r="BG157" s="58"/>
      <c r="BH157" s="58"/>
      <c r="BI157" s="58"/>
      <c r="BJ157" s="58"/>
      <c r="BK157" s="58"/>
      <c r="BL157" s="58"/>
      <c r="BM157" s="58"/>
      <c r="BN157" s="58"/>
      <c r="BO157" s="58"/>
      <c r="BP157" s="58"/>
      <c r="BQ157" s="58"/>
      <c r="BR157" s="58"/>
      <c r="BS157" s="58"/>
      <c r="BT157" s="58"/>
      <c r="BU157" s="58"/>
      <c r="BV157" s="58"/>
      <c r="BW157" s="58"/>
      <c r="BX157" s="58"/>
      <c r="BY157" s="58"/>
      <c r="BZ157" s="58"/>
    </row>
    <row r="158" spans="1:78" s="37" customFormat="1" x14ac:dyDescent="0.35">
      <c r="A158" s="236" t="s">
        <v>151</v>
      </c>
      <c r="B158" s="237"/>
      <c r="C158" s="237"/>
      <c r="D158" s="237"/>
      <c r="E158" s="237"/>
      <c r="F158" s="237"/>
      <c r="G158" s="238"/>
      <c r="H158" s="112">
        <f>SUM(H148:H157)</f>
        <v>4465305.04</v>
      </c>
      <c r="I158" s="112">
        <f t="shared" ref="I158:K158" si="291">SUM(I148:I157)</f>
        <v>5313712.9976000004</v>
      </c>
      <c r="J158" s="112">
        <f t="shared" si="291"/>
        <v>562447605.03999996</v>
      </c>
      <c r="K158" s="112">
        <f t="shared" si="291"/>
        <v>669312649.99759996</v>
      </c>
      <c r="L158" s="109">
        <f>SUM(L148:L157)</f>
        <v>4653208.74</v>
      </c>
      <c r="M158" s="109">
        <f t="shared" ref="M158:O158" si="292">SUM(M148:M157)</f>
        <v>5537318.4005999994</v>
      </c>
      <c r="N158" s="109">
        <f t="shared" si="292"/>
        <v>589133848.74000001</v>
      </c>
      <c r="O158" s="109">
        <f t="shared" si="292"/>
        <v>701069280.00059998</v>
      </c>
      <c r="P158" s="109">
        <f>SUM(P148:P157)</f>
        <v>2523868.0700000003</v>
      </c>
      <c r="Q158" s="109">
        <f t="shared" ref="Q158:R158" si="293">SUM(Q148:Q157)</f>
        <v>3003403.0033</v>
      </c>
      <c r="R158" s="109">
        <f t="shared" si="293"/>
        <v>317905168.06999999</v>
      </c>
      <c r="S158" s="109">
        <f>SUM(S148:S157)</f>
        <v>378307150.00330001</v>
      </c>
      <c r="T158" s="109">
        <f t="shared" ref="T158:AT158" si="294">SUM(T148:T157)</f>
        <v>582896360.00049996</v>
      </c>
      <c r="U158" s="109">
        <f t="shared" si="294"/>
        <v>145291413.75419387</v>
      </c>
      <c r="V158" s="99"/>
      <c r="W158" s="109">
        <f t="shared" si="294"/>
        <v>4618144.8004999999</v>
      </c>
      <c r="X158" s="109">
        <f t="shared" si="294"/>
        <v>582896360.00049996</v>
      </c>
      <c r="Y158" s="109">
        <f t="shared" si="294"/>
        <v>1991069</v>
      </c>
      <c r="Z158" s="109">
        <f t="shared" si="294"/>
        <v>2369372.11</v>
      </c>
      <c r="AA158" s="109">
        <f t="shared" si="294"/>
        <v>196269416</v>
      </c>
      <c r="AB158" s="109">
        <f t="shared" si="294"/>
        <v>233560605.03999999</v>
      </c>
      <c r="AC158" s="109">
        <f t="shared" si="294"/>
        <v>1892710.924369748</v>
      </c>
      <c r="AD158" s="109">
        <f t="shared" si="294"/>
        <v>2252326</v>
      </c>
      <c r="AE158" s="109">
        <f t="shared" si="294"/>
        <v>200403000</v>
      </c>
      <c r="AF158" s="109">
        <f t="shared" si="294"/>
        <v>238479570</v>
      </c>
      <c r="AG158" s="109">
        <f t="shared" si="294"/>
        <v>2040178.1512605045</v>
      </c>
      <c r="AH158" s="109">
        <f t="shared" si="294"/>
        <v>2427812</v>
      </c>
      <c r="AI158" s="109">
        <f t="shared" si="294"/>
        <v>222126924.36974794</v>
      </c>
      <c r="AJ158" s="109">
        <f t="shared" si="294"/>
        <v>264331040</v>
      </c>
      <c r="AK158" s="109">
        <f t="shared" si="294"/>
        <v>245457071.67999998</v>
      </c>
      <c r="AL158" s="109">
        <f t="shared" si="294"/>
        <v>20496278.263582699</v>
      </c>
      <c r="AM158" s="99"/>
      <c r="AN158" s="109">
        <f t="shared" si="294"/>
        <v>2349836.7033333331</v>
      </c>
      <c r="AO158" s="109">
        <f t="shared" si="294"/>
        <v>245457071.67999998</v>
      </c>
      <c r="AP158" s="109">
        <f t="shared" si="294"/>
        <v>414176715.84025007</v>
      </c>
      <c r="AQ158" s="109">
        <f t="shared" si="294"/>
        <v>168719644.16025001</v>
      </c>
      <c r="AR158" s="87"/>
      <c r="AS158" s="217">
        <f t="shared" si="294"/>
        <v>4941470.5869166665</v>
      </c>
      <c r="AT158" s="217">
        <f t="shared" si="294"/>
        <v>401579126.84025007</v>
      </c>
      <c r="AU158" s="89"/>
      <c r="AV158" s="58"/>
      <c r="AW158" s="171">
        <v>505159420.08025008</v>
      </c>
      <c r="AX158" s="58"/>
      <c r="AY158" s="58"/>
      <c r="AZ158" s="58"/>
      <c r="BA158" s="58"/>
      <c r="BB158" s="58"/>
      <c r="BC158" s="58"/>
      <c r="BD158" s="58"/>
      <c r="BE158" s="58"/>
      <c r="BF158" s="58"/>
      <c r="BG158" s="58"/>
      <c r="BH158" s="58"/>
      <c r="BI158" s="58"/>
      <c r="BJ158" s="58"/>
      <c r="BK158" s="58"/>
      <c r="BL158" s="58"/>
      <c r="BM158" s="58"/>
      <c r="BN158" s="58"/>
      <c r="BO158" s="58"/>
      <c r="BP158" s="58"/>
      <c r="BQ158" s="58"/>
      <c r="BR158" s="58"/>
      <c r="BS158" s="58"/>
      <c r="BT158" s="58"/>
      <c r="BU158" s="58"/>
      <c r="BV158" s="58"/>
      <c r="BW158" s="58"/>
      <c r="BX158" s="58"/>
      <c r="BY158" s="58"/>
      <c r="BZ158" s="58"/>
    </row>
    <row r="159" spans="1:78" x14ac:dyDescent="0.35">
      <c r="A159" s="81" t="s">
        <v>266</v>
      </c>
      <c r="B159" s="82"/>
      <c r="C159" s="82"/>
      <c r="D159" s="82"/>
      <c r="E159" s="82"/>
      <c r="F159" s="82"/>
      <c r="G159" s="82"/>
      <c r="H159" s="107"/>
      <c r="I159" s="124"/>
      <c r="J159" s="124"/>
      <c r="K159" s="142"/>
      <c r="L159" s="84"/>
      <c r="M159" s="84"/>
      <c r="N159" s="84"/>
      <c r="O159" s="84"/>
      <c r="P159" s="84"/>
      <c r="Q159" s="84"/>
      <c r="R159" s="84"/>
      <c r="S159" s="84"/>
      <c r="T159" s="84" t="e">
        <f t="shared" si="238"/>
        <v>#DIV/0!</v>
      </c>
      <c r="U159" s="84" t="e">
        <f t="shared" si="239"/>
        <v>#DIV/0!</v>
      </c>
      <c r="V159" s="149" t="e">
        <f t="shared" si="235"/>
        <v>#DIV/0!</v>
      </c>
      <c r="W159" s="84" t="e">
        <f t="shared" si="236"/>
        <v>#DIV/0!</v>
      </c>
      <c r="X159" s="84" t="e">
        <f t="shared" si="237"/>
        <v>#DIV/0!</v>
      </c>
      <c r="Y159" s="84"/>
      <c r="Z159" s="84"/>
      <c r="AA159" s="84"/>
      <c r="AB159" s="84"/>
      <c r="AC159" s="84" t="s">
        <v>160</v>
      </c>
      <c r="AD159" s="84" t="s">
        <v>161</v>
      </c>
      <c r="AE159" s="84">
        <v>0</v>
      </c>
      <c r="AF159" s="84">
        <v>0</v>
      </c>
      <c r="AG159" s="84"/>
      <c r="AH159" s="84"/>
      <c r="AI159" s="84"/>
      <c r="AJ159" s="84"/>
      <c r="AK159" s="84"/>
      <c r="AL159" s="84"/>
      <c r="AM159" s="149"/>
      <c r="AN159" s="84"/>
      <c r="AO159" s="84"/>
      <c r="AP159" s="84"/>
      <c r="AQ159" s="84"/>
      <c r="AR159" s="82"/>
      <c r="AS159" s="124"/>
      <c r="AT159" s="124"/>
      <c r="AU159" s="82"/>
    </row>
    <row r="160" spans="1:78" ht="43.5" x14ac:dyDescent="0.35">
      <c r="A160" s="9">
        <v>141</v>
      </c>
      <c r="B160" s="9" t="s">
        <v>166</v>
      </c>
      <c r="C160" s="10" t="s">
        <v>267</v>
      </c>
      <c r="D160" s="39" t="s">
        <v>268</v>
      </c>
      <c r="E160" s="73"/>
      <c r="F160" s="17" t="s">
        <v>269</v>
      </c>
      <c r="G160" s="10">
        <v>22</v>
      </c>
      <c r="H160" s="113">
        <v>402500</v>
      </c>
      <c r="I160" s="123">
        <f t="shared" ref="I160" si="295">+H160*1.19</f>
        <v>478975</v>
      </c>
      <c r="J160" s="105">
        <f>H160*G160</f>
        <v>8855000</v>
      </c>
      <c r="K160" s="140">
        <f t="shared" si="253"/>
        <v>10537450</v>
      </c>
      <c r="L160" s="108">
        <v>420000</v>
      </c>
      <c r="M160" s="108">
        <f t="shared" ref="M160:M165" si="296">+L160*1.19</f>
        <v>499800</v>
      </c>
      <c r="N160" s="108">
        <f t="shared" ref="N160:N165" si="297">+L160*G160</f>
        <v>9240000</v>
      </c>
      <c r="O160" s="108">
        <f t="shared" ref="O160:O165" si="298">+M160*G160</f>
        <v>10995600</v>
      </c>
      <c r="P160" s="108">
        <v>227500</v>
      </c>
      <c r="Q160" s="108">
        <f t="shared" ref="Q160:Q165" si="299">+P160*1.19</f>
        <v>270725</v>
      </c>
      <c r="R160" s="105">
        <f t="shared" ref="R160:R165" si="300">+P160*G160</f>
        <v>5005000</v>
      </c>
      <c r="S160" s="108">
        <f t="shared" ref="S160:S165" si="301">+Q160*G160</f>
        <v>5955950</v>
      </c>
      <c r="T160" s="108">
        <f t="shared" si="238"/>
        <v>9163000</v>
      </c>
      <c r="U160" s="108">
        <f t="shared" si="239"/>
        <v>2275427.0855526589</v>
      </c>
      <c r="V160" s="127">
        <f t="shared" si="235"/>
        <v>0.24832774042918901</v>
      </c>
      <c r="W160" s="108">
        <f t="shared" si="236"/>
        <v>416500</v>
      </c>
      <c r="X160" s="108">
        <f t="shared" si="237"/>
        <v>9163000</v>
      </c>
      <c r="Y160" s="108">
        <v>220294</v>
      </c>
      <c r="Z160" s="108">
        <f t="shared" ref="Z160:Z165" si="302">+Y160*1.19</f>
        <v>262149.86</v>
      </c>
      <c r="AA160" s="108">
        <f t="shared" ref="AA160" si="303">+Y160*G160</f>
        <v>4846468</v>
      </c>
      <c r="AB160" s="108">
        <f t="shared" ref="AB160" si="304">+Z160*G160</f>
        <v>5767296.9199999999</v>
      </c>
      <c r="AC160" s="108">
        <f t="shared" ref="AC160:AC165" si="305">AD160/1.19</f>
        <v>214000</v>
      </c>
      <c r="AD160" s="108">
        <v>254660</v>
      </c>
      <c r="AE160" s="108">
        <f>AC160*G160</f>
        <v>4708000</v>
      </c>
      <c r="AF160" s="108">
        <f>+AD160*G160</f>
        <v>5602520</v>
      </c>
      <c r="AG160" s="105">
        <f>_xlfn.XLOOKUP(D160,[1]General!$D$7:$D$477,[1]General!$L$7:$L$477)</f>
        <v>190588.23529411765</v>
      </c>
      <c r="AH160" s="108">
        <f>_xlfn.XLOOKUP(D160,[1]General!$D$7:$D$477,[1]General!$M$7:$M$477)</f>
        <v>226800</v>
      </c>
      <c r="AI160" s="108">
        <f t="shared" ref="AI160" si="306">+AG160*G160</f>
        <v>4192941.1764705884</v>
      </c>
      <c r="AJ160" s="108">
        <f t="shared" ref="AJ160" si="307">AH160*G160</f>
        <v>4989600</v>
      </c>
      <c r="AK160" s="108">
        <f t="shared" si="240"/>
        <v>5453138.9733333336</v>
      </c>
      <c r="AL160" s="108">
        <f t="shared" si="241"/>
        <v>334603.39029001899</v>
      </c>
      <c r="AM160" s="127">
        <f t="shared" si="242"/>
        <v>6.1359776804933763E-2</v>
      </c>
      <c r="AN160" s="108">
        <f t="shared" si="243"/>
        <v>247869.95333333334</v>
      </c>
      <c r="AO160" s="108">
        <f t="shared" si="244"/>
        <v>5453138.9733333336</v>
      </c>
      <c r="AP160" s="108">
        <f t="shared" si="245"/>
        <v>7308069.4866666663</v>
      </c>
      <c r="AQ160" s="108">
        <f t="shared" si="246"/>
        <v>1854930.5133333351</v>
      </c>
      <c r="AR160" s="133">
        <f t="shared" si="247"/>
        <v>0.25381949593084674</v>
      </c>
      <c r="AS160" s="131">
        <f>AVERAGE(I160,M160,Q160,Z160,AD160,AH160)</f>
        <v>332184.97666666663</v>
      </c>
      <c r="AT160" s="156">
        <f t="shared" ref="AT160:AT166" si="308">+AS160*G160</f>
        <v>7308069.4866666654</v>
      </c>
      <c r="AU160" s="157"/>
    </row>
    <row r="161" spans="1:78" ht="58" x14ac:dyDescent="0.35">
      <c r="A161" s="9">
        <v>142</v>
      </c>
      <c r="B161" s="9" t="s">
        <v>34</v>
      </c>
      <c r="C161" s="10" t="s">
        <v>207</v>
      </c>
      <c r="D161" s="39" t="s">
        <v>208</v>
      </c>
      <c r="E161" s="73"/>
      <c r="F161" s="12" t="s">
        <v>37</v>
      </c>
      <c r="G161" s="10">
        <v>5</v>
      </c>
      <c r="H161" s="113">
        <v>173650</v>
      </c>
      <c r="I161" s="123">
        <f t="shared" ref="I161" si="309">+H161*1.19</f>
        <v>206643.5</v>
      </c>
      <c r="J161" s="105">
        <f>+H160*G161</f>
        <v>2012500</v>
      </c>
      <c r="K161" s="140">
        <f t="shared" si="253"/>
        <v>1033217.5</v>
      </c>
      <c r="L161" s="108">
        <v>184220</v>
      </c>
      <c r="M161" s="108">
        <f t="shared" si="296"/>
        <v>219221.8</v>
      </c>
      <c r="N161" s="108">
        <f t="shared" si="297"/>
        <v>921100</v>
      </c>
      <c r="O161" s="108">
        <f t="shared" si="298"/>
        <v>1096109</v>
      </c>
      <c r="P161" s="108">
        <v>98150</v>
      </c>
      <c r="Q161" s="108">
        <f t="shared" si="299"/>
        <v>116798.5</v>
      </c>
      <c r="R161" s="105">
        <f t="shared" si="300"/>
        <v>490750</v>
      </c>
      <c r="S161" s="108">
        <f t="shared" si="301"/>
        <v>583992.5</v>
      </c>
      <c r="T161" s="108">
        <f t="shared" si="238"/>
        <v>904439.66666666663</v>
      </c>
      <c r="U161" s="108">
        <f t="shared" si="239"/>
        <v>228040.38408665446</v>
      </c>
      <c r="V161" s="127">
        <f t="shared" si="235"/>
        <v>0.25213443471260233</v>
      </c>
      <c r="W161" s="108">
        <f t="shared" si="236"/>
        <v>180887.93333333335</v>
      </c>
      <c r="X161" s="108">
        <f t="shared" si="237"/>
        <v>904439.66666666663</v>
      </c>
      <c r="Y161" s="108">
        <v>196017</v>
      </c>
      <c r="Z161" s="108">
        <f t="shared" si="302"/>
        <v>233260.22999999998</v>
      </c>
      <c r="AA161" s="108">
        <f t="shared" ref="AA161:AA167" si="310">+Y161*G161</f>
        <v>980085</v>
      </c>
      <c r="AB161" s="108">
        <f t="shared" ref="AB161:AB167" si="311">+Z161*G161</f>
        <v>1166301.1499999999</v>
      </c>
      <c r="AC161" s="108">
        <f t="shared" si="305"/>
        <v>181630.25210084036</v>
      </c>
      <c r="AD161" s="108">
        <v>216140</v>
      </c>
      <c r="AE161" s="108">
        <f t="shared" ref="AE161:AE165" si="312">AC161*G161</f>
        <v>908151.26050420175</v>
      </c>
      <c r="AF161" s="108">
        <f t="shared" ref="AF161:AF165" si="313">+AD161*G161</f>
        <v>1080700</v>
      </c>
      <c r="AG161" s="108">
        <f>_xlfn.XLOOKUP(D161,[1]General!$D$7:$D$477,[1]General!$L$7:$L$477)</f>
        <v>166554.62184873951</v>
      </c>
      <c r="AH161" s="108">
        <f>_xlfn.XLOOKUP(D161,[1]General!$D$7:$D$477,[1]General!$M$7:$M$477)</f>
        <v>198200</v>
      </c>
      <c r="AI161" s="108">
        <f t="shared" ref="AI161:AI165" si="314">+AG161*G161</f>
        <v>832773.10924369749</v>
      </c>
      <c r="AJ161" s="108">
        <f t="shared" ref="AJ161:AJ165" si="315">AH161*G161</f>
        <v>991000</v>
      </c>
      <c r="AK161" s="108">
        <f t="shared" si="240"/>
        <v>1079333.7166666666</v>
      </c>
      <c r="AL161" s="108">
        <f t="shared" si="241"/>
        <v>71572.915479906806</v>
      </c>
      <c r="AM161" s="127">
        <f t="shared" si="242"/>
        <v>6.6312127912530369E-2</v>
      </c>
      <c r="AN161" s="108">
        <f t="shared" si="243"/>
        <v>215866.74333333332</v>
      </c>
      <c r="AO161" s="108">
        <f t="shared" si="244"/>
        <v>1079333.7166666666</v>
      </c>
      <c r="AP161" s="108">
        <f t="shared" si="245"/>
        <v>991886.69166666665</v>
      </c>
      <c r="AQ161" s="108">
        <f t="shared" si="246"/>
        <v>87447.024999999965</v>
      </c>
      <c r="AR161" s="116">
        <f t="shared" si="247"/>
        <v>8.816231302898396E-2</v>
      </c>
      <c r="AS161" s="131">
        <f>AVERAGE(I161,M161,Q161,Z161,AD161,AH161)</f>
        <v>198377.33833333335</v>
      </c>
      <c r="AT161" s="156">
        <f t="shared" si="308"/>
        <v>991886.69166666677</v>
      </c>
      <c r="AU161" s="157" t="s">
        <v>38</v>
      </c>
    </row>
    <row r="162" spans="1:78" ht="29" x14ac:dyDescent="0.35">
      <c r="A162" s="9">
        <v>143</v>
      </c>
      <c r="B162" s="9" t="s">
        <v>166</v>
      </c>
      <c r="C162" s="10" t="s">
        <v>270</v>
      </c>
      <c r="D162" s="11" t="s">
        <v>271</v>
      </c>
      <c r="E162" s="10"/>
      <c r="F162" s="12" t="s">
        <v>249</v>
      </c>
      <c r="G162" s="10">
        <v>4</v>
      </c>
      <c r="H162" s="105">
        <v>46000</v>
      </c>
      <c r="I162" s="123">
        <f t="shared" ref="I162" si="316">+H162*1.19</f>
        <v>54740</v>
      </c>
      <c r="J162" s="105">
        <f t="shared" si="191"/>
        <v>184000</v>
      </c>
      <c r="K162" s="140">
        <f t="shared" si="253"/>
        <v>218960</v>
      </c>
      <c r="L162" s="108">
        <v>47200</v>
      </c>
      <c r="M162" s="108">
        <f t="shared" si="296"/>
        <v>56168</v>
      </c>
      <c r="N162" s="108">
        <f t="shared" si="297"/>
        <v>188800</v>
      </c>
      <c r="O162" s="108">
        <f t="shared" si="298"/>
        <v>224672</v>
      </c>
      <c r="P162" s="108">
        <v>26000</v>
      </c>
      <c r="Q162" s="108">
        <f t="shared" si="299"/>
        <v>30940</v>
      </c>
      <c r="R162" s="105">
        <f t="shared" si="300"/>
        <v>104000</v>
      </c>
      <c r="S162" s="108">
        <f t="shared" si="301"/>
        <v>123760</v>
      </c>
      <c r="T162" s="108">
        <f t="shared" si="238"/>
        <v>189130.66666666666</v>
      </c>
      <c r="U162" s="108">
        <f t="shared" si="239"/>
        <v>46282.824613696845</v>
      </c>
      <c r="V162" s="127">
        <f t="shared" si="235"/>
        <v>0.24471348528194006</v>
      </c>
      <c r="W162" s="108">
        <f t="shared" si="236"/>
        <v>47282.666666666664</v>
      </c>
      <c r="X162" s="108">
        <f t="shared" si="237"/>
        <v>189130.66666666666</v>
      </c>
      <c r="Y162" s="108">
        <v>67437</v>
      </c>
      <c r="Z162" s="108">
        <f t="shared" si="302"/>
        <v>80250.03</v>
      </c>
      <c r="AA162" s="108">
        <f t="shared" si="310"/>
        <v>269748</v>
      </c>
      <c r="AB162" s="108">
        <f t="shared" si="311"/>
        <v>321000.12</v>
      </c>
      <c r="AC162" s="108">
        <f t="shared" si="305"/>
        <v>71932.773109243702</v>
      </c>
      <c r="AD162" s="108">
        <v>85600</v>
      </c>
      <c r="AE162" s="108">
        <f t="shared" si="312"/>
        <v>287731.09243697481</v>
      </c>
      <c r="AF162" s="108">
        <f t="shared" si="313"/>
        <v>342400</v>
      </c>
      <c r="AG162" s="105">
        <f>_xlfn.XLOOKUP(D162,[1]General!$D$7:$D$477,[1]General!$L$7:$L$477)</f>
        <v>75327.731092436981</v>
      </c>
      <c r="AH162" s="108">
        <f>_xlfn.XLOOKUP(D162,[1]General!$D$7:$D$477,[1]General!$M$7:$M$477)</f>
        <v>89640</v>
      </c>
      <c r="AI162" s="108">
        <f t="shared" si="314"/>
        <v>301310.92436974793</v>
      </c>
      <c r="AJ162" s="108">
        <f t="shared" si="315"/>
        <v>358560</v>
      </c>
      <c r="AK162" s="108">
        <f t="shared" si="240"/>
        <v>340653.37333333335</v>
      </c>
      <c r="AL162" s="108">
        <f t="shared" si="241"/>
        <v>15383.414769119228</v>
      </c>
      <c r="AM162" s="127">
        <f t="shared" si="242"/>
        <v>4.5158556977113434E-2</v>
      </c>
      <c r="AN162" s="108">
        <f t="shared" si="243"/>
        <v>85163.343333333338</v>
      </c>
      <c r="AO162" s="108">
        <f t="shared" si="244"/>
        <v>340653.37333333335</v>
      </c>
      <c r="AP162" s="108">
        <f t="shared" si="245"/>
        <v>264892.02</v>
      </c>
      <c r="AQ162" s="108">
        <f t="shared" si="246"/>
        <v>75761.353333333333</v>
      </c>
      <c r="AR162" s="133">
        <f t="shared" si="247"/>
        <v>0.2860084397156748</v>
      </c>
      <c r="AS162" s="131">
        <f>+W162</f>
        <v>47282.666666666664</v>
      </c>
      <c r="AT162" s="156">
        <f t="shared" si="308"/>
        <v>189130.66666666666</v>
      </c>
      <c r="AU162" s="157" t="s">
        <v>51</v>
      </c>
    </row>
    <row r="163" spans="1:78" ht="188.5" x14ac:dyDescent="0.35">
      <c r="A163" s="9">
        <v>144</v>
      </c>
      <c r="B163" s="9" t="s">
        <v>34</v>
      </c>
      <c r="C163" s="10" t="s">
        <v>272</v>
      </c>
      <c r="D163" s="39" t="s">
        <v>273</v>
      </c>
      <c r="E163" s="73"/>
      <c r="F163" s="12" t="s">
        <v>37</v>
      </c>
      <c r="G163" s="10">
        <v>54</v>
      </c>
      <c r="H163" s="105">
        <v>67647.600000000006</v>
      </c>
      <c r="I163" s="123">
        <f t="shared" ref="I163" si="317">+H163*1.19</f>
        <v>80500.644</v>
      </c>
      <c r="J163" s="105">
        <f t="shared" si="191"/>
        <v>3652970.4000000004</v>
      </c>
      <c r="K163" s="140">
        <f t="shared" si="253"/>
        <v>4347034.7759999996</v>
      </c>
      <c r="L163" s="108">
        <v>70588.800000000003</v>
      </c>
      <c r="M163" s="108">
        <f t="shared" si="296"/>
        <v>84000.672000000006</v>
      </c>
      <c r="N163" s="108">
        <f t="shared" si="297"/>
        <v>3811795.2</v>
      </c>
      <c r="O163" s="108">
        <f t="shared" si="298"/>
        <v>4536036.2880000006</v>
      </c>
      <c r="P163" s="108">
        <v>38235.599999999999</v>
      </c>
      <c r="Q163" s="108">
        <f t="shared" si="299"/>
        <v>45500.363999999994</v>
      </c>
      <c r="R163" s="105">
        <f t="shared" si="300"/>
        <v>2064722.4</v>
      </c>
      <c r="S163" s="108">
        <f t="shared" si="301"/>
        <v>2457019.6559999995</v>
      </c>
      <c r="T163" s="108">
        <f t="shared" si="238"/>
        <v>3780030.2399999998</v>
      </c>
      <c r="U163" s="108">
        <f t="shared" si="239"/>
        <v>938686.36825320625</v>
      </c>
      <c r="V163" s="127">
        <f t="shared" si="235"/>
        <v>0.24832774042918934</v>
      </c>
      <c r="W163" s="108">
        <f t="shared" si="236"/>
        <v>70000.56</v>
      </c>
      <c r="X163" s="108">
        <f t="shared" si="237"/>
        <v>3780030.2399999998</v>
      </c>
      <c r="Y163" s="108">
        <v>82555</v>
      </c>
      <c r="Z163" s="108">
        <f t="shared" si="302"/>
        <v>98240.45</v>
      </c>
      <c r="AA163" s="108">
        <f t="shared" si="310"/>
        <v>4457970</v>
      </c>
      <c r="AB163" s="108">
        <f t="shared" si="311"/>
        <v>5304984.3</v>
      </c>
      <c r="AC163" s="108">
        <f t="shared" si="305"/>
        <v>88403.361344537814</v>
      </c>
      <c r="AD163" s="108">
        <v>105200</v>
      </c>
      <c r="AE163" s="108">
        <f t="shared" si="312"/>
        <v>4773781.5126050422</v>
      </c>
      <c r="AF163" s="108">
        <f t="shared" si="313"/>
        <v>5680800</v>
      </c>
      <c r="AG163" s="105">
        <f>_xlfn.XLOOKUP(D163,[1]General!$D$7:$D$477,[1]General!$L$7:$L$477)</f>
        <v>83277.310924369755</v>
      </c>
      <c r="AH163" s="108">
        <f>_xlfn.XLOOKUP(D163,[1]General!$D$7:$D$477,[1]General!$M$7:$M$477)</f>
        <v>99100</v>
      </c>
      <c r="AI163" s="108">
        <f t="shared" si="314"/>
        <v>4496974.7899159668</v>
      </c>
      <c r="AJ163" s="108">
        <f t="shared" si="315"/>
        <v>5351400</v>
      </c>
      <c r="AK163" s="108">
        <f t="shared" si="240"/>
        <v>5445728.1000000006</v>
      </c>
      <c r="AL163" s="108">
        <f t="shared" si="241"/>
        <v>167297.54516794326</v>
      </c>
      <c r="AM163" s="127">
        <f t="shared" si="242"/>
        <v>3.0720877373209884E-2</v>
      </c>
      <c r="AN163" s="108">
        <f t="shared" si="243"/>
        <v>100846.81666666667</v>
      </c>
      <c r="AO163" s="108">
        <f t="shared" si="244"/>
        <v>5445728.1000000006</v>
      </c>
      <c r="AP163" s="108">
        <f t="shared" si="245"/>
        <v>4612879.17</v>
      </c>
      <c r="AQ163" s="108">
        <f t="shared" si="246"/>
        <v>832848.93000000215</v>
      </c>
      <c r="AR163" s="116">
        <f t="shared" si="247"/>
        <v>0.18054861168193187</v>
      </c>
      <c r="AS163" s="131">
        <f>AVERAGE(I163,M163,Q163,Z163,AD163,AH163)</f>
        <v>85423.688333333339</v>
      </c>
      <c r="AT163" s="156">
        <f t="shared" si="308"/>
        <v>4612879.17</v>
      </c>
      <c r="AU163" s="157" t="s">
        <v>38</v>
      </c>
    </row>
    <row r="164" spans="1:78" ht="43.5" x14ac:dyDescent="0.35">
      <c r="A164" s="9">
        <v>145</v>
      </c>
      <c r="B164" s="9" t="s">
        <v>34</v>
      </c>
      <c r="C164" s="21" t="s">
        <v>49</v>
      </c>
      <c r="D164" s="22" t="s">
        <v>50</v>
      </c>
      <c r="E164" s="16"/>
      <c r="F164" s="15" t="s">
        <v>37</v>
      </c>
      <c r="G164" s="10">
        <v>5</v>
      </c>
      <c r="H164" s="105">
        <v>115000</v>
      </c>
      <c r="I164" s="123">
        <f t="shared" ref="I164" si="318">+H164*1.19</f>
        <v>136850</v>
      </c>
      <c r="J164" s="105">
        <f t="shared" si="191"/>
        <v>575000</v>
      </c>
      <c r="K164" s="140">
        <f t="shared" si="253"/>
        <v>684250</v>
      </c>
      <c r="L164" s="108">
        <v>122000</v>
      </c>
      <c r="M164" s="108">
        <f t="shared" si="296"/>
        <v>145180</v>
      </c>
      <c r="N164" s="108">
        <f t="shared" si="297"/>
        <v>610000</v>
      </c>
      <c r="O164" s="108">
        <f t="shared" si="298"/>
        <v>725900</v>
      </c>
      <c r="P164" s="108">
        <v>65000</v>
      </c>
      <c r="Q164" s="108">
        <f t="shared" si="299"/>
        <v>77350</v>
      </c>
      <c r="R164" s="105">
        <f t="shared" si="300"/>
        <v>325000</v>
      </c>
      <c r="S164" s="108">
        <f t="shared" si="301"/>
        <v>386750</v>
      </c>
      <c r="T164" s="108">
        <f t="shared" si="238"/>
        <v>598966.66666666663</v>
      </c>
      <c r="U164" s="108">
        <f t="shared" si="239"/>
        <v>151020.12191169171</v>
      </c>
      <c r="V164" s="127">
        <f t="shared" si="235"/>
        <v>0.25213443471260233</v>
      </c>
      <c r="W164" s="108">
        <f t="shared" si="236"/>
        <v>119793.33333333333</v>
      </c>
      <c r="X164" s="108">
        <f t="shared" si="237"/>
        <v>598966.66666666663</v>
      </c>
      <c r="Y164" s="108">
        <v>214000</v>
      </c>
      <c r="Z164" s="108">
        <f t="shared" si="302"/>
        <v>254660</v>
      </c>
      <c r="AA164" s="108">
        <f t="shared" si="310"/>
        <v>1070000</v>
      </c>
      <c r="AB164" s="108">
        <f t="shared" si="311"/>
        <v>1273300</v>
      </c>
      <c r="AC164" s="108">
        <f t="shared" si="305"/>
        <v>196915.96638655462</v>
      </c>
      <c r="AD164" s="108">
        <v>234330</v>
      </c>
      <c r="AE164" s="108">
        <f t="shared" si="312"/>
        <v>984579.83193277312</v>
      </c>
      <c r="AF164" s="108">
        <f t="shared" si="313"/>
        <v>1171650</v>
      </c>
      <c r="AG164" s="105">
        <f>_xlfn.XLOOKUP(D164,[1]General!$D$7:$D$477,[1]General!$L$7:$L$477)</f>
        <v>189226.89075630254</v>
      </c>
      <c r="AH164" s="108">
        <f>_xlfn.XLOOKUP(D164,[1]General!$D$7:$D$477,[1]General!$M$7:$M$477)</f>
        <v>225180</v>
      </c>
      <c r="AI164" s="108">
        <f t="shared" si="314"/>
        <v>946134.45378151268</v>
      </c>
      <c r="AJ164" s="108">
        <f t="shared" si="315"/>
        <v>1125900</v>
      </c>
      <c r="AK164" s="108">
        <f t="shared" si="240"/>
        <v>1190283.3333333333</v>
      </c>
      <c r="AL164" s="108">
        <f t="shared" si="241"/>
        <v>61601.357308278704</v>
      </c>
      <c r="AM164" s="127">
        <f t="shared" si="242"/>
        <v>5.1753524209876112E-2</v>
      </c>
      <c r="AN164" s="108">
        <f t="shared" si="243"/>
        <v>238056.66666666666</v>
      </c>
      <c r="AO164" s="108">
        <f t="shared" si="244"/>
        <v>1190283.3333333333</v>
      </c>
      <c r="AP164" s="108">
        <f t="shared" si="245"/>
        <v>894625</v>
      </c>
      <c r="AQ164" s="108">
        <f t="shared" si="246"/>
        <v>295658.33333333314</v>
      </c>
      <c r="AR164" s="133">
        <f t="shared" si="247"/>
        <v>0.33048297703879631</v>
      </c>
      <c r="AS164" s="131">
        <f>+W164</f>
        <v>119793.33333333333</v>
      </c>
      <c r="AT164" s="156">
        <f t="shared" si="308"/>
        <v>598966.66666666663</v>
      </c>
      <c r="AU164" s="157" t="s">
        <v>51</v>
      </c>
    </row>
    <row r="165" spans="1:78" ht="87" x14ac:dyDescent="0.35">
      <c r="A165" s="9">
        <v>146</v>
      </c>
      <c r="B165" s="9" t="s">
        <v>166</v>
      </c>
      <c r="C165" s="10" t="s">
        <v>274</v>
      </c>
      <c r="D165" s="39" t="s">
        <v>275</v>
      </c>
      <c r="E165" s="73"/>
      <c r="F165" s="17" t="s">
        <v>276</v>
      </c>
      <c r="G165" s="10">
        <v>22</v>
      </c>
      <c r="H165" s="105">
        <v>345000</v>
      </c>
      <c r="I165" s="123">
        <f t="shared" ref="I165" si="319">+H165*1.19</f>
        <v>410550</v>
      </c>
      <c r="J165" s="105">
        <f t="shared" si="191"/>
        <v>7590000</v>
      </c>
      <c r="K165" s="140">
        <f t="shared" si="253"/>
        <v>9032100</v>
      </c>
      <c r="L165" s="108">
        <v>354000</v>
      </c>
      <c r="M165" s="108">
        <f t="shared" si="296"/>
        <v>421260</v>
      </c>
      <c r="N165" s="108">
        <f t="shared" si="297"/>
        <v>7788000</v>
      </c>
      <c r="O165" s="108">
        <f t="shared" si="298"/>
        <v>9267720</v>
      </c>
      <c r="P165" s="108">
        <v>195000</v>
      </c>
      <c r="Q165" s="108">
        <f t="shared" si="299"/>
        <v>232050</v>
      </c>
      <c r="R165" s="105">
        <f t="shared" si="300"/>
        <v>4290000</v>
      </c>
      <c r="S165" s="108">
        <f t="shared" si="301"/>
        <v>5105100</v>
      </c>
      <c r="T165" s="108">
        <f t="shared" si="238"/>
        <v>7801640</v>
      </c>
      <c r="U165" s="108">
        <f t="shared" si="239"/>
        <v>1909166.5153149946</v>
      </c>
      <c r="V165" s="127">
        <f t="shared" si="235"/>
        <v>0.24471348528194004</v>
      </c>
      <c r="W165" s="108">
        <f t="shared" si="236"/>
        <v>354620</v>
      </c>
      <c r="X165" s="108">
        <f t="shared" si="237"/>
        <v>7801640</v>
      </c>
      <c r="Y165" s="108">
        <v>217597</v>
      </c>
      <c r="Z165" s="108">
        <f t="shared" si="302"/>
        <v>258940.43</v>
      </c>
      <c r="AA165" s="108">
        <f t="shared" si="310"/>
        <v>4787134</v>
      </c>
      <c r="AB165" s="108">
        <f t="shared" si="311"/>
        <v>5696689.46</v>
      </c>
      <c r="AC165" s="108">
        <f t="shared" si="305"/>
        <v>232882.35294117648</v>
      </c>
      <c r="AD165" s="108">
        <v>277130</v>
      </c>
      <c r="AE165" s="108">
        <f t="shared" si="312"/>
        <v>5123411.7647058824</v>
      </c>
      <c r="AF165" s="108">
        <f t="shared" si="313"/>
        <v>6096860</v>
      </c>
      <c r="AG165" s="105">
        <f>_xlfn.XLOOKUP(D165,[1]General!$D$7:$D$477,[1]General!$L$7:$L$477)</f>
        <v>216000</v>
      </c>
      <c r="AH165" s="108">
        <f>_xlfn.XLOOKUP(D165,[1]General!$D$7:$D$477,[1]General!$M$7:$M$477)</f>
        <v>257040</v>
      </c>
      <c r="AI165" s="108">
        <f t="shared" si="314"/>
        <v>4752000</v>
      </c>
      <c r="AJ165" s="108">
        <f t="shared" si="315"/>
        <v>5654880</v>
      </c>
      <c r="AK165" s="108">
        <f t="shared" si="240"/>
        <v>5816143.1533333333</v>
      </c>
      <c r="AL165" s="108">
        <f t="shared" si="241"/>
        <v>199229.29626978483</v>
      </c>
      <c r="AM165" s="127">
        <f t="shared" si="242"/>
        <v>3.4254537933029218E-2</v>
      </c>
      <c r="AN165" s="108">
        <f t="shared" si="243"/>
        <v>264370.14333333331</v>
      </c>
      <c r="AO165" s="108">
        <f t="shared" si="244"/>
        <v>5816143.1533333333</v>
      </c>
      <c r="AP165" s="108">
        <f t="shared" si="245"/>
        <v>6808891.5766666662</v>
      </c>
      <c r="AQ165" s="108">
        <f t="shared" si="246"/>
        <v>992748.42333333788</v>
      </c>
      <c r="AR165" s="133">
        <f t="shared" si="247"/>
        <v>0.14580176702113737</v>
      </c>
      <c r="AS165" s="131">
        <f>AVERAGE(I165,M165,Q165,Z165,AD165,AH165)</f>
        <v>309495.07166666666</v>
      </c>
      <c r="AT165" s="156">
        <f t="shared" si="308"/>
        <v>6808891.5766666662</v>
      </c>
      <c r="AU165" s="88"/>
    </row>
    <row r="166" spans="1:78" s="37" customFormat="1" ht="58" x14ac:dyDescent="0.35">
      <c r="A166" s="67">
        <v>147</v>
      </c>
      <c r="B166" s="67" t="s">
        <v>34</v>
      </c>
      <c r="C166" s="68" t="s">
        <v>210</v>
      </c>
      <c r="D166" s="69" t="str">
        <f>+[2]General!$D$166</f>
        <v xml:space="preserve"> 3 Bonos de reconocimiento deportivo, redimibles en almacenes deportivos ubicados en Bogotá por el valor de cada una de las premiaciones Nota: El pago de este bono debe incluir la carga tributaria y el pago del mismo debe ser valor neto</v>
      </c>
      <c r="E166" s="77"/>
      <c r="F166" s="70" t="s">
        <v>169</v>
      </c>
      <c r="G166" s="68">
        <v>1</v>
      </c>
      <c r="H166" s="97"/>
      <c r="I166" s="97"/>
      <c r="J166" s="97"/>
      <c r="K166" s="97"/>
      <c r="L166" s="125"/>
      <c r="M166" s="125"/>
      <c r="N166" s="125"/>
      <c r="O166" s="125"/>
      <c r="P166" s="125"/>
      <c r="Q166" s="125"/>
      <c r="R166" s="125"/>
      <c r="S166" s="125"/>
      <c r="T166" s="125"/>
      <c r="U166" s="125"/>
      <c r="V166" s="138"/>
      <c r="W166" s="125"/>
      <c r="X166" s="125"/>
      <c r="Y166" s="125"/>
      <c r="Z166" s="125"/>
      <c r="AA166" s="125"/>
      <c r="AB166" s="125"/>
      <c r="AC166" s="125" t="s">
        <v>160</v>
      </c>
      <c r="AD166" s="125" t="s">
        <v>161</v>
      </c>
      <c r="AE166" s="125" t="s">
        <v>160</v>
      </c>
      <c r="AF166" s="125" t="s">
        <v>160</v>
      </c>
      <c r="AG166" s="125"/>
      <c r="AH166" s="125"/>
      <c r="AI166" s="125"/>
      <c r="AJ166" s="125"/>
      <c r="AK166" s="125"/>
      <c r="AL166" s="125"/>
      <c r="AM166" s="138"/>
      <c r="AN166" s="125"/>
      <c r="AO166" s="125"/>
      <c r="AP166" s="125"/>
      <c r="AQ166" s="125"/>
      <c r="AR166" s="130"/>
      <c r="AS166" s="100">
        <v>6000000</v>
      </c>
      <c r="AT166" s="156">
        <f t="shared" si="308"/>
        <v>6000000</v>
      </c>
      <c r="AU166" s="132"/>
      <c r="AV166" s="58"/>
      <c r="AW166" s="171"/>
      <c r="AX166" s="58"/>
      <c r="AY166" s="58"/>
      <c r="AZ166" s="58"/>
      <c r="BA166" s="58"/>
      <c r="BB166" s="58"/>
      <c r="BC166" s="58"/>
      <c r="BD166" s="58"/>
      <c r="BE166" s="58"/>
      <c r="BF166" s="58"/>
      <c r="BG166" s="58"/>
      <c r="BH166" s="58"/>
      <c r="BI166" s="58"/>
      <c r="BJ166" s="58"/>
      <c r="BK166" s="58"/>
      <c r="BL166" s="58"/>
      <c r="BM166" s="58"/>
      <c r="BN166" s="58"/>
      <c r="BO166" s="58"/>
      <c r="BP166" s="58"/>
      <c r="BQ166" s="58"/>
      <c r="BR166" s="58"/>
      <c r="BS166" s="58"/>
      <c r="BT166" s="58"/>
      <c r="BU166" s="58"/>
      <c r="BV166" s="58"/>
      <c r="BW166" s="58"/>
      <c r="BX166" s="58"/>
      <c r="BY166" s="58"/>
      <c r="BZ166" s="58"/>
    </row>
    <row r="167" spans="1:78" s="37" customFormat="1" x14ac:dyDescent="0.35">
      <c r="A167" s="236" t="s">
        <v>151</v>
      </c>
      <c r="B167" s="237"/>
      <c r="C167" s="237"/>
      <c r="D167" s="237"/>
      <c r="E167" s="237"/>
      <c r="F167" s="237"/>
      <c r="G167" s="238"/>
      <c r="H167" s="112">
        <f>SUM(H160:H166)</f>
        <v>1149797.6000000001</v>
      </c>
      <c r="I167" s="112">
        <f t="shared" ref="I167:K167" si="320">SUM(I160:I166)</f>
        <v>1368259.1439999999</v>
      </c>
      <c r="J167" s="112">
        <f t="shared" si="320"/>
        <v>22869470.399999999</v>
      </c>
      <c r="K167" s="112">
        <f t="shared" si="320"/>
        <v>25853012.276000001</v>
      </c>
      <c r="L167" s="109">
        <f>SUM(L160:L166)</f>
        <v>1198008.8</v>
      </c>
      <c r="M167" s="109">
        <f t="shared" ref="M167:O167" si="321">SUM(M160:M166)</f>
        <v>1425630.4720000001</v>
      </c>
      <c r="N167" s="109">
        <f t="shared" si="321"/>
        <v>22559695.199999999</v>
      </c>
      <c r="O167" s="109">
        <f t="shared" si="321"/>
        <v>26846037.288000003</v>
      </c>
      <c r="P167" s="109">
        <f>SUM(P160:P166)</f>
        <v>649885.6</v>
      </c>
      <c r="Q167" s="109">
        <f t="shared" ref="Q167:S167" si="322">SUM(Q160:Q166)</f>
        <v>773363.86400000006</v>
      </c>
      <c r="R167" s="109">
        <f t="shared" si="322"/>
        <v>12279472.4</v>
      </c>
      <c r="S167" s="109">
        <f t="shared" si="322"/>
        <v>14612572.155999999</v>
      </c>
      <c r="T167" s="109">
        <f t="shared" si="238"/>
        <v>22437207.239999998</v>
      </c>
      <c r="U167" s="109">
        <f t="shared" si="239"/>
        <v>5547684.8214330012</v>
      </c>
      <c r="V167" s="99"/>
      <c r="W167" s="109">
        <f t="shared" si="236"/>
        <v>1189084.4933333334</v>
      </c>
      <c r="X167" s="109">
        <f t="shared" si="237"/>
        <v>22437207.239999998</v>
      </c>
      <c r="Y167" s="109">
        <f>SUM(Y160:Y166)</f>
        <v>997900</v>
      </c>
      <c r="Z167" s="109">
        <f t="shared" ref="Z167" si="323">SUM(Z160:Z166)</f>
        <v>1187501</v>
      </c>
      <c r="AA167" s="109">
        <f t="shared" si="310"/>
        <v>0</v>
      </c>
      <c r="AB167" s="109">
        <f t="shared" si="311"/>
        <v>0</v>
      </c>
      <c r="AC167" s="109">
        <f>SUM(AC160:AC166)</f>
        <v>985764.70588235301</v>
      </c>
      <c r="AD167" s="109">
        <f>SUM(AD160:AD166)</f>
        <v>1173060</v>
      </c>
      <c r="AE167" s="109">
        <f t="shared" ref="AE167:AF167" si="324">SUM(AE160:AE166)</f>
        <v>16785655.462184876</v>
      </c>
      <c r="AF167" s="109">
        <f t="shared" si="324"/>
        <v>19974930</v>
      </c>
      <c r="AG167" s="109">
        <f>SUM(AG160:AG166)</f>
        <v>920974.78991596645</v>
      </c>
      <c r="AH167" s="109">
        <f t="shared" ref="AH167:AQ167" si="325">SUM(AH160:AH166)</f>
        <v>1095960</v>
      </c>
      <c r="AI167" s="109">
        <f t="shared" si="325"/>
        <v>15522134.453781513</v>
      </c>
      <c r="AJ167" s="109">
        <f t="shared" si="325"/>
        <v>18471340</v>
      </c>
      <c r="AK167" s="109">
        <f t="shared" si="325"/>
        <v>19325280.650000002</v>
      </c>
      <c r="AL167" s="109">
        <f t="shared" si="325"/>
        <v>849687.91928505176</v>
      </c>
      <c r="AM167" s="99"/>
      <c r="AN167" s="109">
        <f t="shared" si="325"/>
        <v>1152173.6666666665</v>
      </c>
      <c r="AO167" s="109">
        <f t="shared" si="325"/>
        <v>19325280.650000002</v>
      </c>
      <c r="AP167" s="109">
        <f t="shared" si="325"/>
        <v>20881243.945</v>
      </c>
      <c r="AQ167" s="109">
        <f t="shared" si="325"/>
        <v>4139394.5783333415</v>
      </c>
      <c r="AR167" s="112"/>
      <c r="AS167" s="112">
        <f>SUM(AS160:AS166)</f>
        <v>7092557.0750000002</v>
      </c>
      <c r="AT167" s="112">
        <f>SUM(AT160:AT166)</f>
        <v>26509824.258333333</v>
      </c>
      <c r="AU167" s="89"/>
      <c r="AV167" s="58"/>
      <c r="AW167" s="171">
        <v>26509824.258333333</v>
      </c>
      <c r="AX167" s="58"/>
      <c r="AY167" s="58"/>
      <c r="AZ167" s="58"/>
      <c r="BA167" s="58"/>
      <c r="BB167" s="58"/>
      <c r="BC167" s="58"/>
      <c r="BD167" s="58"/>
      <c r="BE167" s="58"/>
      <c r="BF167" s="58"/>
      <c r="BG167" s="58"/>
      <c r="BH167" s="58"/>
      <c r="BI167" s="58"/>
      <c r="BJ167" s="58"/>
      <c r="BK167" s="58"/>
      <c r="BL167" s="58"/>
      <c r="BM167" s="58"/>
      <c r="BN167" s="58"/>
      <c r="BO167" s="58"/>
      <c r="BP167" s="58"/>
      <c r="BQ167" s="58"/>
      <c r="BR167" s="58"/>
      <c r="BS167" s="58"/>
      <c r="BT167" s="58"/>
      <c r="BU167" s="58"/>
      <c r="BV167" s="58"/>
      <c r="BW167" s="58"/>
      <c r="BX167" s="58"/>
      <c r="BY167" s="58"/>
      <c r="BZ167" s="58"/>
    </row>
    <row r="168" spans="1:78" x14ac:dyDescent="0.35">
      <c r="A168" s="81" t="s">
        <v>277</v>
      </c>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c r="AC168" s="82"/>
      <c r="AD168" s="82"/>
      <c r="AE168" s="82"/>
      <c r="AF168" s="82"/>
      <c r="AG168" s="82"/>
      <c r="AH168" s="82"/>
      <c r="AI168" s="82"/>
      <c r="AJ168" s="82"/>
      <c r="AK168" s="82"/>
      <c r="AL168" s="82"/>
      <c r="AM168" s="82"/>
      <c r="AN168" s="82"/>
      <c r="AO168" s="82"/>
      <c r="AP168" s="82"/>
      <c r="AQ168" s="82"/>
      <c r="AR168" s="82"/>
      <c r="AS168" s="124"/>
      <c r="AT168" s="124"/>
      <c r="AU168" s="88"/>
    </row>
    <row r="169" spans="1:78" ht="29" x14ac:dyDescent="0.35">
      <c r="A169" s="9">
        <v>148</v>
      </c>
      <c r="B169" s="9" t="s">
        <v>166</v>
      </c>
      <c r="C169" s="10" t="s">
        <v>278</v>
      </c>
      <c r="D169" s="39" t="s">
        <v>279</v>
      </c>
      <c r="E169" s="73"/>
      <c r="F169" s="12" t="s">
        <v>269</v>
      </c>
      <c r="G169" s="10">
        <v>66</v>
      </c>
      <c r="H169" s="105">
        <v>460000</v>
      </c>
      <c r="I169" s="123">
        <f t="shared" ref="I169" si="326">+H169*1.19</f>
        <v>547400</v>
      </c>
      <c r="J169" s="105">
        <f>+H169*G169</f>
        <v>30360000</v>
      </c>
      <c r="K169" s="140">
        <f t="shared" si="253"/>
        <v>36128400</v>
      </c>
      <c r="L169" s="108">
        <v>480000</v>
      </c>
      <c r="M169" s="108">
        <f>+L169*1.19</f>
        <v>571200</v>
      </c>
      <c r="N169" s="108">
        <f>+L169*G169</f>
        <v>31680000</v>
      </c>
      <c r="O169" s="108">
        <f>+M169*G169</f>
        <v>37699200</v>
      </c>
      <c r="P169" s="108">
        <v>260000</v>
      </c>
      <c r="Q169" s="108">
        <f t="shared" ref="Q169:Q173" si="327">+P169*1.19</f>
        <v>309400</v>
      </c>
      <c r="R169" s="105">
        <f t="shared" ref="R169:R173" si="328">+P169*G169</f>
        <v>17160000</v>
      </c>
      <c r="S169" s="108">
        <f t="shared" ref="S169:S173" si="329">+Q169*G169</f>
        <v>20420400</v>
      </c>
      <c r="T169" s="108">
        <f t="shared" si="238"/>
        <v>31416000</v>
      </c>
      <c r="U169" s="108">
        <f t="shared" si="239"/>
        <v>7801464.2933234014</v>
      </c>
      <c r="V169" s="127">
        <f t="shared" si="235"/>
        <v>0.24832774042918898</v>
      </c>
      <c r="W169" s="108">
        <f t="shared" si="236"/>
        <v>476000</v>
      </c>
      <c r="X169" s="108">
        <f t="shared" si="237"/>
        <v>31416000</v>
      </c>
      <c r="Y169" s="108">
        <v>163647</v>
      </c>
      <c r="Z169" s="108">
        <f>+Y169*1.19</f>
        <v>194739.93</v>
      </c>
      <c r="AA169" s="108">
        <f t="shared" ref="AA169" si="330">+Y169*G169</f>
        <v>10800702</v>
      </c>
      <c r="AB169" s="108">
        <f t="shared" ref="AB169" si="331">+Z169*G169</f>
        <v>12852835.379999999</v>
      </c>
      <c r="AC169" s="108">
        <v>151958</v>
      </c>
      <c r="AD169" s="108">
        <v>180830</v>
      </c>
      <c r="AE169" s="108">
        <f>+AC169*G169</f>
        <v>10029228</v>
      </c>
      <c r="AF169" s="108">
        <f>+AD169*G169</f>
        <v>11934780</v>
      </c>
      <c r="AG169" s="105">
        <f>_xlfn.XLOOKUP(D169,[1]General!$D$7:$D$477,[1]General!$L$7:$L$477)</f>
        <v>137949.57983193279</v>
      </c>
      <c r="AH169" s="108">
        <f>_xlfn.XLOOKUP(D169,[1]General!$D$7:$D$477,[1]General!$M$7:$M$477)</f>
        <v>164160</v>
      </c>
      <c r="AI169" s="108">
        <f t="shared" ref="AI169" si="332">+AG169*G169</f>
        <v>9104672.2689075638</v>
      </c>
      <c r="AJ169" s="108">
        <f t="shared" ref="AJ169" si="333">AH169*G169</f>
        <v>10834560</v>
      </c>
      <c r="AK169" s="108">
        <f t="shared" si="240"/>
        <v>11874058.459999999</v>
      </c>
      <c r="AL169" s="108">
        <f t="shared" si="241"/>
        <v>825075.43349826057</v>
      </c>
      <c r="AM169" s="127">
        <f t="shared" si="242"/>
        <v>6.9485545845818633E-2</v>
      </c>
      <c r="AN169" s="108">
        <f t="shared" si="243"/>
        <v>179909.97666666665</v>
      </c>
      <c r="AO169" s="108">
        <f t="shared" si="244"/>
        <v>11874058.459999999</v>
      </c>
      <c r="AP169" s="108">
        <f t="shared" si="245"/>
        <v>21645029.23</v>
      </c>
      <c r="AQ169" s="108">
        <f t="shared" si="246"/>
        <v>9770970.7699999958</v>
      </c>
      <c r="AR169" s="133">
        <f t="shared" si="247"/>
        <v>0.45141869138515345</v>
      </c>
      <c r="AS169" s="131">
        <f>+AN169</f>
        <v>179909.97666666665</v>
      </c>
      <c r="AT169" s="156">
        <f t="shared" ref="AT169:AT174" si="334">+AS169*G169</f>
        <v>11874058.459999999</v>
      </c>
      <c r="AU169" s="157" t="s">
        <v>44</v>
      </c>
    </row>
    <row r="170" spans="1:78" ht="58" x14ac:dyDescent="0.35">
      <c r="A170" s="9">
        <v>149</v>
      </c>
      <c r="B170" s="9" t="s">
        <v>34</v>
      </c>
      <c r="C170" s="10" t="s">
        <v>207</v>
      </c>
      <c r="D170" s="39" t="s">
        <v>208</v>
      </c>
      <c r="E170" s="73"/>
      <c r="F170" s="12" t="s">
        <v>37</v>
      </c>
      <c r="G170" s="10">
        <v>15</v>
      </c>
      <c r="H170" s="105">
        <v>173650</v>
      </c>
      <c r="I170" s="123">
        <f t="shared" ref="I170:I173" si="335">+H170*1.19</f>
        <v>206643.5</v>
      </c>
      <c r="J170" s="105">
        <f>+H170*G170</f>
        <v>2604750</v>
      </c>
      <c r="K170" s="140">
        <f t="shared" si="253"/>
        <v>3099652.5</v>
      </c>
      <c r="L170" s="108">
        <v>184220</v>
      </c>
      <c r="M170" s="108">
        <f>+L170*1.19</f>
        <v>219221.8</v>
      </c>
      <c r="N170" s="108">
        <f>+L170*G170</f>
        <v>2763300</v>
      </c>
      <c r="O170" s="108">
        <f>+M170*G170</f>
        <v>3288327</v>
      </c>
      <c r="P170" s="108">
        <v>98150</v>
      </c>
      <c r="Q170" s="108">
        <f t="shared" si="327"/>
        <v>116798.5</v>
      </c>
      <c r="R170" s="105">
        <f t="shared" si="328"/>
        <v>1472250</v>
      </c>
      <c r="S170" s="108">
        <f t="shared" si="329"/>
        <v>1751977.5</v>
      </c>
      <c r="T170" s="108">
        <f t="shared" si="238"/>
        <v>2713319</v>
      </c>
      <c r="U170" s="108">
        <f t="shared" si="239"/>
        <v>684121.15225996333</v>
      </c>
      <c r="V170" s="127">
        <f t="shared" si="235"/>
        <v>0.25213443471260227</v>
      </c>
      <c r="W170" s="108">
        <f t="shared" si="236"/>
        <v>180887.93333333335</v>
      </c>
      <c r="X170" s="108">
        <f t="shared" si="237"/>
        <v>2713319</v>
      </c>
      <c r="Y170" s="108">
        <v>196017</v>
      </c>
      <c r="Z170" s="108">
        <f>+Y170*1.19</f>
        <v>233260.22999999998</v>
      </c>
      <c r="AA170" s="108">
        <f t="shared" ref="AA170:AA173" si="336">+Y170*G170</f>
        <v>2940255</v>
      </c>
      <c r="AB170" s="108">
        <f t="shared" ref="AB170:AB173" si="337">+Z170*G170</f>
        <v>3498903.4499999997</v>
      </c>
      <c r="AC170" s="108">
        <v>181630</v>
      </c>
      <c r="AD170" s="108">
        <v>216140</v>
      </c>
      <c r="AE170" s="108">
        <f t="shared" ref="AE170:AE173" si="338">+AC170*G170</f>
        <v>2724450</v>
      </c>
      <c r="AF170" s="108">
        <f t="shared" ref="AF170:AF173" si="339">+AD170*G170</f>
        <v>3242100</v>
      </c>
      <c r="AG170" s="105">
        <f>_xlfn.XLOOKUP(D170,[1]General!$D$7:$D$477,[1]General!$L$7:$L$477)</f>
        <v>166554.62184873951</v>
      </c>
      <c r="AH170" s="108">
        <f>_xlfn.XLOOKUP(D170,[1]General!$D$7:$D$477,[1]General!$M$7:$M$477)</f>
        <v>198200</v>
      </c>
      <c r="AI170" s="108">
        <f t="shared" ref="AI170:AI173" si="340">+AG170*G170</f>
        <v>2498319.3277310925</v>
      </c>
      <c r="AJ170" s="108">
        <f t="shared" ref="AJ170:AJ173" si="341">AH170*G170</f>
        <v>2973000</v>
      </c>
      <c r="AK170" s="108">
        <f t="shared" si="240"/>
        <v>3238001.15</v>
      </c>
      <c r="AL170" s="108">
        <f t="shared" si="241"/>
        <v>214718.74643972042</v>
      </c>
      <c r="AM170" s="127">
        <f t="shared" si="242"/>
        <v>6.6312127912530369E-2</v>
      </c>
      <c r="AN170" s="108">
        <f t="shared" si="243"/>
        <v>215866.74333333332</v>
      </c>
      <c r="AO170" s="108">
        <f t="shared" si="244"/>
        <v>3238001.15</v>
      </c>
      <c r="AP170" s="108">
        <f t="shared" si="245"/>
        <v>2975660.0750000002</v>
      </c>
      <c r="AQ170" s="108">
        <f t="shared" si="246"/>
        <v>262341.07499999995</v>
      </c>
      <c r="AR170" s="116">
        <f t="shared" si="247"/>
        <v>8.8162313028983974E-2</v>
      </c>
      <c r="AS170" s="131">
        <f>AVERAGE(I170,M170,Q170,Z170,AD170,AH170)</f>
        <v>198377.33833333335</v>
      </c>
      <c r="AT170" s="156">
        <f t="shared" si="334"/>
        <v>2975660.0750000002</v>
      </c>
      <c r="AU170" s="157" t="s">
        <v>38</v>
      </c>
    </row>
    <row r="171" spans="1:78" ht="188.5" x14ac:dyDescent="0.35">
      <c r="A171" s="9">
        <v>150</v>
      </c>
      <c r="B171" s="9" t="s">
        <v>34</v>
      </c>
      <c r="C171" s="10" t="s">
        <v>280</v>
      </c>
      <c r="D171" s="39" t="s">
        <v>273</v>
      </c>
      <c r="E171" s="73"/>
      <c r="F171" s="12" t="s">
        <v>37</v>
      </c>
      <c r="G171" s="10">
        <v>30</v>
      </c>
      <c r="H171" s="105">
        <v>67647.600000000006</v>
      </c>
      <c r="I171" s="123">
        <f t="shared" si="335"/>
        <v>80500.644</v>
      </c>
      <c r="J171" s="105">
        <f>+H171*G171</f>
        <v>2029428.0000000002</v>
      </c>
      <c r="K171" s="140">
        <f t="shared" si="253"/>
        <v>2415019.3199999998</v>
      </c>
      <c r="L171" s="108">
        <v>69412.320000000007</v>
      </c>
      <c r="M171" s="108">
        <f>+L171*1.19</f>
        <v>82600.660799999998</v>
      </c>
      <c r="N171" s="108">
        <f>+L171*G171</f>
        <v>2082369.6</v>
      </c>
      <c r="O171" s="108">
        <f>+M171*G171</f>
        <v>2478019.824</v>
      </c>
      <c r="P171" s="108">
        <v>38235.599999999999</v>
      </c>
      <c r="Q171" s="108">
        <f t="shared" si="327"/>
        <v>45500.363999999994</v>
      </c>
      <c r="R171" s="105">
        <f t="shared" si="328"/>
        <v>1147068</v>
      </c>
      <c r="S171" s="108">
        <f t="shared" si="329"/>
        <v>1365010.92</v>
      </c>
      <c r="T171" s="108">
        <f t="shared" si="238"/>
        <v>2086016.6879999998</v>
      </c>
      <c r="U171" s="108">
        <f t="shared" si="239"/>
        <v>510476.41407677002</v>
      </c>
      <c r="V171" s="127">
        <f t="shared" si="235"/>
        <v>0.2447134852819404</v>
      </c>
      <c r="W171" s="108">
        <f t="shared" si="236"/>
        <v>69533.889599999995</v>
      </c>
      <c r="X171" s="108">
        <f t="shared" si="237"/>
        <v>2086016.6879999998</v>
      </c>
      <c r="Y171" s="108">
        <v>82555</v>
      </c>
      <c r="Z171" s="108">
        <f>+Y171*1.19</f>
        <v>98240.45</v>
      </c>
      <c r="AA171" s="108">
        <f t="shared" si="336"/>
        <v>2476650</v>
      </c>
      <c r="AB171" s="108">
        <f t="shared" si="337"/>
        <v>2947213.5</v>
      </c>
      <c r="AC171" s="108">
        <v>88403</v>
      </c>
      <c r="AD171" s="108">
        <v>105200</v>
      </c>
      <c r="AE171" s="108">
        <f t="shared" si="338"/>
        <v>2652090</v>
      </c>
      <c r="AF171" s="108">
        <f t="shared" si="339"/>
        <v>3156000</v>
      </c>
      <c r="AG171" s="105">
        <f>_xlfn.XLOOKUP(D171,[1]General!$D$7:$D$477,[1]General!$L$7:$L$477)</f>
        <v>83277.310924369755</v>
      </c>
      <c r="AH171" s="108">
        <f>_xlfn.XLOOKUP(D171,[1]General!$D$7:$D$477,[1]General!$M$7:$M$477)</f>
        <v>99100</v>
      </c>
      <c r="AI171" s="108">
        <f t="shared" si="340"/>
        <v>2498319.3277310925</v>
      </c>
      <c r="AJ171" s="108">
        <f t="shared" si="341"/>
        <v>2973000</v>
      </c>
      <c r="AK171" s="108">
        <f t="shared" si="240"/>
        <v>3025404.5</v>
      </c>
      <c r="AL171" s="108">
        <f t="shared" si="241"/>
        <v>92943.080648857343</v>
      </c>
      <c r="AM171" s="127">
        <f t="shared" si="242"/>
        <v>3.0720877373209877E-2</v>
      </c>
      <c r="AN171" s="108">
        <f t="shared" si="243"/>
        <v>100846.81666666667</v>
      </c>
      <c r="AO171" s="108">
        <f t="shared" si="244"/>
        <v>3025404.5</v>
      </c>
      <c r="AP171" s="108">
        <f t="shared" si="245"/>
        <v>2555710.594</v>
      </c>
      <c r="AQ171" s="108">
        <f t="shared" si="246"/>
        <v>469693.90599999926</v>
      </c>
      <c r="AR171" s="116">
        <f t="shared" si="247"/>
        <v>0.18378211801551081</v>
      </c>
      <c r="AS171" s="131">
        <f>AVERAGE(I171,M171,Q171,Z171,AD171,AH171)</f>
        <v>85190.353133333338</v>
      </c>
      <c r="AT171" s="156">
        <f t="shared" si="334"/>
        <v>2555710.594</v>
      </c>
      <c r="AU171" s="157" t="s">
        <v>38</v>
      </c>
    </row>
    <row r="172" spans="1:78" ht="101.5" x14ac:dyDescent="0.35">
      <c r="A172" s="9">
        <v>151</v>
      </c>
      <c r="B172" s="9" t="s">
        <v>34</v>
      </c>
      <c r="C172" s="26" t="s">
        <v>66</v>
      </c>
      <c r="D172" s="27" t="s">
        <v>67</v>
      </c>
      <c r="E172" s="16"/>
      <c r="F172" s="17" t="s">
        <v>41</v>
      </c>
      <c r="G172" s="10">
        <v>2</v>
      </c>
      <c r="H172" s="113">
        <v>367227.2</v>
      </c>
      <c r="I172" s="123">
        <f t="shared" si="335"/>
        <v>437000.36800000002</v>
      </c>
      <c r="J172" s="105">
        <f>+H172*G172</f>
        <v>734454.4</v>
      </c>
      <c r="K172" s="140">
        <f t="shared" si="253"/>
        <v>874000.73600000003</v>
      </c>
      <c r="L172" s="108">
        <v>383193.59999999998</v>
      </c>
      <c r="M172" s="108">
        <f>+L172*1.19</f>
        <v>456000.38399999996</v>
      </c>
      <c r="N172" s="108">
        <f>+L172*G172</f>
        <v>766387.19999999995</v>
      </c>
      <c r="O172" s="108">
        <f>+M172*G172</f>
        <v>912000.76799999992</v>
      </c>
      <c r="P172" s="108">
        <v>207563.2</v>
      </c>
      <c r="Q172" s="108">
        <f t="shared" si="327"/>
        <v>247000.20800000001</v>
      </c>
      <c r="R172" s="105">
        <f t="shared" si="328"/>
        <v>415126.4</v>
      </c>
      <c r="S172" s="108">
        <f t="shared" si="329"/>
        <v>494000.41600000003</v>
      </c>
      <c r="T172" s="108">
        <f t="shared" si="238"/>
        <v>760000.64</v>
      </c>
      <c r="U172" s="108">
        <f t="shared" si="239"/>
        <v>188729.24165593731</v>
      </c>
      <c r="V172" s="127">
        <f t="shared" si="235"/>
        <v>0.24832774042918873</v>
      </c>
      <c r="W172" s="108">
        <f t="shared" si="236"/>
        <v>380000.32</v>
      </c>
      <c r="X172" s="108">
        <f t="shared" si="237"/>
        <v>760000.64</v>
      </c>
      <c r="Y172" s="108">
        <v>370007</v>
      </c>
      <c r="Z172" s="108">
        <f>+Y172*1.19</f>
        <v>440308.32999999996</v>
      </c>
      <c r="AA172" s="108">
        <f t="shared" si="336"/>
        <v>740014</v>
      </c>
      <c r="AB172" s="108">
        <f t="shared" si="337"/>
        <v>880616.65999999992</v>
      </c>
      <c r="AC172" s="108">
        <v>409927</v>
      </c>
      <c r="AD172" s="108">
        <v>487813</v>
      </c>
      <c r="AE172" s="108">
        <f t="shared" si="338"/>
        <v>819854</v>
      </c>
      <c r="AF172" s="108">
        <f t="shared" si="339"/>
        <v>975626</v>
      </c>
      <c r="AG172" s="108">
        <f>_xlfn.XLOOKUP(D172,[1]General!$D$7:$D$477,[1]General!$L$7:$L$477)</f>
        <v>392067.22689075634</v>
      </c>
      <c r="AH172" s="108">
        <f>_xlfn.XLOOKUP(D172,[1]General!$D$7:$D$477,[1]General!$M$7:$M$477)</f>
        <v>466560</v>
      </c>
      <c r="AI172" s="108">
        <f t="shared" si="340"/>
        <v>784134.45378151268</v>
      </c>
      <c r="AJ172" s="108">
        <f t="shared" si="341"/>
        <v>933120</v>
      </c>
      <c r="AK172" s="108">
        <f t="shared" si="240"/>
        <v>929787.55333333334</v>
      </c>
      <c r="AL172" s="108">
        <f t="shared" si="241"/>
        <v>38858.912082888935</v>
      </c>
      <c r="AM172" s="127">
        <f t="shared" si="242"/>
        <v>4.1793323586208332E-2</v>
      </c>
      <c r="AN172" s="108">
        <f t="shared" si="243"/>
        <v>464893.77666666667</v>
      </c>
      <c r="AO172" s="108">
        <f t="shared" si="244"/>
        <v>929787.55333333334</v>
      </c>
      <c r="AP172" s="108">
        <f t="shared" si="245"/>
        <v>844894.09666666668</v>
      </c>
      <c r="AQ172" s="108">
        <f t="shared" si="246"/>
        <v>84893.456666666665</v>
      </c>
      <c r="AR172" s="116">
        <f t="shared" si="247"/>
        <v>0.10047822206545658</v>
      </c>
      <c r="AS172" s="131">
        <f>AVERAGE(I172,M172,Q172,Z172,AD172,AH172)</f>
        <v>422447.04833333334</v>
      </c>
      <c r="AT172" s="156">
        <f t="shared" si="334"/>
        <v>844894.09666666668</v>
      </c>
      <c r="AU172" s="157" t="s">
        <v>38</v>
      </c>
    </row>
    <row r="173" spans="1:78" ht="174" x14ac:dyDescent="0.35">
      <c r="A173" s="9">
        <v>152</v>
      </c>
      <c r="B173" s="9" t="s">
        <v>34</v>
      </c>
      <c r="C173" s="13" t="s">
        <v>47</v>
      </c>
      <c r="D173" s="20" t="s">
        <v>48</v>
      </c>
      <c r="E173" s="16"/>
      <c r="F173" s="15" t="s">
        <v>37</v>
      </c>
      <c r="G173" s="10">
        <v>5</v>
      </c>
      <c r="H173" s="105">
        <v>103500</v>
      </c>
      <c r="I173" s="123">
        <f t="shared" si="335"/>
        <v>123165</v>
      </c>
      <c r="J173" s="105">
        <f>+H173*G173</f>
        <v>517500</v>
      </c>
      <c r="K173" s="140">
        <f t="shared" si="253"/>
        <v>615825</v>
      </c>
      <c r="L173" s="108">
        <v>109800</v>
      </c>
      <c r="M173" s="108">
        <f>+L173*1.19</f>
        <v>130662</v>
      </c>
      <c r="N173" s="108">
        <f>+L173*G173</f>
        <v>549000</v>
      </c>
      <c r="O173" s="108">
        <f>+M173*G173</f>
        <v>653310</v>
      </c>
      <c r="P173" s="108">
        <v>58500</v>
      </c>
      <c r="Q173" s="108">
        <f t="shared" si="327"/>
        <v>69615</v>
      </c>
      <c r="R173" s="105">
        <f t="shared" si="328"/>
        <v>292500</v>
      </c>
      <c r="S173" s="108">
        <f t="shared" si="329"/>
        <v>348075</v>
      </c>
      <c r="T173" s="108">
        <f t="shared" si="238"/>
        <v>539070</v>
      </c>
      <c r="U173" s="108">
        <f t="shared" si="239"/>
        <v>135918.10972052254</v>
      </c>
      <c r="V173" s="127">
        <f t="shared" si="235"/>
        <v>0.25213443471260233</v>
      </c>
      <c r="W173" s="108">
        <f t="shared" si="236"/>
        <v>107814</v>
      </c>
      <c r="X173" s="108">
        <f t="shared" si="237"/>
        <v>539070</v>
      </c>
      <c r="Y173" s="108">
        <v>149171</v>
      </c>
      <c r="Z173" s="108">
        <f>+Y173*1.19</f>
        <v>177513.49</v>
      </c>
      <c r="AA173" s="108">
        <f t="shared" si="336"/>
        <v>745855</v>
      </c>
      <c r="AB173" s="108">
        <f t="shared" si="337"/>
        <v>887567.45</v>
      </c>
      <c r="AC173" s="108">
        <v>130558</v>
      </c>
      <c r="AD173" s="108">
        <v>155364</v>
      </c>
      <c r="AE173" s="108">
        <f t="shared" si="338"/>
        <v>652790</v>
      </c>
      <c r="AF173" s="108">
        <f t="shared" si="339"/>
        <v>776820</v>
      </c>
      <c r="AG173" s="105">
        <f>_xlfn.XLOOKUP(D173,[1]General!$D$7:$D$477,[1]General!$L$7:$L$477)</f>
        <v>105842.01680672269</v>
      </c>
      <c r="AH173" s="108">
        <f>_xlfn.XLOOKUP(D173,[1]General!$D$7:$D$477,[1]General!$M$7:$M$477)</f>
        <v>125952</v>
      </c>
      <c r="AI173" s="108">
        <f t="shared" si="340"/>
        <v>529210.08403361344</v>
      </c>
      <c r="AJ173" s="108">
        <f t="shared" si="341"/>
        <v>629760</v>
      </c>
      <c r="AK173" s="108">
        <f t="shared" si="240"/>
        <v>764715.81666666677</v>
      </c>
      <c r="AL173" s="108">
        <f t="shared" si="241"/>
        <v>105596.88682122156</v>
      </c>
      <c r="AM173" s="127">
        <f t="shared" si="242"/>
        <v>0.13808644272784848</v>
      </c>
      <c r="AN173" s="108">
        <f t="shared" si="243"/>
        <v>152943.16333333333</v>
      </c>
      <c r="AO173" s="108">
        <f t="shared" si="244"/>
        <v>764715.81666666677</v>
      </c>
      <c r="AP173" s="108">
        <f t="shared" si="245"/>
        <v>651892.90833333344</v>
      </c>
      <c r="AQ173" s="108">
        <f t="shared" si="246"/>
        <v>112822.90833333312</v>
      </c>
      <c r="AR173" s="116">
        <f t="shared" si="247"/>
        <v>0.17306969732464586</v>
      </c>
      <c r="AS173" s="131">
        <f>AVERAGE(I173,M173,Q173,Z173,AD173,AH173)</f>
        <v>130378.58166666667</v>
      </c>
      <c r="AT173" s="156">
        <f t="shared" si="334"/>
        <v>651892.90833333333</v>
      </c>
      <c r="AU173" s="157" t="s">
        <v>38</v>
      </c>
    </row>
    <row r="174" spans="1:78" s="37" customFormat="1" ht="58" x14ac:dyDescent="0.35">
      <c r="A174" s="67">
        <v>153</v>
      </c>
      <c r="B174" s="67" t="s">
        <v>34</v>
      </c>
      <c r="C174" s="68" t="s">
        <v>210</v>
      </c>
      <c r="D174" s="69" t="str">
        <f>+[2]General!$D$174</f>
        <v>9 Bonos de reconocimiento deportivo, redimibles en almacenes deportivos ubicados en Bogotá por el valor de cada una de las premiaciones Nota: El pago de este bono debe incluir la carga tributaria y el pago del mismo debe ser valor neto</v>
      </c>
      <c r="E174" s="77"/>
      <c r="F174" s="70" t="s">
        <v>169</v>
      </c>
      <c r="G174" s="68">
        <v>1</v>
      </c>
      <c r="H174" s="97"/>
      <c r="I174" s="97"/>
      <c r="J174" s="97"/>
      <c r="K174" s="97"/>
      <c r="L174" s="125"/>
      <c r="M174" s="125"/>
      <c r="N174" s="125"/>
      <c r="O174" s="125"/>
      <c r="P174" s="125"/>
      <c r="Q174" s="125"/>
      <c r="R174" s="125"/>
      <c r="S174" s="125"/>
      <c r="T174" s="125"/>
      <c r="U174" s="125"/>
      <c r="V174" s="138"/>
      <c r="W174" s="125"/>
      <c r="X174" s="125"/>
      <c r="Y174" s="125"/>
      <c r="Z174" s="125"/>
      <c r="AA174" s="125"/>
      <c r="AB174" s="125"/>
      <c r="AC174" s="125" t="s">
        <v>160</v>
      </c>
      <c r="AD174" s="125" t="s">
        <v>161</v>
      </c>
      <c r="AE174" s="125" t="s">
        <v>160</v>
      </c>
      <c r="AF174" s="125" t="s">
        <v>160</v>
      </c>
      <c r="AG174" s="125"/>
      <c r="AH174" s="125"/>
      <c r="AI174" s="125"/>
      <c r="AJ174" s="125"/>
      <c r="AK174" s="125"/>
      <c r="AL174" s="125"/>
      <c r="AM174" s="138"/>
      <c r="AN174" s="125"/>
      <c r="AO174" s="125"/>
      <c r="AP174" s="125"/>
      <c r="AQ174" s="125"/>
      <c r="AR174" s="130"/>
      <c r="AS174" s="100">
        <v>13500000</v>
      </c>
      <c r="AT174" s="156">
        <f t="shared" si="334"/>
        <v>13500000</v>
      </c>
      <c r="AU174" s="132"/>
      <c r="AV174" s="58"/>
      <c r="AW174" s="171"/>
      <c r="AX174" s="58"/>
      <c r="AY174" s="58"/>
      <c r="AZ174" s="58"/>
      <c r="BA174" s="58"/>
      <c r="BB174" s="58"/>
      <c r="BC174" s="58"/>
      <c r="BD174" s="58"/>
      <c r="BE174" s="58"/>
      <c r="BF174" s="58"/>
      <c r="BG174" s="58"/>
      <c r="BH174" s="58"/>
      <c r="BI174" s="58"/>
      <c r="BJ174" s="58"/>
      <c r="BK174" s="58"/>
      <c r="BL174" s="58"/>
      <c r="BM174" s="58"/>
      <c r="BN174" s="58"/>
      <c r="BO174" s="58"/>
      <c r="BP174" s="58"/>
      <c r="BQ174" s="58"/>
      <c r="BR174" s="58"/>
      <c r="BS174" s="58"/>
      <c r="BT174" s="58"/>
      <c r="BU174" s="58"/>
      <c r="BV174" s="58"/>
      <c r="BW174" s="58"/>
      <c r="BX174" s="58"/>
      <c r="BY174" s="58"/>
      <c r="BZ174" s="58"/>
    </row>
    <row r="175" spans="1:78" s="37" customFormat="1" x14ac:dyDescent="0.35">
      <c r="A175" s="236" t="s">
        <v>151</v>
      </c>
      <c r="B175" s="237"/>
      <c r="C175" s="237"/>
      <c r="D175" s="237"/>
      <c r="E175" s="237"/>
      <c r="F175" s="237"/>
      <c r="G175" s="238"/>
      <c r="H175" s="112">
        <f>SUM(H169:H174)</f>
        <v>1172024.8</v>
      </c>
      <c r="I175" s="112">
        <f t="shared" ref="I175:K175" si="342">SUM(I169:I174)</f>
        <v>1394709.5120000001</v>
      </c>
      <c r="J175" s="112">
        <f t="shared" si="342"/>
        <v>36246132.399999999</v>
      </c>
      <c r="K175" s="112">
        <f t="shared" si="342"/>
        <v>43132897.556000002</v>
      </c>
      <c r="L175" s="109">
        <f>SUM(L169:L174)</f>
        <v>1226625.92</v>
      </c>
      <c r="M175" s="109">
        <f t="shared" ref="M175:O175" si="343">SUM(M169:M174)</f>
        <v>1459684.8448000001</v>
      </c>
      <c r="N175" s="109">
        <f t="shared" si="343"/>
        <v>37841056.800000004</v>
      </c>
      <c r="O175" s="109">
        <f t="shared" si="343"/>
        <v>45030857.592</v>
      </c>
      <c r="P175" s="109">
        <f>SUM(P169:P174)</f>
        <v>662448.80000000005</v>
      </c>
      <c r="Q175" s="109">
        <f t="shared" ref="Q175:S175" si="344">SUM(Q169:Q174)</f>
        <v>788314.07200000004</v>
      </c>
      <c r="R175" s="109">
        <f t="shared" si="344"/>
        <v>20486944.399999999</v>
      </c>
      <c r="S175" s="109">
        <f t="shared" si="344"/>
        <v>24379463.836000003</v>
      </c>
      <c r="T175" s="109">
        <f t="shared" si="238"/>
        <v>37514406.328000002</v>
      </c>
      <c r="U175" s="109">
        <f t="shared" si="239"/>
        <v>9320071.4866955709</v>
      </c>
      <c r="V175" s="99"/>
      <c r="W175" s="109">
        <f t="shared" si="236"/>
        <v>1214236.1429333335</v>
      </c>
      <c r="X175" s="109">
        <f t="shared" si="237"/>
        <v>37514406.328000002</v>
      </c>
      <c r="Y175" s="109">
        <f>SUM(Y169:Y174)</f>
        <v>961397</v>
      </c>
      <c r="Z175" s="109">
        <f t="shared" ref="Z175:AS175" si="345">SUM(Z169:Z174)</f>
        <v>1144062.43</v>
      </c>
      <c r="AA175" s="109">
        <f t="shared" si="345"/>
        <v>17703476</v>
      </c>
      <c r="AB175" s="109">
        <f t="shared" si="345"/>
        <v>21067136.439999998</v>
      </c>
      <c r="AC175" s="109">
        <f>SUM(AC169:AC174)</f>
        <v>962476</v>
      </c>
      <c r="AD175" s="109">
        <f t="shared" si="345"/>
        <v>1145347</v>
      </c>
      <c r="AE175" s="109">
        <f t="shared" si="345"/>
        <v>16878412</v>
      </c>
      <c r="AF175" s="109">
        <f t="shared" si="345"/>
        <v>20085326</v>
      </c>
      <c r="AG175" s="109">
        <f t="shared" si="345"/>
        <v>885690.75630252121</v>
      </c>
      <c r="AH175" s="109">
        <f t="shared" si="345"/>
        <v>1053972</v>
      </c>
      <c r="AI175" s="109">
        <f t="shared" si="345"/>
        <v>15414655.462184876</v>
      </c>
      <c r="AJ175" s="109">
        <f t="shared" si="345"/>
        <v>18343440</v>
      </c>
      <c r="AK175" s="109">
        <f t="shared" si="345"/>
        <v>19831967.48</v>
      </c>
      <c r="AL175" s="109">
        <f t="shared" si="345"/>
        <v>1277193.0594909487</v>
      </c>
      <c r="AM175" s="99"/>
      <c r="AN175" s="109">
        <f t="shared" si="345"/>
        <v>1114460.4766666666</v>
      </c>
      <c r="AO175" s="109">
        <f t="shared" si="345"/>
        <v>19831967.48</v>
      </c>
      <c r="AP175" s="109">
        <f t="shared" si="345"/>
        <v>28673186.904000003</v>
      </c>
      <c r="AQ175" s="109">
        <f t="shared" si="345"/>
        <v>10700722.115999995</v>
      </c>
      <c r="AR175" s="59"/>
      <c r="AS175" s="112">
        <f t="shared" si="345"/>
        <v>14516303.298133334</v>
      </c>
      <c r="AT175" s="112">
        <f>SUM(AT169:AT174)</f>
        <v>32402216.134000003</v>
      </c>
      <c r="AU175" s="89"/>
      <c r="AV175" s="58"/>
      <c r="AW175" s="171">
        <v>32402216.134000003</v>
      </c>
      <c r="AX175" s="58"/>
      <c r="AY175" s="58"/>
      <c r="AZ175" s="58"/>
      <c r="BA175" s="58"/>
      <c r="BB175" s="58"/>
      <c r="BC175" s="58"/>
      <c r="BD175" s="58"/>
      <c r="BE175" s="58"/>
      <c r="BF175" s="58"/>
      <c r="BG175" s="58"/>
      <c r="BH175" s="58"/>
      <c r="BI175" s="58"/>
      <c r="BJ175" s="58"/>
      <c r="BK175" s="58"/>
      <c r="BL175" s="58"/>
      <c r="BM175" s="58"/>
      <c r="BN175" s="58"/>
      <c r="BO175" s="58"/>
      <c r="BP175" s="58"/>
      <c r="BQ175" s="58"/>
      <c r="BR175" s="58"/>
      <c r="BS175" s="58"/>
      <c r="BT175" s="58"/>
      <c r="BU175" s="58"/>
      <c r="BV175" s="58"/>
      <c r="BW175" s="58"/>
      <c r="BX175" s="58"/>
      <c r="BY175" s="58"/>
      <c r="BZ175" s="58"/>
    </row>
    <row r="176" spans="1:78" x14ac:dyDescent="0.35">
      <c r="A176" s="81" t="s">
        <v>281</v>
      </c>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c r="AC176" s="82"/>
      <c r="AD176" s="82"/>
      <c r="AE176" s="82"/>
      <c r="AF176" s="82"/>
      <c r="AG176" s="82"/>
      <c r="AH176" s="82"/>
      <c r="AI176" s="82"/>
      <c r="AJ176" s="82"/>
      <c r="AK176" s="82"/>
      <c r="AL176" s="82"/>
      <c r="AM176" s="82"/>
      <c r="AN176" s="82"/>
      <c r="AO176" s="82"/>
      <c r="AP176" s="82"/>
      <c r="AQ176" s="82"/>
      <c r="AR176" s="82"/>
      <c r="AS176" s="124"/>
      <c r="AT176" s="124"/>
      <c r="AU176" s="82"/>
    </row>
    <row r="177" spans="1:78" ht="29" x14ac:dyDescent="0.35">
      <c r="A177" s="9">
        <v>154</v>
      </c>
      <c r="B177" s="9" t="s">
        <v>166</v>
      </c>
      <c r="C177" s="10" t="s">
        <v>282</v>
      </c>
      <c r="D177" s="39" t="s">
        <v>283</v>
      </c>
      <c r="E177" s="73"/>
      <c r="F177" s="12" t="s">
        <v>284</v>
      </c>
      <c r="G177" s="10">
        <v>22</v>
      </c>
      <c r="H177" s="105">
        <v>299000</v>
      </c>
      <c r="I177" s="123">
        <f t="shared" ref="I177:I181" si="346">+H177*1.19</f>
        <v>355810</v>
      </c>
      <c r="J177" s="105">
        <f>+H177*G177</f>
        <v>6578000</v>
      </c>
      <c r="K177" s="140">
        <f t="shared" si="253"/>
        <v>7827820</v>
      </c>
      <c r="L177" s="108">
        <v>306800</v>
      </c>
      <c r="M177" s="108">
        <f>+L177*1.19</f>
        <v>365092</v>
      </c>
      <c r="N177" s="108">
        <f>+L177*G177</f>
        <v>6749600</v>
      </c>
      <c r="O177" s="108">
        <f>+M177*G177</f>
        <v>8032024</v>
      </c>
      <c r="P177" s="108">
        <v>169000</v>
      </c>
      <c r="Q177" s="108">
        <f t="shared" ref="Q177:Q181" si="347">+P177*1.19</f>
        <v>201110</v>
      </c>
      <c r="R177" s="105">
        <f t="shared" ref="R177:R181" si="348">+P177*G177</f>
        <v>3718000</v>
      </c>
      <c r="S177" s="108">
        <f t="shared" ref="S177:S181" si="349">+Q177*G177</f>
        <v>4424420</v>
      </c>
      <c r="T177" s="108">
        <f t="shared" si="238"/>
        <v>6761421.333333333</v>
      </c>
      <c r="U177" s="108">
        <f t="shared" si="239"/>
        <v>1654610.9799396619</v>
      </c>
      <c r="V177" s="127">
        <f t="shared" si="235"/>
        <v>0.24471348528194004</v>
      </c>
      <c r="W177" s="108">
        <f t="shared" si="236"/>
        <v>307337.33333333331</v>
      </c>
      <c r="X177" s="108">
        <f t="shared" si="237"/>
        <v>6761421.333333333</v>
      </c>
      <c r="Y177" s="108">
        <v>130378</v>
      </c>
      <c r="Z177" s="108">
        <f>+Y177*1.19</f>
        <v>155149.82</v>
      </c>
      <c r="AA177" s="108">
        <f t="shared" ref="AA177" si="350">+Y177*G177</f>
        <v>2868316</v>
      </c>
      <c r="AB177" s="108">
        <f t="shared" ref="AB177" si="351">+Z177*G177</f>
        <v>3413296.04</v>
      </c>
      <c r="AC177" s="108">
        <f>+AD177/1.19</f>
        <v>124084.03361344538</v>
      </c>
      <c r="AD177" s="108">
        <v>147660</v>
      </c>
      <c r="AE177" s="108">
        <f t="shared" ref="AE177" si="352">+AC177*G177</f>
        <v>2729848.7394957985</v>
      </c>
      <c r="AF177" s="108">
        <f t="shared" ref="AF177" si="353">+AD177*G177</f>
        <v>3248520</v>
      </c>
      <c r="AG177" s="105">
        <f>_xlfn.XLOOKUP(D177,[1]General!$D$7:$D$477,[1]General!$L$7:$L$477)</f>
        <v>113445.37815126051</v>
      </c>
      <c r="AH177" s="108">
        <f>_xlfn.XLOOKUP(D177,[1]General!$D$7:$D$477,[1]General!$M$7:$M$477)</f>
        <v>135000</v>
      </c>
      <c r="AI177" s="108">
        <f t="shared" ref="AI177" si="354">+AG177*G177</f>
        <v>2495798.3193277312</v>
      </c>
      <c r="AJ177" s="108">
        <f t="shared" ref="AJ177" si="355">AH177*G177</f>
        <v>2970000</v>
      </c>
      <c r="AK177" s="108">
        <f t="shared" si="240"/>
        <v>3210605.3466666662</v>
      </c>
      <c r="AL177" s="108">
        <f t="shared" si="241"/>
        <v>182949.87559977648</v>
      </c>
      <c r="AM177" s="127">
        <f t="shared" si="242"/>
        <v>5.6982984778780048E-2</v>
      </c>
      <c r="AN177" s="108">
        <f t="shared" si="243"/>
        <v>145936.60666666666</v>
      </c>
      <c r="AO177" s="108">
        <f t="shared" si="244"/>
        <v>3210605.3466666662</v>
      </c>
      <c r="AP177" s="108">
        <f t="shared" si="245"/>
        <v>4986013.34</v>
      </c>
      <c r="AQ177" s="108">
        <f t="shared" si="246"/>
        <v>1775407.9933333336</v>
      </c>
      <c r="AR177" s="133">
        <f t="shared" si="247"/>
        <v>0.35607766611657998</v>
      </c>
      <c r="AS177" s="131">
        <f>+AN177</f>
        <v>145936.60666666666</v>
      </c>
      <c r="AT177" s="156">
        <f t="shared" ref="AT177:AT182" si="356">+AS177*G177</f>
        <v>3210605.3466666667</v>
      </c>
      <c r="AU177" s="157" t="s">
        <v>44</v>
      </c>
    </row>
    <row r="178" spans="1:78" ht="58" x14ac:dyDescent="0.35">
      <c r="A178" s="9">
        <v>155</v>
      </c>
      <c r="B178" s="9" t="s">
        <v>34</v>
      </c>
      <c r="C178" s="10" t="s">
        <v>207</v>
      </c>
      <c r="D178" s="39" t="s">
        <v>208</v>
      </c>
      <c r="E178" s="73"/>
      <c r="F178" s="12" t="s">
        <v>37</v>
      </c>
      <c r="G178" s="10">
        <v>3</v>
      </c>
      <c r="H178" s="105">
        <v>173650</v>
      </c>
      <c r="I178" s="123">
        <f t="shared" si="346"/>
        <v>206643.5</v>
      </c>
      <c r="J178" s="105">
        <f>+H178*G178</f>
        <v>520950</v>
      </c>
      <c r="K178" s="140">
        <f t="shared" si="253"/>
        <v>619930.5</v>
      </c>
      <c r="L178" s="108">
        <v>181200</v>
      </c>
      <c r="M178" s="108">
        <f>+L178*1.19</f>
        <v>215628</v>
      </c>
      <c r="N178" s="108">
        <f>+L178*G178</f>
        <v>543600</v>
      </c>
      <c r="O178" s="108">
        <f>+M178*G178</f>
        <v>646884</v>
      </c>
      <c r="P178" s="108">
        <v>98150</v>
      </c>
      <c r="Q178" s="108">
        <f t="shared" si="347"/>
        <v>116798.5</v>
      </c>
      <c r="R178" s="105">
        <f t="shared" si="348"/>
        <v>294450</v>
      </c>
      <c r="S178" s="108">
        <f t="shared" si="349"/>
        <v>350395.5</v>
      </c>
      <c r="T178" s="108">
        <f t="shared" si="238"/>
        <v>539070</v>
      </c>
      <c r="U178" s="108">
        <f t="shared" si="239"/>
        <v>133866.03503316292</v>
      </c>
      <c r="V178" s="127">
        <f t="shared" si="235"/>
        <v>0.24832774042918901</v>
      </c>
      <c r="W178" s="108">
        <f t="shared" si="236"/>
        <v>179690</v>
      </c>
      <c r="X178" s="108">
        <f t="shared" si="237"/>
        <v>539070</v>
      </c>
      <c r="Y178" s="108">
        <v>196017</v>
      </c>
      <c r="Z178" s="108">
        <f>+Y178*1.19</f>
        <v>233260.22999999998</v>
      </c>
      <c r="AA178" s="108">
        <f t="shared" ref="AA178:AA181" si="357">+Y178*G178</f>
        <v>588051</v>
      </c>
      <c r="AB178" s="108">
        <f t="shared" ref="AB178:AB181" si="358">+Z178*G178</f>
        <v>699780.69</v>
      </c>
      <c r="AC178" s="108">
        <f t="shared" ref="AC178:AC181" si="359">+AD178/1.19</f>
        <v>181630.25210084036</v>
      </c>
      <c r="AD178" s="108">
        <v>216140</v>
      </c>
      <c r="AE178" s="108">
        <f t="shared" ref="AE178:AE181" si="360">+AC178*G178</f>
        <v>544890.7563025211</v>
      </c>
      <c r="AF178" s="108">
        <f t="shared" ref="AF178:AF181" si="361">+AD178*G178</f>
        <v>648420</v>
      </c>
      <c r="AG178" s="105">
        <f>_xlfn.XLOOKUP(D178,[1]General!$D$7:$D$477,[1]General!$L$7:$L$477)</f>
        <v>166554.62184873951</v>
      </c>
      <c r="AH178" s="108">
        <f>_xlfn.XLOOKUP(D178,[1]General!$D$7:$D$477,[1]General!$M$7:$M$477)</f>
        <v>198200</v>
      </c>
      <c r="AI178" s="108">
        <f t="shared" ref="AI178:AI181" si="362">+AG178*G178</f>
        <v>499663.86554621853</v>
      </c>
      <c r="AJ178" s="108">
        <f t="shared" ref="AJ178:AJ181" si="363">AH178*G178</f>
        <v>594600</v>
      </c>
      <c r="AK178" s="108">
        <f t="shared" si="240"/>
        <v>647600.23</v>
      </c>
      <c r="AL178" s="108">
        <f t="shared" si="241"/>
        <v>42943.749287944083</v>
      </c>
      <c r="AM178" s="127">
        <f t="shared" si="242"/>
        <v>6.6312127912530369E-2</v>
      </c>
      <c r="AN178" s="108">
        <f t="shared" si="243"/>
        <v>215866.74333333332</v>
      </c>
      <c r="AO178" s="108">
        <f t="shared" si="244"/>
        <v>647600.23</v>
      </c>
      <c r="AP178" s="108">
        <f t="shared" si="245"/>
        <v>593335.11499999999</v>
      </c>
      <c r="AQ178" s="108">
        <f t="shared" si="246"/>
        <v>54265.114999999991</v>
      </c>
      <c r="AR178" s="116">
        <f t="shared" si="247"/>
        <v>9.1457784358507072E-2</v>
      </c>
      <c r="AS178" s="131">
        <f>AVERAGE(I178,M178,Q178,Z178,AD178,AH178)</f>
        <v>197778.37166666667</v>
      </c>
      <c r="AT178" s="156">
        <f t="shared" si="356"/>
        <v>593335.11499999999</v>
      </c>
      <c r="AU178" s="157" t="s">
        <v>38</v>
      </c>
    </row>
    <row r="179" spans="1:78" ht="87" x14ac:dyDescent="0.35">
      <c r="A179" s="9">
        <v>156</v>
      </c>
      <c r="B179" s="9" t="s">
        <v>34</v>
      </c>
      <c r="C179" s="10" t="s">
        <v>285</v>
      </c>
      <c r="D179" s="39" t="s">
        <v>286</v>
      </c>
      <c r="E179" s="73"/>
      <c r="F179" s="12" t="s">
        <v>37</v>
      </c>
      <c r="G179" s="10">
        <v>20</v>
      </c>
      <c r="H179" s="113">
        <v>125630.6</v>
      </c>
      <c r="I179" s="123">
        <f t="shared" si="346"/>
        <v>149500.41399999999</v>
      </c>
      <c r="J179" s="105">
        <f>+H179*G179</f>
        <v>2512612</v>
      </c>
      <c r="K179" s="140">
        <f t="shared" si="253"/>
        <v>2990008.28</v>
      </c>
      <c r="L179" s="108">
        <v>133277.68</v>
      </c>
      <c r="M179" s="108">
        <f>+L179*1.19</f>
        <v>158600.43919999999</v>
      </c>
      <c r="N179" s="108">
        <f>+L179*G179</f>
        <v>2665553.5999999996</v>
      </c>
      <c r="O179" s="108">
        <f>+M179*G179</f>
        <v>3172008.784</v>
      </c>
      <c r="P179" s="108">
        <v>71008.600000000006</v>
      </c>
      <c r="Q179" s="108">
        <f t="shared" si="347"/>
        <v>84500.233999999997</v>
      </c>
      <c r="R179" s="105">
        <f t="shared" si="348"/>
        <v>1420172</v>
      </c>
      <c r="S179" s="108">
        <f t="shared" si="349"/>
        <v>1690004.68</v>
      </c>
      <c r="T179" s="108">
        <f t="shared" si="238"/>
        <v>2617340.5813333332</v>
      </c>
      <c r="U179" s="108">
        <f t="shared" si="239"/>
        <v>659921.68792483443</v>
      </c>
      <c r="V179" s="127">
        <f t="shared" si="235"/>
        <v>0.25213443471260255</v>
      </c>
      <c r="W179" s="108">
        <f t="shared" si="236"/>
        <v>130867.02906666666</v>
      </c>
      <c r="X179" s="108">
        <f t="shared" si="237"/>
        <v>2617340.5813333332</v>
      </c>
      <c r="Y179" s="108">
        <v>77328</v>
      </c>
      <c r="Z179" s="108">
        <f>+Y179*1.19</f>
        <v>92020.319999999992</v>
      </c>
      <c r="AA179" s="108">
        <f t="shared" si="357"/>
        <v>1546560</v>
      </c>
      <c r="AB179" s="108">
        <f t="shared" si="358"/>
        <v>1840406.4</v>
      </c>
      <c r="AC179" s="108">
        <f t="shared" si="359"/>
        <v>74540.336134453784</v>
      </c>
      <c r="AD179" s="108">
        <v>88703</v>
      </c>
      <c r="AE179" s="108">
        <f t="shared" si="360"/>
        <v>1490806.7226890756</v>
      </c>
      <c r="AF179" s="108">
        <f t="shared" si="361"/>
        <v>1774060</v>
      </c>
      <c r="AG179" s="108">
        <f>_xlfn.XLOOKUP(D179,[1]General!$D$7:$D$477,[1]General!$L$7:$L$477)</f>
        <v>74329.411764705888</v>
      </c>
      <c r="AH179" s="108">
        <f>_xlfn.XLOOKUP(D179,[1]General!$D$7:$D$477,[1]General!$M$7:$M$477)</f>
        <v>88452</v>
      </c>
      <c r="AI179" s="108">
        <f t="shared" si="362"/>
        <v>1486588.2352941178</v>
      </c>
      <c r="AJ179" s="108">
        <f t="shared" si="363"/>
        <v>1769040</v>
      </c>
      <c r="AK179" s="108">
        <f t="shared" si="240"/>
        <v>1794502.1333333335</v>
      </c>
      <c r="AL179" s="108">
        <f t="shared" si="241"/>
        <v>32523.851490389112</v>
      </c>
      <c r="AM179" s="127">
        <f t="shared" si="242"/>
        <v>1.812416429395669E-2</v>
      </c>
      <c r="AN179" s="108">
        <f t="shared" si="243"/>
        <v>89725.106666666674</v>
      </c>
      <c r="AO179" s="108">
        <f t="shared" si="244"/>
        <v>1794502.1333333335</v>
      </c>
      <c r="AP179" s="108">
        <f t="shared" si="245"/>
        <v>2205921.3573333332</v>
      </c>
      <c r="AQ179" s="108">
        <f t="shared" si="246"/>
        <v>411419.22400000063</v>
      </c>
      <c r="AR179" s="133">
        <f t="shared" si="247"/>
        <v>0.18650675040263084</v>
      </c>
      <c r="AS179" s="131">
        <f>AVERAGE(I179,M179,Q179,Z179,AD179,AH179)</f>
        <v>110296.06786666666</v>
      </c>
      <c r="AT179" s="156">
        <f t="shared" si="356"/>
        <v>2205921.3573333332</v>
      </c>
      <c r="AU179" s="88"/>
    </row>
    <row r="180" spans="1:78" ht="101.5" x14ac:dyDescent="0.35">
      <c r="A180" s="9">
        <v>157</v>
      </c>
      <c r="B180" s="9" t="s">
        <v>34</v>
      </c>
      <c r="C180" s="13" t="s">
        <v>68</v>
      </c>
      <c r="D180" s="28" t="s">
        <v>69</v>
      </c>
      <c r="E180" s="16"/>
      <c r="F180" s="17" t="s">
        <v>37</v>
      </c>
      <c r="G180" s="10">
        <v>2</v>
      </c>
      <c r="H180" s="105">
        <v>724790.95</v>
      </c>
      <c r="I180" s="123">
        <f t="shared" si="346"/>
        <v>862501.23049999995</v>
      </c>
      <c r="J180" s="105">
        <f>+H180*G180</f>
        <v>1449581.9</v>
      </c>
      <c r="K180" s="140">
        <f t="shared" si="253"/>
        <v>1725002.4609999999</v>
      </c>
      <c r="L180" s="108">
        <v>743698.54</v>
      </c>
      <c r="M180" s="108">
        <f>+L180*1.19</f>
        <v>885001.26260000002</v>
      </c>
      <c r="N180" s="108">
        <f>+L180*G180</f>
        <v>1487397.08</v>
      </c>
      <c r="O180" s="108">
        <f>+M180*G180</f>
        <v>1770002.5252</v>
      </c>
      <c r="P180" s="108">
        <v>409664.45</v>
      </c>
      <c r="Q180" s="108">
        <f t="shared" si="347"/>
        <v>487500.69549999997</v>
      </c>
      <c r="R180" s="105">
        <f t="shared" si="348"/>
        <v>819328.9</v>
      </c>
      <c r="S180" s="108">
        <f t="shared" si="349"/>
        <v>975001.39099999995</v>
      </c>
      <c r="T180" s="108">
        <f t="shared" si="238"/>
        <v>1490002.1257333334</v>
      </c>
      <c r="U180" s="108">
        <f t="shared" si="239"/>
        <v>364623.61326570378</v>
      </c>
      <c r="V180" s="127">
        <f t="shared" si="235"/>
        <v>0.24471348528194026</v>
      </c>
      <c r="W180" s="108">
        <f t="shared" si="236"/>
        <v>745001.0628666667</v>
      </c>
      <c r="X180" s="108">
        <f t="shared" si="237"/>
        <v>1490002.1257333334</v>
      </c>
      <c r="Y180" s="108">
        <v>362517</v>
      </c>
      <c r="Z180" s="108">
        <f>+Y180*1.19</f>
        <v>431395.23</v>
      </c>
      <c r="AA180" s="108">
        <f t="shared" si="357"/>
        <v>725034</v>
      </c>
      <c r="AB180" s="108">
        <f t="shared" si="358"/>
        <v>862790.46</v>
      </c>
      <c r="AC180" s="108">
        <f t="shared" si="359"/>
        <v>332689.07563025213</v>
      </c>
      <c r="AD180" s="108">
        <v>395900</v>
      </c>
      <c r="AE180" s="108">
        <f t="shared" si="360"/>
        <v>665378.15126050427</v>
      </c>
      <c r="AF180" s="108">
        <f t="shared" si="361"/>
        <v>791800</v>
      </c>
      <c r="AG180" s="105">
        <f>_xlfn.XLOOKUP(D180,[1]General!$D$7:$D$477,[1]General!$L$7:$L$477)</f>
        <v>315831.93277310923</v>
      </c>
      <c r="AH180" s="108">
        <f>_xlfn.XLOOKUP(D180,[1]General!$D$7:$D$477,[1]General!$M$7:$M$477)</f>
        <v>375840</v>
      </c>
      <c r="AI180" s="108">
        <f t="shared" si="362"/>
        <v>631663.86554621847</v>
      </c>
      <c r="AJ180" s="108">
        <f t="shared" si="363"/>
        <v>751680</v>
      </c>
      <c r="AK180" s="108">
        <f t="shared" si="240"/>
        <v>802090.15333333332</v>
      </c>
      <c r="AL180" s="108">
        <f t="shared" si="241"/>
        <v>45940.534186928584</v>
      </c>
      <c r="AM180" s="127">
        <f t="shared" si="242"/>
        <v>5.7276023145289227E-2</v>
      </c>
      <c r="AN180" s="108">
        <f t="shared" si="243"/>
        <v>401045.07666666666</v>
      </c>
      <c r="AO180" s="108">
        <f t="shared" si="244"/>
        <v>802090.15333333332</v>
      </c>
      <c r="AP180" s="108">
        <f t="shared" si="245"/>
        <v>1146046.1395333335</v>
      </c>
      <c r="AQ180" s="108">
        <f t="shared" si="246"/>
        <v>343955.98619999981</v>
      </c>
      <c r="AR180" s="133">
        <f t="shared" si="247"/>
        <v>0.30012403020707146</v>
      </c>
      <c r="AS180" s="131">
        <f>+AN180</f>
        <v>401045.07666666666</v>
      </c>
      <c r="AT180" s="156">
        <f t="shared" si="356"/>
        <v>802090.15333333332</v>
      </c>
      <c r="AU180" s="157" t="s">
        <v>44</v>
      </c>
    </row>
    <row r="181" spans="1:78" ht="203" x14ac:dyDescent="0.35">
      <c r="A181" s="9">
        <v>158</v>
      </c>
      <c r="B181" s="9" t="s">
        <v>34</v>
      </c>
      <c r="C181" s="13" t="s">
        <v>54</v>
      </c>
      <c r="D181" s="14" t="s">
        <v>55</v>
      </c>
      <c r="E181" s="16"/>
      <c r="F181" s="15" t="s">
        <v>37</v>
      </c>
      <c r="G181" s="10">
        <v>5</v>
      </c>
      <c r="H181" s="105">
        <v>149500</v>
      </c>
      <c r="I181" s="123">
        <f t="shared" si="346"/>
        <v>177905</v>
      </c>
      <c r="J181" s="105">
        <f>+H181*G181</f>
        <v>747500</v>
      </c>
      <c r="K181" s="140">
        <f t="shared" si="253"/>
        <v>889525</v>
      </c>
      <c r="L181" s="108">
        <v>156000</v>
      </c>
      <c r="M181" s="108">
        <f>+L181*1.19</f>
        <v>185640</v>
      </c>
      <c r="N181" s="108">
        <f>+L181*G181</f>
        <v>780000</v>
      </c>
      <c r="O181" s="108">
        <f>+M181*G181</f>
        <v>928200</v>
      </c>
      <c r="P181" s="108">
        <v>84500</v>
      </c>
      <c r="Q181" s="108">
        <f t="shared" si="347"/>
        <v>100555</v>
      </c>
      <c r="R181" s="105">
        <f t="shared" si="348"/>
        <v>422500</v>
      </c>
      <c r="S181" s="108">
        <f t="shared" si="349"/>
        <v>502775</v>
      </c>
      <c r="T181" s="108">
        <f t="shared" si="238"/>
        <v>773500</v>
      </c>
      <c r="U181" s="108">
        <f t="shared" si="239"/>
        <v>192081.50722197769</v>
      </c>
      <c r="V181" s="127">
        <f t="shared" si="235"/>
        <v>0.24832774042918901</v>
      </c>
      <c r="W181" s="108">
        <f t="shared" si="236"/>
        <v>154700</v>
      </c>
      <c r="X181" s="108">
        <f t="shared" si="237"/>
        <v>773500</v>
      </c>
      <c r="Y181" s="108">
        <v>162534</v>
      </c>
      <c r="Z181" s="108">
        <f>+Y181*1.19</f>
        <v>193415.46</v>
      </c>
      <c r="AA181" s="108">
        <f t="shared" si="357"/>
        <v>812670</v>
      </c>
      <c r="AB181" s="108">
        <f t="shared" si="358"/>
        <v>967077.29999999993</v>
      </c>
      <c r="AC181" s="108">
        <f t="shared" si="359"/>
        <v>167153.78151260506</v>
      </c>
      <c r="AD181" s="108">
        <v>198913</v>
      </c>
      <c r="AE181" s="108">
        <f t="shared" si="360"/>
        <v>835768.90756302525</v>
      </c>
      <c r="AF181" s="108">
        <f t="shared" si="361"/>
        <v>994565</v>
      </c>
      <c r="AG181" s="105">
        <f>_xlfn.XLOOKUP(D181,[1]General!$D$7:$D$477,[1]General!$L$7:$L$477)</f>
        <v>174252.10084033615</v>
      </c>
      <c r="AH181" s="108">
        <f>_xlfn.XLOOKUP(D181,[1]General!$D$7:$D$477,[1]General!$M$7:$M$477)</f>
        <v>207360</v>
      </c>
      <c r="AI181" s="108">
        <f t="shared" si="362"/>
        <v>871260.50420168077</v>
      </c>
      <c r="AJ181" s="108">
        <f t="shared" si="363"/>
        <v>1036800</v>
      </c>
      <c r="AK181" s="108">
        <f t="shared" si="240"/>
        <v>999480.7666666666</v>
      </c>
      <c r="AL181" s="108">
        <f t="shared" si="241"/>
        <v>28675.626064230179</v>
      </c>
      <c r="AM181" s="127">
        <f t="shared" si="242"/>
        <v>2.869052314019534E-2</v>
      </c>
      <c r="AN181" s="108">
        <f t="shared" si="243"/>
        <v>199896.15333333332</v>
      </c>
      <c r="AO181" s="108">
        <f t="shared" si="244"/>
        <v>999480.7666666666</v>
      </c>
      <c r="AP181" s="108">
        <f t="shared" si="245"/>
        <v>886490.3833333333</v>
      </c>
      <c r="AQ181" s="108">
        <f t="shared" si="246"/>
        <v>112990.38333333327</v>
      </c>
      <c r="AR181" s="116">
        <f t="shared" si="247"/>
        <v>0.12745810384143472</v>
      </c>
      <c r="AS181" s="131">
        <f>AVERAGE(I181,M181,Q181,Z181,AD181,AH181)</f>
        <v>177298.07666666666</v>
      </c>
      <c r="AT181" s="156">
        <f t="shared" si="356"/>
        <v>886490.3833333333</v>
      </c>
      <c r="AU181" s="157" t="s">
        <v>38</v>
      </c>
    </row>
    <row r="182" spans="1:78" s="37" customFormat="1" ht="58" x14ac:dyDescent="0.35">
      <c r="A182" s="67">
        <v>159</v>
      </c>
      <c r="B182" s="67" t="s">
        <v>34</v>
      </c>
      <c r="C182" s="68" t="s">
        <v>210</v>
      </c>
      <c r="D182" s="69" t="str">
        <f>+[2]General!$D$182</f>
        <v>3 Bonos de reconocimiento deportivo, redimibles en almacenes deportivos ubicados en Bogotá por el valor de cada una de las premiaciones Nota: El pago de este bono debe incluir la carga tributaria y el pago del mismo debe ser valor neto</v>
      </c>
      <c r="E182" s="77"/>
      <c r="F182" s="70" t="s">
        <v>169</v>
      </c>
      <c r="G182" s="68">
        <v>1</v>
      </c>
      <c r="H182" s="97"/>
      <c r="I182" s="97"/>
      <c r="J182" s="97"/>
      <c r="K182" s="97"/>
      <c r="L182" s="125"/>
      <c r="M182" s="125"/>
      <c r="N182" s="125"/>
      <c r="O182" s="125"/>
      <c r="P182" s="125"/>
      <c r="Q182" s="125"/>
      <c r="R182" s="125"/>
      <c r="S182" s="125"/>
      <c r="T182" s="125"/>
      <c r="U182" s="125"/>
      <c r="V182" s="138"/>
      <c r="W182" s="125"/>
      <c r="X182" s="125"/>
      <c r="Y182" s="125"/>
      <c r="Z182" s="125"/>
      <c r="AA182" s="125"/>
      <c r="AB182" s="125"/>
      <c r="AC182" s="125" t="s">
        <v>160</v>
      </c>
      <c r="AD182" s="125" t="s">
        <v>161</v>
      </c>
      <c r="AE182" s="125" t="s">
        <v>160</v>
      </c>
      <c r="AF182" s="125" t="s">
        <v>160</v>
      </c>
      <c r="AG182" s="125"/>
      <c r="AH182" s="125"/>
      <c r="AI182" s="125"/>
      <c r="AJ182" s="125"/>
      <c r="AK182" s="125"/>
      <c r="AL182" s="125"/>
      <c r="AM182" s="138"/>
      <c r="AN182" s="125"/>
      <c r="AO182" s="125"/>
      <c r="AP182" s="125"/>
      <c r="AQ182" s="125"/>
      <c r="AR182" s="130"/>
      <c r="AS182" s="100">
        <v>4500000</v>
      </c>
      <c r="AT182" s="156">
        <f t="shared" si="356"/>
        <v>4500000</v>
      </c>
      <c r="AU182" s="132"/>
      <c r="AV182" s="58"/>
      <c r="AW182" s="171"/>
      <c r="AX182" s="58"/>
      <c r="AY182" s="58"/>
      <c r="AZ182" s="58"/>
      <c r="BA182" s="58"/>
      <c r="BB182" s="58"/>
      <c r="BC182" s="58"/>
      <c r="BD182" s="58"/>
      <c r="BE182" s="58"/>
      <c r="BF182" s="58"/>
      <c r="BG182" s="58"/>
      <c r="BH182" s="58"/>
      <c r="BI182" s="58"/>
      <c r="BJ182" s="58"/>
      <c r="BK182" s="58"/>
      <c r="BL182" s="58"/>
      <c r="BM182" s="58"/>
      <c r="BN182" s="58"/>
      <c r="BO182" s="58"/>
      <c r="BP182" s="58"/>
      <c r="BQ182" s="58"/>
      <c r="BR182" s="58"/>
      <c r="BS182" s="58"/>
      <c r="BT182" s="58"/>
      <c r="BU182" s="58"/>
      <c r="BV182" s="58"/>
      <c r="BW182" s="58"/>
      <c r="BX182" s="58"/>
      <c r="BY182" s="58"/>
      <c r="BZ182" s="58"/>
    </row>
    <row r="183" spans="1:78" s="37" customFormat="1" x14ac:dyDescent="0.35">
      <c r="A183" s="236" t="s">
        <v>151</v>
      </c>
      <c r="B183" s="237"/>
      <c r="C183" s="237"/>
      <c r="D183" s="237"/>
      <c r="E183" s="237"/>
      <c r="F183" s="237"/>
      <c r="G183" s="238"/>
      <c r="H183" s="112">
        <f>SUM(H177:H182)</f>
        <v>1472571.5499999998</v>
      </c>
      <c r="I183" s="112">
        <f t="shared" ref="I183:K183" si="364">SUM(I177:I182)</f>
        <v>1752360.1444999999</v>
      </c>
      <c r="J183" s="112">
        <f t="shared" si="364"/>
        <v>11808643.9</v>
      </c>
      <c r="K183" s="112">
        <f t="shared" si="364"/>
        <v>14052286.240999999</v>
      </c>
      <c r="L183" s="109">
        <f>SUM(L177:L182)</f>
        <v>1520976.22</v>
      </c>
      <c r="M183" s="109">
        <f t="shared" ref="M183:O183" si="365">SUM(M177:M182)</f>
        <v>1809961.7017999999</v>
      </c>
      <c r="N183" s="109">
        <f t="shared" si="365"/>
        <v>12226150.68</v>
      </c>
      <c r="O183" s="109">
        <f t="shared" si="365"/>
        <v>14549119.3092</v>
      </c>
      <c r="P183" s="109">
        <f>SUM(P177:P182)</f>
        <v>832323.05</v>
      </c>
      <c r="Q183" s="109">
        <f t="shared" ref="Q183:AS183" si="366">SUM(Q177:Q182)</f>
        <v>990464.42949999997</v>
      </c>
      <c r="R183" s="109">
        <f t="shared" si="366"/>
        <v>6674450.9000000004</v>
      </c>
      <c r="S183" s="109">
        <f t="shared" si="366"/>
        <v>7942596.5709999995</v>
      </c>
      <c r="T183" s="109">
        <f t="shared" si="366"/>
        <v>12181334.040399998</v>
      </c>
      <c r="U183" s="109">
        <f t="shared" si="366"/>
        <v>3005103.8233853411</v>
      </c>
      <c r="V183" s="99"/>
      <c r="W183" s="109">
        <f t="shared" si="366"/>
        <v>1517595.4252666668</v>
      </c>
      <c r="X183" s="109">
        <f t="shared" si="366"/>
        <v>12181334.040399998</v>
      </c>
      <c r="Y183" s="109">
        <f t="shared" si="366"/>
        <v>928774</v>
      </c>
      <c r="Z183" s="109">
        <f t="shared" si="366"/>
        <v>1105241.06</v>
      </c>
      <c r="AA183" s="109">
        <f t="shared" si="366"/>
        <v>6540631</v>
      </c>
      <c r="AB183" s="109">
        <f t="shared" si="366"/>
        <v>7783350.8899999997</v>
      </c>
      <c r="AC183" s="109">
        <f t="shared" si="366"/>
        <v>880097.47899159673</v>
      </c>
      <c r="AD183" s="109">
        <f t="shared" si="366"/>
        <v>1047316</v>
      </c>
      <c r="AE183" s="109">
        <f t="shared" si="366"/>
        <v>6266693.2773109246</v>
      </c>
      <c r="AF183" s="109">
        <f t="shared" si="366"/>
        <v>7457365</v>
      </c>
      <c r="AG183" s="109">
        <f t="shared" si="366"/>
        <v>844413.44537815126</v>
      </c>
      <c r="AH183" s="109">
        <f t="shared" si="366"/>
        <v>1004852</v>
      </c>
      <c r="AI183" s="109">
        <f t="shared" si="366"/>
        <v>5984974.7899159659</v>
      </c>
      <c r="AJ183" s="109">
        <f t="shared" si="366"/>
        <v>7122120</v>
      </c>
      <c r="AK183" s="109">
        <f t="shared" si="366"/>
        <v>7454278.6299999999</v>
      </c>
      <c r="AL183" s="109">
        <f t="shared" si="366"/>
        <v>333033.63662926841</v>
      </c>
      <c r="AM183" s="99"/>
      <c r="AN183" s="109">
        <f t="shared" si="366"/>
        <v>1052469.6866666665</v>
      </c>
      <c r="AO183" s="109">
        <f t="shared" si="366"/>
        <v>7454278.6299999999</v>
      </c>
      <c r="AP183" s="109">
        <f t="shared" si="366"/>
        <v>9817806.3352000006</v>
      </c>
      <c r="AQ183" s="109">
        <f t="shared" si="366"/>
        <v>2698038.7018666673</v>
      </c>
      <c r="AR183" s="87"/>
      <c r="AS183" s="217">
        <f t="shared" si="366"/>
        <v>5532354.1995333331</v>
      </c>
      <c r="AT183" s="217">
        <f>SUM(AT177:AT182)</f>
        <v>12198442.355666667</v>
      </c>
      <c r="AU183" s="89"/>
      <c r="AV183" s="58"/>
      <c r="AW183" s="171">
        <v>12198442.355666667</v>
      </c>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8"/>
      <c r="BV183" s="58"/>
      <c r="BW183" s="58"/>
      <c r="BX183" s="58"/>
      <c r="BY183" s="58"/>
      <c r="BZ183" s="58"/>
    </row>
    <row r="184" spans="1:78" x14ac:dyDescent="0.35">
      <c r="A184" s="81" t="s">
        <v>287</v>
      </c>
      <c r="B184" s="82"/>
      <c r="C184" s="82"/>
      <c r="D184" s="82"/>
      <c r="E184" s="82"/>
      <c r="F184" s="82"/>
      <c r="G184" s="82"/>
      <c r="H184" s="107"/>
      <c r="I184" s="124"/>
      <c r="J184" s="124"/>
      <c r="K184" s="142"/>
      <c r="L184" s="84"/>
      <c r="M184" s="84"/>
      <c r="N184" s="84"/>
      <c r="O184" s="84"/>
      <c r="P184" s="84"/>
      <c r="Q184" s="84"/>
      <c r="R184" s="84"/>
      <c r="S184" s="84"/>
      <c r="T184" s="84"/>
      <c r="U184" s="84"/>
      <c r="V184" s="149"/>
      <c r="W184" s="84"/>
      <c r="X184" s="84"/>
      <c r="Y184" s="84"/>
      <c r="Z184" s="84"/>
      <c r="AA184" s="84"/>
      <c r="AB184" s="84"/>
      <c r="AC184" s="84" t="s">
        <v>160</v>
      </c>
      <c r="AD184" s="84" t="s">
        <v>161</v>
      </c>
      <c r="AE184" s="84">
        <v>0</v>
      </c>
      <c r="AF184" s="84">
        <v>0</v>
      </c>
      <c r="AG184" s="84"/>
      <c r="AH184" s="84"/>
      <c r="AI184" s="84"/>
      <c r="AJ184" s="84"/>
      <c r="AK184" s="84"/>
      <c r="AL184" s="84"/>
      <c r="AM184" s="149"/>
      <c r="AN184" s="84"/>
      <c r="AO184" s="84"/>
      <c r="AP184" s="84"/>
      <c r="AQ184" s="84"/>
      <c r="AR184" s="82"/>
      <c r="AS184" s="124"/>
      <c r="AT184" s="124"/>
      <c r="AU184" s="82"/>
    </row>
    <row r="185" spans="1:78" ht="29" x14ac:dyDescent="0.35">
      <c r="A185" s="9">
        <v>160</v>
      </c>
      <c r="B185" s="9" t="s">
        <v>166</v>
      </c>
      <c r="C185" s="10" t="s">
        <v>288</v>
      </c>
      <c r="D185" s="39" t="s">
        <v>279</v>
      </c>
      <c r="E185" s="73"/>
      <c r="F185" s="12" t="s">
        <v>269</v>
      </c>
      <c r="G185" s="10">
        <v>32</v>
      </c>
      <c r="H185" s="105">
        <v>460000</v>
      </c>
      <c r="I185" s="123">
        <f t="shared" ref="I185" si="367">+H185*1.19</f>
        <v>547400</v>
      </c>
      <c r="J185" s="105">
        <f>+H185*G185</f>
        <v>14720000</v>
      </c>
      <c r="K185" s="140">
        <f t="shared" si="253"/>
        <v>17516800</v>
      </c>
      <c r="L185" s="108">
        <v>488000</v>
      </c>
      <c r="M185" s="108">
        <f>+L185*1.19</f>
        <v>580720</v>
      </c>
      <c r="N185" s="108">
        <f>+L185*G185</f>
        <v>15616000</v>
      </c>
      <c r="O185" s="108">
        <f>+M185*G185</f>
        <v>18583040</v>
      </c>
      <c r="P185" s="108">
        <v>260000</v>
      </c>
      <c r="Q185" s="108">
        <f t="shared" ref="Q185:Q188" si="368">+P185*1.19</f>
        <v>309400</v>
      </c>
      <c r="R185" s="105">
        <f t="shared" ref="R185:R188" si="369">+P185*G185</f>
        <v>8320000</v>
      </c>
      <c r="S185" s="108">
        <f t="shared" ref="S185:S188" si="370">+Q185*G185</f>
        <v>9900800</v>
      </c>
      <c r="T185" s="108">
        <f t="shared" si="238"/>
        <v>15333546.666666666</v>
      </c>
      <c r="U185" s="108">
        <f t="shared" si="239"/>
        <v>3866115.1209393074</v>
      </c>
      <c r="V185" s="127">
        <f t="shared" si="235"/>
        <v>0.25213443471260233</v>
      </c>
      <c r="W185" s="108">
        <f t="shared" si="236"/>
        <v>479173.33333333331</v>
      </c>
      <c r="X185" s="108">
        <f t="shared" si="237"/>
        <v>15333546.666666666</v>
      </c>
      <c r="Y185" s="108">
        <v>163647</v>
      </c>
      <c r="Z185" s="108">
        <f>+Y185*1.19</f>
        <v>194739.93</v>
      </c>
      <c r="AA185" s="108">
        <f t="shared" ref="AA185" si="371">+Y185*G185</f>
        <v>5236704</v>
      </c>
      <c r="AB185" s="108">
        <f t="shared" ref="AB185" si="372">+Z185*G185</f>
        <v>6231677.7599999998</v>
      </c>
      <c r="AC185" s="108">
        <f t="shared" ref="AC185:AC188" si="373">+AD185/1.19</f>
        <v>151957.98319327732</v>
      </c>
      <c r="AD185" s="108">
        <v>180830</v>
      </c>
      <c r="AE185" s="108">
        <f t="shared" ref="AE185" si="374">+AC185*G185</f>
        <v>4862655.4621848743</v>
      </c>
      <c r="AF185" s="108">
        <f t="shared" ref="AF185" si="375">+AD185*G185</f>
        <v>5786560</v>
      </c>
      <c r="AG185" s="105">
        <f>_xlfn.XLOOKUP(D185,[1]General!$D$7:$D$477,[1]General!$L$7:$L$477)</f>
        <v>137949.57983193279</v>
      </c>
      <c r="AH185" s="108">
        <f>_xlfn.XLOOKUP(D185,[1]General!$D$7:$D$477,[1]General!$M$7:$M$477)</f>
        <v>164160</v>
      </c>
      <c r="AI185" s="108">
        <f t="shared" ref="AI185" si="376">+AG185*G185</f>
        <v>4414386.5546218492</v>
      </c>
      <c r="AJ185" s="108">
        <f t="shared" ref="AJ185" si="377">AH185*G185</f>
        <v>5253120</v>
      </c>
      <c r="AK185" s="108">
        <f t="shared" si="240"/>
        <v>5757119.2533333329</v>
      </c>
      <c r="AL185" s="108">
        <f t="shared" si="241"/>
        <v>400036.57381733856</v>
      </c>
      <c r="AM185" s="127">
        <f t="shared" si="242"/>
        <v>6.9485545845818647E-2</v>
      </c>
      <c r="AN185" s="108">
        <f t="shared" si="243"/>
        <v>179909.97666666665</v>
      </c>
      <c r="AO185" s="108">
        <f t="shared" si="244"/>
        <v>5757119.2533333329</v>
      </c>
      <c r="AP185" s="108">
        <f t="shared" si="245"/>
        <v>10545332.959999999</v>
      </c>
      <c r="AQ185" s="108">
        <f t="shared" si="246"/>
        <v>4788213.706666667</v>
      </c>
      <c r="AR185" s="133">
        <f t="shared" si="247"/>
        <v>0.45405998320101099</v>
      </c>
      <c r="AS185" s="131">
        <f>+AN185</f>
        <v>179909.97666666665</v>
      </c>
      <c r="AT185" s="156">
        <f t="shared" ref="AT185:AT189" si="378">+AS185*G185</f>
        <v>5757119.2533333329</v>
      </c>
      <c r="AU185" s="157" t="s">
        <v>44</v>
      </c>
    </row>
    <row r="186" spans="1:78" ht="58" x14ac:dyDescent="0.35">
      <c r="A186" s="9">
        <v>161</v>
      </c>
      <c r="B186" s="9" t="s">
        <v>34</v>
      </c>
      <c r="C186" s="10" t="s">
        <v>207</v>
      </c>
      <c r="D186" s="39" t="s">
        <v>208</v>
      </c>
      <c r="E186" s="73"/>
      <c r="F186" s="12" t="s">
        <v>37</v>
      </c>
      <c r="G186" s="10">
        <v>6</v>
      </c>
      <c r="H186" s="105">
        <v>173650</v>
      </c>
      <c r="I186" s="123">
        <f t="shared" ref="I186" si="379">+H186*1.19</f>
        <v>206643.5</v>
      </c>
      <c r="J186" s="105">
        <f>+H186*G186</f>
        <v>1041900</v>
      </c>
      <c r="K186" s="140">
        <f t="shared" si="253"/>
        <v>1239861</v>
      </c>
      <c r="L186" s="108">
        <v>178180</v>
      </c>
      <c r="M186" s="108">
        <f>+L186*1.19</f>
        <v>212034.19999999998</v>
      </c>
      <c r="N186" s="108">
        <f>+L186*G186</f>
        <v>1069080</v>
      </c>
      <c r="O186" s="108">
        <f>+M186*G186</f>
        <v>1272205.2</v>
      </c>
      <c r="P186" s="108">
        <v>98150</v>
      </c>
      <c r="Q186" s="108">
        <f t="shared" si="368"/>
        <v>116798.5</v>
      </c>
      <c r="R186" s="105">
        <f t="shared" si="369"/>
        <v>588900</v>
      </c>
      <c r="S186" s="108">
        <f t="shared" si="370"/>
        <v>700791</v>
      </c>
      <c r="T186" s="108">
        <f t="shared" si="238"/>
        <v>1070952.4000000001</v>
      </c>
      <c r="U186" s="108">
        <f t="shared" si="239"/>
        <v>262076.49437505822</v>
      </c>
      <c r="V186" s="127">
        <f t="shared" si="235"/>
        <v>0.24471348528193987</v>
      </c>
      <c r="W186" s="108">
        <f t="shared" si="236"/>
        <v>178492.06666666665</v>
      </c>
      <c r="X186" s="108">
        <f t="shared" si="237"/>
        <v>1070952.4000000001</v>
      </c>
      <c r="Y186" s="108">
        <v>196017</v>
      </c>
      <c r="Z186" s="108">
        <f>+Y186*1.19</f>
        <v>233260.22999999998</v>
      </c>
      <c r="AA186" s="108">
        <f t="shared" ref="AA186:AA188" si="380">+Y186*G186</f>
        <v>1176102</v>
      </c>
      <c r="AB186" s="108">
        <f t="shared" ref="AB186:AB188" si="381">+Z186*G186</f>
        <v>1399561.38</v>
      </c>
      <c r="AC186" s="108">
        <f t="shared" si="373"/>
        <v>181630.25210084036</v>
      </c>
      <c r="AD186" s="108">
        <v>216140</v>
      </c>
      <c r="AE186" s="108">
        <f t="shared" ref="AE186:AE188" si="382">+AC186*G186</f>
        <v>1089781.5126050422</v>
      </c>
      <c r="AF186" s="108">
        <f t="shared" ref="AF186:AF188" si="383">+AD186*G186</f>
        <v>1296840</v>
      </c>
      <c r="AG186" s="105">
        <f>_xlfn.XLOOKUP(D186,[1]General!$D$7:$D$477,[1]General!$L$7:$L$477)</f>
        <v>166554.62184873951</v>
      </c>
      <c r="AH186" s="108">
        <f>_xlfn.XLOOKUP(D186,[1]General!$D$7:$D$477,[1]General!$M$7:$M$477)</f>
        <v>198200</v>
      </c>
      <c r="AI186" s="108">
        <f t="shared" ref="AI186:AI188" si="384">+AG186*G186</f>
        <v>999327.73109243705</v>
      </c>
      <c r="AJ186" s="108">
        <f t="shared" ref="AJ186:AJ188" si="385">AH186*G186</f>
        <v>1189200</v>
      </c>
      <c r="AK186" s="108">
        <f t="shared" si="240"/>
        <v>1295200.46</v>
      </c>
      <c r="AL186" s="108">
        <f t="shared" si="241"/>
        <v>85887.498575888167</v>
      </c>
      <c r="AM186" s="127">
        <f t="shared" si="242"/>
        <v>6.6312127912530369E-2</v>
      </c>
      <c r="AN186" s="108">
        <f t="shared" si="243"/>
        <v>215866.74333333332</v>
      </c>
      <c r="AO186" s="108">
        <f t="shared" si="244"/>
        <v>1295200.46</v>
      </c>
      <c r="AP186" s="108">
        <f t="shared" si="245"/>
        <v>1183076.4300000002</v>
      </c>
      <c r="AQ186" s="108">
        <f t="shared" si="246"/>
        <v>112124.02999999991</v>
      </c>
      <c r="AR186" s="116">
        <f t="shared" si="247"/>
        <v>9.4773276820331792E-2</v>
      </c>
      <c r="AS186" s="131">
        <f>AVERAGE(I186,M186,Q186,Z186,AD186,AH186)</f>
        <v>197179.405</v>
      </c>
      <c r="AT186" s="156">
        <f t="shared" si="378"/>
        <v>1183076.43</v>
      </c>
      <c r="AU186" s="157" t="s">
        <v>38</v>
      </c>
    </row>
    <row r="187" spans="1:78" ht="101.5" x14ac:dyDescent="0.35">
      <c r="A187" s="9">
        <v>162</v>
      </c>
      <c r="B187" s="9" t="s">
        <v>34</v>
      </c>
      <c r="C187" s="10" t="s">
        <v>289</v>
      </c>
      <c r="D187" s="39" t="s">
        <v>290</v>
      </c>
      <c r="E187" s="73"/>
      <c r="F187" s="12" t="s">
        <v>37</v>
      </c>
      <c r="G187" s="10">
        <v>40</v>
      </c>
      <c r="H187" s="105">
        <v>92000</v>
      </c>
      <c r="I187" s="123">
        <f t="shared" ref="I187" si="386">+H187*1.19</f>
        <v>109480</v>
      </c>
      <c r="J187" s="105">
        <f>+H187*G187</f>
        <v>3680000</v>
      </c>
      <c r="K187" s="140">
        <f t="shared" si="253"/>
        <v>4379200</v>
      </c>
      <c r="L187" s="108">
        <v>96000</v>
      </c>
      <c r="M187" s="108">
        <f>+L187*1.19</f>
        <v>114240</v>
      </c>
      <c r="N187" s="108">
        <f>+L187*G187</f>
        <v>3840000</v>
      </c>
      <c r="O187" s="108">
        <f>+M187*G187</f>
        <v>4569600</v>
      </c>
      <c r="P187" s="108">
        <v>52000</v>
      </c>
      <c r="Q187" s="108">
        <f t="shared" si="368"/>
        <v>61880</v>
      </c>
      <c r="R187" s="105">
        <f t="shared" si="369"/>
        <v>2080000</v>
      </c>
      <c r="S187" s="108">
        <f t="shared" si="370"/>
        <v>2475200</v>
      </c>
      <c r="T187" s="108">
        <f t="shared" si="238"/>
        <v>3808000</v>
      </c>
      <c r="U187" s="108">
        <f t="shared" si="239"/>
        <v>945632.03555435163</v>
      </c>
      <c r="V187" s="127">
        <f t="shared" si="235"/>
        <v>0.24832774042918898</v>
      </c>
      <c r="W187" s="108">
        <f t="shared" si="236"/>
        <v>95200</v>
      </c>
      <c r="X187" s="108">
        <f t="shared" si="237"/>
        <v>3808000</v>
      </c>
      <c r="Y187" s="108">
        <v>77328</v>
      </c>
      <c r="Z187" s="108">
        <f>+Y187*1.19</f>
        <v>92020.319999999992</v>
      </c>
      <c r="AA187" s="108">
        <f t="shared" si="380"/>
        <v>3093120</v>
      </c>
      <c r="AB187" s="108">
        <f t="shared" si="381"/>
        <v>3680812.8</v>
      </c>
      <c r="AC187" s="108">
        <f t="shared" si="373"/>
        <v>74540.336134453784</v>
      </c>
      <c r="AD187" s="108">
        <v>88703</v>
      </c>
      <c r="AE187" s="108">
        <f t="shared" si="382"/>
        <v>2981613.4453781513</v>
      </c>
      <c r="AF187" s="108">
        <f t="shared" si="383"/>
        <v>3548120</v>
      </c>
      <c r="AG187" s="105">
        <f>_xlfn.XLOOKUP(D187,[1]General!$D$7:$D$477,[1]General!$L$7:$L$477)</f>
        <v>74329.411764705888</v>
      </c>
      <c r="AH187" s="108">
        <f>_xlfn.XLOOKUP(D187,[1]General!$D$7:$D$477,[1]General!$M$7:$M$477)</f>
        <v>88452</v>
      </c>
      <c r="AI187" s="108">
        <f t="shared" si="384"/>
        <v>2973176.4705882357</v>
      </c>
      <c r="AJ187" s="108">
        <f t="shared" si="385"/>
        <v>3538080</v>
      </c>
      <c r="AK187" s="108">
        <f t="shared" si="240"/>
        <v>3589004.2666666671</v>
      </c>
      <c r="AL187" s="108">
        <f t="shared" si="241"/>
        <v>65047.702980778224</v>
      </c>
      <c r="AM187" s="127">
        <f t="shared" si="242"/>
        <v>1.812416429395669E-2</v>
      </c>
      <c r="AN187" s="108">
        <f t="shared" si="243"/>
        <v>89725.106666666674</v>
      </c>
      <c r="AO187" s="108">
        <f t="shared" si="244"/>
        <v>3589004.2666666671</v>
      </c>
      <c r="AP187" s="108">
        <f t="shared" si="245"/>
        <v>3698502.1333333338</v>
      </c>
      <c r="AQ187" s="108">
        <f t="shared" si="246"/>
        <v>109497.86666666646</v>
      </c>
      <c r="AR187" s="116">
        <f t="shared" si="247"/>
        <v>2.9606003381693273E-2</v>
      </c>
      <c r="AS187" s="131">
        <f>AVERAGE(I187,M187,Q187,Z187,AD187,AH187)</f>
        <v>92462.553333333344</v>
      </c>
      <c r="AT187" s="156">
        <f t="shared" si="378"/>
        <v>3698502.1333333338</v>
      </c>
      <c r="AU187" s="157" t="s">
        <v>38</v>
      </c>
    </row>
    <row r="188" spans="1:78" ht="145" x14ac:dyDescent="0.35">
      <c r="A188" s="9">
        <v>163</v>
      </c>
      <c r="B188" s="9" t="s">
        <v>34</v>
      </c>
      <c r="C188" s="13" t="s">
        <v>58</v>
      </c>
      <c r="D188" s="14" t="s">
        <v>59</v>
      </c>
      <c r="E188" s="16"/>
      <c r="F188" s="15" t="s">
        <v>37</v>
      </c>
      <c r="G188" s="10">
        <v>5</v>
      </c>
      <c r="H188" s="105">
        <v>154622.1</v>
      </c>
      <c r="I188" s="123">
        <f t="shared" ref="I188" si="387">+H188*1.19</f>
        <v>184000.299</v>
      </c>
      <c r="J188" s="105">
        <f>+H188*G188</f>
        <v>773110.5</v>
      </c>
      <c r="K188" s="140">
        <f t="shared" si="253"/>
        <v>920001.495</v>
      </c>
      <c r="L188" s="108">
        <v>164033.88</v>
      </c>
      <c r="M188" s="108">
        <f>+L188*1.19</f>
        <v>195200.31719999999</v>
      </c>
      <c r="N188" s="108">
        <f>+L188*G188</f>
        <v>820169.4</v>
      </c>
      <c r="O188" s="108">
        <f>+M188*G188</f>
        <v>976001.58599999989</v>
      </c>
      <c r="P188" s="108">
        <v>87395.1</v>
      </c>
      <c r="Q188" s="108">
        <f t="shared" si="368"/>
        <v>104000.16900000001</v>
      </c>
      <c r="R188" s="105">
        <f t="shared" si="369"/>
        <v>436975.5</v>
      </c>
      <c r="S188" s="108">
        <f t="shared" si="370"/>
        <v>520000.84500000003</v>
      </c>
      <c r="T188" s="108">
        <f t="shared" si="238"/>
        <v>805334.64199999999</v>
      </c>
      <c r="U188" s="108">
        <f t="shared" si="239"/>
        <v>203052.59471514585</v>
      </c>
      <c r="V188" s="127">
        <f t="shared" si="235"/>
        <v>0.25213443471260216</v>
      </c>
      <c r="W188" s="108">
        <f t="shared" si="236"/>
        <v>161066.9284</v>
      </c>
      <c r="X188" s="108">
        <f t="shared" si="237"/>
        <v>805334.64199999999</v>
      </c>
      <c r="Y188" s="108">
        <v>148361</v>
      </c>
      <c r="Z188" s="108">
        <f>+Y188*1.19</f>
        <v>176549.59</v>
      </c>
      <c r="AA188" s="108">
        <f t="shared" si="380"/>
        <v>741805</v>
      </c>
      <c r="AB188" s="108">
        <f t="shared" si="381"/>
        <v>882747.95</v>
      </c>
      <c r="AC188" s="108">
        <f t="shared" si="373"/>
        <v>135683.19327731093</v>
      </c>
      <c r="AD188" s="108">
        <v>161463</v>
      </c>
      <c r="AE188" s="108">
        <f t="shared" si="382"/>
        <v>678415.96638655465</v>
      </c>
      <c r="AF188" s="108">
        <f t="shared" si="383"/>
        <v>807315</v>
      </c>
      <c r="AG188" s="105">
        <f>_xlfn.XLOOKUP(D188,[1]General!$D$7:$D$477,[1]General!$L$7:$L$477)</f>
        <v>130689.0756302521</v>
      </c>
      <c r="AH188" s="108">
        <f>_xlfn.XLOOKUP(D188,[1]General!$D$7:$D$477,[1]General!$M$7:$M$477)</f>
        <v>155520</v>
      </c>
      <c r="AI188" s="108">
        <f t="shared" si="384"/>
        <v>653445.37815126055</v>
      </c>
      <c r="AJ188" s="108">
        <f t="shared" si="385"/>
        <v>777600</v>
      </c>
      <c r="AK188" s="108">
        <f t="shared" si="240"/>
        <v>822554.31666666677</v>
      </c>
      <c r="AL188" s="108">
        <f t="shared" si="241"/>
        <v>44258.335762135102</v>
      </c>
      <c r="AM188" s="127">
        <f t="shared" si="242"/>
        <v>5.3805973496666264E-2</v>
      </c>
      <c r="AN188" s="108">
        <f t="shared" si="243"/>
        <v>164510.86333333331</v>
      </c>
      <c r="AO188" s="108">
        <f t="shared" si="244"/>
        <v>822554.31666666677</v>
      </c>
      <c r="AP188" s="108">
        <f t="shared" si="245"/>
        <v>813944.47933333344</v>
      </c>
      <c r="AQ188" s="108">
        <f t="shared" si="246"/>
        <v>8609.8373333333875</v>
      </c>
      <c r="AR188" s="116">
        <f t="shared" si="247"/>
        <v>1.0577917231388229E-2</v>
      </c>
      <c r="AS188" s="131">
        <f>AVERAGE(I188,M188,Q188,Z188,AD188,AH188)</f>
        <v>162788.89586666666</v>
      </c>
      <c r="AT188" s="156">
        <f t="shared" si="378"/>
        <v>813944.47933333332</v>
      </c>
      <c r="AU188" s="157" t="s">
        <v>38</v>
      </c>
    </row>
    <row r="189" spans="1:78" s="37" customFormat="1" ht="58" x14ac:dyDescent="0.35">
      <c r="A189" s="67">
        <v>164</v>
      </c>
      <c r="B189" s="67" t="s">
        <v>34</v>
      </c>
      <c r="C189" s="68" t="s">
        <v>210</v>
      </c>
      <c r="D189" s="69" t="str">
        <f>+[2]General!$D$189</f>
        <v>6 Bonos de reconocimiento deportivo, redimibles en almacenes deportivos ubicados en Bogotá por el valor de cada una de las premiaciones Nota: El pago de este bono debe incluir la carga tributaria y el pago del mismo debe ser valor neto</v>
      </c>
      <c r="E189" s="77"/>
      <c r="F189" s="70" t="s">
        <v>169</v>
      </c>
      <c r="G189" s="68">
        <v>1</v>
      </c>
      <c r="H189" s="97"/>
      <c r="I189" s="97"/>
      <c r="J189" s="97"/>
      <c r="K189" s="97"/>
      <c r="L189" s="125"/>
      <c r="M189" s="125"/>
      <c r="N189" s="125"/>
      <c r="O189" s="125"/>
      <c r="P189" s="125"/>
      <c r="Q189" s="125"/>
      <c r="R189" s="125"/>
      <c r="S189" s="125"/>
      <c r="T189" s="125"/>
      <c r="U189" s="125"/>
      <c r="V189" s="138"/>
      <c r="W189" s="125"/>
      <c r="X189" s="125"/>
      <c r="Y189" s="125"/>
      <c r="Z189" s="125"/>
      <c r="AA189" s="125"/>
      <c r="AB189" s="125"/>
      <c r="AC189" s="125" t="s">
        <v>160</v>
      </c>
      <c r="AD189" s="125" t="s">
        <v>161</v>
      </c>
      <c r="AE189" s="125" t="s">
        <v>160</v>
      </c>
      <c r="AF189" s="125" t="s">
        <v>160</v>
      </c>
      <c r="AG189" s="125"/>
      <c r="AH189" s="125"/>
      <c r="AI189" s="125"/>
      <c r="AJ189" s="125"/>
      <c r="AK189" s="125"/>
      <c r="AL189" s="125"/>
      <c r="AM189" s="138"/>
      <c r="AN189" s="125"/>
      <c r="AO189" s="125"/>
      <c r="AP189" s="125"/>
      <c r="AQ189" s="125"/>
      <c r="AR189" s="130"/>
      <c r="AS189" s="100">
        <v>9000000</v>
      </c>
      <c r="AT189" s="156">
        <f t="shared" si="378"/>
        <v>9000000</v>
      </c>
      <c r="AU189" s="132"/>
      <c r="AV189" s="58"/>
      <c r="AW189" s="171"/>
      <c r="AX189" s="58"/>
      <c r="AY189" s="58"/>
      <c r="AZ189" s="58"/>
      <c r="BA189" s="58"/>
      <c r="BB189" s="58"/>
      <c r="BC189" s="58"/>
      <c r="BD189" s="58"/>
      <c r="BE189" s="58"/>
      <c r="BF189" s="58"/>
      <c r="BG189" s="58"/>
      <c r="BH189" s="58"/>
      <c r="BI189" s="58"/>
      <c r="BJ189" s="58"/>
      <c r="BK189" s="58"/>
      <c r="BL189" s="58"/>
      <c r="BM189" s="58"/>
      <c r="BN189" s="58"/>
      <c r="BO189" s="58"/>
      <c r="BP189" s="58"/>
      <c r="BQ189" s="58"/>
      <c r="BR189" s="58"/>
      <c r="BS189" s="58"/>
      <c r="BT189" s="58"/>
      <c r="BU189" s="58"/>
      <c r="BV189" s="58"/>
      <c r="BW189" s="58"/>
      <c r="BX189" s="58"/>
      <c r="BY189" s="58"/>
      <c r="BZ189" s="58"/>
    </row>
    <row r="190" spans="1:78" s="37" customFormat="1" x14ac:dyDescent="0.35">
      <c r="A190" s="236" t="s">
        <v>151</v>
      </c>
      <c r="B190" s="237"/>
      <c r="C190" s="237"/>
      <c r="D190" s="237"/>
      <c r="E190" s="237"/>
      <c r="F190" s="237"/>
      <c r="G190" s="238"/>
      <c r="H190" s="112">
        <f>SUM(H185:H189)</f>
        <v>880272.1</v>
      </c>
      <c r="I190" s="112">
        <f t="shared" ref="I190:K190" si="388">SUM(I185:I189)</f>
        <v>1047523.799</v>
      </c>
      <c r="J190" s="112">
        <f t="shared" si="388"/>
        <v>20215010.5</v>
      </c>
      <c r="K190" s="112">
        <f t="shared" si="388"/>
        <v>24055862.495000001</v>
      </c>
      <c r="L190" s="109">
        <f>SUM(L185:L189)</f>
        <v>926213.88</v>
      </c>
      <c r="M190" s="109">
        <f t="shared" ref="M190:O190" si="389">SUM(M185:M189)</f>
        <v>1102194.5171999999</v>
      </c>
      <c r="N190" s="109">
        <f t="shared" si="389"/>
        <v>21345249.399999999</v>
      </c>
      <c r="O190" s="109">
        <f t="shared" si="389"/>
        <v>25400846.785999998</v>
      </c>
      <c r="P190" s="109">
        <f>SUM(P185:P189)</f>
        <v>497545.1</v>
      </c>
      <c r="Q190" s="109">
        <f t="shared" ref="Q190:S190" si="390">SUM(Q185:Q189)</f>
        <v>592078.66899999999</v>
      </c>
      <c r="R190" s="109">
        <f t="shared" si="390"/>
        <v>11425875.5</v>
      </c>
      <c r="S190" s="109">
        <f t="shared" si="390"/>
        <v>13596791.845000001</v>
      </c>
      <c r="T190" s="109">
        <f t="shared" si="238"/>
        <v>21017833.708666667</v>
      </c>
      <c r="U190" s="109">
        <f t="shared" si="239"/>
        <v>5276118.6771135088</v>
      </c>
      <c r="V190" s="99"/>
      <c r="W190" s="109">
        <f t="shared" si="236"/>
        <v>913932.3284</v>
      </c>
      <c r="X190" s="109">
        <f t="shared" si="237"/>
        <v>21017833.708666667</v>
      </c>
      <c r="Y190" s="109">
        <f>SUM(Y185:Y189)</f>
        <v>585353</v>
      </c>
      <c r="Z190" s="109">
        <f>SUM(Z185:Z189)</f>
        <v>696570.07</v>
      </c>
      <c r="AA190" s="109">
        <f t="shared" ref="AA190:AS190" si="391">SUM(AA185:AA189)</f>
        <v>10247731</v>
      </c>
      <c r="AB190" s="109">
        <f t="shared" si="391"/>
        <v>12194799.889999999</v>
      </c>
      <c r="AC190" s="109">
        <f t="shared" si="391"/>
        <v>543811.76470588241</v>
      </c>
      <c r="AD190" s="109">
        <f t="shared" si="391"/>
        <v>647136</v>
      </c>
      <c r="AE190" s="109">
        <f t="shared" si="391"/>
        <v>9612466.386554623</v>
      </c>
      <c r="AF190" s="109">
        <f t="shared" si="391"/>
        <v>11438835</v>
      </c>
      <c r="AG190" s="109">
        <f t="shared" si="391"/>
        <v>509522.68907563027</v>
      </c>
      <c r="AH190" s="109">
        <f t="shared" si="391"/>
        <v>606332</v>
      </c>
      <c r="AI190" s="109">
        <f t="shared" si="391"/>
        <v>9040336.1344537828</v>
      </c>
      <c r="AJ190" s="109">
        <f t="shared" si="391"/>
        <v>10758000</v>
      </c>
      <c r="AK190" s="109">
        <f t="shared" si="391"/>
        <v>11463878.296666667</v>
      </c>
      <c r="AL190" s="109">
        <f t="shared" si="391"/>
        <v>595230.11113614007</v>
      </c>
      <c r="AM190" s="99"/>
      <c r="AN190" s="109">
        <f t="shared" si="391"/>
        <v>650012.68999999994</v>
      </c>
      <c r="AO190" s="109">
        <f t="shared" si="391"/>
        <v>11463878.296666667</v>
      </c>
      <c r="AP190" s="109">
        <f t="shared" si="391"/>
        <v>16240856.002666667</v>
      </c>
      <c r="AQ190" s="109">
        <f t="shared" si="391"/>
        <v>5018445.4406666672</v>
      </c>
      <c r="AR190" s="109"/>
      <c r="AS190" s="109">
        <f t="shared" si="391"/>
        <v>9632340.8308666665</v>
      </c>
      <c r="AT190" s="109">
        <f>SUM(AT185:AT189)</f>
        <v>20452642.296</v>
      </c>
      <c r="AU190" s="89"/>
      <c r="AV190" s="58"/>
      <c r="AW190" s="171">
        <v>20452642.296</v>
      </c>
      <c r="AX190" s="58"/>
      <c r="AY190" s="58"/>
      <c r="AZ190" s="58"/>
      <c r="BA190" s="58"/>
      <c r="BB190" s="58"/>
      <c r="BC190" s="58"/>
      <c r="BD190" s="58"/>
      <c r="BE190" s="58"/>
      <c r="BF190" s="58"/>
      <c r="BG190" s="58"/>
      <c r="BH190" s="58"/>
      <c r="BI190" s="58"/>
      <c r="BJ190" s="58"/>
      <c r="BK190" s="58"/>
      <c r="BL190" s="58"/>
      <c r="BM190" s="58"/>
      <c r="BN190" s="58"/>
      <c r="BO190" s="58"/>
      <c r="BP190" s="58"/>
      <c r="BQ190" s="58"/>
      <c r="BR190" s="58"/>
      <c r="BS190" s="58"/>
      <c r="BT190" s="58"/>
      <c r="BU190" s="58"/>
      <c r="BV190" s="58"/>
      <c r="BW190" s="58"/>
      <c r="BX190" s="58"/>
      <c r="BY190" s="58"/>
      <c r="BZ190" s="58"/>
    </row>
    <row r="191" spans="1:78" ht="25.5" customHeight="1" x14ac:dyDescent="0.35">
      <c r="A191" s="81" t="s">
        <v>291</v>
      </c>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c r="AC191" s="82"/>
      <c r="AD191" s="82"/>
      <c r="AE191" s="82"/>
      <c r="AF191" s="82"/>
      <c r="AG191" s="82"/>
      <c r="AH191" s="82"/>
      <c r="AI191" s="82"/>
      <c r="AJ191" s="82"/>
      <c r="AK191" s="82"/>
      <c r="AL191" s="82"/>
      <c r="AM191" s="82"/>
      <c r="AN191" s="82"/>
      <c r="AO191" s="82"/>
      <c r="AP191" s="82"/>
      <c r="AQ191" s="82"/>
      <c r="AR191" s="82"/>
      <c r="AS191" s="216"/>
      <c r="AT191" s="216"/>
      <c r="AU191" s="84"/>
    </row>
    <row r="192" spans="1:78" ht="43.5" x14ac:dyDescent="0.35">
      <c r="A192" s="9">
        <v>165</v>
      </c>
      <c r="B192" s="9" t="s">
        <v>166</v>
      </c>
      <c r="C192" s="10" t="s">
        <v>292</v>
      </c>
      <c r="D192" s="39" t="s">
        <v>293</v>
      </c>
      <c r="E192" s="73"/>
      <c r="F192" s="12" t="s">
        <v>37</v>
      </c>
      <c r="G192" s="10">
        <v>8</v>
      </c>
      <c r="H192" s="108">
        <v>897000</v>
      </c>
      <c r="I192" s="123">
        <f t="shared" ref="I192:I196" si="392">+H192*1.19</f>
        <v>1067430</v>
      </c>
      <c r="J192" s="105">
        <f>+H192*G192</f>
        <v>7176000</v>
      </c>
      <c r="K192" s="140">
        <f t="shared" si="253"/>
        <v>8539440</v>
      </c>
      <c r="L192" s="108">
        <v>920400</v>
      </c>
      <c r="M192" s="108">
        <f>+L192*1.19</f>
        <v>1095276</v>
      </c>
      <c r="N192" s="108">
        <f>+L192*G192</f>
        <v>7363200</v>
      </c>
      <c r="O192" s="108">
        <f>+M192*G192</f>
        <v>8762208</v>
      </c>
      <c r="P192" s="108">
        <v>507000</v>
      </c>
      <c r="Q192" s="108">
        <f t="shared" ref="Q192:Q196" si="393">+P192*1.19</f>
        <v>603330</v>
      </c>
      <c r="R192" s="105">
        <f t="shared" ref="R192:R196" si="394">+P192*G192</f>
        <v>4056000</v>
      </c>
      <c r="S192" s="108">
        <f t="shared" ref="S192:S196" si="395">+Q192*G192</f>
        <v>4826640</v>
      </c>
      <c r="T192" s="108">
        <f t="shared" si="238"/>
        <v>7376096</v>
      </c>
      <c r="U192" s="108">
        <f t="shared" si="239"/>
        <v>1805030.1599341768</v>
      </c>
      <c r="V192" s="127">
        <f t="shared" si="235"/>
        <v>0.24471348528194004</v>
      </c>
      <c r="W192" s="108">
        <f t="shared" si="236"/>
        <v>922012</v>
      </c>
      <c r="X192" s="108">
        <f t="shared" si="237"/>
        <v>7376096</v>
      </c>
      <c r="Y192" s="108">
        <v>130378</v>
      </c>
      <c r="Z192" s="108">
        <f>+Y192*1.19</f>
        <v>155149.82</v>
      </c>
      <c r="AA192" s="108">
        <f t="shared" ref="AA192" si="396">+Y192*G192</f>
        <v>1043024</v>
      </c>
      <c r="AB192" s="108">
        <f t="shared" ref="AB192" si="397">+Z192*G192</f>
        <v>1241198.56</v>
      </c>
      <c r="AC192" s="108">
        <f t="shared" ref="AC192:AC199" si="398">+AD192/1.19</f>
        <v>118689.0756302521</v>
      </c>
      <c r="AD192" s="108">
        <v>141240</v>
      </c>
      <c r="AE192" s="108">
        <f t="shared" ref="AE192" si="399">+AC192*G192</f>
        <v>949512.60504201683</v>
      </c>
      <c r="AF192" s="108">
        <f t="shared" ref="AF192" si="400">+AD192*G192</f>
        <v>1129920</v>
      </c>
      <c r="AG192" s="105">
        <f>_xlfn.XLOOKUP(D192,[1]General!$D$7:$D$477,[1]General!$L$7:$L$477)</f>
        <v>136134.45378151262</v>
      </c>
      <c r="AH192" s="108">
        <f>_xlfn.XLOOKUP(D192,[1]General!$D$7:$D$477,[1]General!$M$7:$M$477)</f>
        <v>162000</v>
      </c>
      <c r="AI192" s="108">
        <f t="shared" ref="AI192" si="401">+AG192*G192</f>
        <v>1089075.630252101</v>
      </c>
      <c r="AJ192" s="108">
        <f t="shared" ref="AJ192" si="402">AH192*G192</f>
        <v>1296000</v>
      </c>
      <c r="AK192" s="108">
        <f t="shared" si="240"/>
        <v>1222372.8533333333</v>
      </c>
      <c r="AL192" s="108">
        <f t="shared" si="241"/>
        <v>69096.295238961189</v>
      </c>
      <c r="AM192" s="127">
        <f t="shared" si="242"/>
        <v>5.6526365953350463E-2</v>
      </c>
      <c r="AN192" s="108">
        <f t="shared" si="243"/>
        <v>152796.60666666666</v>
      </c>
      <c r="AO192" s="108">
        <f t="shared" si="244"/>
        <v>1222372.8533333333</v>
      </c>
      <c r="AP192" s="108">
        <f t="shared" si="245"/>
        <v>4299234.4266666668</v>
      </c>
      <c r="AQ192" s="108">
        <f t="shared" si="246"/>
        <v>3076861.5733333332</v>
      </c>
      <c r="AR192" s="133">
        <f t="shared" si="247"/>
        <v>0.71567662238854046</v>
      </c>
      <c r="AS192" s="131">
        <f>+AN192</f>
        <v>152796.60666666666</v>
      </c>
      <c r="AT192" s="156">
        <f t="shared" ref="AT192:AT199" si="403">+AS192*G192</f>
        <v>1222372.8533333333</v>
      </c>
      <c r="AU192" s="157" t="s">
        <v>44</v>
      </c>
    </row>
    <row r="193" spans="1:78" ht="58" x14ac:dyDescent="0.35">
      <c r="A193" s="9">
        <v>166</v>
      </c>
      <c r="B193" s="9" t="s">
        <v>34</v>
      </c>
      <c r="C193" s="10" t="s">
        <v>207</v>
      </c>
      <c r="D193" s="39" t="s">
        <v>208</v>
      </c>
      <c r="E193" s="73"/>
      <c r="F193" s="12" t="s">
        <v>37</v>
      </c>
      <c r="G193" s="10">
        <v>3</v>
      </c>
      <c r="H193" s="108">
        <v>173650</v>
      </c>
      <c r="I193" s="123">
        <f t="shared" si="392"/>
        <v>206643.5</v>
      </c>
      <c r="J193" s="105">
        <f>+H193*G193</f>
        <v>520950</v>
      </c>
      <c r="K193" s="140">
        <f t="shared" si="253"/>
        <v>619930.5</v>
      </c>
      <c r="L193" s="108">
        <v>181200</v>
      </c>
      <c r="M193" s="108">
        <f>+L193*1.19</f>
        <v>215628</v>
      </c>
      <c r="N193" s="108">
        <f>+L193*G193</f>
        <v>543600</v>
      </c>
      <c r="O193" s="108">
        <f>+M193*G193</f>
        <v>646884</v>
      </c>
      <c r="P193" s="108">
        <v>98150</v>
      </c>
      <c r="Q193" s="108">
        <f t="shared" si="393"/>
        <v>116798.5</v>
      </c>
      <c r="R193" s="105">
        <f t="shared" si="394"/>
        <v>294450</v>
      </c>
      <c r="S193" s="108">
        <f t="shared" si="395"/>
        <v>350395.5</v>
      </c>
      <c r="T193" s="108">
        <f t="shared" si="238"/>
        <v>539070</v>
      </c>
      <c r="U193" s="108">
        <f t="shared" si="239"/>
        <v>133866.03503316292</v>
      </c>
      <c r="V193" s="127">
        <f t="shared" si="235"/>
        <v>0.24832774042918901</v>
      </c>
      <c r="W193" s="108">
        <f t="shared" si="236"/>
        <v>179690</v>
      </c>
      <c r="X193" s="108">
        <f t="shared" si="237"/>
        <v>539070</v>
      </c>
      <c r="Y193" s="108">
        <v>196017</v>
      </c>
      <c r="Z193" s="108">
        <f>+Y193*1.19</f>
        <v>233260.22999999998</v>
      </c>
      <c r="AA193" s="108">
        <f t="shared" ref="AA193:AA200" si="404">+Y193*G193</f>
        <v>588051</v>
      </c>
      <c r="AB193" s="108">
        <f t="shared" ref="AB193:AB200" si="405">+Z193*G193</f>
        <v>699780.69</v>
      </c>
      <c r="AC193" s="108">
        <f t="shared" si="398"/>
        <v>181630.25210084036</v>
      </c>
      <c r="AD193" s="108">
        <v>216140</v>
      </c>
      <c r="AE193" s="108">
        <f t="shared" ref="AE193:AE199" si="406">+AC193*G193</f>
        <v>544890.7563025211</v>
      </c>
      <c r="AF193" s="108">
        <f t="shared" ref="AF193:AF199" si="407">+AD193*G193</f>
        <v>648420</v>
      </c>
      <c r="AG193" s="105">
        <f>_xlfn.XLOOKUP(D193,[1]General!$D$7:$D$477,[1]General!$L$7:$L$477)</f>
        <v>166554.62184873951</v>
      </c>
      <c r="AH193" s="108">
        <f>_xlfn.XLOOKUP(D193,[1]General!$D$7:$D$477,[1]General!$M$7:$M$477)</f>
        <v>198200</v>
      </c>
      <c r="AI193" s="108">
        <f t="shared" ref="AI193:AI199" si="408">+AG193*G193</f>
        <v>499663.86554621853</v>
      </c>
      <c r="AJ193" s="108">
        <f t="shared" ref="AJ193:AJ199" si="409">AH193*G193</f>
        <v>594600</v>
      </c>
      <c r="AK193" s="108">
        <f t="shared" si="240"/>
        <v>647600.23</v>
      </c>
      <c r="AL193" s="108">
        <f t="shared" si="241"/>
        <v>42943.749287944083</v>
      </c>
      <c r="AM193" s="127">
        <f t="shared" si="242"/>
        <v>6.6312127912530369E-2</v>
      </c>
      <c r="AN193" s="108">
        <f t="shared" si="243"/>
        <v>215866.74333333332</v>
      </c>
      <c r="AO193" s="108">
        <f t="shared" si="244"/>
        <v>647600.23</v>
      </c>
      <c r="AP193" s="108">
        <f t="shared" si="245"/>
        <v>593335.11499999999</v>
      </c>
      <c r="AQ193" s="108">
        <f t="shared" si="246"/>
        <v>54265.114999999991</v>
      </c>
      <c r="AR193" s="116">
        <f t="shared" si="247"/>
        <v>9.1457784358507072E-2</v>
      </c>
      <c r="AS193" s="131">
        <f>AVERAGE(I193,M193,Q193,Z193,AD193,AH193)</f>
        <v>197778.37166666667</v>
      </c>
      <c r="AT193" s="156">
        <f t="shared" si="403"/>
        <v>593335.11499999999</v>
      </c>
      <c r="AU193" s="157" t="s">
        <v>38</v>
      </c>
    </row>
    <row r="194" spans="1:78" ht="72.5" x14ac:dyDescent="0.35">
      <c r="A194" s="9">
        <v>167</v>
      </c>
      <c r="B194" s="9" t="s">
        <v>34</v>
      </c>
      <c r="C194" s="10" t="s">
        <v>294</v>
      </c>
      <c r="D194" s="39" t="s">
        <v>295</v>
      </c>
      <c r="E194" s="73"/>
      <c r="F194" s="12" t="s">
        <v>37</v>
      </c>
      <c r="G194" s="10">
        <v>2</v>
      </c>
      <c r="H194" s="108">
        <v>138000</v>
      </c>
      <c r="I194" s="123">
        <f t="shared" si="392"/>
        <v>164220</v>
      </c>
      <c r="J194" s="105">
        <f>+H194*G194</f>
        <v>276000</v>
      </c>
      <c r="K194" s="140">
        <f t="shared" si="253"/>
        <v>328440</v>
      </c>
      <c r="L194" s="108">
        <v>146400</v>
      </c>
      <c r="M194" s="108">
        <f>+L194*1.19</f>
        <v>174216</v>
      </c>
      <c r="N194" s="108">
        <f>+L194*G194</f>
        <v>292800</v>
      </c>
      <c r="O194" s="108">
        <f>+M194*G194</f>
        <v>348432</v>
      </c>
      <c r="P194" s="108">
        <v>78000</v>
      </c>
      <c r="Q194" s="108">
        <f t="shared" si="393"/>
        <v>92820</v>
      </c>
      <c r="R194" s="105">
        <f t="shared" si="394"/>
        <v>156000</v>
      </c>
      <c r="S194" s="108">
        <f t="shared" si="395"/>
        <v>185640</v>
      </c>
      <c r="T194" s="108">
        <f t="shared" si="238"/>
        <v>287504</v>
      </c>
      <c r="U194" s="108">
        <f t="shared" si="239"/>
        <v>72489.658517612013</v>
      </c>
      <c r="V194" s="127">
        <f t="shared" si="235"/>
        <v>0.25213443471260233</v>
      </c>
      <c r="W194" s="108">
        <f t="shared" si="236"/>
        <v>143752</v>
      </c>
      <c r="X194" s="108">
        <f t="shared" si="237"/>
        <v>287504</v>
      </c>
      <c r="Y194" s="108">
        <v>53050</v>
      </c>
      <c r="Z194" s="108">
        <f>+Y194*1.19</f>
        <v>63129.5</v>
      </c>
      <c r="AA194" s="108">
        <f t="shared" si="404"/>
        <v>106100</v>
      </c>
      <c r="AB194" s="108">
        <f t="shared" si="405"/>
        <v>126259</v>
      </c>
      <c r="AC194" s="108">
        <f t="shared" si="398"/>
        <v>57995.798319327732</v>
      </c>
      <c r="AD194" s="108">
        <v>69015</v>
      </c>
      <c r="AE194" s="108">
        <f t="shared" si="406"/>
        <v>115991.59663865546</v>
      </c>
      <c r="AF194" s="108">
        <f t="shared" si="407"/>
        <v>138030</v>
      </c>
      <c r="AG194" s="105">
        <f>_xlfn.XLOOKUP(D194,[1]General!$D$7:$D$477,[1]General!$L$7:$L$477)</f>
        <v>55815.126050420171</v>
      </c>
      <c r="AH194" s="108">
        <f>_xlfn.XLOOKUP(D194,[1]General!$D$7:$D$477,[1]General!$M$7:$M$477)</f>
        <v>66420</v>
      </c>
      <c r="AI194" s="108">
        <f t="shared" si="408"/>
        <v>111630.25210084034</v>
      </c>
      <c r="AJ194" s="108">
        <f t="shared" si="409"/>
        <v>132840</v>
      </c>
      <c r="AK194" s="108">
        <f t="shared" si="240"/>
        <v>132376.33333333334</v>
      </c>
      <c r="AL194" s="108">
        <f t="shared" si="241"/>
        <v>4816.6620761223803</v>
      </c>
      <c r="AM194" s="127">
        <f t="shared" si="242"/>
        <v>3.6386126997441988E-2</v>
      </c>
      <c r="AN194" s="108">
        <f t="shared" si="243"/>
        <v>66188.166666666672</v>
      </c>
      <c r="AO194" s="108">
        <f t="shared" si="244"/>
        <v>132376.33333333334</v>
      </c>
      <c r="AP194" s="108">
        <f t="shared" si="245"/>
        <v>209940.16666666669</v>
      </c>
      <c r="AQ194" s="108">
        <f t="shared" si="246"/>
        <v>77563.833333333256</v>
      </c>
      <c r="AR194" s="133">
        <f t="shared" si="247"/>
        <v>0.36945685318277149</v>
      </c>
      <c r="AS194" s="131">
        <f>+AN194</f>
        <v>66188.166666666672</v>
      </c>
      <c r="AT194" s="156">
        <f t="shared" si="403"/>
        <v>132376.33333333334</v>
      </c>
      <c r="AU194" s="157" t="s">
        <v>44</v>
      </c>
    </row>
    <row r="195" spans="1:78" ht="72.5" x14ac:dyDescent="0.35">
      <c r="A195" s="9">
        <v>168</v>
      </c>
      <c r="B195" s="9" t="s">
        <v>34</v>
      </c>
      <c r="C195" s="10" t="s">
        <v>296</v>
      </c>
      <c r="D195" s="39" t="s">
        <v>295</v>
      </c>
      <c r="E195" s="73"/>
      <c r="F195" s="12" t="s">
        <v>37</v>
      </c>
      <c r="G195" s="10">
        <v>16</v>
      </c>
      <c r="H195" s="108">
        <v>138000</v>
      </c>
      <c r="I195" s="123">
        <f t="shared" si="392"/>
        <v>164220</v>
      </c>
      <c r="J195" s="105">
        <f>+H195*G195</f>
        <v>2208000</v>
      </c>
      <c r="K195" s="140">
        <f t="shared" si="253"/>
        <v>2627520</v>
      </c>
      <c r="L195" s="108">
        <v>141600</v>
      </c>
      <c r="M195" s="108">
        <f>+L195*1.19</f>
        <v>168504</v>
      </c>
      <c r="N195" s="108">
        <f>+L195*G195</f>
        <v>2265600</v>
      </c>
      <c r="O195" s="108">
        <f>+M195*G195</f>
        <v>2696064</v>
      </c>
      <c r="P195" s="108">
        <v>78000</v>
      </c>
      <c r="Q195" s="108">
        <f t="shared" si="393"/>
        <v>92820</v>
      </c>
      <c r="R195" s="105">
        <f t="shared" si="394"/>
        <v>1248000</v>
      </c>
      <c r="S195" s="108">
        <f t="shared" si="395"/>
        <v>1485120</v>
      </c>
      <c r="T195" s="108">
        <f t="shared" si="238"/>
        <v>2269568</v>
      </c>
      <c r="U195" s="108">
        <f t="shared" si="239"/>
        <v>555393.89536436205</v>
      </c>
      <c r="V195" s="127">
        <f t="shared" si="235"/>
        <v>0.24471348528194001</v>
      </c>
      <c r="W195" s="108">
        <f t="shared" si="236"/>
        <v>141848</v>
      </c>
      <c r="X195" s="108">
        <f t="shared" si="237"/>
        <v>2269568</v>
      </c>
      <c r="Y195" s="108">
        <v>53050</v>
      </c>
      <c r="Z195" s="108">
        <f>+Y195*1.19</f>
        <v>63129.5</v>
      </c>
      <c r="AA195" s="108">
        <f t="shared" si="404"/>
        <v>848800</v>
      </c>
      <c r="AB195" s="108">
        <f t="shared" si="405"/>
        <v>1010072</v>
      </c>
      <c r="AC195" s="108">
        <f t="shared" si="398"/>
        <v>57995.798319327732</v>
      </c>
      <c r="AD195" s="108">
        <v>69015</v>
      </c>
      <c r="AE195" s="108">
        <f t="shared" si="406"/>
        <v>927932.77310924372</v>
      </c>
      <c r="AF195" s="108">
        <f t="shared" si="407"/>
        <v>1104240</v>
      </c>
      <c r="AG195" s="105">
        <f>_xlfn.XLOOKUP(D195,[1]General!$D$7:$D$477,[1]General!$L$7:$L$477)</f>
        <v>55815.126050420171</v>
      </c>
      <c r="AH195" s="108">
        <f>_xlfn.XLOOKUP(D195,[1]General!$D$7:$D$477,[1]General!$M$7:$M$477)</f>
        <v>66420</v>
      </c>
      <c r="AI195" s="108">
        <f t="shared" si="408"/>
        <v>893042.01680672274</v>
      </c>
      <c r="AJ195" s="108">
        <f t="shared" si="409"/>
        <v>1062720</v>
      </c>
      <c r="AK195" s="108">
        <f t="shared" si="240"/>
        <v>1059010.6666666667</v>
      </c>
      <c r="AL195" s="108">
        <f t="shared" si="241"/>
        <v>38533.296608979043</v>
      </c>
      <c r="AM195" s="127">
        <f t="shared" si="242"/>
        <v>3.6386126997441988E-2</v>
      </c>
      <c r="AN195" s="108">
        <f t="shared" si="243"/>
        <v>66188.166666666672</v>
      </c>
      <c r="AO195" s="108">
        <f t="shared" si="244"/>
        <v>1059010.6666666667</v>
      </c>
      <c r="AP195" s="108">
        <f t="shared" si="245"/>
        <v>1664289.3333333335</v>
      </c>
      <c r="AQ195" s="108">
        <f t="shared" si="246"/>
        <v>605278.66666666593</v>
      </c>
      <c r="AR195" s="133">
        <f t="shared" si="247"/>
        <v>0.36368596165570521</v>
      </c>
      <c r="AS195" s="131">
        <f>+AN195</f>
        <v>66188.166666666672</v>
      </c>
      <c r="AT195" s="156">
        <f t="shared" si="403"/>
        <v>1059010.6666666667</v>
      </c>
      <c r="AU195" s="157" t="s">
        <v>44</v>
      </c>
    </row>
    <row r="196" spans="1:78" ht="87" x14ac:dyDescent="0.35">
      <c r="A196" s="9">
        <v>169</v>
      </c>
      <c r="B196" s="9" t="s">
        <v>34</v>
      </c>
      <c r="C196" s="10" t="s">
        <v>297</v>
      </c>
      <c r="D196" s="39" t="s">
        <v>298</v>
      </c>
      <c r="E196" s="73"/>
      <c r="F196" s="12" t="s">
        <v>37</v>
      </c>
      <c r="G196" s="10">
        <v>16</v>
      </c>
      <c r="H196" s="108">
        <v>218500</v>
      </c>
      <c r="I196" s="123">
        <f t="shared" si="392"/>
        <v>260015</v>
      </c>
      <c r="J196" s="105">
        <f>+H196*G196</f>
        <v>3496000</v>
      </c>
      <c r="K196" s="140">
        <f t="shared" si="253"/>
        <v>4160240</v>
      </c>
      <c r="L196" s="108">
        <v>228000</v>
      </c>
      <c r="M196" s="108">
        <f>+L196*1.19</f>
        <v>271320</v>
      </c>
      <c r="N196" s="108">
        <f>+L196*G196</f>
        <v>3648000</v>
      </c>
      <c r="O196" s="108">
        <f>+M196*G196</f>
        <v>4341120</v>
      </c>
      <c r="P196" s="108">
        <v>123500</v>
      </c>
      <c r="Q196" s="108">
        <f t="shared" si="393"/>
        <v>146965</v>
      </c>
      <c r="R196" s="105">
        <f t="shared" si="394"/>
        <v>1976000</v>
      </c>
      <c r="S196" s="108">
        <f t="shared" si="395"/>
        <v>2351440</v>
      </c>
      <c r="T196" s="108">
        <f t="shared" si="238"/>
        <v>3617600</v>
      </c>
      <c r="U196" s="108">
        <f t="shared" si="239"/>
        <v>898350.43377663405</v>
      </c>
      <c r="V196" s="127">
        <f t="shared" ref="V196:V259" si="410">(U196/T196)</f>
        <v>0.24832774042918898</v>
      </c>
      <c r="W196" s="108">
        <f t="shared" ref="W196:W259" si="411">AVERAGE(M196,Q196,I196)</f>
        <v>226100</v>
      </c>
      <c r="X196" s="108">
        <f t="shared" ref="X196:X259" si="412">AVERAGE(K196,O196,S196)</f>
        <v>3617600</v>
      </c>
      <c r="Y196" s="108">
        <v>115092</v>
      </c>
      <c r="Z196" s="108">
        <f>+Y196*1.19</f>
        <v>136959.47999999998</v>
      </c>
      <c r="AA196" s="108">
        <f t="shared" si="404"/>
        <v>1841472</v>
      </c>
      <c r="AB196" s="108">
        <f t="shared" si="405"/>
        <v>2191351.6799999997</v>
      </c>
      <c r="AC196" s="108">
        <f t="shared" si="398"/>
        <v>151957.98319327732</v>
      </c>
      <c r="AD196" s="108">
        <v>180830</v>
      </c>
      <c r="AE196" s="108">
        <f t="shared" si="406"/>
        <v>2431327.7310924372</v>
      </c>
      <c r="AF196" s="108">
        <f t="shared" si="407"/>
        <v>2893280</v>
      </c>
      <c r="AG196" s="105">
        <f>_xlfn.XLOOKUP(D196,[1]General!$D$7:$D$477,[1]General!$L$7:$L$477)</f>
        <v>157915.96638655462</v>
      </c>
      <c r="AH196" s="108">
        <f>_xlfn.XLOOKUP(D196,[1]General!$D$7:$D$477,[1]General!$M$7:$M$477)</f>
        <v>187920</v>
      </c>
      <c r="AI196" s="108">
        <f t="shared" si="408"/>
        <v>2526655.4621848739</v>
      </c>
      <c r="AJ196" s="108">
        <f t="shared" si="409"/>
        <v>3006720</v>
      </c>
      <c r="AK196" s="108">
        <f t="shared" si="240"/>
        <v>2697117.2266666666</v>
      </c>
      <c r="AL196" s="108">
        <f t="shared" si="241"/>
        <v>360616.37007238355</v>
      </c>
      <c r="AM196" s="127">
        <f t="shared" si="242"/>
        <v>0.13370437387998327</v>
      </c>
      <c r="AN196" s="108">
        <f t="shared" si="243"/>
        <v>168569.82666666666</v>
      </c>
      <c r="AO196" s="108">
        <f t="shared" si="244"/>
        <v>2697117.2266666666</v>
      </c>
      <c r="AP196" s="108">
        <f t="shared" si="245"/>
        <v>3157358.6133333333</v>
      </c>
      <c r="AQ196" s="108">
        <f t="shared" si="246"/>
        <v>460241.3866666659</v>
      </c>
      <c r="AR196" s="116">
        <f t="shared" si="247"/>
        <v>0.14576785314252697</v>
      </c>
      <c r="AS196" s="131">
        <f>AVERAGE(I196,M196,Q196,Z196,AD196,AH196)</f>
        <v>197334.91333333333</v>
      </c>
      <c r="AT196" s="156">
        <f t="shared" si="403"/>
        <v>3157358.6133333333</v>
      </c>
      <c r="AU196" s="157" t="s">
        <v>38</v>
      </c>
    </row>
    <row r="197" spans="1:78" ht="58" x14ac:dyDescent="0.35">
      <c r="A197" s="67">
        <v>170</v>
      </c>
      <c r="B197" s="67" t="s">
        <v>34</v>
      </c>
      <c r="C197" s="68" t="s">
        <v>210</v>
      </c>
      <c r="D197" s="69" t="str">
        <f>+[2]General!$D$196</f>
        <v>3 Bonos de reconocimiento deportivo, redimibles en almacenes deportivos ubicados en Bogotá por el valor de cada una de las premiaciones Nota: El pago de este bono debe incluir la carga tributaria y el pago del mismo debe ser valor neto</v>
      </c>
      <c r="E197" s="77"/>
      <c r="F197" s="70" t="s">
        <v>169</v>
      </c>
      <c r="G197" s="68">
        <v>1</v>
      </c>
      <c r="H197" s="97"/>
      <c r="I197" s="97"/>
      <c r="J197" s="97"/>
      <c r="K197" s="97"/>
      <c r="L197" s="125"/>
      <c r="M197" s="125"/>
      <c r="N197" s="125"/>
      <c r="O197" s="125"/>
      <c r="P197" s="125"/>
      <c r="Q197" s="125"/>
      <c r="R197" s="125"/>
      <c r="S197" s="125"/>
      <c r="T197" s="125"/>
      <c r="U197" s="125"/>
      <c r="V197" s="138"/>
      <c r="W197" s="125"/>
      <c r="X197" s="125"/>
      <c r="Y197" s="125"/>
      <c r="Z197" s="125"/>
      <c r="AA197" s="125"/>
      <c r="AB197" s="125"/>
      <c r="AC197" s="125" t="s">
        <v>161</v>
      </c>
      <c r="AD197" s="125" t="s">
        <v>161</v>
      </c>
      <c r="AE197" s="125" t="s">
        <v>161</v>
      </c>
      <c r="AF197" s="125" t="s">
        <v>161</v>
      </c>
      <c r="AG197" s="125" t="s">
        <v>161</v>
      </c>
      <c r="AH197" s="125"/>
      <c r="AI197" s="125"/>
      <c r="AJ197" s="125"/>
      <c r="AK197" s="125"/>
      <c r="AL197" s="125"/>
      <c r="AM197" s="138"/>
      <c r="AN197" s="125"/>
      <c r="AO197" s="125"/>
      <c r="AP197" s="125"/>
      <c r="AQ197" s="125"/>
      <c r="AR197" s="130"/>
      <c r="AS197" s="100">
        <v>1600000</v>
      </c>
      <c r="AT197" s="156">
        <f t="shared" si="403"/>
        <v>1600000</v>
      </c>
      <c r="AU197" s="96"/>
    </row>
    <row r="198" spans="1:78" ht="43.5" x14ac:dyDescent="0.35">
      <c r="A198" s="9">
        <v>171</v>
      </c>
      <c r="B198" s="9" t="s">
        <v>166</v>
      </c>
      <c r="C198" s="10" t="s">
        <v>213</v>
      </c>
      <c r="D198" s="39" t="s">
        <v>299</v>
      </c>
      <c r="E198" s="73"/>
      <c r="F198" s="12" t="s">
        <v>37</v>
      </c>
      <c r="G198" s="10">
        <v>20</v>
      </c>
      <c r="H198" s="105">
        <v>11596.64</v>
      </c>
      <c r="I198" s="123">
        <f t="shared" ref="I198:I199" si="413">+H198*1.19</f>
        <v>13800.0016</v>
      </c>
      <c r="J198" s="105">
        <f t="shared" ref="J198:J240" si="414">+H198*G198</f>
        <v>231932.79999999999</v>
      </c>
      <c r="K198" s="140">
        <f t="shared" si="253"/>
        <v>276000.03200000001</v>
      </c>
      <c r="L198" s="108">
        <v>11899.16</v>
      </c>
      <c r="M198" s="108">
        <f>+L198*1.19</f>
        <v>14160.000399999999</v>
      </c>
      <c r="N198" s="108">
        <f>+L198*G198</f>
        <v>237983.2</v>
      </c>
      <c r="O198" s="108">
        <f>+M198*G198</f>
        <v>283200.00799999997</v>
      </c>
      <c r="P198" s="108">
        <v>6554.62</v>
      </c>
      <c r="Q198" s="108">
        <f t="shared" ref="Q198:Q199" si="415">+P198*1.19</f>
        <v>7799.9977999999992</v>
      </c>
      <c r="R198" s="105">
        <f t="shared" ref="R198:R199" si="416">+P198*G198</f>
        <v>131092.4</v>
      </c>
      <c r="S198" s="108">
        <f t="shared" ref="S198:S199" si="417">+Q198*G198</f>
        <v>155999.95599999998</v>
      </c>
      <c r="T198" s="108">
        <f t="shared" ref="T198:T260" si="418">AVERAGE(K198,O198,S198)</f>
        <v>238399.99866666668</v>
      </c>
      <c r="U198" s="108">
        <f t="shared" ref="U198:U260" si="419">_xlfn.STDEV.P(K198,O198,S198)</f>
        <v>58339.724529126048</v>
      </c>
      <c r="V198" s="127">
        <f t="shared" si="410"/>
        <v>0.24471361097068314</v>
      </c>
      <c r="W198" s="108">
        <f t="shared" si="411"/>
        <v>11919.999933333333</v>
      </c>
      <c r="X198" s="108">
        <f t="shared" si="412"/>
        <v>238399.99866666668</v>
      </c>
      <c r="Y198" s="108">
        <v>6840</v>
      </c>
      <c r="Z198" s="108">
        <f>+Y198*1.19</f>
        <v>8139.5999999999995</v>
      </c>
      <c r="AA198" s="108">
        <f t="shared" si="404"/>
        <v>136800</v>
      </c>
      <c r="AB198" s="108">
        <f t="shared" si="405"/>
        <v>162792</v>
      </c>
      <c r="AC198" s="108">
        <f t="shared" si="398"/>
        <v>6204.2016806722695</v>
      </c>
      <c r="AD198" s="108">
        <v>7383</v>
      </c>
      <c r="AE198" s="108">
        <f t="shared" si="406"/>
        <v>124084.03361344538</v>
      </c>
      <c r="AF198" s="108">
        <f t="shared" si="407"/>
        <v>147660</v>
      </c>
      <c r="AG198" s="105">
        <f>_xlfn.XLOOKUP(D198,[1]General!$D$7:$D$477,[1]General!$L$7:$L$477)</f>
        <v>7623.5294117647063</v>
      </c>
      <c r="AH198" s="108">
        <f>_xlfn.XLOOKUP(D198,[1]General!$D$7:$D$477,[1]General!$M$7:$M$477)</f>
        <v>9072</v>
      </c>
      <c r="AI198" s="108">
        <f t="shared" si="408"/>
        <v>152470.58823529413</v>
      </c>
      <c r="AJ198" s="108">
        <f t="shared" si="409"/>
        <v>181440</v>
      </c>
      <c r="AK198" s="108">
        <f t="shared" ref="AK198:AK260" si="420">AVERAGE(AB198,AF198,AJ198)</f>
        <v>163964</v>
      </c>
      <c r="AL198" s="108">
        <f t="shared" ref="AL198:AL260" si="421">_xlfn.STDEV.P(AB198,AF198,AJ198)</f>
        <v>13815.505492018741</v>
      </c>
      <c r="AM198" s="127">
        <f t="shared" ref="AM198:AM260" si="422">+AL198/AK198</f>
        <v>8.4259383108601524E-2</v>
      </c>
      <c r="AN198" s="108">
        <f t="shared" ref="AN198:AN260" si="423">AVERAGE(Z198,AD198,AH198)</f>
        <v>8198.1999999999989</v>
      </c>
      <c r="AO198" s="108">
        <f t="shared" ref="AO198:AO260" si="424">+AK198</f>
        <v>163964</v>
      </c>
      <c r="AP198" s="108">
        <f t="shared" ref="AP198:AP260" si="425">AVERAGE(X198,AO198)</f>
        <v>201181.99933333334</v>
      </c>
      <c r="AQ198" s="108">
        <f t="shared" ref="AQ198:AQ260" si="426">_xlfn.STDEV.P(X198,AO198)</f>
        <v>37217.999333333319</v>
      </c>
      <c r="AR198" s="116">
        <f t="shared" ref="AR198:AR260" si="427">+AQ198/AP198</f>
        <v>0.18499666698146169</v>
      </c>
      <c r="AS198" s="131">
        <f>AVERAGE(I198,M198,Q198,Z198,AD198,AH198)</f>
        <v>10059.099966666667</v>
      </c>
      <c r="AT198" s="156">
        <f t="shared" si="403"/>
        <v>201181.99933333334</v>
      </c>
      <c r="AU198" s="157" t="s">
        <v>38</v>
      </c>
    </row>
    <row r="199" spans="1:78" s="58" customFormat="1" ht="58" x14ac:dyDescent="0.35">
      <c r="A199" s="9">
        <v>172</v>
      </c>
      <c r="B199" s="9" t="s">
        <v>166</v>
      </c>
      <c r="C199" s="10" t="s">
        <v>215</v>
      </c>
      <c r="D199" s="39" t="s">
        <v>300</v>
      </c>
      <c r="E199" s="73"/>
      <c r="F199" s="12" t="s">
        <v>37</v>
      </c>
      <c r="G199" s="10">
        <v>40</v>
      </c>
      <c r="H199" s="105">
        <v>6900</v>
      </c>
      <c r="I199" s="123">
        <f t="shared" si="413"/>
        <v>8211</v>
      </c>
      <c r="J199" s="105">
        <f t="shared" ref="J199" si="428">+H199*G199</f>
        <v>276000</v>
      </c>
      <c r="K199" s="140">
        <f t="shared" ref="K199" si="429">+I199*G199</f>
        <v>328440</v>
      </c>
      <c r="L199" s="108">
        <v>7200</v>
      </c>
      <c r="M199" s="108">
        <f>+L199*1.19</f>
        <v>8568</v>
      </c>
      <c r="N199" s="108">
        <f>+L199*G199</f>
        <v>288000</v>
      </c>
      <c r="O199" s="108">
        <f>+M199*G199</f>
        <v>342720</v>
      </c>
      <c r="P199" s="108">
        <v>3900</v>
      </c>
      <c r="Q199" s="108">
        <f t="shared" si="415"/>
        <v>4641</v>
      </c>
      <c r="R199" s="105">
        <f t="shared" si="416"/>
        <v>156000</v>
      </c>
      <c r="S199" s="108">
        <f t="shared" si="417"/>
        <v>185640</v>
      </c>
      <c r="T199" s="108">
        <f t="shared" si="418"/>
        <v>285600</v>
      </c>
      <c r="U199" s="108">
        <f t="shared" si="419"/>
        <v>70922.402666576381</v>
      </c>
      <c r="V199" s="127">
        <f t="shared" si="410"/>
        <v>0.24832774042918901</v>
      </c>
      <c r="W199" s="108">
        <f t="shared" si="411"/>
        <v>7140</v>
      </c>
      <c r="X199" s="108">
        <f t="shared" si="412"/>
        <v>285600</v>
      </c>
      <c r="Y199" s="108">
        <v>4437</v>
      </c>
      <c r="Z199" s="108">
        <f>+Y199*1.19</f>
        <v>5280.03</v>
      </c>
      <c r="AA199" s="108">
        <f t="shared" si="404"/>
        <v>177480</v>
      </c>
      <c r="AB199" s="108">
        <f t="shared" si="405"/>
        <v>211201.19999999998</v>
      </c>
      <c r="AC199" s="108">
        <f t="shared" si="398"/>
        <v>4046.2184873949582</v>
      </c>
      <c r="AD199" s="108">
        <v>4815</v>
      </c>
      <c r="AE199" s="108">
        <f t="shared" si="406"/>
        <v>161848.73949579833</v>
      </c>
      <c r="AF199" s="108">
        <f t="shared" si="407"/>
        <v>192600</v>
      </c>
      <c r="AG199" s="105">
        <f>_xlfn.XLOOKUP(D199,[1]General!$D$7:$D$477,[1]General!$L$7:$L$477)</f>
        <v>4719.3277310924368</v>
      </c>
      <c r="AH199" s="108">
        <f>_xlfn.XLOOKUP(D199,[1]General!$D$7:$D$477,[1]General!$M$7:$M$477)</f>
        <v>5616</v>
      </c>
      <c r="AI199" s="108">
        <f t="shared" si="408"/>
        <v>188773.10924369749</v>
      </c>
      <c r="AJ199" s="108">
        <f t="shared" si="409"/>
        <v>224640</v>
      </c>
      <c r="AK199" s="108">
        <f t="shared" si="420"/>
        <v>209480.4</v>
      </c>
      <c r="AL199" s="108">
        <f t="shared" si="421"/>
        <v>13136.749077302191</v>
      </c>
      <c r="AM199" s="127">
        <f t="shared" si="422"/>
        <v>6.2711113198667706E-2</v>
      </c>
      <c r="AN199" s="108">
        <f t="shared" si="423"/>
        <v>5237.0099999999993</v>
      </c>
      <c r="AO199" s="108">
        <f t="shared" si="424"/>
        <v>209480.4</v>
      </c>
      <c r="AP199" s="108">
        <f t="shared" si="425"/>
        <v>247540.2</v>
      </c>
      <c r="AQ199" s="108">
        <f t="shared" si="426"/>
        <v>38059.799999999908</v>
      </c>
      <c r="AR199" s="116">
        <f t="shared" si="427"/>
        <v>0.15375199664539296</v>
      </c>
      <c r="AS199" s="131">
        <f>AVERAGE(I199,M199,Q199,Z199,AD199,AH199)</f>
        <v>6188.5050000000001</v>
      </c>
      <c r="AT199" s="156">
        <f t="shared" si="403"/>
        <v>247540.2</v>
      </c>
      <c r="AU199" s="157" t="s">
        <v>38</v>
      </c>
      <c r="AW199" s="171"/>
    </row>
    <row r="200" spans="1:78" s="37" customFormat="1" x14ac:dyDescent="0.35">
      <c r="A200" s="236" t="s">
        <v>151</v>
      </c>
      <c r="B200" s="237"/>
      <c r="C200" s="237"/>
      <c r="D200" s="237"/>
      <c r="E200" s="237"/>
      <c r="F200" s="237"/>
      <c r="G200" s="238"/>
      <c r="H200" s="112">
        <f>SUM(H192:H199)</f>
        <v>1583646.64</v>
      </c>
      <c r="I200" s="112">
        <f t="shared" ref="I200:K200" si="430">SUM(I192:I199)</f>
        <v>1884539.5016000001</v>
      </c>
      <c r="J200" s="112">
        <f>SUM(J192:J199)</f>
        <v>14184882.800000001</v>
      </c>
      <c r="K200" s="112">
        <f t="shared" si="430"/>
        <v>16880010.531999998</v>
      </c>
      <c r="L200" s="109">
        <f>SUM(L192:L199)</f>
        <v>1636699.16</v>
      </c>
      <c r="M200" s="109">
        <f t="shared" ref="M200" si="431">SUM(M192:M199)</f>
        <v>1947672.0004</v>
      </c>
      <c r="N200" s="109">
        <f>SUM(N192:N199)</f>
        <v>14639183.199999999</v>
      </c>
      <c r="O200" s="109">
        <f t="shared" ref="O200" si="432">SUM(O192:O199)</f>
        <v>17420628.008000001</v>
      </c>
      <c r="P200" s="109">
        <f>SUM(P192:P199)</f>
        <v>895104.62</v>
      </c>
      <c r="Q200" s="109">
        <f t="shared" ref="Q200" si="433">SUM(Q192:Q199)</f>
        <v>1065174.4978</v>
      </c>
      <c r="R200" s="109">
        <f>SUM(R192:R199)</f>
        <v>8017542.4000000004</v>
      </c>
      <c r="S200" s="109">
        <f t="shared" ref="S200" si="434">SUM(S192:S199)</f>
        <v>9540875.4560000002</v>
      </c>
      <c r="T200" s="109">
        <f t="shared" si="418"/>
        <v>14613837.998666666</v>
      </c>
      <c r="U200" s="109">
        <f t="shared" si="419"/>
        <v>3593909.5270854644</v>
      </c>
      <c r="V200" s="99"/>
      <c r="W200" s="109">
        <f t="shared" si="411"/>
        <v>1632461.9999333334</v>
      </c>
      <c r="X200" s="109">
        <f t="shared" si="412"/>
        <v>14613837.998666666</v>
      </c>
      <c r="Y200" s="109">
        <f>SUM(Y192:Y199)</f>
        <v>558864</v>
      </c>
      <c r="Z200" s="109">
        <f t="shared" ref="Z200" si="435">SUM(Z192:Z199)</f>
        <v>665048.16</v>
      </c>
      <c r="AA200" s="109">
        <f t="shared" si="404"/>
        <v>0</v>
      </c>
      <c r="AB200" s="109">
        <f t="shared" si="405"/>
        <v>0</v>
      </c>
      <c r="AC200" s="109">
        <f>SUM(AC192:AC199)</f>
        <v>578519.32773109258</v>
      </c>
      <c r="AD200" s="109" t="s">
        <v>301</v>
      </c>
      <c r="AE200" s="109" t="s">
        <v>302</v>
      </c>
      <c r="AF200" s="109" t="s">
        <v>303</v>
      </c>
      <c r="AG200" s="109">
        <f>SUM(AG192:AG199)</f>
        <v>584578.15126050427</v>
      </c>
      <c r="AH200" s="109">
        <f t="shared" ref="AH200:AQ200" si="436">SUM(AH192:AH199)</f>
        <v>695648</v>
      </c>
      <c r="AI200" s="109">
        <f t="shared" si="436"/>
        <v>5461310.9243697487</v>
      </c>
      <c r="AJ200" s="109">
        <f t="shared" si="436"/>
        <v>6498960</v>
      </c>
      <c r="AK200" s="109">
        <f t="shared" si="436"/>
        <v>6131921.71</v>
      </c>
      <c r="AL200" s="109">
        <f t="shared" si="436"/>
        <v>542958.62785371114</v>
      </c>
      <c r="AM200" s="99">
        <f t="shared" si="436"/>
        <v>0.47628561804801728</v>
      </c>
      <c r="AN200" s="109">
        <f t="shared" si="436"/>
        <v>683044.72</v>
      </c>
      <c r="AO200" s="109">
        <f t="shared" si="436"/>
        <v>6131921.71</v>
      </c>
      <c r="AP200" s="109">
        <f t="shared" si="436"/>
        <v>10372879.854333334</v>
      </c>
      <c r="AQ200" s="109">
        <f t="shared" si="436"/>
        <v>4349488.3743333314</v>
      </c>
      <c r="AR200" s="109"/>
      <c r="AS200" s="109">
        <f>SUM(AS192:AS199)</f>
        <v>2296533.8299666666</v>
      </c>
      <c r="AT200" s="109">
        <f>SUM(AT192:AT199)</f>
        <v>8213175.7810000004</v>
      </c>
      <c r="AU200" s="89"/>
      <c r="AV200" s="58"/>
      <c r="AW200" s="171">
        <v>8213175.7810000004</v>
      </c>
      <c r="AX200" s="58"/>
      <c r="AY200" s="58"/>
      <c r="AZ200" s="58"/>
      <c r="BA200" s="58"/>
      <c r="BB200" s="58"/>
      <c r="BC200" s="58"/>
      <c r="BD200" s="58"/>
      <c r="BE200" s="58"/>
      <c r="BF200" s="58"/>
      <c r="BG200" s="58"/>
      <c r="BH200" s="58"/>
      <c r="BI200" s="58"/>
      <c r="BJ200" s="58"/>
      <c r="BK200" s="58"/>
      <c r="BL200" s="58"/>
      <c r="BM200" s="58"/>
      <c r="BN200" s="58"/>
      <c r="BO200" s="58"/>
      <c r="BP200" s="58"/>
      <c r="BQ200" s="58"/>
      <c r="BR200" s="58"/>
      <c r="BS200" s="58"/>
      <c r="BT200" s="58"/>
      <c r="BU200" s="58"/>
      <c r="BV200" s="58"/>
      <c r="BW200" s="58"/>
      <c r="BX200" s="58"/>
      <c r="BY200" s="58"/>
      <c r="BZ200" s="58"/>
    </row>
    <row r="201" spans="1:78" x14ac:dyDescent="0.35">
      <c r="A201" s="81" t="s">
        <v>304</v>
      </c>
      <c r="B201" s="82"/>
      <c r="C201" s="82"/>
      <c r="D201" s="82"/>
      <c r="E201" s="82"/>
      <c r="F201" s="82"/>
      <c r="G201" s="82"/>
      <c r="H201" s="107"/>
      <c r="I201" s="124"/>
      <c r="J201" s="124"/>
      <c r="K201" s="142"/>
      <c r="L201" s="84"/>
      <c r="M201" s="84"/>
      <c r="N201" s="84"/>
      <c r="O201" s="84"/>
      <c r="P201" s="84"/>
      <c r="Q201" s="84"/>
      <c r="R201" s="84"/>
      <c r="S201" s="84"/>
      <c r="T201" s="84"/>
      <c r="U201" s="84"/>
      <c r="V201" s="149"/>
      <c r="W201" s="84"/>
      <c r="X201" s="84"/>
      <c r="Y201" s="84"/>
      <c r="Z201" s="84"/>
      <c r="AA201" s="84"/>
      <c r="AB201" s="84"/>
      <c r="AC201" s="84"/>
      <c r="AD201" s="84"/>
      <c r="AE201" s="84"/>
      <c r="AF201" s="84"/>
      <c r="AG201" s="84"/>
      <c r="AH201" s="84"/>
      <c r="AI201" s="84"/>
      <c r="AJ201" s="84"/>
      <c r="AK201" s="84"/>
      <c r="AL201" s="84"/>
      <c r="AM201" s="149"/>
      <c r="AN201" s="84"/>
      <c r="AO201" s="84"/>
      <c r="AP201" s="84"/>
      <c r="AQ201" s="84"/>
      <c r="AR201" s="84"/>
      <c r="AS201" s="216"/>
      <c r="AT201" s="216"/>
      <c r="AU201" s="84"/>
    </row>
    <row r="202" spans="1:78" ht="43.5" x14ac:dyDescent="0.35">
      <c r="A202" s="9">
        <v>173</v>
      </c>
      <c r="B202" s="9" t="s">
        <v>166</v>
      </c>
      <c r="C202" s="10" t="s">
        <v>305</v>
      </c>
      <c r="D202" s="39" t="s">
        <v>306</v>
      </c>
      <c r="E202" s="73"/>
      <c r="F202" s="12" t="s">
        <v>37</v>
      </c>
      <c r="G202" s="10">
        <v>4</v>
      </c>
      <c r="H202" s="105">
        <v>897000</v>
      </c>
      <c r="I202" s="123">
        <f>+H202*1.19</f>
        <v>1067430</v>
      </c>
      <c r="J202" s="105">
        <f t="shared" si="414"/>
        <v>3588000</v>
      </c>
      <c r="K202" s="140">
        <f t="shared" si="253"/>
        <v>4269720</v>
      </c>
      <c r="L202" s="108">
        <v>936000</v>
      </c>
      <c r="M202" s="108">
        <f t="shared" ref="M202:M206" si="437">+L202*1.19</f>
        <v>1113840</v>
      </c>
      <c r="N202" s="108">
        <f t="shared" ref="N202:N207" si="438">+L202*G202</f>
        <v>3744000</v>
      </c>
      <c r="O202" s="108">
        <f t="shared" ref="O202:O207" si="439">+M202*G202</f>
        <v>4455360</v>
      </c>
      <c r="P202" s="108">
        <v>507000</v>
      </c>
      <c r="Q202" s="108">
        <f t="shared" ref="Q202:Q207" si="440">+P202*1.19</f>
        <v>603330</v>
      </c>
      <c r="R202" s="105">
        <f t="shared" ref="R202:R207" si="441">+P202*G202</f>
        <v>2028000</v>
      </c>
      <c r="S202" s="108">
        <f t="shared" ref="S202:S207" si="442">+Q202*G202</f>
        <v>2413320</v>
      </c>
      <c r="T202" s="108">
        <f t="shared" si="418"/>
        <v>3712800</v>
      </c>
      <c r="U202" s="108">
        <f t="shared" si="419"/>
        <v>921991.2346654929</v>
      </c>
      <c r="V202" s="127">
        <f t="shared" si="410"/>
        <v>0.24832774042918898</v>
      </c>
      <c r="W202" s="108">
        <f t="shared" si="411"/>
        <v>928200</v>
      </c>
      <c r="X202" s="108">
        <f t="shared" si="412"/>
        <v>3712800</v>
      </c>
      <c r="Y202" s="108">
        <v>130378</v>
      </c>
      <c r="Z202" s="108">
        <f>+Y202*1.19</f>
        <v>155149.82</v>
      </c>
      <c r="AA202" s="108">
        <f t="shared" ref="AA202" si="443">+Y202*G202</f>
        <v>521512</v>
      </c>
      <c r="AB202" s="108">
        <f t="shared" ref="AB202" si="444">+Z202*G202</f>
        <v>620599.28</v>
      </c>
      <c r="AC202" s="108">
        <f t="shared" ref="AC202:AC207" si="445">+AD202/1.19</f>
        <v>118689.0756302521</v>
      </c>
      <c r="AD202" s="108">
        <v>141240</v>
      </c>
      <c r="AE202" s="108">
        <f t="shared" ref="AE202" si="446">+AC202*G202</f>
        <v>474756.30252100842</v>
      </c>
      <c r="AF202" s="108">
        <f t="shared" ref="AF202" si="447">+AD202*G202</f>
        <v>564960</v>
      </c>
      <c r="AG202" s="105">
        <f>_xlfn.XLOOKUP(D202,[1]General!$D$7:$D$477,[1]General!$L$7:$L$477)</f>
        <v>136134.45378151262</v>
      </c>
      <c r="AH202" s="108">
        <f>_xlfn.XLOOKUP(D202,[1]General!$D$7:$D$477,[1]General!$M$7:$M$477)</f>
        <v>162000</v>
      </c>
      <c r="AI202" s="108">
        <f t="shared" ref="AI202" si="448">+AG202*G202</f>
        <v>544537.8151260505</v>
      </c>
      <c r="AJ202" s="108">
        <f t="shared" ref="AJ202" si="449">AH202*G202</f>
        <v>648000</v>
      </c>
      <c r="AK202" s="108">
        <f t="shared" si="420"/>
        <v>611186.42666666664</v>
      </c>
      <c r="AL202" s="108">
        <f t="shared" si="421"/>
        <v>34548.147619480595</v>
      </c>
      <c r="AM202" s="127">
        <f t="shared" si="422"/>
        <v>5.6526365953350463E-2</v>
      </c>
      <c r="AN202" s="108">
        <f t="shared" si="423"/>
        <v>152796.60666666666</v>
      </c>
      <c r="AO202" s="108">
        <f t="shared" si="424"/>
        <v>611186.42666666664</v>
      </c>
      <c r="AP202" s="108">
        <f t="shared" si="425"/>
        <v>2161993.2133333334</v>
      </c>
      <c r="AQ202" s="108">
        <f t="shared" si="426"/>
        <v>1550806.7866666664</v>
      </c>
      <c r="AR202" s="133">
        <f t="shared" si="427"/>
        <v>0.71730418814574004</v>
      </c>
      <c r="AS202" s="131">
        <f>+AN202</f>
        <v>152796.60666666666</v>
      </c>
      <c r="AT202" s="156">
        <f t="shared" ref="AT202:AT208" si="450">+AS202*G202</f>
        <v>611186.42666666664</v>
      </c>
      <c r="AU202" s="157" t="s">
        <v>44</v>
      </c>
    </row>
    <row r="203" spans="1:78" ht="58" x14ac:dyDescent="0.35">
      <c r="A203" s="9">
        <v>174</v>
      </c>
      <c r="B203" s="9" t="s">
        <v>34</v>
      </c>
      <c r="C203" s="10" t="s">
        <v>207</v>
      </c>
      <c r="D203" s="39" t="s">
        <v>208</v>
      </c>
      <c r="E203" s="73"/>
      <c r="F203" s="12" t="s">
        <v>37</v>
      </c>
      <c r="G203" s="10">
        <v>3</v>
      </c>
      <c r="H203" s="105">
        <v>173650</v>
      </c>
      <c r="I203" s="123">
        <f t="shared" ref="I203:I207" si="451">+H203*1.19</f>
        <v>206643.5</v>
      </c>
      <c r="J203" s="105">
        <f t="shared" si="414"/>
        <v>520950</v>
      </c>
      <c r="K203" s="140">
        <f t="shared" si="253"/>
        <v>619930.5</v>
      </c>
      <c r="L203" s="108">
        <v>184220</v>
      </c>
      <c r="M203" s="108">
        <f t="shared" si="437"/>
        <v>219221.8</v>
      </c>
      <c r="N203" s="108">
        <f t="shared" si="438"/>
        <v>552660</v>
      </c>
      <c r="O203" s="108">
        <f t="shared" si="439"/>
        <v>657665.39999999991</v>
      </c>
      <c r="P203" s="108">
        <v>98150</v>
      </c>
      <c r="Q203" s="108">
        <f t="shared" si="440"/>
        <v>116798.5</v>
      </c>
      <c r="R203" s="105">
        <f t="shared" si="441"/>
        <v>294450</v>
      </c>
      <c r="S203" s="108">
        <f t="shared" si="442"/>
        <v>350395.5</v>
      </c>
      <c r="T203" s="108">
        <f t="shared" si="418"/>
        <v>542663.79999999993</v>
      </c>
      <c r="U203" s="108">
        <f t="shared" si="419"/>
        <v>136824.23045199268</v>
      </c>
      <c r="V203" s="127">
        <f t="shared" si="410"/>
        <v>0.25213443471260233</v>
      </c>
      <c r="W203" s="108">
        <f t="shared" si="411"/>
        <v>180887.93333333335</v>
      </c>
      <c r="X203" s="108">
        <f t="shared" si="412"/>
        <v>542663.79999999993</v>
      </c>
      <c r="Y203" s="108">
        <v>196017</v>
      </c>
      <c r="Z203" s="108">
        <f>+Y203*1.19</f>
        <v>233260.22999999998</v>
      </c>
      <c r="AA203" s="108">
        <f t="shared" ref="AA203:AA206" si="452">+Y203*G203</f>
        <v>588051</v>
      </c>
      <c r="AB203" s="108">
        <f t="shared" ref="AB203:AB207" si="453">+Z203*G203</f>
        <v>699780.69</v>
      </c>
      <c r="AC203" s="108">
        <f t="shared" si="445"/>
        <v>181630.25210084036</v>
      </c>
      <c r="AD203" s="108">
        <v>216140</v>
      </c>
      <c r="AE203" s="108">
        <f t="shared" ref="AE203:AE207" si="454">+AC203*G203</f>
        <v>544890.7563025211</v>
      </c>
      <c r="AF203" s="108">
        <f t="shared" ref="AF203:AF207" si="455">+AD203*G203</f>
        <v>648420</v>
      </c>
      <c r="AG203" s="105">
        <f>_xlfn.XLOOKUP(D203,[1]General!$D$7:$D$477,[1]General!$L$7:$L$477)</f>
        <v>166554.62184873951</v>
      </c>
      <c r="AH203" s="108">
        <f>_xlfn.XLOOKUP(D203,[1]General!$D$7:$D$477,[1]General!$M$7:$M$477)</f>
        <v>198200</v>
      </c>
      <c r="AI203" s="108">
        <f t="shared" ref="AI203:AI207" si="456">+AG203*G203</f>
        <v>499663.86554621853</v>
      </c>
      <c r="AJ203" s="108">
        <f t="shared" ref="AJ203:AJ207" si="457">AH203*G203</f>
        <v>594600</v>
      </c>
      <c r="AK203" s="108">
        <f t="shared" si="420"/>
        <v>647600.23</v>
      </c>
      <c r="AL203" s="108">
        <f t="shared" si="421"/>
        <v>42943.749287944083</v>
      </c>
      <c r="AM203" s="127">
        <f t="shared" si="422"/>
        <v>6.6312127912530369E-2</v>
      </c>
      <c r="AN203" s="108">
        <f t="shared" si="423"/>
        <v>215866.74333333332</v>
      </c>
      <c r="AO203" s="108">
        <f t="shared" si="424"/>
        <v>647600.23</v>
      </c>
      <c r="AP203" s="108">
        <f t="shared" si="425"/>
        <v>595132.0149999999</v>
      </c>
      <c r="AQ203" s="108">
        <f t="shared" si="426"/>
        <v>52468.215000000026</v>
      </c>
      <c r="AR203" s="116">
        <f t="shared" si="427"/>
        <v>8.8162313028984057E-2</v>
      </c>
      <c r="AS203" s="131">
        <f>AVERAGE(I203,M203,Q203,Z203,AD203,AH203)</f>
        <v>198377.33833333335</v>
      </c>
      <c r="AT203" s="156">
        <f t="shared" si="450"/>
        <v>595132.01500000001</v>
      </c>
      <c r="AU203" s="157" t="s">
        <v>38</v>
      </c>
    </row>
    <row r="204" spans="1:78" ht="29" x14ac:dyDescent="0.35">
      <c r="A204" s="9">
        <v>175</v>
      </c>
      <c r="B204" s="9" t="s">
        <v>34</v>
      </c>
      <c r="C204" s="10" t="s">
        <v>307</v>
      </c>
      <c r="D204" s="39" t="s">
        <v>308</v>
      </c>
      <c r="E204" s="73"/>
      <c r="F204" s="12" t="s">
        <v>37</v>
      </c>
      <c r="G204" s="10">
        <v>3</v>
      </c>
      <c r="H204" s="105">
        <v>149500</v>
      </c>
      <c r="I204" s="123">
        <f t="shared" si="451"/>
        <v>177905</v>
      </c>
      <c r="J204" s="105">
        <f t="shared" si="414"/>
        <v>448500</v>
      </c>
      <c r="K204" s="140">
        <f t="shared" si="253"/>
        <v>533715</v>
      </c>
      <c r="L204" s="108">
        <v>153400</v>
      </c>
      <c r="M204" s="108">
        <f t="shared" si="437"/>
        <v>182546</v>
      </c>
      <c r="N204" s="108">
        <f t="shared" si="438"/>
        <v>460200</v>
      </c>
      <c r="O204" s="108">
        <f t="shared" si="439"/>
        <v>547638</v>
      </c>
      <c r="P204" s="108">
        <v>84500</v>
      </c>
      <c r="Q204" s="108">
        <f t="shared" si="440"/>
        <v>100555</v>
      </c>
      <c r="R204" s="105">
        <f t="shared" si="441"/>
        <v>253500</v>
      </c>
      <c r="S204" s="108">
        <f t="shared" si="442"/>
        <v>301665</v>
      </c>
      <c r="T204" s="108">
        <f t="shared" si="418"/>
        <v>461006</v>
      </c>
      <c r="U204" s="108">
        <f t="shared" si="419"/>
        <v>112814.38499588605</v>
      </c>
      <c r="V204" s="127">
        <f t="shared" si="410"/>
        <v>0.24471348528194004</v>
      </c>
      <c r="W204" s="108">
        <f t="shared" si="411"/>
        <v>153668.66666666666</v>
      </c>
      <c r="X204" s="108">
        <f t="shared" si="412"/>
        <v>461006</v>
      </c>
      <c r="Y204" s="108">
        <v>53050</v>
      </c>
      <c r="Z204" s="108">
        <f>+Y204*1.19</f>
        <v>63129.5</v>
      </c>
      <c r="AA204" s="108">
        <f t="shared" si="452"/>
        <v>159150</v>
      </c>
      <c r="AB204" s="108">
        <f t="shared" si="453"/>
        <v>189388.5</v>
      </c>
      <c r="AC204" s="108">
        <f t="shared" si="445"/>
        <v>57995.798319327732</v>
      </c>
      <c r="AD204" s="108">
        <v>69015</v>
      </c>
      <c r="AE204" s="108">
        <f t="shared" si="454"/>
        <v>173987.3949579832</v>
      </c>
      <c r="AF204" s="108">
        <f t="shared" si="455"/>
        <v>207045</v>
      </c>
      <c r="AG204" s="105">
        <f>_xlfn.XLOOKUP(D204,[1]General!$D$7:$D$477,[1]General!$L$7:$L$477)</f>
        <v>50732.773109243702</v>
      </c>
      <c r="AH204" s="108">
        <f>_xlfn.XLOOKUP(D204,[1]General!$D$7:$D$477,[1]General!$M$7:$M$477)</f>
        <v>60372</v>
      </c>
      <c r="AI204" s="108">
        <f t="shared" si="456"/>
        <v>152198.31932773109</v>
      </c>
      <c r="AJ204" s="108">
        <f t="shared" si="457"/>
        <v>181116</v>
      </c>
      <c r="AK204" s="108">
        <f t="shared" si="420"/>
        <v>192516.5</v>
      </c>
      <c r="AL204" s="108">
        <f t="shared" si="421"/>
        <v>10814.081814930012</v>
      </c>
      <c r="AM204" s="127">
        <f t="shared" si="422"/>
        <v>5.6172233626364559E-2</v>
      </c>
      <c r="AN204" s="108">
        <f t="shared" si="423"/>
        <v>64172.166666666664</v>
      </c>
      <c r="AO204" s="108">
        <f t="shared" si="424"/>
        <v>192516.5</v>
      </c>
      <c r="AP204" s="108">
        <f t="shared" si="425"/>
        <v>326761.25</v>
      </c>
      <c r="AQ204" s="108">
        <f t="shared" si="426"/>
        <v>134244.75</v>
      </c>
      <c r="AR204" s="133">
        <f t="shared" si="427"/>
        <v>0.41083436300968978</v>
      </c>
      <c r="AS204" s="131">
        <f>+AN204</f>
        <v>64172.166666666664</v>
      </c>
      <c r="AT204" s="156">
        <f t="shared" si="450"/>
        <v>192516.5</v>
      </c>
      <c r="AU204" s="157" t="s">
        <v>44</v>
      </c>
    </row>
    <row r="205" spans="1:78" ht="29" x14ac:dyDescent="0.35">
      <c r="A205" s="9">
        <v>176</v>
      </c>
      <c r="B205" s="9" t="s">
        <v>34</v>
      </c>
      <c r="C205" s="10" t="s">
        <v>309</v>
      </c>
      <c r="D205" s="39" t="s">
        <v>310</v>
      </c>
      <c r="E205" s="73"/>
      <c r="F205" s="12" t="s">
        <v>37</v>
      </c>
      <c r="G205" s="10">
        <v>12</v>
      </c>
      <c r="H205" s="105">
        <v>28750</v>
      </c>
      <c r="I205" s="123">
        <f t="shared" si="451"/>
        <v>34212.5</v>
      </c>
      <c r="J205" s="105">
        <f>+H205*G205</f>
        <v>345000</v>
      </c>
      <c r="K205" s="140">
        <f>+I205*G205</f>
        <v>410550</v>
      </c>
      <c r="L205" s="108">
        <v>30000</v>
      </c>
      <c r="M205" s="108">
        <f t="shared" si="437"/>
        <v>35700</v>
      </c>
      <c r="N205" s="108">
        <f t="shared" si="438"/>
        <v>360000</v>
      </c>
      <c r="O205" s="108">
        <f t="shared" si="439"/>
        <v>428400</v>
      </c>
      <c r="P205" s="108">
        <v>16250</v>
      </c>
      <c r="Q205" s="108">
        <f t="shared" si="440"/>
        <v>19337.5</v>
      </c>
      <c r="R205" s="105">
        <f t="shared" si="441"/>
        <v>195000</v>
      </c>
      <c r="S205" s="108">
        <f t="shared" si="442"/>
        <v>232050</v>
      </c>
      <c r="T205" s="108">
        <f t="shared" si="418"/>
        <v>357000</v>
      </c>
      <c r="U205" s="108">
        <f t="shared" si="419"/>
        <v>88653.003333220477</v>
      </c>
      <c r="V205" s="127">
        <f t="shared" si="410"/>
        <v>0.24832774042918901</v>
      </c>
      <c r="W205" s="108">
        <f t="shared" si="411"/>
        <v>29750</v>
      </c>
      <c r="X205" s="108">
        <f t="shared" si="412"/>
        <v>357000</v>
      </c>
      <c r="Y205" s="108">
        <v>53050</v>
      </c>
      <c r="Z205" s="108">
        <v>0</v>
      </c>
      <c r="AA205" s="108">
        <v>0</v>
      </c>
      <c r="AB205" s="108">
        <f t="shared" si="453"/>
        <v>0</v>
      </c>
      <c r="AC205" s="108">
        <f t="shared" si="445"/>
        <v>0</v>
      </c>
      <c r="AD205" s="108">
        <v>0</v>
      </c>
      <c r="AE205" s="108">
        <f t="shared" si="454"/>
        <v>0</v>
      </c>
      <c r="AF205" s="108">
        <f t="shared" si="455"/>
        <v>0</v>
      </c>
      <c r="AG205" s="108">
        <v>0</v>
      </c>
      <c r="AH205" s="108">
        <v>0</v>
      </c>
      <c r="AI205" s="108">
        <v>0</v>
      </c>
      <c r="AJ205" s="108">
        <v>0</v>
      </c>
      <c r="AK205" s="108">
        <f t="shared" si="420"/>
        <v>0</v>
      </c>
      <c r="AL205" s="108">
        <f t="shared" si="421"/>
        <v>0</v>
      </c>
      <c r="AM205" s="127">
        <v>0</v>
      </c>
      <c r="AN205" s="108">
        <f t="shared" si="423"/>
        <v>0</v>
      </c>
      <c r="AO205" s="108">
        <f t="shared" si="424"/>
        <v>0</v>
      </c>
      <c r="AP205" s="108">
        <f t="shared" si="425"/>
        <v>178500</v>
      </c>
      <c r="AQ205" s="108">
        <f t="shared" si="426"/>
        <v>178500</v>
      </c>
      <c r="AR205" s="133">
        <f t="shared" si="427"/>
        <v>1</v>
      </c>
      <c r="AS205" s="131">
        <f>+W205</f>
        <v>29750</v>
      </c>
      <c r="AT205" s="156">
        <f t="shared" si="450"/>
        <v>357000</v>
      </c>
      <c r="AU205" s="157" t="s">
        <v>44</v>
      </c>
    </row>
    <row r="206" spans="1:78" ht="43.5" x14ac:dyDescent="0.35">
      <c r="A206" s="9">
        <v>177</v>
      </c>
      <c r="B206" s="9" t="s">
        <v>166</v>
      </c>
      <c r="C206" s="10" t="s">
        <v>213</v>
      </c>
      <c r="D206" s="39" t="s">
        <v>299</v>
      </c>
      <c r="E206" s="73"/>
      <c r="F206" s="12" t="s">
        <v>37</v>
      </c>
      <c r="G206" s="10">
        <v>15</v>
      </c>
      <c r="H206" s="105">
        <v>11596.64</v>
      </c>
      <c r="I206" s="123">
        <f t="shared" si="451"/>
        <v>13800.0016</v>
      </c>
      <c r="J206" s="105">
        <f t="shared" si="414"/>
        <v>173949.59999999998</v>
      </c>
      <c r="K206" s="140">
        <f t="shared" si="253"/>
        <v>207000.024</v>
      </c>
      <c r="L206" s="108">
        <v>12302.52</v>
      </c>
      <c r="M206" s="108">
        <f t="shared" si="437"/>
        <v>14639.998799999999</v>
      </c>
      <c r="N206" s="108">
        <f t="shared" si="438"/>
        <v>184537.80000000002</v>
      </c>
      <c r="O206" s="108">
        <f t="shared" si="439"/>
        <v>219599.98199999999</v>
      </c>
      <c r="P206" s="108">
        <v>6554.62</v>
      </c>
      <c r="Q206" s="108">
        <f t="shared" si="440"/>
        <v>7799.9977999999992</v>
      </c>
      <c r="R206" s="105">
        <f t="shared" si="441"/>
        <v>98319.3</v>
      </c>
      <c r="S206" s="108">
        <f t="shared" si="442"/>
        <v>116999.96699999999</v>
      </c>
      <c r="T206" s="108">
        <f t="shared" si="418"/>
        <v>181199.99100000001</v>
      </c>
      <c r="U206" s="108">
        <f t="shared" si="419"/>
        <v>45686.774502043663</v>
      </c>
      <c r="V206" s="127">
        <f t="shared" si="410"/>
        <v>0.25213452964268446</v>
      </c>
      <c r="W206" s="108">
        <f t="shared" si="411"/>
        <v>12079.999400000001</v>
      </c>
      <c r="X206" s="108">
        <f t="shared" si="412"/>
        <v>181199.99100000001</v>
      </c>
      <c r="Y206" s="108">
        <v>6840</v>
      </c>
      <c r="Z206" s="108">
        <f>+Y206*1.19</f>
        <v>8139.5999999999995</v>
      </c>
      <c r="AA206" s="108">
        <f t="shared" si="452"/>
        <v>102600</v>
      </c>
      <c r="AB206" s="108">
        <f t="shared" si="453"/>
        <v>122093.99999999999</v>
      </c>
      <c r="AC206" s="108">
        <f t="shared" si="445"/>
        <v>6204.2016806722695</v>
      </c>
      <c r="AD206" s="108">
        <v>7383</v>
      </c>
      <c r="AE206" s="108">
        <f t="shared" si="454"/>
        <v>93063.025210084044</v>
      </c>
      <c r="AF206" s="108">
        <f t="shared" si="455"/>
        <v>110745</v>
      </c>
      <c r="AG206" s="105">
        <f>_xlfn.XLOOKUP(D206,[1]General!$D$7:$D$477,[1]General!$L$7:$L$477)</f>
        <v>7623.5294117647063</v>
      </c>
      <c r="AH206" s="108">
        <f>_xlfn.XLOOKUP(D206,[1]General!$D$7:$D$477,[1]General!$M$7:$M$477)</f>
        <v>9072</v>
      </c>
      <c r="AI206" s="108">
        <f t="shared" si="456"/>
        <v>114352.9411764706</v>
      </c>
      <c r="AJ206" s="108">
        <f t="shared" si="457"/>
        <v>136080</v>
      </c>
      <c r="AK206" s="108">
        <f t="shared" si="420"/>
        <v>122973</v>
      </c>
      <c r="AL206" s="108">
        <f t="shared" si="421"/>
        <v>10361.629119014056</v>
      </c>
      <c r="AM206" s="127">
        <f t="shared" si="422"/>
        <v>8.4259383108601538E-2</v>
      </c>
      <c r="AN206" s="108">
        <f t="shared" si="423"/>
        <v>8198.1999999999989</v>
      </c>
      <c r="AO206" s="108">
        <f t="shared" si="424"/>
        <v>122973</v>
      </c>
      <c r="AP206" s="108">
        <f t="shared" si="425"/>
        <v>152086.49550000002</v>
      </c>
      <c r="AQ206" s="108">
        <f t="shared" si="426"/>
        <v>29113.495499999921</v>
      </c>
      <c r="AR206" s="116">
        <f t="shared" si="427"/>
        <v>0.19142722306991364</v>
      </c>
      <c r="AS206" s="131">
        <f>AVERAGE(I206,M206,Q206,Z206,AD206,AH206)</f>
        <v>10139.099699999999</v>
      </c>
      <c r="AT206" s="156">
        <f t="shared" si="450"/>
        <v>152086.49549999999</v>
      </c>
      <c r="AU206" s="157" t="s">
        <v>38</v>
      </c>
    </row>
    <row r="207" spans="1:78" ht="58" x14ac:dyDescent="0.35">
      <c r="A207" s="9">
        <v>178</v>
      </c>
      <c r="B207" s="9" t="s">
        <v>166</v>
      </c>
      <c r="C207" s="10" t="s">
        <v>215</v>
      </c>
      <c r="D207" s="39" t="s">
        <v>300</v>
      </c>
      <c r="E207" s="73"/>
      <c r="F207" s="12" t="s">
        <v>37</v>
      </c>
      <c r="G207" s="10">
        <v>60</v>
      </c>
      <c r="H207" s="105">
        <v>6900</v>
      </c>
      <c r="I207" s="123">
        <f t="shared" si="451"/>
        <v>8211</v>
      </c>
      <c r="J207" s="105">
        <f t="shared" si="414"/>
        <v>414000</v>
      </c>
      <c r="K207" s="140">
        <f t="shared" si="253"/>
        <v>492660</v>
      </c>
      <c r="L207" s="108">
        <v>7080</v>
      </c>
      <c r="M207" s="108">
        <f>+L207*1.19</f>
        <v>8425.1999999999989</v>
      </c>
      <c r="N207" s="108">
        <f t="shared" si="438"/>
        <v>424800</v>
      </c>
      <c r="O207" s="108">
        <f t="shared" si="439"/>
        <v>505511.99999999994</v>
      </c>
      <c r="P207" s="108">
        <v>3900</v>
      </c>
      <c r="Q207" s="108">
        <f t="shared" si="440"/>
        <v>4641</v>
      </c>
      <c r="R207" s="105">
        <f t="shared" si="441"/>
        <v>234000</v>
      </c>
      <c r="S207" s="108">
        <f t="shared" si="442"/>
        <v>278460</v>
      </c>
      <c r="T207" s="108">
        <f t="shared" si="418"/>
        <v>425544</v>
      </c>
      <c r="U207" s="108">
        <f t="shared" si="419"/>
        <v>104136.3553808179</v>
      </c>
      <c r="V207" s="127">
        <f t="shared" si="410"/>
        <v>0.24471348528194006</v>
      </c>
      <c r="W207" s="108">
        <f t="shared" si="411"/>
        <v>7092.3999999999987</v>
      </c>
      <c r="X207" s="108">
        <f t="shared" si="412"/>
        <v>425544</v>
      </c>
      <c r="Y207" s="108">
        <v>4437</v>
      </c>
      <c r="Z207" s="108">
        <f>+Y207*1.19</f>
        <v>5280.03</v>
      </c>
      <c r="AA207" s="108">
        <f>+Y207*G207</f>
        <v>266220</v>
      </c>
      <c r="AB207" s="108">
        <f t="shared" si="453"/>
        <v>316801.8</v>
      </c>
      <c r="AC207" s="108">
        <f t="shared" si="445"/>
        <v>4046.2184873949582</v>
      </c>
      <c r="AD207" s="108">
        <v>4815</v>
      </c>
      <c r="AE207" s="108">
        <f t="shared" si="454"/>
        <v>242773.10924369749</v>
      </c>
      <c r="AF207" s="108">
        <f t="shared" si="455"/>
        <v>288900</v>
      </c>
      <c r="AG207" s="105">
        <f>_xlfn.XLOOKUP(D207,[1]General!$D$7:$D$477,[1]General!$L$7:$L$477)</f>
        <v>4719.3277310924368</v>
      </c>
      <c r="AH207" s="108">
        <f>_xlfn.XLOOKUP(D207,[1]General!$D$7:$D$477,[1]General!$M$7:$M$477)</f>
        <v>5616</v>
      </c>
      <c r="AI207" s="108">
        <f t="shared" si="456"/>
        <v>283159.66386554623</v>
      </c>
      <c r="AJ207" s="108">
        <f t="shared" si="457"/>
        <v>336960</v>
      </c>
      <c r="AK207" s="108">
        <f t="shared" si="420"/>
        <v>314220.60000000003</v>
      </c>
      <c r="AL207" s="108">
        <f t="shared" si="421"/>
        <v>19705.123615953289</v>
      </c>
      <c r="AM207" s="127">
        <f t="shared" si="422"/>
        <v>6.2711113198667706E-2</v>
      </c>
      <c r="AN207" s="108">
        <f t="shared" si="423"/>
        <v>5237.0099999999993</v>
      </c>
      <c r="AO207" s="108">
        <f t="shared" si="424"/>
        <v>314220.60000000003</v>
      </c>
      <c r="AP207" s="108">
        <f t="shared" si="425"/>
        <v>369882.30000000005</v>
      </c>
      <c r="AQ207" s="108">
        <f t="shared" si="426"/>
        <v>55661.699999999582</v>
      </c>
      <c r="AR207" s="116">
        <f t="shared" si="427"/>
        <v>0.15048489749306623</v>
      </c>
      <c r="AS207" s="131">
        <f>AVERAGE(I207,M207,Q207,Z207,AD207,AH207)</f>
        <v>6164.704999999999</v>
      </c>
      <c r="AT207" s="156">
        <f t="shared" si="450"/>
        <v>369882.29999999993</v>
      </c>
      <c r="AU207" s="157" t="s">
        <v>38</v>
      </c>
    </row>
    <row r="208" spans="1:78" ht="58" x14ac:dyDescent="0.35">
      <c r="A208" s="67">
        <v>179</v>
      </c>
      <c r="B208" s="67" t="s">
        <v>34</v>
      </c>
      <c r="C208" s="68" t="s">
        <v>210</v>
      </c>
      <c r="D208" s="69" t="str">
        <f>+[2]General!$D$206</f>
        <v>3 Bonos de reconocimiento deportivo, redimibles en almacenes deportivos ubicados en Bogotá por el valor de cada una de las premiaciones Nota: El pago de este bono debe incluir la carga tributaria y el pago del mismo debe ser valor neto</v>
      </c>
      <c r="E208" s="77"/>
      <c r="F208" s="70" t="s">
        <v>169</v>
      </c>
      <c r="G208" s="68">
        <v>1</v>
      </c>
      <c r="H208" s="97"/>
      <c r="I208" s="97"/>
      <c r="J208" s="97"/>
      <c r="K208" s="97"/>
      <c r="L208" s="125"/>
      <c r="M208" s="125"/>
      <c r="N208" s="125"/>
      <c r="O208" s="125"/>
      <c r="P208" s="125"/>
      <c r="Q208" s="125"/>
      <c r="R208" s="125"/>
      <c r="S208" s="125"/>
      <c r="T208" s="125"/>
      <c r="U208" s="125"/>
      <c r="V208" s="138"/>
      <c r="W208" s="125"/>
      <c r="X208" s="125"/>
      <c r="Y208" s="125"/>
      <c r="Z208" s="125"/>
      <c r="AA208" s="125"/>
      <c r="AB208" s="125"/>
      <c r="AC208" s="125" t="s">
        <v>160</v>
      </c>
      <c r="AD208" s="125" t="s">
        <v>161</v>
      </c>
      <c r="AE208" s="125" t="s">
        <v>160</v>
      </c>
      <c r="AF208" s="125" t="s">
        <v>160</v>
      </c>
      <c r="AG208" s="125"/>
      <c r="AH208" s="125"/>
      <c r="AI208" s="125"/>
      <c r="AJ208" s="125"/>
      <c r="AK208" s="125"/>
      <c r="AL208" s="125"/>
      <c r="AM208" s="138"/>
      <c r="AN208" s="125"/>
      <c r="AO208" s="125"/>
      <c r="AP208" s="125"/>
      <c r="AQ208" s="125"/>
      <c r="AR208" s="130"/>
      <c r="AS208" s="100">
        <v>1600000</v>
      </c>
      <c r="AT208" s="156">
        <f t="shared" si="450"/>
        <v>1600000</v>
      </c>
      <c r="AU208" s="96"/>
    </row>
    <row r="209" spans="1:78" s="37" customFormat="1" x14ac:dyDescent="0.35">
      <c r="A209" s="236" t="s">
        <v>151</v>
      </c>
      <c r="B209" s="237"/>
      <c r="C209" s="237"/>
      <c r="D209" s="237"/>
      <c r="E209" s="237"/>
      <c r="F209" s="237"/>
      <c r="G209" s="238"/>
      <c r="H209" s="112">
        <f>SUM(H202:H208)</f>
        <v>1267396.6399999999</v>
      </c>
      <c r="I209" s="112">
        <f t="shared" ref="I209:K209" si="458">SUM(I202:I208)</f>
        <v>1508202.0016000001</v>
      </c>
      <c r="J209" s="112">
        <f t="shared" si="458"/>
        <v>5490399.5999999996</v>
      </c>
      <c r="K209" s="112">
        <f t="shared" si="458"/>
        <v>6533575.5240000002</v>
      </c>
      <c r="L209" s="109">
        <f>SUM(L202:L208)</f>
        <v>1323002.52</v>
      </c>
      <c r="M209" s="109">
        <f>SUM(M202:M208)</f>
        <v>1574372.9987999999</v>
      </c>
      <c r="N209" s="109">
        <f t="shared" ref="N209" si="459">SUM(N202:N208)</f>
        <v>5726197.7999999998</v>
      </c>
      <c r="O209" s="109">
        <f>SUM(O202:O208)</f>
        <v>6814175.3820000002</v>
      </c>
      <c r="P209" s="109">
        <f>SUM(P202:P208)</f>
        <v>716354.62</v>
      </c>
      <c r="Q209" s="109">
        <f t="shared" ref="Q209:R209" si="460">SUM(Q202:Q208)</f>
        <v>852461.99780000001</v>
      </c>
      <c r="R209" s="109">
        <f t="shared" si="460"/>
        <v>3103269.3</v>
      </c>
      <c r="S209" s="109">
        <f>SUM(S202:S208)</f>
        <v>3692890.4670000002</v>
      </c>
      <c r="T209" s="109">
        <f t="shared" ref="T209:AP209" si="461">SUM(T202:T208)</f>
        <v>5680213.7910000002</v>
      </c>
      <c r="U209" s="109">
        <f t="shared" si="461"/>
        <v>1410105.9833294535</v>
      </c>
      <c r="V209" s="99"/>
      <c r="W209" s="109">
        <f t="shared" si="461"/>
        <v>1311678.9994000001</v>
      </c>
      <c r="X209" s="109">
        <f t="shared" si="461"/>
        <v>5680213.7910000002</v>
      </c>
      <c r="Y209" s="109">
        <f t="shared" si="461"/>
        <v>443772</v>
      </c>
      <c r="Z209" s="109">
        <f t="shared" si="461"/>
        <v>464959.18</v>
      </c>
      <c r="AA209" s="109">
        <f t="shared" si="461"/>
        <v>1637533</v>
      </c>
      <c r="AB209" s="109">
        <f t="shared" si="461"/>
        <v>1948664.27</v>
      </c>
      <c r="AC209" s="109">
        <f t="shared" si="461"/>
        <v>368565.54621848749</v>
      </c>
      <c r="AD209" s="109">
        <f t="shared" si="461"/>
        <v>438593</v>
      </c>
      <c r="AE209" s="109">
        <f t="shared" si="461"/>
        <v>1529470.5882352944</v>
      </c>
      <c r="AF209" s="109">
        <f t="shared" si="461"/>
        <v>1820070</v>
      </c>
      <c r="AG209" s="109">
        <f t="shared" si="461"/>
        <v>365764.70588235301</v>
      </c>
      <c r="AH209" s="109">
        <f t="shared" si="461"/>
        <v>435260</v>
      </c>
      <c r="AI209" s="109">
        <f t="shared" si="461"/>
        <v>1593912.6050420171</v>
      </c>
      <c r="AJ209" s="109">
        <f t="shared" si="461"/>
        <v>1896756</v>
      </c>
      <c r="AK209" s="109">
        <f t="shared" si="461"/>
        <v>1888496.7566666668</v>
      </c>
      <c r="AL209" s="109">
        <f t="shared" si="461"/>
        <v>118372.73145732204</v>
      </c>
      <c r="AM209" s="99"/>
      <c r="AN209" s="109">
        <f t="shared" si="461"/>
        <v>446270.72666666668</v>
      </c>
      <c r="AO209" s="109">
        <f t="shared" si="461"/>
        <v>1888496.7566666668</v>
      </c>
      <c r="AP209" s="109">
        <f t="shared" si="461"/>
        <v>3784355.2738333335</v>
      </c>
      <c r="AQ209" s="109">
        <f>SUM(AQ202:AQ208)</f>
        <v>2000794.9471666659</v>
      </c>
      <c r="AR209" s="109"/>
      <c r="AS209" s="109">
        <f t="shared" ref="AS209" si="462">SUM(AS202:AS208)</f>
        <v>2061399.9163666668</v>
      </c>
      <c r="AT209" s="109">
        <f>SUM(AT202:AT208)</f>
        <v>3877803.7371666664</v>
      </c>
      <c r="AU209" s="89"/>
      <c r="AV209" s="58"/>
      <c r="AW209" s="171">
        <v>3877803.7371666664</v>
      </c>
      <c r="AX209" s="58"/>
      <c r="AY209" s="58"/>
      <c r="AZ209" s="58"/>
      <c r="BA209" s="58"/>
      <c r="BB209" s="58"/>
      <c r="BC209" s="58"/>
      <c r="BD209" s="58"/>
      <c r="BE209" s="58"/>
      <c r="BF209" s="58"/>
      <c r="BG209" s="58"/>
      <c r="BH209" s="58"/>
      <c r="BI209" s="58"/>
      <c r="BJ209" s="58"/>
      <c r="BK209" s="58"/>
      <c r="BL209" s="58"/>
      <c r="BM209" s="58"/>
      <c r="BN209" s="58"/>
      <c r="BO209" s="58"/>
      <c r="BP209" s="58"/>
      <c r="BQ209" s="58"/>
      <c r="BR209" s="58"/>
      <c r="BS209" s="58"/>
      <c r="BT209" s="58"/>
      <c r="BU209" s="58"/>
      <c r="BV209" s="58"/>
      <c r="BW209" s="58"/>
      <c r="BX209" s="58"/>
      <c r="BY209" s="58"/>
      <c r="BZ209" s="58"/>
    </row>
    <row r="210" spans="1:78" x14ac:dyDescent="0.35">
      <c r="A210" s="81" t="s">
        <v>311</v>
      </c>
      <c r="B210" s="82"/>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c r="AA210" s="82"/>
      <c r="AB210" s="82"/>
      <c r="AC210" s="82"/>
      <c r="AD210" s="82"/>
      <c r="AE210" s="82"/>
      <c r="AF210" s="82"/>
      <c r="AG210" s="82"/>
      <c r="AH210" s="82"/>
      <c r="AI210" s="82"/>
      <c r="AJ210" s="82"/>
      <c r="AK210" s="82"/>
      <c r="AL210" s="82"/>
      <c r="AM210" s="82"/>
      <c r="AN210" s="82"/>
      <c r="AO210" s="82"/>
      <c r="AP210" s="82"/>
      <c r="AQ210" s="82"/>
      <c r="AR210" s="82"/>
      <c r="AS210" s="124"/>
      <c r="AT210" s="124"/>
      <c r="AU210" s="82"/>
    </row>
    <row r="211" spans="1:78" ht="43.5" x14ac:dyDescent="0.35">
      <c r="A211" s="9">
        <v>180</v>
      </c>
      <c r="B211" s="9" t="s">
        <v>166</v>
      </c>
      <c r="C211" s="10" t="s">
        <v>312</v>
      </c>
      <c r="D211" s="39" t="s">
        <v>313</v>
      </c>
      <c r="E211" s="73"/>
      <c r="F211" s="12" t="s">
        <v>37</v>
      </c>
      <c r="G211" s="10">
        <v>2</v>
      </c>
      <c r="H211" s="105">
        <v>897000</v>
      </c>
      <c r="I211" s="123">
        <f t="shared" ref="I211:I215" si="463">+H211*1.19</f>
        <v>1067430</v>
      </c>
      <c r="J211" s="105">
        <f>+H211*G211</f>
        <v>1794000</v>
      </c>
      <c r="K211" s="140">
        <f t="shared" si="253"/>
        <v>2134860</v>
      </c>
      <c r="L211" s="108">
        <v>936000</v>
      </c>
      <c r="M211" s="108">
        <f>+L211*1.19</f>
        <v>1113840</v>
      </c>
      <c r="N211" s="108">
        <f>+L211*G211</f>
        <v>1872000</v>
      </c>
      <c r="O211" s="108">
        <f>+M211*G211</f>
        <v>2227680</v>
      </c>
      <c r="P211" s="108">
        <v>507000</v>
      </c>
      <c r="Q211" s="108">
        <f t="shared" ref="Q211:Q215" si="464">+P211*1.19</f>
        <v>603330</v>
      </c>
      <c r="R211" s="105">
        <f t="shared" ref="R211:R215" si="465">+P211*G211</f>
        <v>1014000</v>
      </c>
      <c r="S211" s="108">
        <f t="shared" ref="S211:S215" si="466">+Q211*G211</f>
        <v>1206660</v>
      </c>
      <c r="T211" s="108">
        <f t="shared" si="418"/>
        <v>1856400</v>
      </c>
      <c r="U211" s="108">
        <f t="shared" si="419"/>
        <v>460995.61733274645</v>
      </c>
      <c r="V211" s="127">
        <f t="shared" si="410"/>
        <v>0.24832774042918898</v>
      </c>
      <c r="W211" s="108">
        <f t="shared" si="411"/>
        <v>928200</v>
      </c>
      <c r="X211" s="108">
        <f t="shared" si="412"/>
        <v>1856400</v>
      </c>
      <c r="Y211" s="108">
        <v>130378</v>
      </c>
      <c r="Z211" s="108">
        <f>+Y211*1.19</f>
        <v>155149.82</v>
      </c>
      <c r="AA211" s="108">
        <f t="shared" ref="AA211" si="467">+Y211*G211</f>
        <v>260756</v>
      </c>
      <c r="AB211" s="108">
        <f t="shared" ref="AB211" si="468">+Z211*G211</f>
        <v>310299.64</v>
      </c>
      <c r="AC211" s="108">
        <v>118689</v>
      </c>
      <c r="AD211" s="108">
        <v>141240</v>
      </c>
      <c r="AE211" s="108">
        <f>+AC211*G211</f>
        <v>237378</v>
      </c>
      <c r="AF211" s="108">
        <f>+AD211*G211</f>
        <v>282480</v>
      </c>
      <c r="AG211" s="105">
        <f>_xlfn.XLOOKUP(D211,[1]General!$D$7:$D$477,[1]General!$L$7:$L$477)</f>
        <v>136134.45378151262</v>
      </c>
      <c r="AH211" s="108">
        <f>_xlfn.XLOOKUP(D211,[1]General!$D$7:$D$477,[1]General!$M$7:$M$477)</f>
        <v>162000</v>
      </c>
      <c r="AI211" s="108">
        <f t="shared" ref="AI211" si="469">+AG211*G211</f>
        <v>272268.90756302525</v>
      </c>
      <c r="AJ211" s="108">
        <f t="shared" ref="AJ211" si="470">AH211*G211</f>
        <v>324000</v>
      </c>
      <c r="AK211" s="108">
        <f t="shared" si="420"/>
        <v>305593.21333333332</v>
      </c>
      <c r="AL211" s="108">
        <f t="shared" si="421"/>
        <v>17274.073809740297</v>
      </c>
      <c r="AM211" s="127">
        <f t="shared" si="422"/>
        <v>5.6526365953350463E-2</v>
      </c>
      <c r="AN211" s="108">
        <f t="shared" si="423"/>
        <v>152796.60666666666</v>
      </c>
      <c r="AO211" s="108">
        <f t="shared" si="424"/>
        <v>305593.21333333332</v>
      </c>
      <c r="AP211" s="108">
        <f t="shared" si="425"/>
        <v>1080996.6066666667</v>
      </c>
      <c r="AQ211" s="108">
        <f t="shared" si="426"/>
        <v>775403.3933333332</v>
      </c>
      <c r="AR211" s="133">
        <f t="shared" si="427"/>
        <v>0.71730418814574004</v>
      </c>
      <c r="AS211" s="131">
        <f>+AN211</f>
        <v>152796.60666666666</v>
      </c>
      <c r="AT211" s="156">
        <f t="shared" ref="AT211:AT216" si="471">+AS211*G211</f>
        <v>305593.21333333332</v>
      </c>
      <c r="AU211" s="157" t="s">
        <v>44</v>
      </c>
    </row>
    <row r="212" spans="1:78" ht="58" x14ac:dyDescent="0.35">
      <c r="A212" s="9">
        <v>181</v>
      </c>
      <c r="B212" s="9" t="s">
        <v>34</v>
      </c>
      <c r="C212" s="10" t="s">
        <v>207</v>
      </c>
      <c r="D212" s="39" t="s">
        <v>208</v>
      </c>
      <c r="E212" s="73"/>
      <c r="F212" s="12" t="s">
        <v>37</v>
      </c>
      <c r="G212" s="10">
        <v>3</v>
      </c>
      <c r="H212" s="113">
        <v>173650</v>
      </c>
      <c r="I212" s="123">
        <f t="shared" si="463"/>
        <v>206643.5</v>
      </c>
      <c r="J212" s="105">
        <f t="shared" si="414"/>
        <v>520950</v>
      </c>
      <c r="K212" s="140">
        <f t="shared" si="253"/>
        <v>619930.5</v>
      </c>
      <c r="L212" s="108">
        <v>184220</v>
      </c>
      <c r="M212" s="108">
        <f>+L212*1.19</f>
        <v>219221.8</v>
      </c>
      <c r="N212" s="108">
        <f>+L212*G212</f>
        <v>552660</v>
      </c>
      <c r="O212" s="108">
        <f>+M212*G212</f>
        <v>657665.39999999991</v>
      </c>
      <c r="P212" s="108">
        <v>98150</v>
      </c>
      <c r="Q212" s="108">
        <f t="shared" si="464"/>
        <v>116798.5</v>
      </c>
      <c r="R212" s="105">
        <f t="shared" si="465"/>
        <v>294450</v>
      </c>
      <c r="S212" s="108">
        <f t="shared" si="466"/>
        <v>350395.5</v>
      </c>
      <c r="T212" s="108">
        <f t="shared" si="418"/>
        <v>542663.79999999993</v>
      </c>
      <c r="U212" s="108">
        <f t="shared" si="419"/>
        <v>136824.23045199268</v>
      </c>
      <c r="V212" s="127">
        <f t="shared" si="410"/>
        <v>0.25213443471260233</v>
      </c>
      <c r="W212" s="108">
        <f t="shared" si="411"/>
        <v>180887.93333333335</v>
      </c>
      <c r="X212" s="108">
        <f t="shared" si="412"/>
        <v>542663.79999999993</v>
      </c>
      <c r="Y212" s="108">
        <v>196017</v>
      </c>
      <c r="Z212" s="108">
        <f>+Y212*1.19</f>
        <v>233260.22999999998</v>
      </c>
      <c r="AA212" s="108">
        <f t="shared" ref="AA212:AA215" si="472">+Y212*G212</f>
        <v>588051</v>
      </c>
      <c r="AB212" s="108">
        <f t="shared" ref="AB212:AB215" si="473">+Z212*G212</f>
        <v>699780.69</v>
      </c>
      <c r="AC212" s="108">
        <v>181630</v>
      </c>
      <c r="AD212" s="108">
        <v>216140</v>
      </c>
      <c r="AE212" s="108">
        <f t="shared" ref="AE212:AE215" si="474">+AC212*G212</f>
        <v>544890</v>
      </c>
      <c r="AF212" s="108">
        <f t="shared" ref="AF212:AF215" si="475">+AD212*G212</f>
        <v>648420</v>
      </c>
      <c r="AG212" s="108">
        <f>_xlfn.XLOOKUP(D212,[1]General!$D$7:$D$477,[1]General!$L$7:$L$477)</f>
        <v>166554.62184873951</v>
      </c>
      <c r="AH212" s="108">
        <f>_xlfn.XLOOKUP(D212,[1]General!$D$7:$D$477,[1]General!$M$7:$M$477)</f>
        <v>198200</v>
      </c>
      <c r="AI212" s="108">
        <f t="shared" ref="AI212:AI215" si="476">+AG212*G212</f>
        <v>499663.86554621853</v>
      </c>
      <c r="AJ212" s="108">
        <f t="shared" ref="AJ212:AJ215" si="477">AH212*G212</f>
        <v>594600</v>
      </c>
      <c r="AK212" s="108">
        <f t="shared" si="420"/>
        <v>647600.23</v>
      </c>
      <c r="AL212" s="108">
        <f t="shared" si="421"/>
        <v>42943.749287944083</v>
      </c>
      <c r="AM212" s="127">
        <f t="shared" si="422"/>
        <v>6.6312127912530369E-2</v>
      </c>
      <c r="AN212" s="108">
        <f t="shared" si="423"/>
        <v>215866.74333333332</v>
      </c>
      <c r="AO212" s="108">
        <f t="shared" si="424"/>
        <v>647600.23</v>
      </c>
      <c r="AP212" s="108">
        <f t="shared" si="425"/>
        <v>595132.0149999999</v>
      </c>
      <c r="AQ212" s="108">
        <f t="shared" si="426"/>
        <v>52468.215000000026</v>
      </c>
      <c r="AR212" s="116">
        <f t="shared" si="427"/>
        <v>8.8162313028984057E-2</v>
      </c>
      <c r="AS212" s="131">
        <f>AVERAGE(I212,M212,Q212,Z212,AD212,AH212)</f>
        <v>198377.33833333335</v>
      </c>
      <c r="AT212" s="156">
        <f t="shared" si="471"/>
        <v>595132.01500000001</v>
      </c>
      <c r="AU212" s="157" t="s">
        <v>38</v>
      </c>
    </row>
    <row r="213" spans="1:78" ht="72.5" x14ac:dyDescent="0.35">
      <c r="A213" s="9">
        <v>182</v>
      </c>
      <c r="B213" s="9" t="s">
        <v>34</v>
      </c>
      <c r="C213" s="13" t="s">
        <v>314</v>
      </c>
      <c r="D213" s="11" t="s">
        <v>315</v>
      </c>
      <c r="E213" s="10"/>
      <c r="F213" s="17" t="s">
        <v>37</v>
      </c>
      <c r="G213" s="10">
        <v>3</v>
      </c>
      <c r="H213" s="105">
        <v>1352941.65</v>
      </c>
      <c r="I213" s="123">
        <f t="shared" si="463"/>
        <v>1610000.5634999999</v>
      </c>
      <c r="J213" s="105">
        <f t="shared" si="414"/>
        <v>4058824.9499999997</v>
      </c>
      <c r="K213" s="140">
        <f t="shared" si="253"/>
        <v>4830001.6904999996</v>
      </c>
      <c r="L213" s="108">
        <v>1388235.78</v>
      </c>
      <c r="M213" s="108">
        <f>+L213*1.19</f>
        <v>1652000.5781999999</v>
      </c>
      <c r="N213" s="108">
        <f>+L213*G213</f>
        <v>4164707.34</v>
      </c>
      <c r="O213" s="108">
        <f>+M213*G213</f>
        <v>4956001.7346000001</v>
      </c>
      <c r="P213" s="108">
        <v>764706.15</v>
      </c>
      <c r="Q213" s="108">
        <f t="shared" si="464"/>
        <v>910000.31849999994</v>
      </c>
      <c r="R213" s="105">
        <f t="shared" si="465"/>
        <v>2294118.4500000002</v>
      </c>
      <c r="S213" s="108">
        <f t="shared" si="466"/>
        <v>2730000.9554999997</v>
      </c>
      <c r="T213" s="108">
        <f t="shared" si="418"/>
        <v>4172001.4601999992</v>
      </c>
      <c r="U213" s="108">
        <f t="shared" si="419"/>
        <v>1020945.0179268875</v>
      </c>
      <c r="V213" s="127">
        <f t="shared" si="410"/>
        <v>0.24471348528194067</v>
      </c>
      <c r="W213" s="108">
        <f t="shared" si="411"/>
        <v>1390667.1534</v>
      </c>
      <c r="X213" s="108">
        <f t="shared" si="412"/>
        <v>4172001.4601999992</v>
      </c>
      <c r="Y213" s="108">
        <v>355168</v>
      </c>
      <c r="Z213" s="108">
        <f>+Y213*1.19</f>
        <v>422649.92</v>
      </c>
      <c r="AA213" s="108">
        <f t="shared" si="472"/>
        <v>1065504</v>
      </c>
      <c r="AB213" s="108">
        <f t="shared" si="473"/>
        <v>1267949.76</v>
      </c>
      <c r="AC213" s="108">
        <v>393832</v>
      </c>
      <c r="AD213" s="108">
        <v>468660</v>
      </c>
      <c r="AE213" s="108">
        <f t="shared" si="474"/>
        <v>1181496</v>
      </c>
      <c r="AF213" s="108">
        <f t="shared" si="475"/>
        <v>1405980</v>
      </c>
      <c r="AG213" s="105">
        <f>_xlfn.XLOOKUP(D213,[1]General!$D$7:$D$477,[1]General!$L$7:$L$477)</f>
        <v>410218.48739495798</v>
      </c>
      <c r="AH213" s="108">
        <f>_xlfn.XLOOKUP(D213,[1]General!$D$7:$D$477,[1]General!$M$7:$M$477)</f>
        <v>488160</v>
      </c>
      <c r="AI213" s="108">
        <f t="shared" si="476"/>
        <v>1230655.4621848739</v>
      </c>
      <c r="AJ213" s="108">
        <f t="shared" si="477"/>
        <v>1464480</v>
      </c>
      <c r="AK213" s="108">
        <f t="shared" si="420"/>
        <v>1379469.92</v>
      </c>
      <c r="AL213" s="108">
        <f t="shared" si="421"/>
        <v>82393.859256699463</v>
      </c>
      <c r="AM213" s="127">
        <f t="shared" si="422"/>
        <v>5.9728637835538646E-2</v>
      </c>
      <c r="AN213" s="108">
        <f t="shared" si="423"/>
        <v>459823.30666666664</v>
      </c>
      <c r="AO213" s="108">
        <f t="shared" si="424"/>
        <v>1379469.92</v>
      </c>
      <c r="AP213" s="108">
        <f t="shared" si="425"/>
        <v>2775735.6900999993</v>
      </c>
      <c r="AQ213" s="108">
        <f t="shared" si="426"/>
        <v>1396265.7701000001</v>
      </c>
      <c r="AR213" s="133">
        <f t="shared" si="427"/>
        <v>0.50302547720229729</v>
      </c>
      <c r="AS213" s="131">
        <f>+AN213</f>
        <v>459823.30666666664</v>
      </c>
      <c r="AT213" s="156">
        <f t="shared" si="471"/>
        <v>1379469.92</v>
      </c>
      <c r="AU213" s="157" t="s">
        <v>44</v>
      </c>
    </row>
    <row r="214" spans="1:78" ht="43.5" x14ac:dyDescent="0.35">
      <c r="A214" s="9">
        <v>183</v>
      </c>
      <c r="B214" s="9" t="s">
        <v>166</v>
      </c>
      <c r="C214" s="10" t="s">
        <v>213</v>
      </c>
      <c r="D214" s="39" t="s">
        <v>299</v>
      </c>
      <c r="E214" s="73"/>
      <c r="F214" s="12" t="s">
        <v>37</v>
      </c>
      <c r="G214" s="10">
        <v>4</v>
      </c>
      <c r="H214" s="105">
        <v>11596.64</v>
      </c>
      <c r="I214" s="123">
        <f t="shared" si="463"/>
        <v>13800.0016</v>
      </c>
      <c r="J214" s="105">
        <f t="shared" si="414"/>
        <v>46386.559999999998</v>
      </c>
      <c r="K214" s="140">
        <f t="shared" ref="K214:K283" si="478">+I214*G214</f>
        <v>55200.006399999998</v>
      </c>
      <c r="L214" s="108">
        <v>12100.84</v>
      </c>
      <c r="M214" s="108">
        <f>+L214*1.19</f>
        <v>14399.999599999999</v>
      </c>
      <c r="N214" s="108">
        <f>+L214*G214</f>
        <v>48403.360000000001</v>
      </c>
      <c r="O214" s="108">
        <f>+M214*G214</f>
        <v>57599.998399999997</v>
      </c>
      <c r="P214" s="108">
        <v>6554.62</v>
      </c>
      <c r="Q214" s="108">
        <f t="shared" si="464"/>
        <v>7799.9977999999992</v>
      </c>
      <c r="R214" s="105">
        <f t="shared" si="465"/>
        <v>26218.48</v>
      </c>
      <c r="S214" s="108">
        <f t="shared" si="466"/>
        <v>31199.991199999997</v>
      </c>
      <c r="T214" s="108">
        <f t="shared" si="418"/>
        <v>47999.998666666659</v>
      </c>
      <c r="U214" s="108">
        <f t="shared" si="419"/>
        <v>11919.736534002715</v>
      </c>
      <c r="V214" s="127">
        <f t="shared" si="410"/>
        <v>0.24832785135638583</v>
      </c>
      <c r="W214" s="108">
        <f t="shared" si="411"/>
        <v>11999.999666666665</v>
      </c>
      <c r="X214" s="108">
        <f t="shared" si="412"/>
        <v>47999.998666666659</v>
      </c>
      <c r="Y214" s="108">
        <v>6840</v>
      </c>
      <c r="Z214" s="108">
        <f>+Y214*1.19</f>
        <v>8139.5999999999995</v>
      </c>
      <c r="AA214" s="108">
        <f t="shared" si="472"/>
        <v>27360</v>
      </c>
      <c r="AB214" s="108">
        <f t="shared" si="473"/>
        <v>32558.399999999998</v>
      </c>
      <c r="AC214" s="108">
        <v>6204</v>
      </c>
      <c r="AD214" s="108">
        <v>7383</v>
      </c>
      <c r="AE214" s="108">
        <f t="shared" si="474"/>
        <v>24816</v>
      </c>
      <c r="AF214" s="108">
        <f t="shared" si="475"/>
        <v>29532</v>
      </c>
      <c r="AG214" s="105">
        <f>_xlfn.XLOOKUP(D214,[1]General!$D$7:$D$477,[1]General!$L$7:$L$477)</f>
        <v>7623.5294117647063</v>
      </c>
      <c r="AH214" s="108">
        <f>_xlfn.XLOOKUP(D214,[1]General!$D$7:$D$477,[1]General!$M$7:$M$477)</f>
        <v>9072</v>
      </c>
      <c r="AI214" s="108">
        <f t="shared" si="476"/>
        <v>30494.117647058825</v>
      </c>
      <c r="AJ214" s="108">
        <f t="shared" si="477"/>
        <v>36288</v>
      </c>
      <c r="AK214" s="108">
        <f t="shared" si="420"/>
        <v>32792.799999999996</v>
      </c>
      <c r="AL214" s="108">
        <f t="shared" si="421"/>
        <v>2763.101098403748</v>
      </c>
      <c r="AM214" s="127">
        <f t="shared" si="422"/>
        <v>8.4259383108601538E-2</v>
      </c>
      <c r="AN214" s="108">
        <f t="shared" si="423"/>
        <v>8198.1999999999989</v>
      </c>
      <c r="AO214" s="108">
        <f t="shared" si="424"/>
        <v>32792.799999999996</v>
      </c>
      <c r="AP214" s="108">
        <f t="shared" si="425"/>
        <v>40396.399333333327</v>
      </c>
      <c r="AQ214" s="108">
        <f t="shared" si="426"/>
        <v>7603.5993333333254</v>
      </c>
      <c r="AR214" s="116">
        <f t="shared" si="427"/>
        <v>0.18822467989267475</v>
      </c>
      <c r="AS214" s="131">
        <f>AVERAGE(I214,M214,Q214,Z214,AD214,AH214)</f>
        <v>10099.099833333332</v>
      </c>
      <c r="AT214" s="156">
        <f t="shared" si="471"/>
        <v>40396.399333333327</v>
      </c>
      <c r="AU214" s="157" t="s">
        <v>38</v>
      </c>
    </row>
    <row r="215" spans="1:78" ht="58" x14ac:dyDescent="0.35">
      <c r="A215" s="9">
        <v>184</v>
      </c>
      <c r="B215" s="9" t="s">
        <v>166</v>
      </c>
      <c r="C215" s="10" t="s">
        <v>215</v>
      </c>
      <c r="D215" s="39" t="s">
        <v>300</v>
      </c>
      <c r="E215" s="73"/>
      <c r="F215" s="12" t="s">
        <v>37</v>
      </c>
      <c r="G215" s="10">
        <v>16</v>
      </c>
      <c r="H215" s="105">
        <v>6900</v>
      </c>
      <c r="I215" s="123">
        <f t="shared" si="463"/>
        <v>8211</v>
      </c>
      <c r="J215" s="105">
        <f t="shared" si="414"/>
        <v>110400</v>
      </c>
      <c r="K215" s="140">
        <f t="shared" si="478"/>
        <v>131376</v>
      </c>
      <c r="L215" s="108">
        <v>7320</v>
      </c>
      <c r="M215" s="108">
        <f>+L215*1.19</f>
        <v>8710.7999999999993</v>
      </c>
      <c r="N215" s="108">
        <f>+L215*G215</f>
        <v>117120</v>
      </c>
      <c r="O215" s="108">
        <f>+M215*G215</f>
        <v>139372.79999999999</v>
      </c>
      <c r="P215" s="108">
        <v>3900</v>
      </c>
      <c r="Q215" s="108">
        <f t="shared" si="464"/>
        <v>4641</v>
      </c>
      <c r="R215" s="105">
        <f t="shared" si="465"/>
        <v>62400</v>
      </c>
      <c r="S215" s="108">
        <f t="shared" si="466"/>
        <v>74256</v>
      </c>
      <c r="T215" s="108">
        <f t="shared" si="418"/>
        <v>115001.59999999999</v>
      </c>
      <c r="U215" s="108">
        <f t="shared" si="419"/>
        <v>28995.863407044799</v>
      </c>
      <c r="V215" s="127">
        <f t="shared" si="410"/>
        <v>0.25213443471260227</v>
      </c>
      <c r="W215" s="108">
        <f t="shared" si="411"/>
        <v>7187.5999999999995</v>
      </c>
      <c r="X215" s="108">
        <f t="shared" si="412"/>
        <v>115001.59999999999</v>
      </c>
      <c r="Y215" s="108">
        <v>4437</v>
      </c>
      <c r="Z215" s="108">
        <f>+Y215*1.19</f>
        <v>5280.03</v>
      </c>
      <c r="AA215" s="108">
        <f t="shared" si="472"/>
        <v>70992</v>
      </c>
      <c r="AB215" s="108">
        <f t="shared" si="473"/>
        <v>84480.48</v>
      </c>
      <c r="AC215" s="108">
        <v>4046</v>
      </c>
      <c r="AD215" s="108">
        <v>4815</v>
      </c>
      <c r="AE215" s="108">
        <f t="shared" si="474"/>
        <v>64736</v>
      </c>
      <c r="AF215" s="108">
        <f t="shared" si="475"/>
        <v>77040</v>
      </c>
      <c r="AG215" s="105">
        <f>_xlfn.XLOOKUP(D215,[1]General!$D$7:$D$477,[1]General!$L$7:$L$477)</f>
        <v>4719.3277310924368</v>
      </c>
      <c r="AH215" s="108">
        <f>_xlfn.XLOOKUP(D215,[1]General!$D$7:$D$477,[1]General!$M$7:$M$477)</f>
        <v>5616</v>
      </c>
      <c r="AI215" s="108">
        <f t="shared" si="476"/>
        <v>75509.243697478989</v>
      </c>
      <c r="AJ215" s="108">
        <f t="shared" si="477"/>
        <v>89856</v>
      </c>
      <c r="AK215" s="108">
        <f t="shared" si="420"/>
        <v>83792.159999999989</v>
      </c>
      <c r="AL215" s="108">
        <f t="shared" si="421"/>
        <v>5254.6996309208771</v>
      </c>
      <c r="AM215" s="127">
        <f t="shared" si="422"/>
        <v>6.271111319866772E-2</v>
      </c>
      <c r="AN215" s="108">
        <f t="shared" si="423"/>
        <v>5237.0099999999993</v>
      </c>
      <c r="AO215" s="108">
        <f t="shared" si="424"/>
        <v>83792.159999999989</v>
      </c>
      <c r="AP215" s="108">
        <f t="shared" si="425"/>
        <v>99396.87999999999</v>
      </c>
      <c r="AQ215" s="108">
        <f t="shared" si="426"/>
        <v>15604.720000000014</v>
      </c>
      <c r="AR215" s="116">
        <f t="shared" si="427"/>
        <v>0.15699406259029475</v>
      </c>
      <c r="AS215" s="131">
        <f>AVERAGE(I215,M215,Q215,Z215,AD215,AH215)</f>
        <v>6212.3050000000003</v>
      </c>
      <c r="AT215" s="156">
        <f t="shared" si="471"/>
        <v>99396.88</v>
      </c>
      <c r="AU215" s="157" t="s">
        <v>38</v>
      </c>
    </row>
    <row r="216" spans="1:78" s="37" customFormat="1" ht="58" x14ac:dyDescent="0.35">
      <c r="A216" s="67">
        <v>185</v>
      </c>
      <c r="B216" s="67" t="s">
        <v>34</v>
      </c>
      <c r="C216" s="68" t="s">
        <v>210</v>
      </c>
      <c r="D216" s="69" t="str">
        <f>+[2]General!$D$214</f>
        <v>3 Bonos de reconocimiento deportivo, redimibles en almacenes deportivos ubicados en Bogotá por el valor de cada una de las premiaciones Nota: El pago de este bono debe incluir la carga tributaria y el pago del mismo debe ser valor neto</v>
      </c>
      <c r="E216" s="77"/>
      <c r="F216" s="70" t="s">
        <v>169</v>
      </c>
      <c r="G216" s="68">
        <v>1</v>
      </c>
      <c r="H216" s="97"/>
      <c r="I216" s="97"/>
      <c r="J216" s="97"/>
      <c r="K216" s="97"/>
      <c r="L216" s="125"/>
      <c r="M216" s="125"/>
      <c r="N216" s="125"/>
      <c r="O216" s="125"/>
      <c r="P216" s="125"/>
      <c r="Q216" s="125"/>
      <c r="R216" s="125"/>
      <c r="S216" s="125"/>
      <c r="T216" s="125"/>
      <c r="U216" s="125"/>
      <c r="V216" s="138"/>
      <c r="W216" s="125"/>
      <c r="X216" s="125"/>
      <c r="Y216" s="125"/>
      <c r="Z216" s="125"/>
      <c r="AA216" s="125"/>
      <c r="AB216" s="125"/>
      <c r="AC216" s="125" t="s">
        <v>160</v>
      </c>
      <c r="AD216" s="125" t="s">
        <v>161</v>
      </c>
      <c r="AE216" s="125" t="s">
        <v>160</v>
      </c>
      <c r="AF216" s="125" t="s">
        <v>160</v>
      </c>
      <c r="AG216" s="125"/>
      <c r="AH216" s="125"/>
      <c r="AI216" s="125"/>
      <c r="AJ216" s="125"/>
      <c r="AK216" s="125"/>
      <c r="AL216" s="125"/>
      <c r="AM216" s="138"/>
      <c r="AN216" s="125"/>
      <c r="AO216" s="125"/>
      <c r="AP216" s="125"/>
      <c r="AQ216" s="125"/>
      <c r="AR216" s="130"/>
      <c r="AS216" s="100">
        <v>2300000</v>
      </c>
      <c r="AT216" s="156">
        <f t="shared" si="471"/>
        <v>2300000</v>
      </c>
      <c r="AU216" s="132"/>
      <c r="AV216" s="58"/>
      <c r="AW216" s="171"/>
      <c r="AX216" s="58"/>
      <c r="AY216" s="58"/>
      <c r="AZ216" s="58"/>
      <c r="BA216" s="58"/>
      <c r="BB216" s="58"/>
      <c r="BC216" s="58"/>
      <c r="BD216" s="58"/>
      <c r="BE216" s="58"/>
      <c r="BF216" s="58"/>
      <c r="BG216" s="58"/>
      <c r="BH216" s="58"/>
      <c r="BI216" s="58"/>
      <c r="BJ216" s="58"/>
      <c r="BK216" s="58"/>
      <c r="BL216" s="58"/>
      <c r="BM216" s="58"/>
      <c r="BN216" s="58"/>
      <c r="BO216" s="58"/>
      <c r="BP216" s="58"/>
      <c r="BQ216" s="58"/>
      <c r="BR216" s="58"/>
      <c r="BS216" s="58"/>
      <c r="BT216" s="58"/>
      <c r="BU216" s="58"/>
      <c r="BV216" s="58"/>
      <c r="BW216" s="58"/>
      <c r="BX216" s="58"/>
      <c r="BY216" s="58"/>
      <c r="BZ216" s="58"/>
    </row>
    <row r="217" spans="1:78" s="37" customFormat="1" x14ac:dyDescent="0.35">
      <c r="A217" s="236" t="s">
        <v>151</v>
      </c>
      <c r="B217" s="237"/>
      <c r="C217" s="237"/>
      <c r="D217" s="237"/>
      <c r="E217" s="237"/>
      <c r="F217" s="237"/>
      <c r="G217" s="238"/>
      <c r="H217" s="112">
        <f>SUM(H211:H216)</f>
        <v>2442088.29</v>
      </c>
      <c r="I217" s="112">
        <f>SUM(I211:I216)</f>
        <v>2906085.0651000002</v>
      </c>
      <c r="J217" s="112">
        <f>SUM(J211:J216)</f>
        <v>6530561.5099999988</v>
      </c>
      <c r="K217" s="112">
        <f t="shared" ref="K217" si="479">SUM(K211:K216)</f>
        <v>7771368.1968999999</v>
      </c>
      <c r="L217" s="109">
        <f>SUM(L211:L216)</f>
        <v>2527876.62</v>
      </c>
      <c r="M217" s="109">
        <f>SUM(M211:M216)</f>
        <v>3008173.1778000002</v>
      </c>
      <c r="N217" s="109">
        <f>SUM(N211:N216)</f>
        <v>6754890.7000000002</v>
      </c>
      <c r="O217" s="109">
        <f t="shared" ref="O217" si="480">SUM(O211:O216)</f>
        <v>8038319.9330000002</v>
      </c>
      <c r="P217" s="109">
        <f>SUM(P211:P216)</f>
        <v>1380310.77</v>
      </c>
      <c r="Q217" s="109">
        <f>SUM(Q211:Q216)</f>
        <v>1642569.8163000001</v>
      </c>
      <c r="R217" s="109">
        <f>SUM(R211:R216)</f>
        <v>3691186.93</v>
      </c>
      <c r="S217" s="109">
        <f t="shared" ref="S217" si="481">SUM(S211:S216)</f>
        <v>4392512.4466999993</v>
      </c>
      <c r="T217" s="109">
        <f t="shared" si="418"/>
        <v>6734066.8588666664</v>
      </c>
      <c r="U217" s="109">
        <f t="shared" si="419"/>
        <v>1659311.8264719632</v>
      </c>
      <c r="V217" s="99"/>
      <c r="W217" s="109">
        <f t="shared" si="411"/>
        <v>2518942.6864000005</v>
      </c>
      <c r="X217" s="109">
        <f t="shared" si="412"/>
        <v>6734066.8588666664</v>
      </c>
      <c r="Y217" s="109">
        <f>SUM(Y211:Y216)</f>
        <v>692840</v>
      </c>
      <c r="Z217" s="109">
        <f>SUM(Z211:Z216)</f>
        <v>824479.6</v>
      </c>
      <c r="AA217" s="109">
        <f t="shared" ref="AA217:AS217" si="482">SUM(AA211:AA216)</f>
        <v>2012663</v>
      </c>
      <c r="AB217" s="109">
        <f t="shared" si="482"/>
        <v>2395068.9699999997</v>
      </c>
      <c r="AC217" s="109">
        <f t="shared" ref="AC217" si="483">SUM(AC211:AC216)</f>
        <v>704401</v>
      </c>
      <c r="AD217" s="109">
        <f t="shared" ref="AD217" si="484">SUM(AD211:AD216)</f>
        <v>838238</v>
      </c>
      <c r="AE217" s="109">
        <f t="shared" ref="AE217" si="485">SUM(AE211:AE216)</f>
        <v>2053316</v>
      </c>
      <c r="AF217" s="109">
        <f t="shared" ref="AF217" si="486">SUM(AF211:AF216)</f>
        <v>2443452</v>
      </c>
      <c r="AG217" s="109">
        <f t="shared" ref="AG217" si="487">SUM(AG211:AG216)</f>
        <v>725250.42016806721</v>
      </c>
      <c r="AH217" s="109">
        <f t="shared" ref="AH217" si="488">SUM(AH211:AH216)</f>
        <v>863048</v>
      </c>
      <c r="AI217" s="109">
        <f t="shared" ref="AI217" si="489">SUM(AI211:AI216)</f>
        <v>2108591.5966386553</v>
      </c>
      <c r="AJ217" s="109">
        <f t="shared" ref="AJ217" si="490">SUM(AJ211:AJ216)</f>
        <v>2509224</v>
      </c>
      <c r="AK217" s="109">
        <f t="shared" ref="AK217" si="491">SUM(AK211:AK216)</f>
        <v>2449248.3233333332</v>
      </c>
      <c r="AL217" s="109">
        <f t="shared" ref="AL217" si="492">SUM(AL211:AL216)</f>
        <v>150629.48308370844</v>
      </c>
      <c r="AM217" s="99"/>
      <c r="AN217" s="109">
        <f t="shared" si="482"/>
        <v>841921.86666666658</v>
      </c>
      <c r="AO217" s="109">
        <f t="shared" si="482"/>
        <v>2449248.3233333332</v>
      </c>
      <c r="AP217" s="109">
        <f t="shared" si="482"/>
        <v>4591657.5910999989</v>
      </c>
      <c r="AQ217" s="109">
        <f t="shared" si="482"/>
        <v>2247345.6977666668</v>
      </c>
      <c r="AR217" s="109"/>
      <c r="AS217" s="109">
        <f t="shared" si="482"/>
        <v>3127308.6565</v>
      </c>
      <c r="AT217" s="109">
        <f>SUM(AT211:AT216)</f>
        <v>4719988.427666666</v>
      </c>
      <c r="AU217" s="89"/>
      <c r="AV217" s="58"/>
      <c r="AW217" s="171">
        <v>4719988.427666666</v>
      </c>
      <c r="AX217" s="58"/>
      <c r="AY217" s="58"/>
      <c r="AZ217" s="58"/>
      <c r="BA217" s="58"/>
      <c r="BB217" s="58"/>
      <c r="BC217" s="58"/>
      <c r="BD217" s="58"/>
      <c r="BE217" s="58"/>
      <c r="BF217" s="58"/>
      <c r="BG217" s="58"/>
      <c r="BH217" s="58"/>
      <c r="BI217" s="58"/>
      <c r="BJ217" s="58"/>
      <c r="BK217" s="58"/>
      <c r="BL217" s="58"/>
      <c r="BM217" s="58"/>
      <c r="BN217" s="58"/>
      <c r="BO217" s="58"/>
      <c r="BP217" s="58"/>
      <c r="BQ217" s="58"/>
      <c r="BR217" s="58"/>
      <c r="BS217" s="58"/>
      <c r="BT217" s="58"/>
      <c r="BU217" s="58"/>
      <c r="BV217" s="58"/>
      <c r="BW217" s="58"/>
      <c r="BX217" s="58"/>
      <c r="BY217" s="58"/>
      <c r="BZ217" s="58"/>
    </row>
    <row r="218" spans="1:78" x14ac:dyDescent="0.35">
      <c r="A218" s="81" t="s">
        <v>316</v>
      </c>
      <c r="B218" s="82"/>
      <c r="C218" s="82"/>
      <c r="D218" s="82"/>
      <c r="E218" s="82"/>
      <c r="F218" s="82"/>
      <c r="G218" s="82"/>
      <c r="H218" s="107"/>
      <c r="I218" s="124"/>
      <c r="J218" s="124"/>
      <c r="K218" s="142"/>
      <c r="L218" s="84"/>
      <c r="M218" s="84"/>
      <c r="N218" s="84"/>
      <c r="O218" s="84"/>
      <c r="P218" s="84"/>
      <c r="Q218" s="84"/>
      <c r="R218" s="84"/>
      <c r="S218" s="84"/>
      <c r="T218" s="84"/>
      <c r="U218" s="84"/>
      <c r="V218" s="149"/>
      <c r="W218" s="84"/>
      <c r="X218" s="84"/>
      <c r="Y218" s="84"/>
      <c r="Z218" s="84"/>
      <c r="AA218" s="84"/>
      <c r="AB218" s="84"/>
      <c r="AC218" s="84"/>
      <c r="AD218" s="84"/>
      <c r="AE218" s="84"/>
      <c r="AF218" s="84"/>
      <c r="AG218" s="84"/>
      <c r="AH218" s="84"/>
      <c r="AI218" s="84"/>
      <c r="AJ218" s="84"/>
      <c r="AK218" s="84"/>
      <c r="AL218" s="84"/>
      <c r="AM218" s="149"/>
      <c r="AN218" s="84"/>
      <c r="AO218" s="84"/>
      <c r="AP218" s="84"/>
      <c r="AQ218" s="84"/>
      <c r="AR218" s="84"/>
      <c r="AS218" s="216"/>
      <c r="AT218" s="216"/>
      <c r="AU218" s="84"/>
    </row>
    <row r="219" spans="1:78" ht="58" x14ac:dyDescent="0.35">
      <c r="A219" s="9">
        <v>186</v>
      </c>
      <c r="B219" s="9" t="s">
        <v>166</v>
      </c>
      <c r="C219" s="10" t="s">
        <v>317</v>
      </c>
      <c r="D219" s="39" t="s">
        <v>318</v>
      </c>
      <c r="E219" s="73"/>
      <c r="F219" s="12" t="s">
        <v>269</v>
      </c>
      <c r="G219" s="10">
        <v>2</v>
      </c>
      <c r="H219" s="105">
        <v>977500</v>
      </c>
      <c r="I219" s="123">
        <f t="shared" ref="I219:I221" si="493">+H219*1.19</f>
        <v>1163225</v>
      </c>
      <c r="J219" s="105">
        <f t="shared" si="414"/>
        <v>1955000</v>
      </c>
      <c r="K219" s="140">
        <f t="shared" si="478"/>
        <v>2326450</v>
      </c>
      <c r="L219" s="108">
        <v>1003000</v>
      </c>
      <c r="M219" s="108">
        <f>+L219*1.19</f>
        <v>1193570</v>
      </c>
      <c r="N219" s="108">
        <f>+L219*$G$219</f>
        <v>2006000</v>
      </c>
      <c r="O219" s="108">
        <f>+M219*$G$219</f>
        <v>2387140</v>
      </c>
      <c r="P219" s="108">
        <v>552500</v>
      </c>
      <c r="Q219" s="108">
        <f t="shared" ref="Q219:Q221" si="494">+P219*1.19</f>
        <v>657475</v>
      </c>
      <c r="R219" s="105">
        <f t="shared" ref="R219:R221" si="495">+P219*G219</f>
        <v>1105000</v>
      </c>
      <c r="S219" s="108">
        <f t="shared" ref="S219:S221" si="496">+Q219*G219</f>
        <v>1314950</v>
      </c>
      <c r="T219" s="108">
        <f t="shared" si="418"/>
        <v>2009513.3333333333</v>
      </c>
      <c r="U219" s="108">
        <f t="shared" si="419"/>
        <v>491755.01152052893</v>
      </c>
      <c r="V219" s="127">
        <f t="shared" si="410"/>
        <v>0.24471348528194004</v>
      </c>
      <c r="W219" s="108">
        <f t="shared" si="411"/>
        <v>1004756.6666666666</v>
      </c>
      <c r="X219" s="108">
        <f t="shared" si="412"/>
        <v>2009513.3333333333</v>
      </c>
      <c r="Y219" s="108">
        <v>130378</v>
      </c>
      <c r="Z219" s="108">
        <f>+Y219*1.19</f>
        <v>155149.82</v>
      </c>
      <c r="AA219" s="108">
        <f t="shared" ref="AA219" si="497">+Y219*G219</f>
        <v>260756</v>
      </c>
      <c r="AB219" s="108">
        <f t="shared" ref="AB219" si="498">+Z219*G219</f>
        <v>310299.64</v>
      </c>
      <c r="AC219" s="56">
        <f>+AD219/1.19</f>
        <v>118689.0756302521</v>
      </c>
      <c r="AD219" s="118">
        <v>141240</v>
      </c>
      <c r="AE219" s="108">
        <f>+AC219*G219</f>
        <v>237378.15126050421</v>
      </c>
      <c r="AF219" s="108">
        <f>+AD219*G219</f>
        <v>282480</v>
      </c>
      <c r="AG219" s="108">
        <f>AH219/1.19</f>
        <v>136134.45378151262</v>
      </c>
      <c r="AH219" s="108">
        <v>162000</v>
      </c>
      <c r="AI219" s="108">
        <f t="shared" ref="AI219" si="499">+AG219*G219</f>
        <v>272268.90756302525</v>
      </c>
      <c r="AJ219" s="108">
        <f t="shared" ref="AJ219" si="500">AH219*G219</f>
        <v>324000</v>
      </c>
      <c r="AK219" s="108">
        <f t="shared" si="420"/>
        <v>305593.21333333332</v>
      </c>
      <c r="AL219" s="108">
        <f t="shared" si="421"/>
        <v>17274.073809740297</v>
      </c>
      <c r="AM219" s="127">
        <f t="shared" si="422"/>
        <v>5.6526365953350463E-2</v>
      </c>
      <c r="AN219" s="108">
        <f t="shared" si="423"/>
        <v>152796.60666666666</v>
      </c>
      <c r="AO219" s="108">
        <f t="shared" si="424"/>
        <v>305593.21333333332</v>
      </c>
      <c r="AP219" s="108">
        <f t="shared" si="425"/>
        <v>1157553.2733333332</v>
      </c>
      <c r="AQ219" s="108">
        <f t="shared" si="426"/>
        <v>851960.06000000017</v>
      </c>
      <c r="AR219" s="133">
        <f t="shared" si="427"/>
        <v>0.73600073502160679</v>
      </c>
      <c r="AS219" s="131">
        <f>+AN219</f>
        <v>152796.60666666666</v>
      </c>
      <c r="AT219" s="156">
        <f t="shared" ref="AT219:AT222" si="501">+AS219*G219</f>
        <v>305593.21333333332</v>
      </c>
      <c r="AU219" s="157" t="s">
        <v>44</v>
      </c>
    </row>
    <row r="220" spans="1:78" ht="58" x14ac:dyDescent="0.35">
      <c r="A220" s="9">
        <v>187</v>
      </c>
      <c r="B220" s="9" t="s">
        <v>34</v>
      </c>
      <c r="C220" s="10" t="s">
        <v>207</v>
      </c>
      <c r="D220" s="39" t="s">
        <v>208</v>
      </c>
      <c r="E220" s="73"/>
      <c r="F220" s="12" t="s">
        <v>37</v>
      </c>
      <c r="G220" s="10">
        <v>6</v>
      </c>
      <c r="H220" s="105">
        <v>173650</v>
      </c>
      <c r="I220" s="123">
        <f t="shared" si="493"/>
        <v>206643.5</v>
      </c>
      <c r="J220" s="105">
        <f t="shared" si="414"/>
        <v>1041900</v>
      </c>
      <c r="K220" s="140">
        <f t="shared" si="478"/>
        <v>1239861</v>
      </c>
      <c r="L220" s="108">
        <v>181200</v>
      </c>
      <c r="M220" s="108">
        <f t="shared" ref="M220:M221" si="502">+L220*1.19</f>
        <v>215628</v>
      </c>
      <c r="N220" s="108">
        <f>+L220*$G$219</f>
        <v>362400</v>
      </c>
      <c r="O220" s="108">
        <f>+M220*$G$220</f>
        <v>1293768</v>
      </c>
      <c r="P220" s="108">
        <v>98150</v>
      </c>
      <c r="Q220" s="108">
        <f t="shared" si="494"/>
        <v>116798.5</v>
      </c>
      <c r="R220" s="105">
        <f t="shared" si="495"/>
        <v>588900</v>
      </c>
      <c r="S220" s="108">
        <f t="shared" si="496"/>
        <v>700791</v>
      </c>
      <c r="T220" s="108">
        <f t="shared" si="418"/>
        <v>1078140</v>
      </c>
      <c r="U220" s="108">
        <f t="shared" si="419"/>
        <v>267732.07006632583</v>
      </c>
      <c r="V220" s="127">
        <f t="shared" si="410"/>
        <v>0.24832774042918901</v>
      </c>
      <c r="W220" s="108">
        <f t="shared" si="411"/>
        <v>179690</v>
      </c>
      <c r="X220" s="108">
        <f t="shared" si="412"/>
        <v>1078140</v>
      </c>
      <c r="Y220" s="108">
        <v>196017</v>
      </c>
      <c r="Z220" s="108">
        <f>+Y220*1.19</f>
        <v>233260.22999999998</v>
      </c>
      <c r="AA220" s="108">
        <f t="shared" ref="AA220:AA221" si="503">+Y220*G220</f>
        <v>1176102</v>
      </c>
      <c r="AB220" s="108">
        <f t="shared" ref="AB220:AB221" si="504">+Z220*G220</f>
        <v>1399561.38</v>
      </c>
      <c r="AC220" s="56">
        <f t="shared" ref="AC220:AC221" si="505">+AD220/1.19</f>
        <v>181630.25210084036</v>
      </c>
      <c r="AD220" s="108">
        <v>216140</v>
      </c>
      <c r="AE220" s="108">
        <f t="shared" ref="AE220:AE221" si="506">+AC220*G220</f>
        <v>1089781.5126050422</v>
      </c>
      <c r="AF220" s="108">
        <f t="shared" ref="AF220:AF221" si="507">+AD220*G220</f>
        <v>1296840</v>
      </c>
      <c r="AG220" s="105">
        <f>_xlfn.XLOOKUP(D220,[1]General!$D$7:$D$477,[1]General!$L$7:$L$477)</f>
        <v>166554.62184873951</v>
      </c>
      <c r="AH220" s="108">
        <f>_xlfn.XLOOKUP(D220,[1]General!$D$7:$D$477,[1]General!$M$7:$M$477)</f>
        <v>198200</v>
      </c>
      <c r="AI220" s="108">
        <f t="shared" ref="AI220:AI221" si="508">+AG220*G220</f>
        <v>999327.73109243705</v>
      </c>
      <c r="AJ220" s="108">
        <f t="shared" ref="AJ220:AJ221" si="509">AH220*G220</f>
        <v>1189200</v>
      </c>
      <c r="AK220" s="108">
        <f t="shared" si="420"/>
        <v>1295200.46</v>
      </c>
      <c r="AL220" s="108">
        <f t="shared" si="421"/>
        <v>85887.498575888167</v>
      </c>
      <c r="AM220" s="127">
        <f t="shared" si="422"/>
        <v>6.6312127912530369E-2</v>
      </c>
      <c r="AN220" s="108">
        <f t="shared" si="423"/>
        <v>215866.74333333332</v>
      </c>
      <c r="AO220" s="108">
        <f t="shared" si="424"/>
        <v>1295200.46</v>
      </c>
      <c r="AP220" s="108">
        <f t="shared" si="425"/>
        <v>1186670.23</v>
      </c>
      <c r="AQ220" s="108">
        <f t="shared" si="426"/>
        <v>108530.22999999998</v>
      </c>
      <c r="AR220" s="116">
        <f t="shared" si="427"/>
        <v>9.1457784358507072E-2</v>
      </c>
      <c r="AS220" s="131">
        <f>AVERAGE(I220,M220,Q220,Z220,AD220,AH220)</f>
        <v>197778.37166666667</v>
      </c>
      <c r="AT220" s="156">
        <f t="shared" si="501"/>
        <v>1186670.23</v>
      </c>
      <c r="AU220" s="157" t="s">
        <v>38</v>
      </c>
    </row>
    <row r="221" spans="1:78" ht="87" x14ac:dyDescent="0.35">
      <c r="A221" s="9">
        <v>188</v>
      </c>
      <c r="B221" s="9" t="s">
        <v>166</v>
      </c>
      <c r="C221" s="13" t="s">
        <v>319</v>
      </c>
      <c r="D221" s="14" t="s">
        <v>320</v>
      </c>
      <c r="E221" s="16"/>
      <c r="F221" s="12" t="s">
        <v>37</v>
      </c>
      <c r="G221" s="16">
        <v>1</v>
      </c>
      <c r="H221" s="105">
        <v>1955000</v>
      </c>
      <c r="I221" s="123">
        <f t="shared" si="493"/>
        <v>2326450</v>
      </c>
      <c r="J221" s="105">
        <f t="shared" si="414"/>
        <v>1955000</v>
      </c>
      <c r="K221" s="140">
        <f t="shared" si="478"/>
        <v>2326450</v>
      </c>
      <c r="L221" s="108">
        <v>2074000</v>
      </c>
      <c r="M221" s="108">
        <f t="shared" si="502"/>
        <v>2468060</v>
      </c>
      <c r="N221" s="108">
        <f>+L221*G221</f>
        <v>2074000</v>
      </c>
      <c r="O221" s="108">
        <f>+M221*G221</f>
        <v>2468060</v>
      </c>
      <c r="P221" s="108">
        <v>1105000</v>
      </c>
      <c r="Q221" s="108">
        <f t="shared" si="494"/>
        <v>1314950</v>
      </c>
      <c r="R221" s="105">
        <f t="shared" si="495"/>
        <v>1105000</v>
      </c>
      <c r="S221" s="108">
        <f t="shared" si="496"/>
        <v>1314950</v>
      </c>
      <c r="T221" s="108">
        <f t="shared" si="418"/>
        <v>2036486.6666666667</v>
      </c>
      <c r="U221" s="108">
        <f t="shared" si="419"/>
        <v>513468.41449975176</v>
      </c>
      <c r="V221" s="127">
        <f t="shared" si="410"/>
        <v>0.25213443471260227</v>
      </c>
      <c r="W221" s="108">
        <f t="shared" si="411"/>
        <v>2036486.6666666667</v>
      </c>
      <c r="X221" s="108">
        <f t="shared" si="412"/>
        <v>2036486.6666666667</v>
      </c>
      <c r="Y221" s="108">
        <v>752202</v>
      </c>
      <c r="Z221" s="108">
        <f>+Y221*1.19</f>
        <v>895120.38</v>
      </c>
      <c r="AA221" s="108">
        <f t="shared" si="503"/>
        <v>752202</v>
      </c>
      <c r="AB221" s="108">
        <f t="shared" si="504"/>
        <v>895120.38</v>
      </c>
      <c r="AC221" s="56">
        <f t="shared" si="505"/>
        <v>829831.93277310929</v>
      </c>
      <c r="AD221" s="118">
        <v>987500</v>
      </c>
      <c r="AE221" s="108">
        <f t="shared" si="506"/>
        <v>829831.93277310929</v>
      </c>
      <c r="AF221" s="108">
        <f t="shared" si="507"/>
        <v>987500</v>
      </c>
      <c r="AG221" s="105">
        <v>838865.54621848743</v>
      </c>
      <c r="AH221" s="108">
        <v>998250</v>
      </c>
      <c r="AI221" s="108">
        <f t="shared" si="508"/>
        <v>838865.54621848743</v>
      </c>
      <c r="AJ221" s="108">
        <f t="shared" si="509"/>
        <v>998250</v>
      </c>
      <c r="AK221" s="108">
        <f t="shared" si="420"/>
        <v>960290.12666666659</v>
      </c>
      <c r="AL221" s="108">
        <f t="shared" si="421"/>
        <v>46290.478037771674</v>
      </c>
      <c r="AM221" s="127">
        <f t="shared" si="422"/>
        <v>4.8204679765326698E-2</v>
      </c>
      <c r="AN221" s="108">
        <f t="shared" si="423"/>
        <v>960290.12666666659</v>
      </c>
      <c r="AO221" s="108">
        <f t="shared" si="424"/>
        <v>960290.12666666659</v>
      </c>
      <c r="AP221" s="108">
        <f t="shared" si="425"/>
        <v>1498388.3966666667</v>
      </c>
      <c r="AQ221" s="108">
        <f t="shared" si="426"/>
        <v>538098.26999999979</v>
      </c>
      <c r="AR221" s="133">
        <f t="shared" si="427"/>
        <v>0.35911801719571496</v>
      </c>
      <c r="AS221" s="131">
        <f>AVERAGE(AJ221,AB221,AF221)</f>
        <v>960290.12666666659</v>
      </c>
      <c r="AT221" s="156">
        <f t="shared" si="501"/>
        <v>960290.12666666659</v>
      </c>
      <c r="AU221" s="157" t="s">
        <v>44</v>
      </c>
    </row>
    <row r="222" spans="1:78" s="37" customFormat="1" ht="58" x14ac:dyDescent="0.35">
      <c r="A222" s="67">
        <v>189</v>
      </c>
      <c r="B222" s="67" t="s">
        <v>34</v>
      </c>
      <c r="C222" s="68" t="s">
        <v>210</v>
      </c>
      <c r="D222" s="69" t="str">
        <f>+[2]General!$D$222</f>
        <v>6 Bonos de reconocimiento deportivo, redimibles en almacenes deportivos ubicados en Bogotá por el valor de cada una de las premiaciones Nota: El pago de este bono debe incluir la carga tributaria y el pago del mismo debe ser valor neto</v>
      </c>
      <c r="E222" s="77"/>
      <c r="F222" s="70" t="s">
        <v>169</v>
      </c>
      <c r="G222" s="68">
        <v>1</v>
      </c>
      <c r="H222" s="97"/>
      <c r="I222" s="97"/>
      <c r="J222" s="97"/>
      <c r="K222" s="97"/>
      <c r="L222" s="125"/>
      <c r="M222" s="125"/>
      <c r="N222" s="125"/>
      <c r="O222" s="125"/>
      <c r="P222" s="125"/>
      <c r="Q222" s="125"/>
      <c r="R222" s="125"/>
      <c r="S222" s="125"/>
      <c r="T222" s="125"/>
      <c r="U222" s="125"/>
      <c r="V222" s="138"/>
      <c r="W222" s="125"/>
      <c r="X222" s="125"/>
      <c r="Y222" s="125"/>
      <c r="Z222" s="125"/>
      <c r="AA222" s="125"/>
      <c r="AB222" s="125"/>
      <c r="AC222" s="125" t="s">
        <v>160</v>
      </c>
      <c r="AD222" s="125" t="s">
        <v>161</v>
      </c>
      <c r="AE222" s="125" t="s">
        <v>160</v>
      </c>
      <c r="AF222" s="125" t="s">
        <v>160</v>
      </c>
      <c r="AG222" s="125"/>
      <c r="AH222" s="125"/>
      <c r="AI222" s="125"/>
      <c r="AJ222" s="125"/>
      <c r="AK222" s="125"/>
      <c r="AL222" s="125"/>
      <c r="AM222" s="138"/>
      <c r="AN222" s="125"/>
      <c r="AO222" s="125"/>
      <c r="AP222" s="125"/>
      <c r="AQ222" s="125"/>
      <c r="AR222" s="130"/>
      <c r="AS222" s="100">
        <v>6000000</v>
      </c>
      <c r="AT222" s="156">
        <f t="shared" si="501"/>
        <v>6000000</v>
      </c>
      <c r="AU222" s="132"/>
      <c r="AV222" s="58"/>
      <c r="AW222" s="171"/>
      <c r="AX222" s="58"/>
      <c r="AY222" s="58"/>
      <c r="AZ222" s="58"/>
      <c r="BA222" s="58"/>
      <c r="BB222" s="58"/>
      <c r="BC222" s="58"/>
      <c r="BD222" s="58"/>
      <c r="BE222" s="58"/>
      <c r="BF222" s="58"/>
      <c r="BG222" s="58"/>
      <c r="BH222" s="58"/>
      <c r="BI222" s="58"/>
      <c r="BJ222" s="58"/>
      <c r="BK222" s="58"/>
      <c r="BL222" s="58"/>
      <c r="BM222" s="58"/>
      <c r="BN222" s="58"/>
      <c r="BO222" s="58"/>
      <c r="BP222" s="58"/>
      <c r="BQ222" s="58"/>
      <c r="BR222" s="58"/>
      <c r="BS222" s="58"/>
      <c r="BT222" s="58"/>
      <c r="BU222" s="58"/>
      <c r="BV222" s="58"/>
      <c r="BW222" s="58"/>
      <c r="BX222" s="58"/>
      <c r="BY222" s="58"/>
      <c r="BZ222" s="58"/>
    </row>
    <row r="223" spans="1:78" s="37" customFormat="1" x14ac:dyDescent="0.35">
      <c r="A223" s="236" t="s">
        <v>151</v>
      </c>
      <c r="B223" s="237"/>
      <c r="C223" s="237"/>
      <c r="D223" s="237"/>
      <c r="E223" s="237"/>
      <c r="F223" s="237"/>
      <c r="G223" s="238"/>
      <c r="H223" s="112">
        <f>SUM(H219:H222)</f>
        <v>3106150</v>
      </c>
      <c r="I223" s="112">
        <f t="shared" ref="I223:K223" si="510">SUM(I219:I222)</f>
        <v>3696318.5</v>
      </c>
      <c r="J223" s="112">
        <f>SUM(J219:J222)</f>
        <v>4951900</v>
      </c>
      <c r="K223" s="112">
        <f t="shared" si="510"/>
        <v>5892761</v>
      </c>
      <c r="L223" s="109">
        <f>SUM(L219:L222)</f>
        <v>3258200</v>
      </c>
      <c r="M223" s="109">
        <f t="shared" ref="M223" si="511">SUM(M219:M222)</f>
        <v>3877258</v>
      </c>
      <c r="N223" s="109">
        <f>SUM(N219:N222)</f>
        <v>4442400</v>
      </c>
      <c r="O223" s="109">
        <f t="shared" ref="O223" si="512">SUM(O219:O222)</f>
        <v>6148968</v>
      </c>
      <c r="P223" s="109">
        <f>SUM(P219:P222)</f>
        <v>1755650</v>
      </c>
      <c r="Q223" s="109">
        <f t="shared" ref="Q223" si="513">SUM(Q219:Q222)</f>
        <v>2089223.5</v>
      </c>
      <c r="R223" s="109">
        <f>SUM(R219:R222)</f>
        <v>2798900</v>
      </c>
      <c r="S223" s="109">
        <f t="shared" ref="S223" si="514">SUM(S219:S222)</f>
        <v>3330691</v>
      </c>
      <c r="T223" s="109">
        <f t="shared" si="418"/>
        <v>5124140</v>
      </c>
      <c r="U223" s="109">
        <f t="shared" si="419"/>
        <v>1272466.1078428244</v>
      </c>
      <c r="V223" s="99"/>
      <c r="W223" s="109">
        <f t="shared" si="411"/>
        <v>3220933.3333333335</v>
      </c>
      <c r="X223" s="109">
        <f t="shared" si="412"/>
        <v>5124140</v>
      </c>
      <c r="Y223" s="109">
        <f>SUM(Y219:Y222)</f>
        <v>1078597</v>
      </c>
      <c r="Z223" s="109">
        <f t="shared" ref="Z223:AS223" si="515">SUM(Z219:Z222)</f>
        <v>1283530.43</v>
      </c>
      <c r="AA223" s="109">
        <f t="shared" si="515"/>
        <v>2189060</v>
      </c>
      <c r="AB223" s="109">
        <f t="shared" si="515"/>
        <v>2604981.4</v>
      </c>
      <c r="AC223" s="109">
        <f t="shared" si="515"/>
        <v>1130151.2605042018</v>
      </c>
      <c r="AD223" s="109">
        <f t="shared" si="515"/>
        <v>1344880</v>
      </c>
      <c r="AE223" s="109">
        <f t="shared" si="515"/>
        <v>2156991.5966386558</v>
      </c>
      <c r="AF223" s="109">
        <f t="shared" si="515"/>
        <v>2566820</v>
      </c>
      <c r="AG223" s="109">
        <f t="shared" si="515"/>
        <v>1141554.6218487397</v>
      </c>
      <c r="AH223" s="109">
        <f t="shared" si="515"/>
        <v>1358450</v>
      </c>
      <c r="AI223" s="109">
        <f t="shared" si="515"/>
        <v>2110462.1848739497</v>
      </c>
      <c r="AJ223" s="109">
        <f t="shared" si="515"/>
        <v>2511450</v>
      </c>
      <c r="AK223" s="109">
        <f t="shared" si="515"/>
        <v>2561083.7999999998</v>
      </c>
      <c r="AL223" s="109">
        <f t="shared" si="515"/>
        <v>149452.05042340013</v>
      </c>
      <c r="AM223" s="109"/>
      <c r="AN223" s="109">
        <f t="shared" si="515"/>
        <v>1328953.4766666666</v>
      </c>
      <c r="AO223" s="109">
        <f t="shared" si="515"/>
        <v>2561083.7999999998</v>
      </c>
      <c r="AP223" s="109">
        <f t="shared" si="515"/>
        <v>3842611.8999999994</v>
      </c>
      <c r="AQ223" s="109">
        <f t="shared" si="515"/>
        <v>1498588.56</v>
      </c>
      <c r="AR223" s="109"/>
      <c r="AS223" s="109">
        <f t="shared" si="515"/>
        <v>7310865.1050000004</v>
      </c>
      <c r="AT223" s="109">
        <f>SUM(AT219:AT222)</f>
        <v>8452553.5700000003</v>
      </c>
      <c r="AU223" s="89"/>
      <c r="AV223" s="58"/>
      <c r="AW223" s="171">
        <v>8452553.5700000003</v>
      </c>
      <c r="AX223" s="58"/>
      <c r="AY223" s="58"/>
      <c r="AZ223" s="58"/>
      <c r="BA223" s="58"/>
      <c r="BB223" s="58"/>
      <c r="BC223" s="58"/>
      <c r="BD223" s="58"/>
      <c r="BE223" s="58"/>
      <c r="BF223" s="58"/>
      <c r="BG223" s="58"/>
      <c r="BH223" s="58"/>
      <c r="BI223" s="58"/>
      <c r="BJ223" s="58"/>
      <c r="BK223" s="58"/>
      <c r="BL223" s="58"/>
      <c r="BM223" s="58"/>
      <c r="BN223" s="58"/>
      <c r="BO223" s="58"/>
      <c r="BP223" s="58"/>
      <c r="BQ223" s="58"/>
      <c r="BR223" s="58"/>
      <c r="BS223" s="58"/>
      <c r="BT223" s="58"/>
      <c r="BU223" s="58"/>
      <c r="BV223" s="58"/>
      <c r="BW223" s="58"/>
      <c r="BX223" s="58"/>
      <c r="BY223" s="58"/>
      <c r="BZ223" s="58"/>
    </row>
    <row r="224" spans="1:78" x14ac:dyDescent="0.35">
      <c r="A224" s="81" t="s">
        <v>321</v>
      </c>
      <c r="B224" s="82"/>
      <c r="C224" s="82"/>
      <c r="D224" s="82"/>
      <c r="E224" s="82"/>
      <c r="F224" s="82"/>
      <c r="G224" s="82"/>
      <c r="H224" s="107"/>
      <c r="I224" s="124"/>
      <c r="J224" s="124"/>
      <c r="K224" s="124"/>
      <c r="L224" s="124"/>
      <c r="M224" s="124"/>
      <c r="N224" s="124"/>
      <c r="O224" s="124"/>
      <c r="P224" s="124"/>
      <c r="Q224" s="124"/>
      <c r="R224" s="124"/>
      <c r="S224" s="124"/>
      <c r="T224" s="124"/>
      <c r="U224" s="124"/>
      <c r="V224" s="155"/>
      <c r="W224" s="124"/>
      <c r="X224" s="124"/>
      <c r="Y224" s="124"/>
      <c r="Z224" s="124"/>
      <c r="AA224" s="124"/>
      <c r="AB224" s="124"/>
      <c r="AC224" s="124"/>
      <c r="AD224" s="124"/>
      <c r="AE224" s="124"/>
      <c r="AF224" s="124"/>
      <c r="AG224" s="124"/>
      <c r="AH224" s="124"/>
      <c r="AI224" s="124"/>
      <c r="AJ224" s="124"/>
      <c r="AK224" s="124"/>
      <c r="AL224" s="124"/>
      <c r="AM224" s="124"/>
      <c r="AN224" s="124"/>
      <c r="AO224" s="124"/>
      <c r="AP224" s="124"/>
      <c r="AQ224" s="124"/>
      <c r="AR224" s="124"/>
      <c r="AS224" s="124"/>
      <c r="AT224" s="124"/>
      <c r="AU224" s="124"/>
    </row>
    <row r="225" spans="1:78" ht="29" x14ac:dyDescent="0.35">
      <c r="A225" s="9">
        <v>190</v>
      </c>
      <c r="B225" s="9" t="s">
        <v>166</v>
      </c>
      <c r="C225" s="10" t="s">
        <v>322</v>
      </c>
      <c r="D225" s="39" t="s">
        <v>323</v>
      </c>
      <c r="E225" s="73"/>
      <c r="F225" s="12" t="s">
        <v>37</v>
      </c>
      <c r="G225" s="10">
        <v>2</v>
      </c>
      <c r="H225" s="105">
        <v>1656000</v>
      </c>
      <c r="I225" s="123">
        <f t="shared" ref="I225:I227" si="516">+H225*1.19</f>
        <v>1970640</v>
      </c>
      <c r="J225" s="105">
        <f t="shared" si="414"/>
        <v>3312000</v>
      </c>
      <c r="K225" s="140">
        <f t="shared" si="478"/>
        <v>3941280</v>
      </c>
      <c r="L225" s="108">
        <v>1699200</v>
      </c>
      <c r="M225" s="108">
        <f>+L225*1.19</f>
        <v>2022048</v>
      </c>
      <c r="N225" s="108">
        <f>+L225*G225</f>
        <v>3398400</v>
      </c>
      <c r="O225" s="108">
        <f>+M225*G225</f>
        <v>4044096</v>
      </c>
      <c r="P225" s="108">
        <v>936000</v>
      </c>
      <c r="Q225" s="108">
        <f t="shared" ref="Q225:Q227" si="517">+P225*1.19</f>
        <v>1113840</v>
      </c>
      <c r="R225" s="105">
        <f t="shared" ref="R225:R227" si="518">+P225*G225</f>
        <v>1872000</v>
      </c>
      <c r="S225" s="108">
        <f t="shared" ref="S225" si="519">+Q225*G225</f>
        <v>2227680</v>
      </c>
      <c r="T225" s="108">
        <f t="shared" si="418"/>
        <v>3404352</v>
      </c>
      <c r="U225" s="108">
        <f t="shared" si="419"/>
        <v>833090.84304654319</v>
      </c>
      <c r="V225" s="127">
        <f t="shared" si="410"/>
        <v>0.24471348528194006</v>
      </c>
      <c r="W225" s="108">
        <f t="shared" si="411"/>
        <v>1702176</v>
      </c>
      <c r="X225" s="108">
        <f t="shared" si="412"/>
        <v>3404352</v>
      </c>
      <c r="Y225" s="108">
        <v>130378</v>
      </c>
      <c r="Z225" s="108">
        <f>+Y225*1.19</f>
        <v>155149.82</v>
      </c>
      <c r="AA225" s="108">
        <f t="shared" ref="AA225" si="520">+Y225*G225</f>
        <v>260756</v>
      </c>
      <c r="AB225" s="108">
        <f t="shared" ref="AB225" si="521">+Z225*G225</f>
        <v>310299.64</v>
      </c>
      <c r="AC225" s="56">
        <f t="shared" ref="AC225:AC227" si="522">+AD225/1.19</f>
        <v>118689.0756302521</v>
      </c>
      <c r="AD225" s="108">
        <v>141240</v>
      </c>
      <c r="AE225" s="108">
        <f t="shared" ref="AE225" si="523">+AC225*G225</f>
        <v>237378.15126050421</v>
      </c>
      <c r="AF225" s="108">
        <f t="shared" ref="AF225" si="524">+AD225*G225</f>
        <v>282480</v>
      </c>
      <c r="AG225" s="105">
        <f>_xlfn.XLOOKUP(D225,[1]General!$D$7:$D$477,[1]General!$L$7:$L$477)</f>
        <v>136134.45378151262</v>
      </c>
      <c r="AH225" s="108">
        <f>_xlfn.XLOOKUP(D225,[1]General!$D$7:$D$477,[1]General!$M$7:$M$477)</f>
        <v>162000</v>
      </c>
      <c r="AI225" s="108">
        <f t="shared" ref="AI225" si="525">+AG225*G225</f>
        <v>272268.90756302525</v>
      </c>
      <c r="AJ225" s="108">
        <f t="shared" ref="AJ225" si="526">AH225*G225</f>
        <v>324000</v>
      </c>
      <c r="AK225" s="108">
        <f t="shared" si="420"/>
        <v>305593.21333333332</v>
      </c>
      <c r="AL225" s="108">
        <f t="shared" si="421"/>
        <v>17274.073809740297</v>
      </c>
      <c r="AM225" s="127">
        <f t="shared" si="422"/>
        <v>5.6526365953350463E-2</v>
      </c>
      <c r="AN225" s="108">
        <f t="shared" si="423"/>
        <v>152796.60666666666</v>
      </c>
      <c r="AO225" s="108">
        <f t="shared" si="424"/>
        <v>305593.21333333332</v>
      </c>
      <c r="AP225" s="108">
        <f t="shared" si="425"/>
        <v>1854972.6066666667</v>
      </c>
      <c r="AQ225" s="108">
        <f t="shared" si="426"/>
        <v>1549379.3933333333</v>
      </c>
      <c r="AR225" s="133">
        <f t="shared" si="427"/>
        <v>0.83525729046615105</v>
      </c>
      <c r="AS225" s="131">
        <f>+AN225</f>
        <v>152796.60666666666</v>
      </c>
      <c r="AT225" s="156">
        <f t="shared" ref="AT225:AT228" si="527">+AS225*G225</f>
        <v>305593.21333333332</v>
      </c>
      <c r="AU225" s="157" t="s">
        <v>44</v>
      </c>
    </row>
    <row r="226" spans="1:78" ht="58" x14ac:dyDescent="0.35">
      <c r="A226" s="9">
        <v>191</v>
      </c>
      <c r="B226" s="9" t="s">
        <v>34</v>
      </c>
      <c r="C226" s="10" t="s">
        <v>207</v>
      </c>
      <c r="D226" s="39" t="s">
        <v>208</v>
      </c>
      <c r="E226" s="73"/>
      <c r="F226" s="12" t="s">
        <v>37</v>
      </c>
      <c r="G226" s="10">
        <v>2</v>
      </c>
      <c r="H226" s="105">
        <v>173650</v>
      </c>
      <c r="I226" s="123">
        <f t="shared" si="516"/>
        <v>206643.5</v>
      </c>
      <c r="J226" s="105">
        <f t="shared" si="414"/>
        <v>347300</v>
      </c>
      <c r="K226" s="140">
        <f t="shared" si="478"/>
        <v>413287</v>
      </c>
      <c r="L226" s="108">
        <v>181200</v>
      </c>
      <c r="M226" s="108">
        <f t="shared" ref="M226:M227" si="528">+L226*1.19</f>
        <v>215628</v>
      </c>
      <c r="N226" s="108">
        <f>+L226*G226</f>
        <v>362400</v>
      </c>
      <c r="O226" s="108">
        <f>+M226*G226</f>
        <v>431256</v>
      </c>
      <c r="P226" s="108">
        <v>98150</v>
      </c>
      <c r="Q226" s="108">
        <f t="shared" si="517"/>
        <v>116798.5</v>
      </c>
      <c r="R226" s="105">
        <f t="shared" si="518"/>
        <v>196300</v>
      </c>
      <c r="S226" s="108">
        <f t="shared" ref="S226:S227" si="529">+Q226*G226</f>
        <v>233597</v>
      </c>
      <c r="T226" s="108">
        <f t="shared" si="418"/>
        <v>359380</v>
      </c>
      <c r="U226" s="108">
        <f t="shared" si="419"/>
        <v>89244.023355441939</v>
      </c>
      <c r="V226" s="127">
        <f t="shared" si="410"/>
        <v>0.24832774042918898</v>
      </c>
      <c r="W226" s="108">
        <f t="shared" si="411"/>
        <v>179690</v>
      </c>
      <c r="X226" s="108">
        <f t="shared" si="412"/>
        <v>359380</v>
      </c>
      <c r="Y226" s="108">
        <v>196017</v>
      </c>
      <c r="Z226" s="108">
        <f>+Y226*1.19</f>
        <v>233260.22999999998</v>
      </c>
      <c r="AA226" s="108">
        <f t="shared" ref="AA226:AA227" si="530">+Y226*G226</f>
        <v>392034</v>
      </c>
      <c r="AB226" s="108">
        <f t="shared" ref="AB226:AB227" si="531">+Z226*G226</f>
        <v>466520.45999999996</v>
      </c>
      <c r="AC226" s="56">
        <f t="shared" si="522"/>
        <v>181630.25210084036</v>
      </c>
      <c r="AD226" s="108">
        <v>216140</v>
      </c>
      <c r="AE226" s="108">
        <f t="shared" ref="AE226" si="532">+AC226*G226</f>
        <v>363260.50420168071</v>
      </c>
      <c r="AF226" s="108">
        <f t="shared" ref="AF226" si="533">+AD226*G226</f>
        <v>432280</v>
      </c>
      <c r="AG226" s="105">
        <f>_xlfn.XLOOKUP(D226,[1]General!$D$7:$D$477,[1]General!$L$7:$L$477)</f>
        <v>166554.62184873951</v>
      </c>
      <c r="AH226" s="108">
        <f>_xlfn.XLOOKUP(D226,[1]General!$D$7:$D$477,[1]General!$M$7:$M$477)</f>
        <v>198200</v>
      </c>
      <c r="AI226" s="108">
        <f t="shared" ref="AI226:AI227" si="534">+AG226*G226</f>
        <v>333109.24369747902</v>
      </c>
      <c r="AJ226" s="108">
        <f t="shared" ref="AJ226:AJ227" si="535">AH226*G226</f>
        <v>396400</v>
      </c>
      <c r="AK226" s="108">
        <f t="shared" si="420"/>
        <v>431733.48666666663</v>
      </c>
      <c r="AL226" s="108">
        <f t="shared" si="421"/>
        <v>28629.166191962726</v>
      </c>
      <c r="AM226" s="127">
        <f t="shared" si="422"/>
        <v>6.6312127912530383E-2</v>
      </c>
      <c r="AN226" s="108">
        <f t="shared" si="423"/>
        <v>215866.74333333332</v>
      </c>
      <c r="AO226" s="108">
        <f t="shared" si="424"/>
        <v>431733.48666666663</v>
      </c>
      <c r="AP226" s="108">
        <f t="shared" si="425"/>
        <v>395556.74333333329</v>
      </c>
      <c r="AQ226" s="108">
        <f t="shared" si="426"/>
        <v>36176.743333333317</v>
      </c>
      <c r="AR226" s="116">
        <f t="shared" si="427"/>
        <v>9.1457784358507058E-2</v>
      </c>
      <c r="AS226" s="131">
        <f>AVERAGE(I226,M226,Q226,Z226,AD226,AH226)</f>
        <v>197778.37166666667</v>
      </c>
      <c r="AT226" s="156">
        <f t="shared" si="527"/>
        <v>395556.74333333335</v>
      </c>
      <c r="AU226" s="157" t="s">
        <v>38</v>
      </c>
    </row>
    <row r="227" spans="1:78" ht="58" x14ac:dyDescent="0.35">
      <c r="A227" s="9">
        <v>192</v>
      </c>
      <c r="B227" s="9" t="s">
        <v>166</v>
      </c>
      <c r="C227" s="10" t="s">
        <v>324</v>
      </c>
      <c r="D227" s="39" t="s">
        <v>325</v>
      </c>
      <c r="E227" s="73"/>
      <c r="F227" s="12" t="s">
        <v>37</v>
      </c>
      <c r="G227" s="10">
        <v>1</v>
      </c>
      <c r="H227" s="105">
        <v>1725000</v>
      </c>
      <c r="I227" s="123">
        <f t="shared" si="516"/>
        <v>2052750</v>
      </c>
      <c r="J227" s="105">
        <f t="shared" si="414"/>
        <v>1725000</v>
      </c>
      <c r="K227" s="140">
        <f t="shared" si="478"/>
        <v>2052750</v>
      </c>
      <c r="L227" s="108">
        <v>1830000</v>
      </c>
      <c r="M227" s="108">
        <f t="shared" si="528"/>
        <v>2177700</v>
      </c>
      <c r="N227" s="108">
        <f>+L227*G227</f>
        <v>1830000</v>
      </c>
      <c r="O227" s="108">
        <f>+M227*G227</f>
        <v>2177700</v>
      </c>
      <c r="P227" s="108">
        <v>975000</v>
      </c>
      <c r="Q227" s="108">
        <f t="shared" si="517"/>
        <v>1160250</v>
      </c>
      <c r="R227" s="105">
        <f t="shared" si="518"/>
        <v>975000</v>
      </c>
      <c r="S227" s="108">
        <f t="shared" si="529"/>
        <v>1160250</v>
      </c>
      <c r="T227" s="108">
        <f t="shared" si="418"/>
        <v>1796900</v>
      </c>
      <c r="U227" s="108">
        <f t="shared" si="419"/>
        <v>453060.36573507509</v>
      </c>
      <c r="V227" s="127">
        <f t="shared" si="410"/>
        <v>0.25213443471260233</v>
      </c>
      <c r="W227" s="108">
        <f t="shared" si="411"/>
        <v>1796900</v>
      </c>
      <c r="X227" s="108">
        <f t="shared" si="412"/>
        <v>1796900</v>
      </c>
      <c r="Y227" s="108">
        <v>716387</v>
      </c>
      <c r="Z227" s="108">
        <f>+Y227*1.19</f>
        <v>852500.52999999991</v>
      </c>
      <c r="AA227" s="108">
        <f t="shared" si="530"/>
        <v>716387</v>
      </c>
      <c r="AB227" s="108">
        <f t="shared" si="531"/>
        <v>852500.52999999991</v>
      </c>
      <c r="AC227" s="56">
        <f t="shared" si="522"/>
        <v>756218.48739495804</v>
      </c>
      <c r="AD227" s="108">
        <v>899900</v>
      </c>
      <c r="AE227" s="108">
        <f t="shared" ref="AE227" si="536">+AC227*G227</f>
        <v>756218.48739495804</v>
      </c>
      <c r="AF227" s="108">
        <f t="shared" ref="AF227" si="537">+AD227*G227</f>
        <v>899900</v>
      </c>
      <c r="AG227" s="105">
        <f>_xlfn.XLOOKUP(D227,[1]General!$D$7:$D$477,[1]General!$L$7:$L$477)</f>
        <v>777394.95798319334</v>
      </c>
      <c r="AH227" s="108">
        <f>_xlfn.XLOOKUP(D227,[1]General!$D$7:$D$477,[1]General!$M$7:$M$477)</f>
        <v>925100</v>
      </c>
      <c r="AI227" s="108">
        <f t="shared" si="534"/>
        <v>777394.95798319334</v>
      </c>
      <c r="AJ227" s="108">
        <f t="shared" si="535"/>
        <v>925100</v>
      </c>
      <c r="AK227" s="108">
        <f t="shared" si="420"/>
        <v>892500.17666666664</v>
      </c>
      <c r="AL227" s="108">
        <f t="shared" si="421"/>
        <v>30096.941152367814</v>
      </c>
      <c r="AM227" s="127">
        <f t="shared" si="422"/>
        <v>3.372205624067736E-2</v>
      </c>
      <c r="AN227" s="108">
        <f t="shared" si="423"/>
        <v>892500.17666666664</v>
      </c>
      <c r="AO227" s="108">
        <f t="shared" si="424"/>
        <v>892500.17666666664</v>
      </c>
      <c r="AP227" s="108">
        <f t="shared" si="425"/>
        <v>1344700.0883333334</v>
      </c>
      <c r="AQ227" s="108">
        <f t="shared" si="426"/>
        <v>452199.91166666656</v>
      </c>
      <c r="AR227" s="133">
        <f t="shared" si="427"/>
        <v>0.33628309806028078</v>
      </c>
      <c r="AS227" s="131">
        <f>AVERAGE(AJ227,AB227,AF227)</f>
        <v>892500.17666666664</v>
      </c>
      <c r="AT227" s="156">
        <f t="shared" si="527"/>
        <v>892500.17666666664</v>
      </c>
      <c r="AU227" s="157" t="s">
        <v>44</v>
      </c>
    </row>
    <row r="228" spans="1:78" s="37" customFormat="1" ht="58" x14ac:dyDescent="0.35">
      <c r="A228" s="67">
        <v>193</v>
      </c>
      <c r="B228" s="67" t="s">
        <v>34</v>
      </c>
      <c r="C228" s="68" t="s">
        <v>210</v>
      </c>
      <c r="D228" s="69" t="str">
        <f>+[2]General!$D$228</f>
        <v>2 Bonos de reconocimiento deportivo, redimibles en almacenes deportivos ubicados en Bogotá por el valor de cada una de las premiaciones Nota: El pago de este bono debe incluir la carga tributaria y el pago del mismo debe ser valor neto</v>
      </c>
      <c r="E228" s="77"/>
      <c r="F228" s="70" t="s">
        <v>169</v>
      </c>
      <c r="G228" s="68">
        <v>1</v>
      </c>
      <c r="H228" s="97"/>
      <c r="I228" s="97"/>
      <c r="J228" s="97"/>
      <c r="K228" s="97"/>
      <c r="L228" s="125"/>
      <c r="M228" s="125"/>
      <c r="N228" s="125"/>
      <c r="O228" s="125"/>
      <c r="P228" s="125"/>
      <c r="Q228" s="125"/>
      <c r="R228" s="125"/>
      <c r="S228" s="125"/>
      <c r="T228" s="125"/>
      <c r="U228" s="125"/>
      <c r="V228" s="138"/>
      <c r="W228" s="125"/>
      <c r="X228" s="125"/>
      <c r="Y228" s="125"/>
      <c r="Z228" s="125"/>
      <c r="AA228" s="125"/>
      <c r="AB228" s="125"/>
      <c r="AC228" s="125" t="s">
        <v>160</v>
      </c>
      <c r="AD228" s="125" t="s">
        <v>161</v>
      </c>
      <c r="AE228" s="125" t="s">
        <v>160</v>
      </c>
      <c r="AF228" s="125" t="s">
        <v>160</v>
      </c>
      <c r="AG228" s="125"/>
      <c r="AH228" s="125"/>
      <c r="AI228" s="125"/>
      <c r="AJ228" s="125"/>
      <c r="AK228" s="125"/>
      <c r="AL228" s="125"/>
      <c r="AM228" s="138"/>
      <c r="AN228" s="125"/>
      <c r="AO228" s="125"/>
      <c r="AP228" s="125"/>
      <c r="AQ228" s="125"/>
      <c r="AR228" s="130"/>
      <c r="AS228" s="100">
        <v>1300000</v>
      </c>
      <c r="AT228" s="156">
        <f t="shared" si="527"/>
        <v>1300000</v>
      </c>
      <c r="AU228" s="132"/>
      <c r="AV228" s="58"/>
      <c r="AW228" s="171"/>
      <c r="AX228" s="58"/>
      <c r="AY228" s="58"/>
      <c r="AZ228" s="58"/>
      <c r="BA228" s="58"/>
      <c r="BB228" s="58"/>
      <c r="BC228" s="58"/>
      <c r="BD228" s="58"/>
      <c r="BE228" s="58"/>
      <c r="BF228" s="58"/>
      <c r="BG228" s="58"/>
      <c r="BH228" s="58"/>
      <c r="BI228" s="58"/>
      <c r="BJ228" s="58"/>
      <c r="BK228" s="58"/>
      <c r="BL228" s="58"/>
      <c r="BM228" s="58"/>
      <c r="BN228" s="58"/>
      <c r="BO228" s="58"/>
      <c r="BP228" s="58"/>
      <c r="BQ228" s="58"/>
      <c r="BR228" s="58"/>
      <c r="BS228" s="58"/>
      <c r="BT228" s="58"/>
      <c r="BU228" s="58"/>
      <c r="BV228" s="58"/>
      <c r="BW228" s="58"/>
      <c r="BX228" s="58"/>
      <c r="BY228" s="58"/>
      <c r="BZ228" s="58"/>
    </row>
    <row r="229" spans="1:78" s="37" customFormat="1" x14ac:dyDescent="0.35">
      <c r="A229" s="236" t="s">
        <v>151</v>
      </c>
      <c r="B229" s="237"/>
      <c r="C229" s="237"/>
      <c r="D229" s="237"/>
      <c r="E229" s="237"/>
      <c r="F229" s="237"/>
      <c r="G229" s="238"/>
      <c r="H229" s="112">
        <f t="shared" ref="H229:S229" si="538">SUM(H225:H228)</f>
        <v>3554650</v>
      </c>
      <c r="I229" s="112">
        <f t="shared" si="538"/>
        <v>4230033.5</v>
      </c>
      <c r="J229" s="112">
        <f t="shared" si="538"/>
        <v>5384300</v>
      </c>
      <c r="K229" s="112">
        <f t="shared" si="538"/>
        <v>6407317</v>
      </c>
      <c r="L229" s="109">
        <f t="shared" si="538"/>
        <v>3710400</v>
      </c>
      <c r="M229" s="109">
        <f t="shared" si="538"/>
        <v>4415376</v>
      </c>
      <c r="N229" s="109">
        <f t="shared" si="538"/>
        <v>5590800</v>
      </c>
      <c r="O229" s="109">
        <f t="shared" si="538"/>
        <v>6653052</v>
      </c>
      <c r="P229" s="109">
        <f t="shared" si="538"/>
        <v>2009150</v>
      </c>
      <c r="Q229" s="109">
        <f t="shared" si="538"/>
        <v>2390888.5</v>
      </c>
      <c r="R229" s="109">
        <f t="shared" si="538"/>
        <v>3043300</v>
      </c>
      <c r="S229" s="109">
        <f t="shared" si="538"/>
        <v>3621527</v>
      </c>
      <c r="T229" s="109">
        <f t="shared" si="418"/>
        <v>5560632</v>
      </c>
      <c r="U229" s="109">
        <f t="shared" si="419"/>
        <v>1374819.3998546379</v>
      </c>
      <c r="V229" s="99"/>
      <c r="W229" s="109">
        <f t="shared" si="411"/>
        <v>3678766</v>
      </c>
      <c r="X229" s="109">
        <f t="shared" si="412"/>
        <v>5560632</v>
      </c>
      <c r="Y229" s="109">
        <f t="shared" ref="Y229" si="539">SUM(Y225:Y228)</f>
        <v>1042782</v>
      </c>
      <c r="Z229" s="109">
        <f>SUM(Z225:Z228)</f>
        <v>1240910.5799999998</v>
      </c>
      <c r="AA229" s="109">
        <f t="shared" ref="AA229:AS229" si="540">SUM(AA225:AA228)</f>
        <v>1369177</v>
      </c>
      <c r="AB229" s="109">
        <f t="shared" si="540"/>
        <v>1629320.63</v>
      </c>
      <c r="AC229" s="109">
        <f t="shared" si="540"/>
        <v>1056537.8151260505</v>
      </c>
      <c r="AD229" s="109">
        <f t="shared" si="540"/>
        <v>1257280</v>
      </c>
      <c r="AE229" s="109">
        <f t="shared" si="540"/>
        <v>1356857.142857143</v>
      </c>
      <c r="AF229" s="109">
        <f t="shared" si="540"/>
        <v>1614660</v>
      </c>
      <c r="AG229" s="109">
        <f t="shared" si="540"/>
        <v>1080084.0336134455</v>
      </c>
      <c r="AH229" s="109">
        <f t="shared" si="540"/>
        <v>1285300</v>
      </c>
      <c r="AI229" s="109">
        <f t="shared" si="540"/>
        <v>1382773.1092436975</v>
      </c>
      <c r="AJ229" s="109">
        <f t="shared" si="540"/>
        <v>1645500</v>
      </c>
      <c r="AK229" s="109">
        <f t="shared" si="540"/>
        <v>1629826.8766666665</v>
      </c>
      <c r="AL229" s="109">
        <f t="shared" si="540"/>
        <v>76000.18115407083</v>
      </c>
      <c r="AM229" s="109"/>
      <c r="AN229" s="109">
        <f t="shared" si="540"/>
        <v>1261163.5266666666</v>
      </c>
      <c r="AO229" s="109">
        <f t="shared" si="540"/>
        <v>1629826.8766666665</v>
      </c>
      <c r="AP229" s="109">
        <f t="shared" si="540"/>
        <v>3595229.4383333335</v>
      </c>
      <c r="AQ229" s="109">
        <f t="shared" si="540"/>
        <v>2037756.0483333333</v>
      </c>
      <c r="AR229" s="109"/>
      <c r="AS229" s="109">
        <f t="shared" si="540"/>
        <v>2543075.1550000003</v>
      </c>
      <c r="AT229" s="109">
        <f>SUM(AT225:AT228)</f>
        <v>2893650.1333333333</v>
      </c>
      <c r="AU229" s="89"/>
      <c r="AV229" s="58"/>
      <c r="AW229" s="171">
        <v>2893650.1333333333</v>
      </c>
      <c r="AX229" s="58"/>
      <c r="AY229" s="58"/>
      <c r="AZ229" s="58"/>
      <c r="BA229" s="58"/>
      <c r="BB229" s="58"/>
      <c r="BC229" s="58"/>
      <c r="BD229" s="58"/>
      <c r="BE229" s="58"/>
      <c r="BF229" s="58"/>
      <c r="BG229" s="58"/>
      <c r="BH229" s="58"/>
      <c r="BI229" s="58"/>
      <c r="BJ229" s="58"/>
      <c r="BK229" s="58"/>
      <c r="BL229" s="58"/>
      <c r="BM229" s="58"/>
      <c r="BN229" s="58"/>
      <c r="BO229" s="58"/>
      <c r="BP229" s="58"/>
      <c r="BQ229" s="58"/>
      <c r="BR229" s="58"/>
      <c r="BS229" s="58"/>
      <c r="BT229" s="58"/>
      <c r="BU229" s="58"/>
      <c r="BV229" s="58"/>
      <c r="BW229" s="58"/>
      <c r="BX229" s="58"/>
      <c r="BY229" s="58"/>
      <c r="BZ229" s="58"/>
    </row>
    <row r="230" spans="1:78" x14ac:dyDescent="0.35">
      <c r="A230" s="81" t="s">
        <v>326</v>
      </c>
      <c r="B230" s="82"/>
      <c r="C230" s="82"/>
      <c r="D230" s="82"/>
      <c r="E230" s="82"/>
      <c r="F230" s="82"/>
      <c r="G230" s="82"/>
      <c r="H230" s="82"/>
      <c r="I230" s="82"/>
      <c r="J230" s="82"/>
      <c r="K230" s="82"/>
      <c r="L230" s="82"/>
      <c r="M230" s="82"/>
      <c r="N230" s="82"/>
      <c r="O230" s="82"/>
      <c r="P230" s="82"/>
      <c r="Q230" s="82"/>
      <c r="R230" s="82"/>
      <c r="S230" s="82"/>
      <c r="T230" s="82"/>
      <c r="U230" s="82"/>
      <c r="V230" s="82"/>
      <c r="W230" s="82"/>
      <c r="X230" s="82"/>
      <c r="Y230" s="82"/>
      <c r="Z230" s="82"/>
      <c r="AA230" s="82"/>
      <c r="AB230" s="82"/>
      <c r="AC230" s="82"/>
      <c r="AD230" s="82"/>
      <c r="AE230" s="82"/>
      <c r="AF230" s="82"/>
      <c r="AG230" s="82"/>
      <c r="AH230" s="82"/>
      <c r="AI230" s="82"/>
      <c r="AJ230" s="82"/>
      <c r="AK230" s="82"/>
      <c r="AL230" s="82"/>
      <c r="AM230" s="82"/>
      <c r="AN230" s="82"/>
      <c r="AO230" s="84"/>
      <c r="AP230" s="84"/>
      <c r="AQ230" s="84"/>
      <c r="AR230" s="84"/>
      <c r="AS230" s="216"/>
      <c r="AT230" s="216"/>
      <c r="AU230" s="84"/>
    </row>
    <row r="231" spans="1:78" ht="43.5" x14ac:dyDescent="0.35">
      <c r="A231" s="9">
        <v>194</v>
      </c>
      <c r="B231" s="9" t="s">
        <v>166</v>
      </c>
      <c r="C231" s="10" t="s">
        <v>171</v>
      </c>
      <c r="D231" s="39" t="s">
        <v>172</v>
      </c>
      <c r="E231" s="73"/>
      <c r="F231" s="12" t="s">
        <v>37</v>
      </c>
      <c r="G231" s="10">
        <v>1</v>
      </c>
      <c r="H231" s="105">
        <v>2415000</v>
      </c>
      <c r="I231" s="123">
        <f t="shared" ref="I231:I254" si="541">+H231*1.19</f>
        <v>2873850</v>
      </c>
      <c r="J231" s="105">
        <f t="shared" si="414"/>
        <v>2415000</v>
      </c>
      <c r="K231" s="140">
        <f t="shared" si="478"/>
        <v>2873850</v>
      </c>
      <c r="L231" s="108">
        <v>2478000</v>
      </c>
      <c r="M231" s="108">
        <f>+L231*1.19</f>
        <v>2948820</v>
      </c>
      <c r="N231" s="108">
        <f t="shared" ref="N231:N248" si="542">+L231*G231</f>
        <v>2478000</v>
      </c>
      <c r="O231" s="108">
        <f t="shared" ref="O231:O248" si="543">+M231*G231</f>
        <v>2948820</v>
      </c>
      <c r="P231" s="108">
        <v>1365000</v>
      </c>
      <c r="Q231" s="108">
        <f t="shared" ref="Q231:Q242" si="544">+P231*1.19</f>
        <v>1624350</v>
      </c>
      <c r="R231" s="105">
        <f t="shared" ref="R231:R242" si="545">+P231*G231</f>
        <v>1365000</v>
      </c>
      <c r="S231" s="108">
        <f t="shared" ref="S231:S242" si="546">+Q231*G231</f>
        <v>1624350</v>
      </c>
      <c r="T231" s="108">
        <f t="shared" si="418"/>
        <v>2482340</v>
      </c>
      <c r="U231" s="108">
        <f t="shared" si="419"/>
        <v>607462.07305477106</v>
      </c>
      <c r="V231" s="127">
        <f t="shared" si="410"/>
        <v>0.24471348528194004</v>
      </c>
      <c r="W231" s="108">
        <f t="shared" si="411"/>
        <v>2482340</v>
      </c>
      <c r="X231" s="108">
        <f t="shared" si="412"/>
        <v>2482340</v>
      </c>
      <c r="Y231" s="108">
        <v>1276807</v>
      </c>
      <c r="Z231" s="108">
        <f t="shared" ref="Z231:Z248" si="547">+Y231*1.19</f>
        <v>1519400.3299999998</v>
      </c>
      <c r="AA231" s="108">
        <f t="shared" ref="AA231" si="548">+Y231*G231</f>
        <v>1276807</v>
      </c>
      <c r="AB231" s="108">
        <f t="shared" ref="AB231" si="549">+Z231*G231</f>
        <v>1519400.3299999998</v>
      </c>
      <c r="AC231" s="108">
        <f>+AD231/1.19</f>
        <v>1362226.8907563025</v>
      </c>
      <c r="AD231" s="108">
        <v>1621050</v>
      </c>
      <c r="AE231" s="108">
        <f>+AC231*G231</f>
        <v>1362226.8907563025</v>
      </c>
      <c r="AF231" s="108">
        <f>+AD231*G231</f>
        <v>1621050</v>
      </c>
      <c r="AG231" s="105">
        <f>_xlfn.XLOOKUP(D231,[1]General!$D$7:$D$477,[1]General!$L$7:$L$477)</f>
        <v>1306890.7563025211</v>
      </c>
      <c r="AH231" s="108">
        <f>_xlfn.XLOOKUP(D231,[1]General!$D$7:$D$477,[1]General!$M$7:$M$477)</f>
        <v>1555200</v>
      </c>
      <c r="AI231" s="108">
        <f t="shared" ref="AI231" si="550">+AG231*G231</f>
        <v>1306890.7563025211</v>
      </c>
      <c r="AJ231" s="108">
        <f t="shared" ref="AJ231" si="551">AH231*G231</f>
        <v>1555200</v>
      </c>
      <c r="AK231" s="108">
        <f t="shared" si="420"/>
        <v>1565216.7766666666</v>
      </c>
      <c r="AL231" s="108">
        <f t="shared" si="421"/>
        <v>42098.422091329747</v>
      </c>
      <c r="AM231" s="127">
        <f t="shared" si="422"/>
        <v>2.6896224675654085E-2</v>
      </c>
      <c r="AN231" s="108">
        <f t="shared" si="423"/>
        <v>1565216.7766666666</v>
      </c>
      <c r="AO231" s="108">
        <f t="shared" si="424"/>
        <v>1565216.7766666666</v>
      </c>
      <c r="AP231" s="108">
        <f t="shared" si="425"/>
        <v>2023778.3883333332</v>
      </c>
      <c r="AQ231" s="108">
        <f t="shared" si="426"/>
        <v>458561.61166666693</v>
      </c>
      <c r="AR231" s="133">
        <f t="shared" si="427"/>
        <v>0.22658687053393814</v>
      </c>
      <c r="AS231" s="131">
        <f>AVERAGE(I231,M231,Q231,Z231,AD231,AH231)</f>
        <v>2023778.3883333334</v>
      </c>
      <c r="AT231" s="156">
        <f t="shared" ref="AT231:AT254" si="552">+AS231*G231</f>
        <v>2023778.3883333334</v>
      </c>
      <c r="AU231" s="88"/>
    </row>
    <row r="232" spans="1:78" ht="72.5" x14ac:dyDescent="0.35">
      <c r="A232" s="9">
        <v>195</v>
      </c>
      <c r="B232" s="9" t="s">
        <v>166</v>
      </c>
      <c r="C232" s="9" t="s">
        <v>173</v>
      </c>
      <c r="D232" s="39" t="s">
        <v>174</v>
      </c>
      <c r="E232" s="73"/>
      <c r="F232" s="12" t="s">
        <v>37</v>
      </c>
      <c r="G232" s="10">
        <v>4</v>
      </c>
      <c r="H232" s="105">
        <v>241596.64</v>
      </c>
      <c r="I232" s="123">
        <f t="shared" si="541"/>
        <v>287500.00160000002</v>
      </c>
      <c r="J232" s="105">
        <f t="shared" si="414"/>
        <v>966386.56</v>
      </c>
      <c r="K232" s="140">
        <f t="shared" si="478"/>
        <v>1150000.0064000001</v>
      </c>
      <c r="L232" s="108">
        <v>252100.84</v>
      </c>
      <c r="M232" s="108">
        <f t="shared" ref="M232:M248" si="553">+L232*1.19</f>
        <v>299999.99959999998</v>
      </c>
      <c r="N232" s="108">
        <f t="shared" si="542"/>
        <v>1008403.36</v>
      </c>
      <c r="O232" s="108">
        <f t="shared" si="543"/>
        <v>1199999.9983999999</v>
      </c>
      <c r="P232" s="108">
        <v>136554.62</v>
      </c>
      <c r="Q232" s="108">
        <f t="shared" si="544"/>
        <v>162499.99779999998</v>
      </c>
      <c r="R232" s="105">
        <f t="shared" si="545"/>
        <v>546218.48</v>
      </c>
      <c r="S232" s="108">
        <f t="shared" si="546"/>
        <v>649999.99119999993</v>
      </c>
      <c r="T232" s="108">
        <f t="shared" si="418"/>
        <v>999999.9986666668</v>
      </c>
      <c r="U232" s="108">
        <f t="shared" si="419"/>
        <v>248327.74542258956</v>
      </c>
      <c r="V232" s="127">
        <f t="shared" si="410"/>
        <v>0.24832774575369318</v>
      </c>
      <c r="W232" s="108">
        <f t="shared" si="411"/>
        <v>249999.9996666667</v>
      </c>
      <c r="X232" s="108">
        <f t="shared" si="412"/>
        <v>999999.9986666668</v>
      </c>
      <c r="Y232" s="108">
        <v>194668</v>
      </c>
      <c r="Z232" s="108">
        <f t="shared" si="547"/>
        <v>231654.91999999998</v>
      </c>
      <c r="AA232" s="108">
        <f t="shared" ref="AA232:AA254" si="554">+Y232*G232</f>
        <v>778672</v>
      </c>
      <c r="AB232" s="108">
        <f t="shared" ref="AB232:AB254" si="555">+Z232*G232</f>
        <v>926619.67999999993</v>
      </c>
      <c r="AC232" s="108">
        <f t="shared" ref="AC232:AC254" si="556">+AD232/1.19</f>
        <v>238277.31092436975</v>
      </c>
      <c r="AD232" s="108">
        <v>283550</v>
      </c>
      <c r="AE232" s="108">
        <f t="shared" ref="AE232:AE254" si="557">+AC232*G232</f>
        <v>953109.24369747902</v>
      </c>
      <c r="AF232" s="108">
        <f t="shared" ref="AF232:AF254" si="558">+AD232*G232</f>
        <v>1134200</v>
      </c>
      <c r="AG232" s="105">
        <f>_xlfn.XLOOKUP(D232,[1]General!$D$7:$D$477,[1]General!$L$7:$L$477)</f>
        <v>230521.00840336137</v>
      </c>
      <c r="AH232" s="108">
        <f>_xlfn.XLOOKUP(D232,[1]General!$D$7:$D$477,[1]General!$M$7:$M$477)</f>
        <v>274320</v>
      </c>
      <c r="AI232" s="108">
        <f t="shared" ref="AI232:AI253" si="559">+AG232*G232</f>
        <v>922084.03361344547</v>
      </c>
      <c r="AJ232" s="108">
        <f t="shared" ref="AJ232:AJ254" si="560">AH232*G232</f>
        <v>1097280</v>
      </c>
      <c r="AK232" s="108">
        <f t="shared" si="420"/>
        <v>1052699.8933333333</v>
      </c>
      <c r="AL232" s="108">
        <f t="shared" si="421"/>
        <v>90417.316725039433</v>
      </c>
      <c r="AM232" s="127">
        <f t="shared" si="422"/>
        <v>8.5890876685411746E-2</v>
      </c>
      <c r="AN232" s="108">
        <f t="shared" si="423"/>
        <v>263174.97333333333</v>
      </c>
      <c r="AO232" s="108">
        <f t="shared" si="424"/>
        <v>1052699.8933333333</v>
      </c>
      <c r="AP232" s="108">
        <f t="shared" si="425"/>
        <v>1026349.946</v>
      </c>
      <c r="AQ232" s="108">
        <f t="shared" si="426"/>
        <v>26349.947333333257</v>
      </c>
      <c r="AR232" s="116">
        <f t="shared" si="427"/>
        <v>2.567345322716396E-2</v>
      </c>
      <c r="AS232" s="131">
        <f>AVERAGE(I232,M232,Q232,Z232,AD232,AH232)</f>
        <v>256587.4865</v>
      </c>
      <c r="AT232" s="156">
        <f t="shared" si="552"/>
        <v>1026349.946</v>
      </c>
      <c r="AU232" s="157" t="s">
        <v>38</v>
      </c>
    </row>
    <row r="233" spans="1:78" ht="101.5" x14ac:dyDescent="0.35">
      <c r="A233" s="9">
        <v>196</v>
      </c>
      <c r="B233" s="9" t="s">
        <v>166</v>
      </c>
      <c r="C233" s="9" t="s">
        <v>175</v>
      </c>
      <c r="D233" s="39" t="s">
        <v>176</v>
      </c>
      <c r="E233" s="73"/>
      <c r="F233" s="12" t="s">
        <v>37</v>
      </c>
      <c r="G233" s="10">
        <v>1</v>
      </c>
      <c r="H233" s="105">
        <v>1725000</v>
      </c>
      <c r="I233" s="123">
        <f t="shared" si="541"/>
        <v>2052750</v>
      </c>
      <c r="J233" s="105">
        <f t="shared" si="414"/>
        <v>1725000</v>
      </c>
      <c r="K233" s="140">
        <f t="shared" si="478"/>
        <v>2052750</v>
      </c>
      <c r="L233" s="108">
        <v>1830000</v>
      </c>
      <c r="M233" s="108">
        <f t="shared" si="553"/>
        <v>2177700</v>
      </c>
      <c r="N233" s="108">
        <f t="shared" si="542"/>
        <v>1830000</v>
      </c>
      <c r="O233" s="108">
        <f t="shared" si="543"/>
        <v>2177700</v>
      </c>
      <c r="P233" s="108">
        <v>975000</v>
      </c>
      <c r="Q233" s="108">
        <f t="shared" si="544"/>
        <v>1160250</v>
      </c>
      <c r="R233" s="105">
        <f t="shared" si="545"/>
        <v>975000</v>
      </c>
      <c r="S233" s="108">
        <f t="shared" si="546"/>
        <v>1160250</v>
      </c>
      <c r="T233" s="108">
        <f t="shared" si="418"/>
        <v>1796900</v>
      </c>
      <c r="U233" s="108">
        <f t="shared" si="419"/>
        <v>453060.36573507509</v>
      </c>
      <c r="V233" s="127">
        <f t="shared" si="410"/>
        <v>0.25213443471260233</v>
      </c>
      <c r="W233" s="108">
        <f t="shared" si="411"/>
        <v>1796900</v>
      </c>
      <c r="X233" s="108">
        <f t="shared" si="412"/>
        <v>1796900</v>
      </c>
      <c r="Y233" s="108">
        <v>1075840</v>
      </c>
      <c r="Z233" s="108">
        <f t="shared" si="547"/>
        <v>1280249.5999999999</v>
      </c>
      <c r="AA233" s="108">
        <f t="shared" si="554"/>
        <v>1075840</v>
      </c>
      <c r="AB233" s="108">
        <f t="shared" si="555"/>
        <v>1280249.5999999999</v>
      </c>
      <c r="AC233" s="108">
        <f t="shared" si="556"/>
        <v>1207142.8571428573</v>
      </c>
      <c r="AD233" s="108">
        <v>1436500</v>
      </c>
      <c r="AE233" s="108">
        <f t="shared" si="557"/>
        <v>1207142.8571428573</v>
      </c>
      <c r="AF233" s="108">
        <f t="shared" si="558"/>
        <v>1436500</v>
      </c>
      <c r="AG233" s="105">
        <f>_xlfn.XLOOKUP(D233,[1]General!$D$7:$D$477,[1]General!$L$7:$L$477)</f>
        <v>1195647.0588235294</v>
      </c>
      <c r="AH233" s="108">
        <f>_xlfn.XLOOKUP(D233,[1]General!$D$7:$D$477,[1]General!$M$7:$M$477)</f>
        <v>1422820</v>
      </c>
      <c r="AI233" s="108">
        <f t="shared" si="559"/>
        <v>1195647.0588235294</v>
      </c>
      <c r="AJ233" s="108">
        <f t="shared" si="560"/>
        <v>1422820</v>
      </c>
      <c r="AK233" s="108">
        <f t="shared" si="420"/>
        <v>1379856.5333333332</v>
      </c>
      <c r="AL233" s="108">
        <f t="shared" si="421"/>
        <v>70653.810824580185</v>
      </c>
      <c r="AM233" s="127">
        <f t="shared" si="422"/>
        <v>5.1203736850744239E-2</v>
      </c>
      <c r="AN233" s="108">
        <f t="shared" si="423"/>
        <v>1379856.5333333332</v>
      </c>
      <c r="AO233" s="108">
        <f t="shared" si="424"/>
        <v>1379856.5333333332</v>
      </c>
      <c r="AP233" s="108">
        <f t="shared" si="425"/>
        <v>1588378.2666666666</v>
      </c>
      <c r="AQ233" s="108">
        <f t="shared" si="426"/>
        <v>208521.73333333243</v>
      </c>
      <c r="AR233" s="133">
        <f t="shared" si="427"/>
        <v>0.1312796439672593</v>
      </c>
      <c r="AS233" s="131">
        <f>AVERAGE(I233,M233,Q233,Z233,AD233,AH233)</f>
        <v>1588378.2666666666</v>
      </c>
      <c r="AT233" s="156">
        <f t="shared" si="552"/>
        <v>1588378.2666666666</v>
      </c>
      <c r="AU233" s="88"/>
    </row>
    <row r="234" spans="1:78" ht="43.5" x14ac:dyDescent="0.35">
      <c r="A234" s="9">
        <v>197</v>
      </c>
      <c r="B234" s="9" t="s">
        <v>166</v>
      </c>
      <c r="C234" s="10" t="s">
        <v>177</v>
      </c>
      <c r="D234" s="39" t="s">
        <v>178</v>
      </c>
      <c r="E234" s="73"/>
      <c r="F234" s="12" t="s">
        <v>37</v>
      </c>
      <c r="G234" s="10">
        <v>1</v>
      </c>
      <c r="H234" s="105">
        <v>1207500</v>
      </c>
      <c r="I234" s="123">
        <f t="shared" si="541"/>
        <v>1436925</v>
      </c>
      <c r="J234" s="105">
        <f t="shared" si="414"/>
        <v>1207500</v>
      </c>
      <c r="K234" s="140">
        <f t="shared" si="478"/>
        <v>1436925</v>
      </c>
      <c r="L234" s="108">
        <v>1239000</v>
      </c>
      <c r="M234" s="108">
        <f t="shared" si="553"/>
        <v>1474410</v>
      </c>
      <c r="N234" s="108">
        <f t="shared" si="542"/>
        <v>1239000</v>
      </c>
      <c r="O234" s="108">
        <f t="shared" si="543"/>
        <v>1474410</v>
      </c>
      <c r="P234" s="108">
        <v>682500</v>
      </c>
      <c r="Q234" s="108">
        <f t="shared" si="544"/>
        <v>812175</v>
      </c>
      <c r="R234" s="105">
        <f t="shared" si="545"/>
        <v>682500</v>
      </c>
      <c r="S234" s="108">
        <f t="shared" si="546"/>
        <v>812175</v>
      </c>
      <c r="T234" s="108">
        <f t="shared" si="418"/>
        <v>1241170</v>
      </c>
      <c r="U234" s="108">
        <f t="shared" si="419"/>
        <v>303731.03652738553</v>
      </c>
      <c r="V234" s="127">
        <f t="shared" si="410"/>
        <v>0.24471348528194004</v>
      </c>
      <c r="W234" s="108">
        <f t="shared" si="411"/>
        <v>1241170</v>
      </c>
      <c r="X234" s="108">
        <f t="shared" si="412"/>
        <v>1241170</v>
      </c>
      <c r="Y234" s="108">
        <v>214000</v>
      </c>
      <c r="Z234" s="108">
        <f t="shared" si="547"/>
        <v>254660</v>
      </c>
      <c r="AA234" s="108">
        <f t="shared" si="554"/>
        <v>214000</v>
      </c>
      <c r="AB234" s="108">
        <f t="shared" si="555"/>
        <v>254660</v>
      </c>
      <c r="AC234" s="108">
        <f t="shared" si="556"/>
        <v>238277.31092436975</v>
      </c>
      <c r="AD234" s="108">
        <v>283550</v>
      </c>
      <c r="AE234" s="108">
        <f t="shared" si="557"/>
        <v>238277.31092436975</v>
      </c>
      <c r="AF234" s="108">
        <f t="shared" si="558"/>
        <v>283550</v>
      </c>
      <c r="AG234" s="105">
        <f>_xlfn.XLOOKUP(D234,[1]General!$D$7:$D$477,[1]General!$L$7:$L$477)</f>
        <v>222352.9411764706</v>
      </c>
      <c r="AH234" s="108">
        <f>_xlfn.XLOOKUP(D234,[1]General!$D$7:$D$477,[1]General!$M$7:$M$477)</f>
        <v>264600</v>
      </c>
      <c r="AI234" s="108">
        <f t="shared" si="559"/>
        <v>222352.9411764706</v>
      </c>
      <c r="AJ234" s="108">
        <f t="shared" si="560"/>
        <v>264600</v>
      </c>
      <c r="AK234" s="108">
        <f t="shared" si="420"/>
        <v>267603.33333333331</v>
      </c>
      <c r="AL234" s="108">
        <f t="shared" si="421"/>
        <v>11983.962431331114</v>
      </c>
      <c r="AM234" s="127">
        <f t="shared" si="422"/>
        <v>4.4782560374177383E-2</v>
      </c>
      <c r="AN234" s="108">
        <f t="shared" si="423"/>
        <v>267603.33333333331</v>
      </c>
      <c r="AO234" s="108">
        <f t="shared" si="424"/>
        <v>267603.33333333331</v>
      </c>
      <c r="AP234" s="108">
        <f t="shared" si="425"/>
        <v>754386.66666666663</v>
      </c>
      <c r="AQ234" s="108">
        <f t="shared" si="426"/>
        <v>486783.33333333343</v>
      </c>
      <c r="AR234" s="133">
        <f t="shared" si="427"/>
        <v>0.64527032998108858</v>
      </c>
      <c r="AS234" s="131">
        <f>AVERAGE(AJ234,AB234,AF234)</f>
        <v>267603.33333333331</v>
      </c>
      <c r="AT234" s="156">
        <f t="shared" si="552"/>
        <v>267603.33333333331</v>
      </c>
      <c r="AU234" s="157" t="s">
        <v>44</v>
      </c>
    </row>
    <row r="235" spans="1:78" ht="58" x14ac:dyDescent="0.35">
      <c r="A235" s="9">
        <v>198</v>
      </c>
      <c r="B235" s="9" t="s">
        <v>166</v>
      </c>
      <c r="C235" s="9" t="s">
        <v>179</v>
      </c>
      <c r="D235" s="39" t="s">
        <v>180</v>
      </c>
      <c r="E235" s="73"/>
      <c r="F235" s="12" t="s">
        <v>37</v>
      </c>
      <c r="G235" s="10">
        <v>1</v>
      </c>
      <c r="H235" s="105">
        <v>1150000</v>
      </c>
      <c r="I235" s="123">
        <f t="shared" si="541"/>
        <v>1368500</v>
      </c>
      <c r="J235" s="105">
        <f t="shared" si="414"/>
        <v>1150000</v>
      </c>
      <c r="K235" s="140">
        <f t="shared" si="478"/>
        <v>1368500</v>
      </c>
      <c r="L235" s="108">
        <v>1200000</v>
      </c>
      <c r="M235" s="108">
        <f t="shared" si="553"/>
        <v>1428000</v>
      </c>
      <c r="N235" s="108">
        <f t="shared" si="542"/>
        <v>1200000</v>
      </c>
      <c r="O235" s="108">
        <f t="shared" si="543"/>
        <v>1428000</v>
      </c>
      <c r="P235" s="108">
        <v>650000</v>
      </c>
      <c r="Q235" s="108">
        <f t="shared" si="544"/>
        <v>773500</v>
      </c>
      <c r="R235" s="105">
        <f t="shared" si="545"/>
        <v>650000</v>
      </c>
      <c r="S235" s="108">
        <f t="shared" si="546"/>
        <v>773500</v>
      </c>
      <c r="T235" s="108">
        <f t="shared" si="418"/>
        <v>1190000</v>
      </c>
      <c r="U235" s="108">
        <f t="shared" si="419"/>
        <v>295510.01111073489</v>
      </c>
      <c r="V235" s="127">
        <f t="shared" si="410"/>
        <v>0.24832774042918898</v>
      </c>
      <c r="W235" s="108">
        <f t="shared" si="411"/>
        <v>1190000</v>
      </c>
      <c r="X235" s="108">
        <f t="shared" si="412"/>
        <v>1190000</v>
      </c>
      <c r="Y235" s="108">
        <v>705840</v>
      </c>
      <c r="Z235" s="108">
        <f t="shared" si="547"/>
        <v>839949.6</v>
      </c>
      <c r="AA235" s="108">
        <f t="shared" si="554"/>
        <v>705840</v>
      </c>
      <c r="AB235" s="108">
        <f t="shared" si="555"/>
        <v>839949.6</v>
      </c>
      <c r="AC235" s="108">
        <f t="shared" si="556"/>
        <v>637504.20168067235</v>
      </c>
      <c r="AD235" s="108">
        <v>758630</v>
      </c>
      <c r="AE235" s="108">
        <f t="shared" si="557"/>
        <v>637504.20168067235</v>
      </c>
      <c r="AF235" s="108">
        <f t="shared" si="558"/>
        <v>758630</v>
      </c>
      <c r="AG235" s="105">
        <f>_xlfn.XLOOKUP(D235,[1]General!$D$7:$D$477,[1]General!$L$7:$L$477)</f>
        <v>739663.86554621847</v>
      </c>
      <c r="AH235" s="108">
        <f>_xlfn.XLOOKUP(D235,[1]General!$D$7:$D$477,[1]General!$M$7:$M$477)</f>
        <v>880200</v>
      </c>
      <c r="AI235" s="108">
        <f t="shared" si="559"/>
        <v>739663.86554621847</v>
      </c>
      <c r="AJ235" s="108">
        <f t="shared" si="560"/>
        <v>880200</v>
      </c>
      <c r="AK235" s="108">
        <f t="shared" si="420"/>
        <v>826259.8666666667</v>
      </c>
      <c r="AL235" s="108">
        <f t="shared" si="421"/>
        <v>50565.949175661241</v>
      </c>
      <c r="AM235" s="127">
        <f t="shared" si="422"/>
        <v>6.1198602540937369E-2</v>
      </c>
      <c r="AN235" s="108">
        <f t="shared" si="423"/>
        <v>826259.8666666667</v>
      </c>
      <c r="AO235" s="108">
        <f t="shared" si="424"/>
        <v>826259.8666666667</v>
      </c>
      <c r="AP235" s="108">
        <f t="shared" si="425"/>
        <v>1008129.9333333333</v>
      </c>
      <c r="AQ235" s="108">
        <f t="shared" si="426"/>
        <v>181870.06666666665</v>
      </c>
      <c r="AR235" s="116">
        <f t="shared" si="427"/>
        <v>0.18040339905920855</v>
      </c>
      <c r="AS235" s="131">
        <f>AVERAGE(I235,M235,Q235,Z235,AD235,AH235)</f>
        <v>1008129.9333333332</v>
      </c>
      <c r="AT235" s="156">
        <f t="shared" si="552"/>
        <v>1008129.9333333332</v>
      </c>
      <c r="AU235" s="157" t="s">
        <v>38</v>
      </c>
    </row>
    <row r="236" spans="1:78" ht="58" x14ac:dyDescent="0.35">
      <c r="A236" s="9">
        <v>199</v>
      </c>
      <c r="B236" s="9" t="s">
        <v>166</v>
      </c>
      <c r="C236" s="9" t="s">
        <v>181</v>
      </c>
      <c r="D236" s="39" t="s">
        <v>182</v>
      </c>
      <c r="E236" s="73"/>
      <c r="F236" s="12" t="s">
        <v>37</v>
      </c>
      <c r="G236" s="10">
        <v>6</v>
      </c>
      <c r="H236" s="105">
        <v>289915.96999999997</v>
      </c>
      <c r="I236" s="123">
        <f t="shared" si="541"/>
        <v>345000.00429999997</v>
      </c>
      <c r="J236" s="105">
        <f t="shared" si="414"/>
        <v>1739495.8199999998</v>
      </c>
      <c r="K236" s="140">
        <f t="shared" si="478"/>
        <v>2070000.0257999999</v>
      </c>
      <c r="L236" s="108">
        <v>307563.03000000003</v>
      </c>
      <c r="M236" s="108">
        <f t="shared" si="553"/>
        <v>366000.00570000004</v>
      </c>
      <c r="N236" s="108">
        <f t="shared" si="542"/>
        <v>1845378.1800000002</v>
      </c>
      <c r="O236" s="108">
        <f t="shared" si="543"/>
        <v>2196000.0342000001</v>
      </c>
      <c r="P236" s="108">
        <v>163865.54999999999</v>
      </c>
      <c r="Q236" s="108">
        <f t="shared" si="544"/>
        <v>195000.00449999998</v>
      </c>
      <c r="R236" s="105">
        <f t="shared" si="545"/>
        <v>983193.29999999993</v>
      </c>
      <c r="S236" s="108">
        <f t="shared" si="546"/>
        <v>1170000.0269999998</v>
      </c>
      <c r="T236" s="108">
        <f t="shared" si="418"/>
        <v>1812000.0290000001</v>
      </c>
      <c r="U236" s="108">
        <f t="shared" si="419"/>
        <v>456867.59749056341</v>
      </c>
      <c r="V236" s="127">
        <f t="shared" si="410"/>
        <v>0.25213443166592986</v>
      </c>
      <c r="W236" s="108">
        <f t="shared" si="411"/>
        <v>302000.00483333337</v>
      </c>
      <c r="X236" s="108">
        <f t="shared" si="412"/>
        <v>1812000.0290000001</v>
      </c>
      <c r="Y236" s="108">
        <v>267500</v>
      </c>
      <c r="Z236" s="108">
        <f t="shared" si="547"/>
        <v>318325</v>
      </c>
      <c r="AA236" s="108">
        <f t="shared" si="554"/>
        <v>1605000</v>
      </c>
      <c r="AB236" s="108">
        <f t="shared" si="555"/>
        <v>1909950</v>
      </c>
      <c r="AC236" s="108">
        <f t="shared" si="556"/>
        <v>285932.77310924372</v>
      </c>
      <c r="AD236" s="108">
        <v>340260</v>
      </c>
      <c r="AE236" s="108">
        <f t="shared" si="557"/>
        <v>1715596.6386554623</v>
      </c>
      <c r="AF236" s="108">
        <f t="shared" si="558"/>
        <v>2041560</v>
      </c>
      <c r="AG236" s="105">
        <f>_xlfn.XLOOKUP(D236,[1]General!$D$7:$D$477,[1]General!$L$7:$L$477)</f>
        <v>243226.89075630254</v>
      </c>
      <c r="AH236" s="108">
        <f>_xlfn.XLOOKUP(D236,[1]General!$D$7:$D$477,[1]General!$M$7:$M$477)</f>
        <v>289440</v>
      </c>
      <c r="AI236" s="108">
        <f t="shared" si="559"/>
        <v>1459361.3445378153</v>
      </c>
      <c r="AJ236" s="108">
        <f t="shared" si="560"/>
        <v>1736640</v>
      </c>
      <c r="AK236" s="108">
        <f t="shared" si="420"/>
        <v>1896050</v>
      </c>
      <c r="AL236" s="108">
        <f t="shared" si="421"/>
        <v>124870.49050916714</v>
      </c>
      <c r="AM236" s="127">
        <f t="shared" si="422"/>
        <v>6.5858226581138227E-2</v>
      </c>
      <c r="AN236" s="108">
        <f t="shared" si="423"/>
        <v>316008.33333333331</v>
      </c>
      <c r="AO236" s="108">
        <f t="shared" si="424"/>
        <v>1896050</v>
      </c>
      <c r="AP236" s="108">
        <f t="shared" si="425"/>
        <v>1854025.0145</v>
      </c>
      <c r="AQ236" s="108">
        <f t="shared" si="426"/>
        <v>42024.985499999952</v>
      </c>
      <c r="AR236" s="116">
        <f t="shared" si="427"/>
        <v>2.2666892394293502E-2</v>
      </c>
      <c r="AS236" s="131">
        <f>AVERAGE(I236,M236,Q236,Z236,AD236,AH236)</f>
        <v>309004.16908333334</v>
      </c>
      <c r="AT236" s="156">
        <f t="shared" si="552"/>
        <v>1854025.0145</v>
      </c>
      <c r="AU236" s="157" t="s">
        <v>38</v>
      </c>
    </row>
    <row r="237" spans="1:78" ht="43.5" x14ac:dyDescent="0.35">
      <c r="A237" s="9">
        <v>200</v>
      </c>
      <c r="B237" s="9" t="s">
        <v>166</v>
      </c>
      <c r="C237" s="10" t="s">
        <v>183</v>
      </c>
      <c r="D237" s="39" t="s">
        <v>184</v>
      </c>
      <c r="E237" s="73"/>
      <c r="F237" s="12" t="s">
        <v>37</v>
      </c>
      <c r="G237" s="10">
        <v>70</v>
      </c>
      <c r="H237" s="105">
        <v>33823.53</v>
      </c>
      <c r="I237" s="123">
        <f t="shared" si="541"/>
        <v>40250.000699999997</v>
      </c>
      <c r="J237" s="105">
        <f t="shared" si="414"/>
        <v>2367647.1</v>
      </c>
      <c r="K237" s="140">
        <f t="shared" si="478"/>
        <v>2817500.0489999996</v>
      </c>
      <c r="L237" s="108">
        <v>34705.879999999997</v>
      </c>
      <c r="M237" s="108">
        <f t="shared" si="553"/>
        <v>41299.997199999998</v>
      </c>
      <c r="N237" s="108">
        <f t="shared" si="542"/>
        <v>2429411.5999999996</v>
      </c>
      <c r="O237" s="108">
        <f t="shared" si="543"/>
        <v>2890999.804</v>
      </c>
      <c r="P237" s="108">
        <v>19117.650000000001</v>
      </c>
      <c r="Q237" s="108">
        <f t="shared" si="544"/>
        <v>22750.003499999999</v>
      </c>
      <c r="R237" s="105">
        <f t="shared" si="545"/>
        <v>1338235.5</v>
      </c>
      <c r="S237" s="108">
        <f t="shared" si="546"/>
        <v>1592500.2449999999</v>
      </c>
      <c r="T237" s="108">
        <f t="shared" si="418"/>
        <v>2433666.6993333334</v>
      </c>
      <c r="U237" s="108">
        <f t="shared" si="419"/>
        <v>595550.89702339005</v>
      </c>
      <c r="V237" s="127">
        <f t="shared" si="410"/>
        <v>0.24471341831095125</v>
      </c>
      <c r="W237" s="108">
        <f t="shared" si="411"/>
        <v>34766.667133333329</v>
      </c>
      <c r="X237" s="108">
        <f t="shared" si="412"/>
        <v>2433666.6993333334</v>
      </c>
      <c r="Y237" s="108">
        <v>54832</v>
      </c>
      <c r="Z237" s="108">
        <f t="shared" si="547"/>
        <v>65250.079999999994</v>
      </c>
      <c r="AA237" s="108">
        <f t="shared" si="554"/>
        <v>3838240</v>
      </c>
      <c r="AB237" s="108">
        <f t="shared" si="555"/>
        <v>4567505.5999999996</v>
      </c>
      <c r="AC237" s="108">
        <f t="shared" si="556"/>
        <v>43609.243697478996</v>
      </c>
      <c r="AD237" s="108">
        <v>51895</v>
      </c>
      <c r="AE237" s="108">
        <f t="shared" si="557"/>
        <v>3052647.0588235296</v>
      </c>
      <c r="AF237" s="108">
        <f t="shared" si="558"/>
        <v>3632650</v>
      </c>
      <c r="AG237" s="105">
        <f>_xlfn.XLOOKUP(D237,[1]General!$D$7:$D$477,[1]General!$L$7:$L$477)</f>
        <v>51821.848739495799</v>
      </c>
      <c r="AH237" s="108">
        <f>_xlfn.XLOOKUP(D237,[1]General!$D$7:$D$477,[1]General!$M$7:$M$477)</f>
        <v>61668</v>
      </c>
      <c r="AI237" s="108">
        <f t="shared" si="559"/>
        <v>3627529.411764706</v>
      </c>
      <c r="AJ237" s="108">
        <f t="shared" si="560"/>
        <v>4316760</v>
      </c>
      <c r="AK237" s="108">
        <f t="shared" si="420"/>
        <v>4172305.1999999997</v>
      </c>
      <c r="AL237" s="108">
        <f t="shared" si="421"/>
        <v>395085.76296387415</v>
      </c>
      <c r="AM237" s="127">
        <f t="shared" si="422"/>
        <v>9.4692440755262619E-2</v>
      </c>
      <c r="AN237" s="108">
        <f t="shared" si="423"/>
        <v>59604.359999999993</v>
      </c>
      <c r="AO237" s="108">
        <f t="shared" si="424"/>
        <v>4172305.1999999997</v>
      </c>
      <c r="AP237" s="108">
        <f t="shared" si="425"/>
        <v>3302985.9496666668</v>
      </c>
      <c r="AQ237" s="108">
        <f t="shared" si="426"/>
        <v>869319.25033333257</v>
      </c>
      <c r="AR237" s="133">
        <f t="shared" si="427"/>
        <v>0.26319193105288963</v>
      </c>
      <c r="AS237" s="131">
        <f>+W237</f>
        <v>34766.667133333329</v>
      </c>
      <c r="AT237" s="156">
        <f t="shared" si="552"/>
        <v>2433666.6993333329</v>
      </c>
      <c r="AU237" s="157" t="s">
        <v>51</v>
      </c>
    </row>
    <row r="238" spans="1:78" ht="29" x14ac:dyDescent="0.35">
      <c r="A238" s="9">
        <v>201</v>
      </c>
      <c r="B238" s="9" t="s">
        <v>166</v>
      </c>
      <c r="C238" s="10" t="s">
        <v>201</v>
      </c>
      <c r="D238" s="39" t="s">
        <v>202</v>
      </c>
      <c r="E238" s="73"/>
      <c r="F238" s="12" t="s">
        <v>37</v>
      </c>
      <c r="G238" s="10">
        <v>40</v>
      </c>
      <c r="H238" s="105">
        <v>207000</v>
      </c>
      <c r="I238" s="123">
        <f t="shared" si="541"/>
        <v>246330</v>
      </c>
      <c r="J238" s="105">
        <f t="shared" si="414"/>
        <v>8280000</v>
      </c>
      <c r="K238" s="140">
        <f t="shared" si="478"/>
        <v>9853200</v>
      </c>
      <c r="L238" s="108">
        <v>216000</v>
      </c>
      <c r="M238" s="108">
        <f t="shared" si="553"/>
        <v>257040</v>
      </c>
      <c r="N238" s="108">
        <f t="shared" si="542"/>
        <v>8640000</v>
      </c>
      <c r="O238" s="108">
        <f t="shared" si="543"/>
        <v>10281600</v>
      </c>
      <c r="P238" s="108">
        <v>117000</v>
      </c>
      <c r="Q238" s="108">
        <f t="shared" si="544"/>
        <v>139230</v>
      </c>
      <c r="R238" s="105">
        <f t="shared" si="545"/>
        <v>4680000</v>
      </c>
      <c r="S238" s="108">
        <f t="shared" si="546"/>
        <v>5569200</v>
      </c>
      <c r="T238" s="108">
        <f t="shared" si="418"/>
        <v>8568000</v>
      </c>
      <c r="U238" s="108">
        <f t="shared" si="419"/>
        <v>2127672.0799972913</v>
      </c>
      <c r="V238" s="127">
        <f t="shared" si="410"/>
        <v>0.24832774042918901</v>
      </c>
      <c r="W238" s="108">
        <f t="shared" si="411"/>
        <v>214200</v>
      </c>
      <c r="X238" s="108">
        <f t="shared" si="412"/>
        <v>8568000</v>
      </c>
      <c r="Y238" s="108">
        <v>115092</v>
      </c>
      <c r="Z238" s="108">
        <f t="shared" si="547"/>
        <v>136959.47999999998</v>
      </c>
      <c r="AA238" s="108">
        <f t="shared" si="554"/>
        <v>4603680</v>
      </c>
      <c r="AB238" s="108">
        <f t="shared" si="555"/>
        <v>5478379.1999999993</v>
      </c>
      <c r="AC238" s="108">
        <f t="shared" si="556"/>
        <v>124983.19327731093</v>
      </c>
      <c r="AD238" s="108">
        <v>148730</v>
      </c>
      <c r="AE238" s="108">
        <f t="shared" si="557"/>
        <v>4999327.7310924372</v>
      </c>
      <c r="AF238" s="108">
        <f t="shared" si="558"/>
        <v>5949200</v>
      </c>
      <c r="AG238" s="105">
        <f>_xlfn.XLOOKUP(D238,[1]General!$D$7:$D$477,[1]General!$L$7:$L$477)</f>
        <v>131596.63865546219</v>
      </c>
      <c r="AH238" s="108">
        <f>_xlfn.XLOOKUP(D238,[1]General!$D$7:$D$477,[1]General!$M$7:$M$477)</f>
        <v>156600</v>
      </c>
      <c r="AI238" s="108">
        <f t="shared" si="559"/>
        <v>5263865.5462184874</v>
      </c>
      <c r="AJ238" s="108">
        <f t="shared" si="560"/>
        <v>6264000</v>
      </c>
      <c r="AK238" s="108">
        <f t="shared" si="420"/>
        <v>5897193.0666666664</v>
      </c>
      <c r="AL238" s="108">
        <f t="shared" si="421"/>
        <v>322829.72930448811</v>
      </c>
      <c r="AM238" s="127">
        <f t="shared" si="422"/>
        <v>5.4742947306448728E-2</v>
      </c>
      <c r="AN238" s="108">
        <f t="shared" si="423"/>
        <v>147429.82666666666</v>
      </c>
      <c r="AO238" s="108">
        <f t="shared" si="424"/>
        <v>5897193.0666666664</v>
      </c>
      <c r="AP238" s="108">
        <f t="shared" si="425"/>
        <v>7232596.5333333332</v>
      </c>
      <c r="AQ238" s="108">
        <f t="shared" si="426"/>
        <v>1335403.4666666668</v>
      </c>
      <c r="AR238" s="133">
        <f t="shared" si="427"/>
        <v>0.18463679821100304</v>
      </c>
      <c r="AS238" s="131">
        <f>AVERAGE(I238,M238,Q238,Z238,AD238,AH238)</f>
        <v>180814.91333333333</v>
      </c>
      <c r="AT238" s="156">
        <f t="shared" si="552"/>
        <v>7232596.5333333332</v>
      </c>
      <c r="AU238" s="88"/>
    </row>
    <row r="239" spans="1:78" ht="58" x14ac:dyDescent="0.35">
      <c r="A239" s="9">
        <v>202</v>
      </c>
      <c r="B239" s="9" t="s">
        <v>166</v>
      </c>
      <c r="C239" s="10" t="s">
        <v>185</v>
      </c>
      <c r="D239" s="39" t="s">
        <v>186</v>
      </c>
      <c r="E239" s="73"/>
      <c r="F239" s="12" t="s">
        <v>37</v>
      </c>
      <c r="G239" s="10">
        <v>300</v>
      </c>
      <c r="H239" s="105">
        <v>5799.45</v>
      </c>
      <c r="I239" s="123">
        <f t="shared" si="541"/>
        <v>6901.3454999999994</v>
      </c>
      <c r="J239" s="105">
        <f t="shared" si="414"/>
        <v>1739835</v>
      </c>
      <c r="K239" s="140">
        <f t="shared" si="478"/>
        <v>2070403.65</v>
      </c>
      <c r="L239" s="108">
        <v>6152.46</v>
      </c>
      <c r="M239" s="108">
        <f t="shared" si="553"/>
        <v>7321.4273999999996</v>
      </c>
      <c r="N239" s="108">
        <f t="shared" si="542"/>
        <v>1845738</v>
      </c>
      <c r="O239" s="108">
        <f t="shared" si="543"/>
        <v>2196428.2199999997</v>
      </c>
      <c r="P239" s="108">
        <v>3277.95</v>
      </c>
      <c r="Q239" s="108">
        <f t="shared" si="544"/>
        <v>3900.7604999999994</v>
      </c>
      <c r="R239" s="105">
        <f t="shared" si="545"/>
        <v>983385</v>
      </c>
      <c r="S239" s="108">
        <f t="shared" si="546"/>
        <v>1170228.1499999999</v>
      </c>
      <c r="T239" s="108">
        <f t="shared" si="418"/>
        <v>1812353.3399999999</v>
      </c>
      <c r="U239" s="108">
        <f t="shared" si="419"/>
        <v>456956.68488039693</v>
      </c>
      <c r="V239" s="127">
        <f t="shared" si="410"/>
        <v>0.25213443471260244</v>
      </c>
      <c r="W239" s="108">
        <f t="shared" si="411"/>
        <v>6041.1778000000004</v>
      </c>
      <c r="X239" s="108">
        <f t="shared" si="412"/>
        <v>1812353.3399999999</v>
      </c>
      <c r="Y239" s="108">
        <v>40882</v>
      </c>
      <c r="Z239" s="108">
        <f t="shared" si="547"/>
        <v>48649.579999999994</v>
      </c>
      <c r="AA239" s="108">
        <f t="shared" si="554"/>
        <v>12264600</v>
      </c>
      <c r="AB239" s="108">
        <f t="shared" si="555"/>
        <v>14594873.999999998</v>
      </c>
      <c r="AC239" s="108">
        <f t="shared" si="556"/>
        <v>42260.504201680676</v>
      </c>
      <c r="AD239" s="108">
        <v>50290</v>
      </c>
      <c r="AE239" s="108">
        <f t="shared" si="557"/>
        <v>12678151.260504203</v>
      </c>
      <c r="AF239" s="108">
        <f t="shared" si="558"/>
        <v>15087000</v>
      </c>
      <c r="AG239" s="105">
        <f>_xlfn.XLOOKUP(D239,[1]General!$D$7:$D$477,[1]General!$L$7:$L$477)</f>
        <v>47284.033613445383</v>
      </c>
      <c r="AH239" s="108">
        <f>_xlfn.XLOOKUP(D239,[1]General!$D$7:$D$477,[1]General!$M$7:$M$477)</f>
        <v>56268</v>
      </c>
      <c r="AI239" s="108">
        <f t="shared" si="559"/>
        <v>14185210.084033614</v>
      </c>
      <c r="AJ239" s="108">
        <f t="shared" si="560"/>
        <v>16880400</v>
      </c>
      <c r="AK239" s="108">
        <f t="shared" si="420"/>
        <v>15520758</v>
      </c>
      <c r="AL239" s="108">
        <f t="shared" si="421"/>
        <v>982180.15187031811</v>
      </c>
      <c r="AM239" s="127">
        <f t="shared" si="422"/>
        <v>6.3281712907985427E-2</v>
      </c>
      <c r="AN239" s="108">
        <f t="shared" si="423"/>
        <v>51735.859999999993</v>
      </c>
      <c r="AO239" s="108">
        <f t="shared" si="424"/>
        <v>15520758</v>
      </c>
      <c r="AP239" s="108">
        <f t="shared" si="425"/>
        <v>8666555.6699999999</v>
      </c>
      <c r="AQ239" s="108">
        <f t="shared" si="426"/>
        <v>6854202.330000001</v>
      </c>
      <c r="AR239" s="133">
        <f t="shared" si="427"/>
        <v>0.79087962865413652</v>
      </c>
      <c r="AS239" s="131">
        <f>+W239</f>
        <v>6041.1778000000004</v>
      </c>
      <c r="AT239" s="156">
        <f t="shared" si="552"/>
        <v>1812353.34</v>
      </c>
      <c r="AU239" s="157" t="s">
        <v>51</v>
      </c>
    </row>
    <row r="240" spans="1:78" ht="43.5" x14ac:dyDescent="0.35">
      <c r="A240" s="9">
        <v>203</v>
      </c>
      <c r="B240" s="9" t="s">
        <v>166</v>
      </c>
      <c r="C240" s="10" t="s">
        <v>187</v>
      </c>
      <c r="D240" s="39" t="s">
        <v>188</v>
      </c>
      <c r="E240" s="73"/>
      <c r="F240" s="12" t="s">
        <v>37</v>
      </c>
      <c r="G240" s="10">
        <v>1</v>
      </c>
      <c r="H240" s="105">
        <v>7247899.1600000001</v>
      </c>
      <c r="I240" s="123">
        <f t="shared" si="541"/>
        <v>8625000.0003999993</v>
      </c>
      <c r="J240" s="105">
        <f t="shared" si="414"/>
        <v>7247899.1600000001</v>
      </c>
      <c r="K240" s="140">
        <f t="shared" si="478"/>
        <v>8625000.0003999993</v>
      </c>
      <c r="L240" s="108">
        <v>7436974.79</v>
      </c>
      <c r="M240" s="108">
        <f t="shared" si="553"/>
        <v>8850000.0000999998</v>
      </c>
      <c r="N240" s="108">
        <f t="shared" si="542"/>
        <v>7436974.79</v>
      </c>
      <c r="O240" s="108">
        <f t="shared" si="543"/>
        <v>8850000.0000999998</v>
      </c>
      <c r="P240" s="108">
        <v>4096638.66</v>
      </c>
      <c r="Q240" s="108">
        <f t="shared" si="544"/>
        <v>4875000.0054000001</v>
      </c>
      <c r="R240" s="105">
        <f t="shared" si="545"/>
        <v>4096638.66</v>
      </c>
      <c r="S240" s="108">
        <f t="shared" si="546"/>
        <v>4875000.0054000001</v>
      </c>
      <c r="T240" s="108">
        <f t="shared" si="418"/>
        <v>7450000.0019666674</v>
      </c>
      <c r="U240" s="108">
        <f t="shared" si="419"/>
        <v>1823115.4629196289</v>
      </c>
      <c r="V240" s="127">
        <f t="shared" si="410"/>
        <v>0.24471348489105488</v>
      </c>
      <c r="W240" s="108">
        <f t="shared" si="411"/>
        <v>7450000.0019666664</v>
      </c>
      <c r="X240" s="108">
        <f t="shared" si="412"/>
        <v>7450000.0019666674</v>
      </c>
      <c r="Y240" s="108">
        <v>1007059</v>
      </c>
      <c r="Z240" s="108">
        <f t="shared" si="547"/>
        <v>1198400.21</v>
      </c>
      <c r="AA240" s="108">
        <f t="shared" si="554"/>
        <v>1007059</v>
      </c>
      <c r="AB240" s="108">
        <f t="shared" si="555"/>
        <v>1198400.21</v>
      </c>
      <c r="AC240" s="108">
        <f t="shared" si="556"/>
        <v>1123949.5798319329</v>
      </c>
      <c r="AD240" s="108">
        <v>1337500</v>
      </c>
      <c r="AE240" s="108">
        <f t="shared" si="557"/>
        <v>1123949.5798319329</v>
      </c>
      <c r="AF240" s="108">
        <f t="shared" si="558"/>
        <v>1337500</v>
      </c>
      <c r="AG240" s="105">
        <f>_xlfn.XLOOKUP(D240,[1]General!$D$7:$D$477,[1]General!$L$7:$L$477)</f>
        <v>1261512.6050420168</v>
      </c>
      <c r="AH240" s="108">
        <f>_xlfn.XLOOKUP(D240,[1]General!$D$7:$D$477,[1]General!$M$7:$M$477)</f>
        <v>1501200</v>
      </c>
      <c r="AI240" s="108">
        <f t="shared" si="559"/>
        <v>1261512.6050420168</v>
      </c>
      <c r="AJ240" s="108">
        <f t="shared" si="560"/>
        <v>1501200</v>
      </c>
      <c r="AK240" s="108">
        <f t="shared" si="420"/>
        <v>1345700.07</v>
      </c>
      <c r="AL240" s="108">
        <f t="shared" si="421"/>
        <v>123753.40821438604</v>
      </c>
      <c r="AM240" s="127">
        <f t="shared" si="422"/>
        <v>9.1962102829039785E-2</v>
      </c>
      <c r="AN240" s="108">
        <f t="shared" si="423"/>
        <v>1345700.07</v>
      </c>
      <c r="AO240" s="108">
        <f t="shared" si="424"/>
        <v>1345700.07</v>
      </c>
      <c r="AP240" s="108">
        <f t="shared" si="425"/>
        <v>4397850.0359833334</v>
      </c>
      <c r="AQ240" s="108">
        <f t="shared" si="426"/>
        <v>3052149.9659833345</v>
      </c>
      <c r="AR240" s="133">
        <f t="shared" si="427"/>
        <v>0.69400955944621967</v>
      </c>
      <c r="AS240" s="131">
        <f>AVERAGE(AJ240,AB240,AF240)</f>
        <v>1345700.07</v>
      </c>
      <c r="AT240" s="156">
        <f t="shared" si="552"/>
        <v>1345700.07</v>
      </c>
      <c r="AU240" s="157" t="s">
        <v>44</v>
      </c>
    </row>
    <row r="241" spans="1:78" ht="29" x14ac:dyDescent="0.35">
      <c r="A241" s="9">
        <v>204</v>
      </c>
      <c r="B241" s="9" t="s">
        <v>34</v>
      </c>
      <c r="C241" s="10" t="s">
        <v>189</v>
      </c>
      <c r="D241" s="39" t="s">
        <v>190</v>
      </c>
      <c r="E241" s="73"/>
      <c r="F241" s="12" t="s">
        <v>37</v>
      </c>
      <c r="G241" s="10">
        <v>300</v>
      </c>
      <c r="H241" s="105">
        <v>1725</v>
      </c>
      <c r="I241" s="123">
        <f t="shared" si="541"/>
        <v>2052.75</v>
      </c>
      <c r="J241" s="105">
        <f t="shared" ref="J241:J310" si="561">+H241*G241</f>
        <v>517500</v>
      </c>
      <c r="K241" s="140">
        <f t="shared" si="478"/>
        <v>615825</v>
      </c>
      <c r="L241" s="108">
        <v>1800</v>
      </c>
      <c r="M241" s="108">
        <f t="shared" si="553"/>
        <v>2142</v>
      </c>
      <c r="N241" s="108">
        <f t="shared" si="542"/>
        <v>540000</v>
      </c>
      <c r="O241" s="108">
        <f t="shared" si="543"/>
        <v>642600</v>
      </c>
      <c r="P241" s="108">
        <v>975</v>
      </c>
      <c r="Q241" s="108">
        <f t="shared" si="544"/>
        <v>1160.25</v>
      </c>
      <c r="R241" s="105">
        <f t="shared" si="545"/>
        <v>292500</v>
      </c>
      <c r="S241" s="108">
        <f t="shared" si="546"/>
        <v>348075</v>
      </c>
      <c r="T241" s="108">
        <f t="shared" si="418"/>
        <v>535500</v>
      </c>
      <c r="U241" s="108">
        <f t="shared" si="419"/>
        <v>132979.50499983071</v>
      </c>
      <c r="V241" s="127">
        <f t="shared" si="410"/>
        <v>0.24832774042918901</v>
      </c>
      <c r="W241" s="108">
        <f t="shared" si="411"/>
        <v>1785</v>
      </c>
      <c r="X241" s="108">
        <f t="shared" si="412"/>
        <v>535500</v>
      </c>
      <c r="Y241" s="108">
        <v>2140</v>
      </c>
      <c r="Z241" s="108">
        <f t="shared" si="547"/>
        <v>2546.6</v>
      </c>
      <c r="AA241" s="108">
        <f t="shared" si="554"/>
        <v>642000</v>
      </c>
      <c r="AB241" s="108">
        <f t="shared" si="555"/>
        <v>763980</v>
      </c>
      <c r="AC241" s="108">
        <f t="shared" si="556"/>
        <v>2329.4117647058824</v>
      </c>
      <c r="AD241" s="108">
        <v>2772</v>
      </c>
      <c r="AE241" s="108">
        <f t="shared" si="557"/>
        <v>698823.5294117647</v>
      </c>
      <c r="AF241" s="108">
        <f t="shared" si="558"/>
        <v>831600</v>
      </c>
      <c r="AG241" s="105">
        <f>_xlfn.XLOOKUP(D241,[1]General!$D$7:$D$477,[1]General!$L$7:$L$477)</f>
        <v>2495.7983193277314</v>
      </c>
      <c r="AH241" s="108">
        <f>_xlfn.XLOOKUP(D241,[1]General!$D$7:$D$477,[1]General!$M$7:$M$477)</f>
        <v>2970</v>
      </c>
      <c r="AI241" s="108">
        <f t="shared" si="559"/>
        <v>748739.49579831946</v>
      </c>
      <c r="AJ241" s="108">
        <f t="shared" si="560"/>
        <v>891000</v>
      </c>
      <c r="AK241" s="108">
        <f t="shared" si="420"/>
        <v>828860</v>
      </c>
      <c r="AL241" s="108">
        <f t="shared" si="421"/>
        <v>51891.879904277892</v>
      </c>
      <c r="AM241" s="127">
        <f t="shared" si="422"/>
        <v>6.2606326646572272E-2</v>
      </c>
      <c r="AN241" s="108">
        <f t="shared" si="423"/>
        <v>2762.8666666666668</v>
      </c>
      <c r="AO241" s="108">
        <f t="shared" si="424"/>
        <v>828860</v>
      </c>
      <c r="AP241" s="108">
        <f t="shared" si="425"/>
        <v>682180</v>
      </c>
      <c r="AQ241" s="108">
        <f t="shared" si="426"/>
        <v>146680</v>
      </c>
      <c r="AR241" s="116">
        <f t="shared" si="427"/>
        <v>0.21501656454308246</v>
      </c>
      <c r="AS241" s="131">
        <f>AVERAGE(I241,M241,Q241,Z241,AD241,AH241)</f>
        <v>2273.9333333333334</v>
      </c>
      <c r="AT241" s="156">
        <f t="shared" si="552"/>
        <v>682180</v>
      </c>
      <c r="AU241" s="157" t="s">
        <v>38</v>
      </c>
    </row>
    <row r="242" spans="1:78" ht="58" x14ac:dyDescent="0.35">
      <c r="A242" s="9">
        <v>205</v>
      </c>
      <c r="B242" s="9" t="s">
        <v>166</v>
      </c>
      <c r="C242" s="10" t="s">
        <v>240</v>
      </c>
      <c r="D242" s="39" t="s">
        <v>241</v>
      </c>
      <c r="E242" s="73"/>
      <c r="F242" s="12" t="s">
        <v>37</v>
      </c>
      <c r="G242" s="10">
        <v>300</v>
      </c>
      <c r="H242" s="105">
        <v>69000</v>
      </c>
      <c r="I242" s="123">
        <f t="shared" si="541"/>
        <v>82110</v>
      </c>
      <c r="J242" s="105">
        <f t="shared" si="561"/>
        <v>20700000</v>
      </c>
      <c r="K242" s="140">
        <f t="shared" si="478"/>
        <v>24633000</v>
      </c>
      <c r="L242" s="108">
        <v>73200</v>
      </c>
      <c r="M242" s="108">
        <f t="shared" si="553"/>
        <v>87108</v>
      </c>
      <c r="N242" s="108">
        <f t="shared" si="542"/>
        <v>21960000</v>
      </c>
      <c r="O242" s="108">
        <f t="shared" si="543"/>
        <v>26132400</v>
      </c>
      <c r="P242" s="108">
        <v>39000</v>
      </c>
      <c r="Q242" s="108">
        <f t="shared" si="544"/>
        <v>46410</v>
      </c>
      <c r="R242" s="105">
        <f t="shared" si="545"/>
        <v>11700000</v>
      </c>
      <c r="S242" s="108">
        <f t="shared" si="546"/>
        <v>13923000</v>
      </c>
      <c r="T242" s="108">
        <f t="shared" si="418"/>
        <v>21562800</v>
      </c>
      <c r="U242" s="108">
        <f t="shared" si="419"/>
        <v>5436724.3888209006</v>
      </c>
      <c r="V242" s="127">
        <f t="shared" si="410"/>
        <v>0.25213443471260227</v>
      </c>
      <c r="W242" s="108">
        <f t="shared" si="411"/>
        <v>71876</v>
      </c>
      <c r="X242" s="108">
        <f t="shared" si="412"/>
        <v>21562800</v>
      </c>
      <c r="Y242" s="108">
        <v>41271</v>
      </c>
      <c r="Z242" s="108">
        <f t="shared" si="547"/>
        <v>49112.49</v>
      </c>
      <c r="AA242" s="108">
        <f t="shared" si="554"/>
        <v>12381300</v>
      </c>
      <c r="AB242" s="108">
        <f t="shared" si="555"/>
        <v>14733747</v>
      </c>
      <c r="AC242" s="108">
        <f t="shared" si="556"/>
        <v>47655.462184873955</v>
      </c>
      <c r="AD242" s="108">
        <v>56710</v>
      </c>
      <c r="AE242" s="108">
        <f t="shared" si="557"/>
        <v>14296638.655462187</v>
      </c>
      <c r="AF242" s="108">
        <f t="shared" si="558"/>
        <v>17013000</v>
      </c>
      <c r="AG242" s="105">
        <f>_xlfn.XLOOKUP(D242,[1]General!$D$7:$D$477,[1]General!$L$7:$L$477)</f>
        <v>39842.016806722691</v>
      </c>
      <c r="AH242" s="108">
        <f>_xlfn.XLOOKUP(D242,[1]General!$D$7:$D$477,[1]General!$M$7:$M$477)</f>
        <v>47412</v>
      </c>
      <c r="AI242" s="108">
        <f t="shared" si="559"/>
        <v>11952605.042016808</v>
      </c>
      <c r="AJ242" s="108">
        <f t="shared" si="560"/>
        <v>14223600</v>
      </c>
      <c r="AK242" s="108">
        <f t="shared" si="420"/>
        <v>15323449</v>
      </c>
      <c r="AL242" s="108">
        <f t="shared" si="421"/>
        <v>1212710.3052262729</v>
      </c>
      <c r="AM242" s="127">
        <f t="shared" si="422"/>
        <v>7.9140819095379442E-2</v>
      </c>
      <c r="AN242" s="108">
        <f t="shared" si="423"/>
        <v>51078.16333333333</v>
      </c>
      <c r="AO242" s="108">
        <f t="shared" si="424"/>
        <v>15323449</v>
      </c>
      <c r="AP242" s="108">
        <f t="shared" si="425"/>
        <v>18443124.5</v>
      </c>
      <c r="AQ242" s="108">
        <f t="shared" si="426"/>
        <v>3119675.5</v>
      </c>
      <c r="AR242" s="133">
        <f t="shared" si="427"/>
        <v>0.16915113813822599</v>
      </c>
      <c r="AS242" s="131">
        <f>AVERAGE(I242,M242,Q242,Z242,AD242,AH242)</f>
        <v>61477.081666666665</v>
      </c>
      <c r="AT242" s="156">
        <f t="shared" si="552"/>
        <v>18443124.5</v>
      </c>
      <c r="AU242" s="88"/>
    </row>
    <row r="243" spans="1:78" s="180" customFormat="1" ht="174" x14ac:dyDescent="0.35">
      <c r="A243" s="80">
        <v>206</v>
      </c>
      <c r="B243" s="80" t="s">
        <v>166</v>
      </c>
      <c r="C243" s="175" t="s">
        <v>327</v>
      </c>
      <c r="D243" s="39" t="s">
        <v>194</v>
      </c>
      <c r="E243" s="73"/>
      <c r="F243" s="176" t="s">
        <v>195</v>
      </c>
      <c r="G243" s="175">
        <v>1</v>
      </c>
      <c r="H243" s="177">
        <v>17394957.98</v>
      </c>
      <c r="I243" s="205">
        <f t="shared" si="541"/>
        <v>20699999.996199999</v>
      </c>
      <c r="J243" s="177">
        <f t="shared" si="561"/>
        <v>17394957.98</v>
      </c>
      <c r="K243" s="206">
        <f t="shared" si="478"/>
        <v>20699999.996199999</v>
      </c>
      <c r="L243" s="177">
        <v>17848739.5</v>
      </c>
      <c r="M243" s="177">
        <f t="shared" si="553"/>
        <v>21240000.004999999</v>
      </c>
      <c r="N243" s="177">
        <f t="shared" si="542"/>
        <v>17848739.5</v>
      </c>
      <c r="O243" s="177">
        <f t="shared" si="543"/>
        <v>21240000.004999999</v>
      </c>
      <c r="P243" s="177">
        <v>9831932.7699999996</v>
      </c>
      <c r="Q243" s="177">
        <f>+P243*1.19</f>
        <v>11699999.996299999</v>
      </c>
      <c r="R243" s="177">
        <f>+P243*G243</f>
        <v>9831932.7699999996</v>
      </c>
      <c r="S243" s="177">
        <f>+Q243*G243</f>
        <v>11699999.996299999</v>
      </c>
      <c r="T243" s="177">
        <f t="shared" si="418"/>
        <v>17879999.999166664</v>
      </c>
      <c r="U243" s="177">
        <f t="shared" si="419"/>
        <v>4375477.1190465614</v>
      </c>
      <c r="V243" s="207"/>
      <c r="W243" s="177">
        <f t="shared" si="411"/>
        <v>17879999.999166667</v>
      </c>
      <c r="X243" s="177">
        <f t="shared" si="412"/>
        <v>17879999.999166664</v>
      </c>
      <c r="Y243" s="177">
        <v>0</v>
      </c>
      <c r="Z243" s="177">
        <f t="shared" si="547"/>
        <v>0</v>
      </c>
      <c r="AA243" s="177">
        <f t="shared" si="554"/>
        <v>0</v>
      </c>
      <c r="AB243" s="177">
        <f t="shared" si="555"/>
        <v>0</v>
      </c>
      <c r="AC243" s="177">
        <f t="shared" si="556"/>
        <v>0</v>
      </c>
      <c r="AD243" s="177">
        <v>0</v>
      </c>
      <c r="AE243" s="177">
        <f t="shared" si="557"/>
        <v>0</v>
      </c>
      <c r="AF243" s="177">
        <f t="shared" si="558"/>
        <v>0</v>
      </c>
      <c r="AG243" s="177">
        <v>0</v>
      </c>
      <c r="AH243" s="177">
        <v>0</v>
      </c>
      <c r="AI243" s="177">
        <v>0</v>
      </c>
      <c r="AJ243" s="177">
        <v>0</v>
      </c>
      <c r="AK243" s="177">
        <f t="shared" si="420"/>
        <v>0</v>
      </c>
      <c r="AL243" s="177">
        <f t="shared" si="421"/>
        <v>0</v>
      </c>
      <c r="AM243" s="207">
        <v>0</v>
      </c>
      <c r="AN243" s="177">
        <v>0</v>
      </c>
      <c r="AO243" s="177">
        <f t="shared" si="424"/>
        <v>0</v>
      </c>
      <c r="AP243" s="177">
        <f t="shared" ref="AP243:AP248" si="562">AVERAGE(X243,AO243)</f>
        <v>8939999.9995833319</v>
      </c>
      <c r="AQ243" s="177">
        <f t="shared" ref="AQ243:AQ248" si="563">_xlfn.STDEV.P(X243,AO243)</f>
        <v>8939999.9995833319</v>
      </c>
      <c r="AR243" s="133">
        <f t="shared" si="427"/>
        <v>1</v>
      </c>
      <c r="AS243" s="178">
        <f>+W243</f>
        <v>17879999.999166667</v>
      </c>
      <c r="AT243" s="165">
        <f t="shared" si="552"/>
        <v>17879999.999166667</v>
      </c>
      <c r="AU243" s="182" t="s">
        <v>44</v>
      </c>
      <c r="AW243" s="181"/>
    </row>
    <row r="244" spans="1:78" ht="101.5" x14ac:dyDescent="0.35">
      <c r="A244" s="9">
        <v>207</v>
      </c>
      <c r="B244" s="9" t="s">
        <v>166</v>
      </c>
      <c r="C244" s="10" t="s">
        <v>196</v>
      </c>
      <c r="D244" s="39" t="s">
        <v>197</v>
      </c>
      <c r="E244" s="73"/>
      <c r="F244" s="12" t="s">
        <v>37</v>
      </c>
      <c r="G244" s="10">
        <v>2</v>
      </c>
      <c r="H244" s="105">
        <v>2990000</v>
      </c>
      <c r="I244" s="123">
        <f t="shared" si="541"/>
        <v>3558100</v>
      </c>
      <c r="J244" s="105">
        <f>+H244*G244</f>
        <v>5980000</v>
      </c>
      <c r="K244" s="140">
        <f>+I244*G244</f>
        <v>7116200</v>
      </c>
      <c r="L244" s="108">
        <v>3120000</v>
      </c>
      <c r="M244" s="108">
        <f t="shared" si="553"/>
        <v>3712800</v>
      </c>
      <c r="N244" s="108">
        <f t="shared" si="542"/>
        <v>6240000</v>
      </c>
      <c r="O244" s="108">
        <f t="shared" si="543"/>
        <v>7425600</v>
      </c>
      <c r="P244" s="108">
        <v>1690000</v>
      </c>
      <c r="Q244" s="108">
        <f t="shared" ref="Q244:Q248" si="564">+P244*1.19</f>
        <v>2011100</v>
      </c>
      <c r="R244" s="105">
        <f t="shared" ref="R244:R247" si="565">+P244*G244</f>
        <v>3380000</v>
      </c>
      <c r="S244" s="108">
        <f t="shared" ref="S244:S247" si="566">+Q244*G244</f>
        <v>4022200</v>
      </c>
      <c r="T244" s="108">
        <f t="shared" si="418"/>
        <v>6188000</v>
      </c>
      <c r="U244" s="108">
        <f t="shared" si="419"/>
        <v>1536652.0577758215</v>
      </c>
      <c r="V244" s="127">
        <f t="shared" si="410"/>
        <v>0.24832774042918901</v>
      </c>
      <c r="W244" s="108">
        <f t="shared" si="411"/>
        <v>3094000</v>
      </c>
      <c r="X244" s="108">
        <f t="shared" si="412"/>
        <v>6188000</v>
      </c>
      <c r="Y244" s="108">
        <v>0</v>
      </c>
      <c r="Z244" s="108">
        <f t="shared" si="547"/>
        <v>0</v>
      </c>
      <c r="AA244" s="108">
        <f t="shared" si="554"/>
        <v>0</v>
      </c>
      <c r="AB244" s="108">
        <f t="shared" si="555"/>
        <v>0</v>
      </c>
      <c r="AC244" s="108">
        <f t="shared" si="556"/>
        <v>0</v>
      </c>
      <c r="AD244" s="108">
        <v>0</v>
      </c>
      <c r="AE244" s="108">
        <f t="shared" si="557"/>
        <v>0</v>
      </c>
      <c r="AF244" s="108">
        <f t="shared" si="558"/>
        <v>0</v>
      </c>
      <c r="AG244" s="108">
        <v>0</v>
      </c>
      <c r="AH244" s="108">
        <v>0</v>
      </c>
      <c r="AI244" s="108">
        <v>0</v>
      </c>
      <c r="AJ244" s="108">
        <v>0</v>
      </c>
      <c r="AK244" s="108">
        <f t="shared" si="420"/>
        <v>0</v>
      </c>
      <c r="AL244" s="108">
        <f t="shared" si="421"/>
        <v>0</v>
      </c>
      <c r="AM244" s="127" t="e">
        <f t="shared" si="422"/>
        <v>#DIV/0!</v>
      </c>
      <c r="AN244" s="108">
        <f t="shared" si="423"/>
        <v>0</v>
      </c>
      <c r="AO244" s="108">
        <f t="shared" si="424"/>
        <v>0</v>
      </c>
      <c r="AP244" s="108">
        <f t="shared" si="562"/>
        <v>3094000</v>
      </c>
      <c r="AQ244" s="108">
        <f t="shared" si="563"/>
        <v>3094000</v>
      </c>
      <c r="AR244" s="133">
        <f t="shared" si="427"/>
        <v>1</v>
      </c>
      <c r="AS244" s="131">
        <f>+W244</f>
        <v>3094000</v>
      </c>
      <c r="AT244" s="156">
        <f t="shared" si="552"/>
        <v>6188000</v>
      </c>
      <c r="AU244" s="157" t="s">
        <v>44</v>
      </c>
    </row>
    <row r="245" spans="1:78" ht="29" x14ac:dyDescent="0.35">
      <c r="A245" s="9">
        <v>208</v>
      </c>
      <c r="B245" s="9" t="s">
        <v>166</v>
      </c>
      <c r="C245" s="10" t="s">
        <v>199</v>
      </c>
      <c r="D245" s="39" t="s">
        <v>200</v>
      </c>
      <c r="E245" s="73"/>
      <c r="F245" s="12" t="s">
        <v>37</v>
      </c>
      <c r="G245" s="10">
        <v>1</v>
      </c>
      <c r="H245" s="105">
        <v>2645000</v>
      </c>
      <c r="I245" s="123">
        <f t="shared" si="541"/>
        <v>3147550</v>
      </c>
      <c r="J245" s="105">
        <f t="shared" si="561"/>
        <v>2645000</v>
      </c>
      <c r="K245" s="140">
        <f t="shared" si="478"/>
        <v>3147550</v>
      </c>
      <c r="L245" s="108">
        <v>2806000</v>
      </c>
      <c r="M245" s="108">
        <f>+L245*1.19</f>
        <v>3339140</v>
      </c>
      <c r="N245" s="108">
        <f t="shared" si="542"/>
        <v>2806000</v>
      </c>
      <c r="O245" s="108">
        <f t="shared" si="543"/>
        <v>3339140</v>
      </c>
      <c r="P245" s="108">
        <v>1495000</v>
      </c>
      <c r="Q245" s="108">
        <f t="shared" si="564"/>
        <v>1779050</v>
      </c>
      <c r="R245" s="105">
        <f t="shared" si="565"/>
        <v>1495000</v>
      </c>
      <c r="S245" s="108">
        <f t="shared" si="566"/>
        <v>1779050</v>
      </c>
      <c r="T245" s="108">
        <f t="shared" si="418"/>
        <v>2755246.6666666665</v>
      </c>
      <c r="U245" s="108">
        <f t="shared" si="419"/>
        <v>694692.56079378177</v>
      </c>
      <c r="V245" s="127">
        <f t="shared" si="410"/>
        <v>0.25213443471260233</v>
      </c>
      <c r="W245" s="108">
        <f t="shared" si="411"/>
        <v>2755246.6666666665</v>
      </c>
      <c r="X245" s="108">
        <f t="shared" si="412"/>
        <v>2755246.6666666665</v>
      </c>
      <c r="Y245" s="108"/>
      <c r="Z245" s="108">
        <f t="shared" si="547"/>
        <v>0</v>
      </c>
      <c r="AA245" s="108">
        <f t="shared" si="554"/>
        <v>0</v>
      </c>
      <c r="AB245" s="108">
        <f t="shared" si="555"/>
        <v>0</v>
      </c>
      <c r="AC245" s="108">
        <f t="shared" si="556"/>
        <v>0</v>
      </c>
      <c r="AD245" s="108"/>
      <c r="AE245" s="108">
        <f t="shared" si="557"/>
        <v>0</v>
      </c>
      <c r="AF245" s="108">
        <f t="shared" si="558"/>
        <v>0</v>
      </c>
      <c r="AG245" s="105"/>
      <c r="AH245" s="108"/>
      <c r="AI245" s="108">
        <f t="shared" si="559"/>
        <v>0</v>
      </c>
      <c r="AJ245" s="108">
        <f t="shared" si="560"/>
        <v>0</v>
      </c>
      <c r="AK245" s="108">
        <f t="shared" si="420"/>
        <v>0</v>
      </c>
      <c r="AL245" s="108">
        <f t="shared" si="421"/>
        <v>0</v>
      </c>
      <c r="AM245" s="127" t="e">
        <f t="shared" si="422"/>
        <v>#DIV/0!</v>
      </c>
      <c r="AN245" s="108">
        <f t="shared" si="423"/>
        <v>0</v>
      </c>
      <c r="AO245" s="108">
        <f t="shared" si="424"/>
        <v>0</v>
      </c>
      <c r="AP245" s="108">
        <f t="shared" si="562"/>
        <v>1377623.3333333333</v>
      </c>
      <c r="AQ245" s="108">
        <f t="shared" si="563"/>
        <v>1377623.3333333333</v>
      </c>
      <c r="AR245" s="133">
        <f t="shared" si="427"/>
        <v>1</v>
      </c>
      <c r="AS245" s="131">
        <f>+W245</f>
        <v>2755246.6666666665</v>
      </c>
      <c r="AT245" s="156">
        <f t="shared" si="552"/>
        <v>2755246.6666666665</v>
      </c>
      <c r="AU245" s="157" t="s">
        <v>44</v>
      </c>
    </row>
    <row r="246" spans="1:78" ht="29" x14ac:dyDescent="0.35">
      <c r="A246" s="9">
        <v>209</v>
      </c>
      <c r="B246" s="9" t="s">
        <v>166</v>
      </c>
      <c r="C246" s="10" t="s">
        <v>203</v>
      </c>
      <c r="D246" s="39" t="s">
        <v>243</v>
      </c>
      <c r="E246" s="73"/>
      <c r="F246" s="12" t="s">
        <v>37</v>
      </c>
      <c r="G246" s="10">
        <v>3</v>
      </c>
      <c r="H246" s="105">
        <v>1150000</v>
      </c>
      <c r="I246" s="123">
        <f t="shared" si="541"/>
        <v>1368500</v>
      </c>
      <c r="J246" s="105">
        <f t="shared" si="561"/>
        <v>3450000</v>
      </c>
      <c r="K246" s="140">
        <f t="shared" si="478"/>
        <v>4105500</v>
      </c>
      <c r="L246" s="108">
        <v>1180000</v>
      </c>
      <c r="M246" s="108">
        <f t="shared" si="553"/>
        <v>1404200</v>
      </c>
      <c r="N246" s="108">
        <f t="shared" si="542"/>
        <v>3540000</v>
      </c>
      <c r="O246" s="108">
        <f t="shared" si="543"/>
        <v>4212600</v>
      </c>
      <c r="P246" s="108">
        <v>650000</v>
      </c>
      <c r="Q246" s="108">
        <f t="shared" si="564"/>
        <v>773500</v>
      </c>
      <c r="R246" s="105">
        <f t="shared" si="565"/>
        <v>1950000</v>
      </c>
      <c r="S246" s="108">
        <f t="shared" si="566"/>
        <v>2320500</v>
      </c>
      <c r="T246" s="108">
        <f t="shared" si="418"/>
        <v>3546200</v>
      </c>
      <c r="U246" s="108">
        <f t="shared" si="419"/>
        <v>867802.96150681574</v>
      </c>
      <c r="V246" s="127">
        <f t="shared" si="410"/>
        <v>0.24471348528194004</v>
      </c>
      <c r="W246" s="108">
        <f t="shared" si="411"/>
        <v>1182066.6666666667</v>
      </c>
      <c r="X246" s="108">
        <f t="shared" si="412"/>
        <v>3546200</v>
      </c>
      <c r="Y246" s="108">
        <v>130378</v>
      </c>
      <c r="Z246" s="108">
        <f t="shared" si="547"/>
        <v>155149.82</v>
      </c>
      <c r="AA246" s="108">
        <f t="shared" si="554"/>
        <v>391134</v>
      </c>
      <c r="AB246" s="108">
        <f t="shared" si="555"/>
        <v>465449.46</v>
      </c>
      <c r="AC246" s="108">
        <f t="shared" si="556"/>
        <v>145663.8655462185</v>
      </c>
      <c r="AD246" s="108">
        <v>173340</v>
      </c>
      <c r="AE246" s="108">
        <f t="shared" si="557"/>
        <v>436991.59663865552</v>
      </c>
      <c r="AF246" s="108">
        <f t="shared" si="558"/>
        <v>520020</v>
      </c>
      <c r="AG246" s="105">
        <f>_xlfn.XLOOKUP(D246,[1]General!$D$7:$D$477,[1]General!$L$7:$L$477)</f>
        <v>154285.71428571429</v>
      </c>
      <c r="AH246" s="108">
        <f>_xlfn.XLOOKUP(D246,[1]General!$D$7:$D$477,[1]General!$M$7:$M$477)</f>
        <v>183600</v>
      </c>
      <c r="AI246" s="108">
        <f t="shared" si="559"/>
        <v>462857.14285714284</v>
      </c>
      <c r="AJ246" s="108">
        <f t="shared" si="560"/>
        <v>550800</v>
      </c>
      <c r="AK246" s="108">
        <f t="shared" si="420"/>
        <v>512089.82</v>
      </c>
      <c r="AL246" s="108">
        <f t="shared" si="421"/>
        <v>35292.534486273427</v>
      </c>
      <c r="AM246" s="127">
        <f t="shared" si="422"/>
        <v>6.8918641042841719E-2</v>
      </c>
      <c r="AN246" s="108">
        <f t="shared" si="423"/>
        <v>170696.60666666666</v>
      </c>
      <c r="AO246" s="108">
        <f t="shared" si="424"/>
        <v>512089.82</v>
      </c>
      <c r="AP246" s="108">
        <f t="shared" si="562"/>
        <v>2029144.91</v>
      </c>
      <c r="AQ246" s="108">
        <f t="shared" si="563"/>
        <v>1517055.09</v>
      </c>
      <c r="AR246" s="133">
        <f t="shared" si="427"/>
        <v>0.74763270110659574</v>
      </c>
      <c r="AS246" s="131">
        <f>+AN246</f>
        <v>170696.60666666666</v>
      </c>
      <c r="AT246" s="156">
        <f t="shared" si="552"/>
        <v>512089.81999999995</v>
      </c>
      <c r="AU246" s="157" t="s">
        <v>44</v>
      </c>
    </row>
    <row r="247" spans="1:78" ht="29" x14ac:dyDescent="0.35">
      <c r="A247" s="9">
        <v>210</v>
      </c>
      <c r="B247" s="9" t="s">
        <v>166</v>
      </c>
      <c r="C247" s="10" t="s">
        <v>205</v>
      </c>
      <c r="D247" s="39" t="s">
        <v>244</v>
      </c>
      <c r="E247" s="73"/>
      <c r="F247" s="12" t="s">
        <v>37</v>
      </c>
      <c r="G247" s="10">
        <v>2</v>
      </c>
      <c r="H247" s="105">
        <v>920000</v>
      </c>
      <c r="I247" s="123">
        <f t="shared" si="541"/>
        <v>1094800</v>
      </c>
      <c r="J247" s="105">
        <f t="shared" si="561"/>
        <v>1840000</v>
      </c>
      <c r="K247" s="140">
        <f t="shared" si="478"/>
        <v>2189600</v>
      </c>
      <c r="L247" s="108">
        <v>960000</v>
      </c>
      <c r="M247" s="108">
        <f t="shared" si="553"/>
        <v>1142400</v>
      </c>
      <c r="N247" s="108">
        <f t="shared" si="542"/>
        <v>1920000</v>
      </c>
      <c r="O247" s="108">
        <f t="shared" si="543"/>
        <v>2284800</v>
      </c>
      <c r="P247" s="108">
        <v>520000</v>
      </c>
      <c r="Q247" s="108">
        <f t="shared" si="564"/>
        <v>618800</v>
      </c>
      <c r="R247" s="105">
        <f t="shared" si="565"/>
        <v>1040000</v>
      </c>
      <c r="S247" s="108">
        <f t="shared" si="566"/>
        <v>1237600</v>
      </c>
      <c r="T247" s="108">
        <f t="shared" si="418"/>
        <v>1904000</v>
      </c>
      <c r="U247" s="108">
        <f t="shared" si="419"/>
        <v>472816.01777717582</v>
      </c>
      <c r="V247" s="127">
        <f t="shared" si="410"/>
        <v>0.24832774042918898</v>
      </c>
      <c r="W247" s="108">
        <f t="shared" si="411"/>
        <v>952000</v>
      </c>
      <c r="X247" s="108">
        <f t="shared" si="412"/>
        <v>1904000</v>
      </c>
      <c r="Y247" s="108">
        <v>222992</v>
      </c>
      <c r="Z247" s="108">
        <f t="shared" si="547"/>
        <v>265360.48</v>
      </c>
      <c r="AA247" s="108">
        <f t="shared" si="554"/>
        <v>445984</v>
      </c>
      <c r="AB247" s="108">
        <f t="shared" si="555"/>
        <v>530720.96</v>
      </c>
      <c r="AC247" s="108">
        <f t="shared" si="556"/>
        <v>237378.15126050421</v>
      </c>
      <c r="AD247" s="108">
        <v>282480</v>
      </c>
      <c r="AE247" s="108">
        <f t="shared" si="557"/>
        <v>474756.30252100842</v>
      </c>
      <c r="AF247" s="108">
        <f t="shared" si="558"/>
        <v>564960</v>
      </c>
      <c r="AG247" s="105">
        <f>_xlfn.XLOOKUP(D247,[1]General!$D$7:$D$477,[1]General!$L$7:$L$477)</f>
        <v>232336.13445378153</v>
      </c>
      <c r="AH247" s="108">
        <f>_xlfn.XLOOKUP(D247,[1]General!$D$7:$D$477,[1]General!$M$7:$M$477)</f>
        <v>276480</v>
      </c>
      <c r="AI247" s="108">
        <f t="shared" si="559"/>
        <v>464672.26890756306</v>
      </c>
      <c r="AJ247" s="108">
        <f t="shared" si="560"/>
        <v>552960</v>
      </c>
      <c r="AK247" s="108">
        <f t="shared" si="420"/>
        <v>549546.98666666669</v>
      </c>
      <c r="AL247" s="108">
        <f t="shared" si="421"/>
        <v>14184.838385650459</v>
      </c>
      <c r="AM247" s="127">
        <f t="shared" si="422"/>
        <v>2.5811875471631721E-2</v>
      </c>
      <c r="AN247" s="108">
        <f t="shared" si="423"/>
        <v>274773.49333333335</v>
      </c>
      <c r="AO247" s="108">
        <f t="shared" si="424"/>
        <v>549546.98666666669</v>
      </c>
      <c r="AP247" s="108">
        <f t="shared" si="562"/>
        <v>1226773.4933333334</v>
      </c>
      <c r="AQ247" s="108">
        <f t="shared" si="563"/>
        <v>677226.50666666648</v>
      </c>
      <c r="AR247" s="133">
        <f t="shared" si="427"/>
        <v>0.55203875071227471</v>
      </c>
      <c r="AS247" s="131">
        <f>+AN247</f>
        <v>274773.49333333335</v>
      </c>
      <c r="AT247" s="156">
        <f t="shared" si="552"/>
        <v>549546.98666666669</v>
      </c>
      <c r="AU247" s="157" t="s">
        <v>44</v>
      </c>
    </row>
    <row r="248" spans="1:78" ht="58" x14ac:dyDescent="0.35">
      <c r="A248" s="9">
        <v>211</v>
      </c>
      <c r="B248" s="9" t="s">
        <v>34</v>
      </c>
      <c r="C248" s="10" t="s">
        <v>207</v>
      </c>
      <c r="D248" s="39" t="s">
        <v>208</v>
      </c>
      <c r="E248" s="73"/>
      <c r="F248" s="12" t="s">
        <v>37</v>
      </c>
      <c r="G248" s="10">
        <v>15</v>
      </c>
      <c r="H248" s="105">
        <v>173650</v>
      </c>
      <c r="I248" s="123">
        <f t="shared" si="541"/>
        <v>206643.5</v>
      </c>
      <c r="J248" s="105">
        <f t="shared" si="561"/>
        <v>2604750</v>
      </c>
      <c r="K248" s="140">
        <f t="shared" si="478"/>
        <v>3099652.5</v>
      </c>
      <c r="L248" s="108">
        <v>184220</v>
      </c>
      <c r="M248" s="108">
        <f t="shared" si="553"/>
        <v>219221.8</v>
      </c>
      <c r="N248" s="108">
        <f t="shared" si="542"/>
        <v>2763300</v>
      </c>
      <c r="O248" s="108">
        <f t="shared" si="543"/>
        <v>3288327</v>
      </c>
      <c r="P248" s="108">
        <v>98150</v>
      </c>
      <c r="Q248" s="108">
        <f t="shared" si="564"/>
        <v>116798.5</v>
      </c>
      <c r="R248" s="105">
        <f>+P248*G248</f>
        <v>1472250</v>
      </c>
      <c r="S248" s="108">
        <f>+Q248*G248</f>
        <v>1751977.5</v>
      </c>
      <c r="T248" s="108">
        <f t="shared" si="418"/>
        <v>2713319</v>
      </c>
      <c r="U248" s="108">
        <f t="shared" si="419"/>
        <v>684121.15225996333</v>
      </c>
      <c r="V248" s="127">
        <f t="shared" si="410"/>
        <v>0.25213443471260227</v>
      </c>
      <c r="W248" s="108">
        <f t="shared" si="411"/>
        <v>180887.93333333335</v>
      </c>
      <c r="X248" s="108">
        <f t="shared" si="412"/>
        <v>2713319</v>
      </c>
      <c r="Y248" s="108">
        <v>196017</v>
      </c>
      <c r="Z248" s="108">
        <f t="shared" si="547"/>
        <v>233260.22999999998</v>
      </c>
      <c r="AA248" s="108">
        <f t="shared" si="554"/>
        <v>2940255</v>
      </c>
      <c r="AB248" s="108">
        <f t="shared" si="555"/>
        <v>3498903.4499999997</v>
      </c>
      <c r="AC248" s="108">
        <f t="shared" si="556"/>
        <v>181630.25210084036</v>
      </c>
      <c r="AD248" s="108">
        <v>216140</v>
      </c>
      <c r="AE248" s="108">
        <f t="shared" si="557"/>
        <v>2724453.7815126055</v>
      </c>
      <c r="AF248" s="108">
        <f t="shared" si="558"/>
        <v>3242100</v>
      </c>
      <c r="AG248" s="105">
        <f>_xlfn.XLOOKUP(D248,[1]General!$D$7:$D$477,[1]General!$L$7:$L$477)</f>
        <v>166554.62184873951</v>
      </c>
      <c r="AH248" s="108">
        <f>_xlfn.XLOOKUP(D248,[1]General!$D$7:$D$477,[1]General!$M$7:$M$477)</f>
        <v>198200</v>
      </c>
      <c r="AI248" s="108">
        <f t="shared" si="559"/>
        <v>2498319.3277310925</v>
      </c>
      <c r="AJ248" s="108">
        <f t="shared" si="560"/>
        <v>2973000</v>
      </c>
      <c r="AK248" s="108">
        <f t="shared" si="420"/>
        <v>3238001.15</v>
      </c>
      <c r="AL248" s="108">
        <f t="shared" si="421"/>
        <v>214718.74643972042</v>
      </c>
      <c r="AM248" s="127">
        <f t="shared" si="422"/>
        <v>6.6312127912530369E-2</v>
      </c>
      <c r="AN248" s="108">
        <f t="shared" si="423"/>
        <v>215866.74333333332</v>
      </c>
      <c r="AO248" s="108">
        <f t="shared" si="424"/>
        <v>3238001.15</v>
      </c>
      <c r="AP248" s="108">
        <f t="shared" si="562"/>
        <v>2975660.0750000002</v>
      </c>
      <c r="AQ248" s="108">
        <f t="shared" si="563"/>
        <v>262341.07499999995</v>
      </c>
      <c r="AR248" s="116">
        <f t="shared" si="427"/>
        <v>8.8162313028983974E-2</v>
      </c>
      <c r="AS248" s="131">
        <f>AVERAGE(I248,M248,Q248,Z248,AD248,AH248)</f>
        <v>198377.33833333335</v>
      </c>
      <c r="AT248" s="156">
        <f t="shared" si="552"/>
        <v>2975660.0750000002</v>
      </c>
      <c r="AU248" s="157" t="s">
        <v>38</v>
      </c>
    </row>
    <row r="249" spans="1:78" ht="58" x14ac:dyDescent="0.35">
      <c r="A249" s="67">
        <v>212</v>
      </c>
      <c r="B249" s="67" t="s">
        <v>34</v>
      </c>
      <c r="C249" s="68" t="s">
        <v>210</v>
      </c>
      <c r="D249" s="69" t="str">
        <f>+[2]General!$D$248</f>
        <v>15 Bonos de reconocimiento deportivo, redimibles en almacenes deportivos ubicados en Bogotá por el valor de cada una de las premiaciones Nota: El pago de este bono debe incluir la carga tributaria y el pago del mismo debe ser valor neto</v>
      </c>
      <c r="E249" s="77"/>
      <c r="F249" s="70" t="s">
        <v>169</v>
      </c>
      <c r="G249" s="68">
        <v>1</v>
      </c>
      <c r="H249" s="97"/>
      <c r="I249" s="97"/>
      <c r="J249" s="97"/>
      <c r="K249" s="97"/>
      <c r="L249" s="125"/>
      <c r="M249" s="125"/>
      <c r="N249" s="125"/>
      <c r="O249" s="125"/>
      <c r="P249" s="125"/>
      <c r="Q249" s="125"/>
      <c r="R249" s="125"/>
      <c r="S249" s="125"/>
      <c r="T249" s="125"/>
      <c r="U249" s="125"/>
      <c r="V249" s="138"/>
      <c r="W249" s="125"/>
      <c r="X249" s="125"/>
      <c r="Y249" s="125"/>
      <c r="Z249" s="125"/>
      <c r="AA249" s="125"/>
      <c r="AB249" s="125"/>
      <c r="AC249" s="125" t="s">
        <v>161</v>
      </c>
      <c r="AD249" s="125" t="s">
        <v>161</v>
      </c>
      <c r="AE249" s="125" t="s">
        <v>161</v>
      </c>
      <c r="AF249" s="125" t="s">
        <v>161</v>
      </c>
      <c r="AG249" s="125" t="s">
        <v>161</v>
      </c>
      <c r="AH249" s="125"/>
      <c r="AI249" s="125"/>
      <c r="AJ249" s="125"/>
      <c r="AK249" s="125"/>
      <c r="AL249" s="125"/>
      <c r="AM249" s="138"/>
      <c r="AN249" s="125"/>
      <c r="AO249" s="125"/>
      <c r="AP249" s="125"/>
      <c r="AQ249" s="125"/>
      <c r="AR249" s="130"/>
      <c r="AS249" s="100">
        <v>8000000</v>
      </c>
      <c r="AT249" s="156">
        <f t="shared" si="552"/>
        <v>8000000</v>
      </c>
      <c r="AU249" s="96"/>
    </row>
    <row r="250" spans="1:78" ht="72.5" x14ac:dyDescent="0.35">
      <c r="A250" s="9">
        <v>213</v>
      </c>
      <c r="B250" s="9" t="s">
        <v>34</v>
      </c>
      <c r="C250" s="10" t="s">
        <v>211</v>
      </c>
      <c r="D250" s="39" t="s">
        <v>245</v>
      </c>
      <c r="E250" s="73"/>
      <c r="F250" s="12" t="s">
        <v>37</v>
      </c>
      <c r="G250" s="10">
        <v>300</v>
      </c>
      <c r="H250" s="105">
        <v>24150</v>
      </c>
      <c r="I250" s="123">
        <f t="shared" si="541"/>
        <v>28738.5</v>
      </c>
      <c r="J250" s="105">
        <f t="shared" si="561"/>
        <v>7245000</v>
      </c>
      <c r="K250" s="140">
        <f t="shared" si="478"/>
        <v>8621550</v>
      </c>
      <c r="L250" s="108">
        <v>25200</v>
      </c>
      <c r="M250" s="108">
        <f>+L250*1.19</f>
        <v>29988</v>
      </c>
      <c r="N250" s="108">
        <f>+L250*G250</f>
        <v>7560000</v>
      </c>
      <c r="O250" s="108">
        <f>+M250*G250</f>
        <v>8996400</v>
      </c>
      <c r="P250" s="108">
        <v>13650</v>
      </c>
      <c r="Q250" s="108">
        <f t="shared" ref="Q250:Q254" si="567">+P250*1.19</f>
        <v>16243.5</v>
      </c>
      <c r="R250" s="105">
        <f t="shared" ref="R250:R254" si="568">+P250*G250</f>
        <v>4095000</v>
      </c>
      <c r="S250" s="108">
        <f t="shared" ref="S250:S254" si="569">+Q250*G250</f>
        <v>4873050</v>
      </c>
      <c r="T250" s="108">
        <f t="shared" si="418"/>
        <v>7497000</v>
      </c>
      <c r="U250" s="108">
        <f t="shared" si="419"/>
        <v>1861713.0699976298</v>
      </c>
      <c r="V250" s="127">
        <f t="shared" si="410"/>
        <v>0.24832774042918898</v>
      </c>
      <c r="W250" s="108">
        <f t="shared" si="411"/>
        <v>24990</v>
      </c>
      <c r="X250" s="108">
        <f t="shared" si="412"/>
        <v>7497000</v>
      </c>
      <c r="Y250" s="108">
        <v>10071</v>
      </c>
      <c r="Z250" s="108"/>
      <c r="AA250" s="108">
        <f t="shared" si="554"/>
        <v>3021300</v>
      </c>
      <c r="AB250" s="108">
        <f t="shared" si="555"/>
        <v>0</v>
      </c>
      <c r="AC250" s="108">
        <f t="shared" si="556"/>
        <v>7697.4789915966394</v>
      </c>
      <c r="AD250" s="108">
        <v>9160</v>
      </c>
      <c r="AE250" s="108">
        <f t="shared" si="557"/>
        <v>2309243.6974789919</v>
      </c>
      <c r="AF250" s="108">
        <f t="shared" si="558"/>
        <v>2748000</v>
      </c>
      <c r="AG250" s="105">
        <f>_xlfn.XLOOKUP(D250,[1]General!$D$7:$D$477,[1]General!$L$7:$L$477)</f>
        <v>8840.3361344537825</v>
      </c>
      <c r="AH250" s="108">
        <f>_xlfn.XLOOKUP(D250,[1]General!$D$7:$D$477,[1]General!$M$7:$M$477)</f>
        <v>10520</v>
      </c>
      <c r="AI250" s="108">
        <f t="shared" si="559"/>
        <v>2652100.8403361347</v>
      </c>
      <c r="AJ250" s="108">
        <f t="shared" si="560"/>
        <v>3156000</v>
      </c>
      <c r="AK250" s="108">
        <f>AVERAGE(AB250,AF250,AJ250)</f>
        <v>1968000</v>
      </c>
      <c r="AL250" s="108">
        <f t="shared" si="421"/>
        <v>1401519.1757517983</v>
      </c>
      <c r="AM250" s="127">
        <f t="shared" si="422"/>
        <v>0.71215405271940968</v>
      </c>
      <c r="AN250" s="108">
        <f t="shared" si="423"/>
        <v>9840</v>
      </c>
      <c r="AO250" s="108">
        <f>+AK250</f>
        <v>1968000</v>
      </c>
      <c r="AP250" s="108">
        <f t="shared" si="425"/>
        <v>4732500</v>
      </c>
      <c r="AQ250" s="108">
        <f t="shared" si="426"/>
        <v>2764500</v>
      </c>
      <c r="AR250" s="133">
        <f t="shared" si="427"/>
        <v>0.58415213946117273</v>
      </c>
      <c r="AS250" s="131">
        <f>AVERAGE(AH250,Z250,AD250)</f>
        <v>9840</v>
      </c>
      <c r="AT250" s="156">
        <f t="shared" si="552"/>
        <v>2952000</v>
      </c>
      <c r="AU250" s="157" t="s">
        <v>44</v>
      </c>
    </row>
    <row r="251" spans="1:78" ht="58" x14ac:dyDescent="0.35">
      <c r="A251" s="9">
        <v>214</v>
      </c>
      <c r="B251" s="9" t="s">
        <v>166</v>
      </c>
      <c r="C251" s="10" t="s">
        <v>213</v>
      </c>
      <c r="D251" s="39" t="s">
        <v>214</v>
      </c>
      <c r="E251" s="73"/>
      <c r="F251" s="12" t="s">
        <v>37</v>
      </c>
      <c r="G251" s="10">
        <v>15</v>
      </c>
      <c r="H251" s="105">
        <v>11596.64</v>
      </c>
      <c r="I251" s="123">
        <f t="shared" si="541"/>
        <v>13800.0016</v>
      </c>
      <c r="J251" s="105">
        <f t="shared" si="561"/>
        <v>173949.59999999998</v>
      </c>
      <c r="K251" s="140">
        <f t="shared" si="478"/>
        <v>207000.024</v>
      </c>
      <c r="L251" s="108">
        <v>12302.52</v>
      </c>
      <c r="M251" s="108">
        <f t="shared" ref="M251:M253" si="570">+L251*1.19</f>
        <v>14639.998799999999</v>
      </c>
      <c r="N251" s="108">
        <f>+L251*G251</f>
        <v>184537.80000000002</v>
      </c>
      <c r="O251" s="108">
        <f>+M251*G251</f>
        <v>219599.98199999999</v>
      </c>
      <c r="P251" s="108">
        <v>6554.62</v>
      </c>
      <c r="Q251" s="108">
        <f t="shared" si="567"/>
        <v>7799.9977999999992</v>
      </c>
      <c r="R251" s="105">
        <f t="shared" si="568"/>
        <v>98319.3</v>
      </c>
      <c r="S251" s="108">
        <f t="shared" si="569"/>
        <v>116999.96699999999</v>
      </c>
      <c r="T251" s="108">
        <f t="shared" si="418"/>
        <v>181199.99100000001</v>
      </c>
      <c r="U251" s="108">
        <f t="shared" si="419"/>
        <v>45686.774502043663</v>
      </c>
      <c r="V251" s="127">
        <f t="shared" si="410"/>
        <v>0.25213452964268446</v>
      </c>
      <c r="W251" s="108">
        <f t="shared" si="411"/>
        <v>12079.999400000001</v>
      </c>
      <c r="X251" s="108">
        <f t="shared" si="412"/>
        <v>181199.99100000001</v>
      </c>
      <c r="Y251" s="108">
        <v>6840</v>
      </c>
      <c r="Z251" s="108">
        <f>+Y251*1.19</f>
        <v>8139.5999999999995</v>
      </c>
      <c r="AA251" s="108">
        <f t="shared" si="554"/>
        <v>102600</v>
      </c>
      <c r="AB251" s="108">
        <f t="shared" si="555"/>
        <v>122093.99999999999</v>
      </c>
      <c r="AC251" s="108">
        <f t="shared" si="556"/>
        <v>6204.2016806722695</v>
      </c>
      <c r="AD251" s="108">
        <v>7383</v>
      </c>
      <c r="AE251" s="108">
        <f t="shared" si="557"/>
        <v>93063.025210084044</v>
      </c>
      <c r="AF251" s="108">
        <f t="shared" si="558"/>
        <v>110745</v>
      </c>
      <c r="AG251" s="105">
        <f>_xlfn.XLOOKUP(D251,[1]General!$D$7:$D$477,[1]General!$L$7:$L$477)</f>
        <v>7623.5294117647063</v>
      </c>
      <c r="AH251" s="108">
        <f>_xlfn.XLOOKUP(D251,[1]General!$D$7:$D$477,[1]General!$M$7:$M$477)</f>
        <v>9072</v>
      </c>
      <c r="AI251" s="108">
        <f t="shared" si="559"/>
        <v>114352.9411764706</v>
      </c>
      <c r="AJ251" s="108">
        <f t="shared" si="560"/>
        <v>136080</v>
      </c>
      <c r="AK251" s="108">
        <f t="shared" si="420"/>
        <v>122973</v>
      </c>
      <c r="AL251" s="108">
        <f t="shared" si="421"/>
        <v>10361.629119014056</v>
      </c>
      <c r="AM251" s="127">
        <f t="shared" si="422"/>
        <v>8.4259383108601538E-2</v>
      </c>
      <c r="AN251" s="108">
        <f t="shared" si="423"/>
        <v>8198.1999999999989</v>
      </c>
      <c r="AO251" s="108">
        <f t="shared" si="424"/>
        <v>122973</v>
      </c>
      <c r="AP251" s="108">
        <f t="shared" si="425"/>
        <v>152086.49550000002</v>
      </c>
      <c r="AQ251" s="108">
        <f t="shared" si="426"/>
        <v>29113.495499999921</v>
      </c>
      <c r="AR251" s="116">
        <f t="shared" si="427"/>
        <v>0.19142722306991364</v>
      </c>
      <c r="AS251" s="131">
        <f>AVERAGE(I251,M251,Q251,Z251,AD251,AH251)</f>
        <v>10139.099699999999</v>
      </c>
      <c r="AT251" s="156">
        <f t="shared" si="552"/>
        <v>152086.49549999999</v>
      </c>
      <c r="AU251" s="157" t="s">
        <v>38</v>
      </c>
    </row>
    <row r="252" spans="1:78" ht="72.5" x14ac:dyDescent="0.35">
      <c r="A252" s="9">
        <v>215</v>
      </c>
      <c r="B252" s="9" t="s">
        <v>166</v>
      </c>
      <c r="C252" s="10" t="s">
        <v>215</v>
      </c>
      <c r="D252" s="39" t="s">
        <v>216</v>
      </c>
      <c r="E252" s="73"/>
      <c r="F252" s="12" t="s">
        <v>37</v>
      </c>
      <c r="G252" s="10">
        <v>30</v>
      </c>
      <c r="H252" s="105">
        <v>6900</v>
      </c>
      <c r="I252" s="123">
        <f t="shared" si="541"/>
        <v>8211</v>
      </c>
      <c r="J252" s="105">
        <f t="shared" si="561"/>
        <v>207000</v>
      </c>
      <c r="K252" s="140">
        <f t="shared" si="478"/>
        <v>246330</v>
      </c>
      <c r="L252" s="108">
        <v>7080</v>
      </c>
      <c r="M252" s="108">
        <f t="shared" si="570"/>
        <v>8425.1999999999989</v>
      </c>
      <c r="N252" s="108">
        <f>+L252*G252</f>
        <v>212400</v>
      </c>
      <c r="O252" s="108">
        <f>+M252*G252</f>
        <v>252755.99999999997</v>
      </c>
      <c r="P252" s="108">
        <v>3900</v>
      </c>
      <c r="Q252" s="108">
        <f t="shared" si="567"/>
        <v>4641</v>
      </c>
      <c r="R252" s="105">
        <f t="shared" si="568"/>
        <v>117000</v>
      </c>
      <c r="S252" s="108">
        <f t="shared" si="569"/>
        <v>139230</v>
      </c>
      <c r="T252" s="108">
        <f t="shared" si="418"/>
        <v>212772</v>
      </c>
      <c r="U252" s="108">
        <f t="shared" si="419"/>
        <v>52068.177690408949</v>
      </c>
      <c r="V252" s="127">
        <f t="shared" si="410"/>
        <v>0.24471348528194006</v>
      </c>
      <c r="W252" s="108">
        <f t="shared" si="411"/>
        <v>7092.3999999999987</v>
      </c>
      <c r="X252" s="108">
        <f t="shared" si="412"/>
        <v>212772</v>
      </c>
      <c r="Y252" s="108">
        <v>4437</v>
      </c>
      <c r="Z252" s="108">
        <f>+Y252*1.19</f>
        <v>5280.03</v>
      </c>
      <c r="AA252" s="108">
        <f t="shared" si="554"/>
        <v>133110</v>
      </c>
      <c r="AB252" s="108">
        <f t="shared" si="555"/>
        <v>158400.9</v>
      </c>
      <c r="AC252" s="108">
        <f t="shared" si="556"/>
        <v>4046.2184873949582</v>
      </c>
      <c r="AD252" s="108">
        <v>4815</v>
      </c>
      <c r="AE252" s="108">
        <f t="shared" si="557"/>
        <v>121386.55462184874</v>
      </c>
      <c r="AF252" s="108">
        <f t="shared" si="558"/>
        <v>144450</v>
      </c>
      <c r="AG252" s="105">
        <f>_xlfn.XLOOKUP(D252,[1]General!$D$7:$D$477,[1]General!$L$7:$L$477)</f>
        <v>4719.3277310924368</v>
      </c>
      <c r="AH252" s="108">
        <f>_xlfn.XLOOKUP(D252,[1]General!$D$7:$D$477,[1]General!$M$7:$M$477)</f>
        <v>5616</v>
      </c>
      <c r="AI252" s="108">
        <f t="shared" si="559"/>
        <v>141579.83193277312</v>
      </c>
      <c r="AJ252" s="108">
        <f t="shared" si="560"/>
        <v>168480</v>
      </c>
      <c r="AK252" s="108">
        <f t="shared" si="420"/>
        <v>157110.30000000002</v>
      </c>
      <c r="AL252" s="108">
        <f t="shared" si="421"/>
        <v>9852.5618079766446</v>
      </c>
      <c r="AM252" s="127">
        <f t="shared" si="422"/>
        <v>6.2711113198667706E-2</v>
      </c>
      <c r="AN252" s="108">
        <f t="shared" si="423"/>
        <v>5237.0099999999993</v>
      </c>
      <c r="AO252" s="108">
        <f t="shared" si="424"/>
        <v>157110.30000000002</v>
      </c>
      <c r="AP252" s="108">
        <f t="shared" si="425"/>
        <v>184941.15000000002</v>
      </c>
      <c r="AQ252" s="108">
        <f t="shared" si="426"/>
        <v>27830.849999999791</v>
      </c>
      <c r="AR252" s="116">
        <f t="shared" si="427"/>
        <v>0.15048489749306623</v>
      </c>
      <c r="AS252" s="131">
        <f>AVERAGE(I252,M252,Q252,Z252,AD252,AH252)</f>
        <v>6164.704999999999</v>
      </c>
      <c r="AT252" s="156">
        <f t="shared" si="552"/>
        <v>184941.14999999997</v>
      </c>
      <c r="AU252" s="157" t="s">
        <v>38</v>
      </c>
    </row>
    <row r="253" spans="1:78" ht="130.5" x14ac:dyDescent="0.35">
      <c r="A253" s="9">
        <v>216</v>
      </c>
      <c r="B253" s="9" t="s">
        <v>166</v>
      </c>
      <c r="C253" s="10" t="s">
        <v>217</v>
      </c>
      <c r="D253" s="39" t="s">
        <v>218</v>
      </c>
      <c r="E253" s="73"/>
      <c r="F253" s="12" t="s">
        <v>37</v>
      </c>
      <c r="G253" s="10">
        <v>1</v>
      </c>
      <c r="H253" s="113">
        <v>2300000</v>
      </c>
      <c r="I253" s="123">
        <f t="shared" si="541"/>
        <v>2737000</v>
      </c>
      <c r="J253" s="105">
        <f t="shared" si="561"/>
        <v>2300000</v>
      </c>
      <c r="K253" s="140">
        <f t="shared" si="478"/>
        <v>2737000</v>
      </c>
      <c r="L253" s="108">
        <v>2400000</v>
      </c>
      <c r="M253" s="108">
        <f t="shared" si="570"/>
        <v>2856000</v>
      </c>
      <c r="N253" s="108">
        <f>+L253*G253</f>
        <v>2400000</v>
      </c>
      <c r="O253" s="108">
        <f>+M253*G253</f>
        <v>2856000</v>
      </c>
      <c r="P253" s="108">
        <v>1300000</v>
      </c>
      <c r="Q253" s="108">
        <f t="shared" si="567"/>
        <v>1547000</v>
      </c>
      <c r="R253" s="105">
        <f t="shared" si="568"/>
        <v>1300000</v>
      </c>
      <c r="S253" s="108">
        <f t="shared" si="569"/>
        <v>1547000</v>
      </c>
      <c r="T253" s="108">
        <f t="shared" si="418"/>
        <v>2380000</v>
      </c>
      <c r="U253" s="108">
        <f t="shared" si="419"/>
        <v>591020.02222146979</v>
      </c>
      <c r="V253" s="127">
        <f t="shared" si="410"/>
        <v>0.24832774042918898</v>
      </c>
      <c r="W253" s="108">
        <f t="shared" si="411"/>
        <v>2380000</v>
      </c>
      <c r="X253" s="108">
        <f t="shared" si="412"/>
        <v>2380000</v>
      </c>
      <c r="Y253" s="108">
        <v>249966</v>
      </c>
      <c r="Z253" s="108">
        <f>+Y253*1.19</f>
        <v>297459.53999999998</v>
      </c>
      <c r="AA253" s="108">
        <f t="shared" si="554"/>
        <v>249966</v>
      </c>
      <c r="AB253" s="108">
        <f t="shared" si="555"/>
        <v>297459.53999999998</v>
      </c>
      <c r="AC253" s="108">
        <f t="shared" si="556"/>
        <v>313806.72268907563</v>
      </c>
      <c r="AD253" s="108">
        <v>373430</v>
      </c>
      <c r="AE253" s="108">
        <f t="shared" si="557"/>
        <v>313806.72268907563</v>
      </c>
      <c r="AF253" s="108">
        <f t="shared" si="558"/>
        <v>373430</v>
      </c>
      <c r="AG253" s="108">
        <f>_xlfn.XLOOKUP(D253,[1]General!$D$7:$D$477,[1]General!$L$7:$L$477)</f>
        <v>290420.16806722688</v>
      </c>
      <c r="AH253" s="108">
        <f>_xlfn.XLOOKUP(D253,[1]General!$D$7:$D$477,[1]General!$M$7:$M$477)</f>
        <v>345600</v>
      </c>
      <c r="AI253" s="108">
        <f t="shared" si="559"/>
        <v>290420.16806722688</v>
      </c>
      <c r="AJ253" s="108">
        <f t="shared" si="560"/>
        <v>345600</v>
      </c>
      <c r="AK253" s="108">
        <f t="shared" si="420"/>
        <v>338829.84666666668</v>
      </c>
      <c r="AL253" s="108">
        <f t="shared" si="421"/>
        <v>31382.096066287373</v>
      </c>
      <c r="AM253" s="127">
        <f t="shared" si="422"/>
        <v>9.2619042788046904E-2</v>
      </c>
      <c r="AN253" s="108">
        <f t="shared" si="423"/>
        <v>338829.84666666668</v>
      </c>
      <c r="AO253" s="108">
        <f t="shared" si="424"/>
        <v>338829.84666666668</v>
      </c>
      <c r="AP253" s="108">
        <f t="shared" si="425"/>
        <v>1359414.9233333333</v>
      </c>
      <c r="AQ253" s="108">
        <f t="shared" si="426"/>
        <v>1020585.0766666668</v>
      </c>
      <c r="AR253" s="133">
        <f t="shared" si="427"/>
        <v>0.75075318002553348</v>
      </c>
      <c r="AS253" s="131">
        <f>+AN253</f>
        <v>338829.84666666668</v>
      </c>
      <c r="AT253" s="156">
        <f t="shared" si="552"/>
        <v>338829.84666666668</v>
      </c>
      <c r="AU253" s="157" t="s">
        <v>44</v>
      </c>
    </row>
    <row r="254" spans="1:78" s="37" customFormat="1" ht="188.5" x14ac:dyDescent="0.35">
      <c r="A254" s="9">
        <v>217</v>
      </c>
      <c r="B254" s="9" t="s">
        <v>34</v>
      </c>
      <c r="C254" s="18" t="s">
        <v>328</v>
      </c>
      <c r="D254" s="39" t="s">
        <v>329</v>
      </c>
      <c r="E254" s="73"/>
      <c r="F254" s="12" t="s">
        <v>37</v>
      </c>
      <c r="G254" s="10">
        <v>300</v>
      </c>
      <c r="H254" s="113">
        <v>92000</v>
      </c>
      <c r="I254" s="123">
        <f t="shared" si="541"/>
        <v>109480</v>
      </c>
      <c r="J254" s="105">
        <f t="shared" ref="J254" si="571">+H254*G254</f>
        <v>27600000</v>
      </c>
      <c r="K254" s="140">
        <f t="shared" ref="K254" si="572">+I254*G254</f>
        <v>32844000</v>
      </c>
      <c r="L254" s="108">
        <v>97600</v>
      </c>
      <c r="M254" s="108">
        <f>+L254*1.19</f>
        <v>116144</v>
      </c>
      <c r="N254" s="108">
        <f>+L254*G254</f>
        <v>29280000</v>
      </c>
      <c r="O254" s="108">
        <f>+M254*G254</f>
        <v>34843200</v>
      </c>
      <c r="P254" s="108">
        <v>52000</v>
      </c>
      <c r="Q254" s="108">
        <f t="shared" si="567"/>
        <v>61880</v>
      </c>
      <c r="R254" s="105">
        <f t="shared" si="568"/>
        <v>15600000</v>
      </c>
      <c r="S254" s="108">
        <f t="shared" si="569"/>
        <v>18564000</v>
      </c>
      <c r="T254" s="108">
        <f t="shared" si="418"/>
        <v>28750400</v>
      </c>
      <c r="U254" s="108">
        <f t="shared" si="419"/>
        <v>7248965.8517612014</v>
      </c>
      <c r="V254" s="127">
        <f t="shared" si="410"/>
        <v>0.25213443471260233</v>
      </c>
      <c r="W254" s="108">
        <f t="shared" si="411"/>
        <v>95834.666666666672</v>
      </c>
      <c r="X254" s="108">
        <f t="shared" si="412"/>
        <v>28750400</v>
      </c>
      <c r="Y254" s="108">
        <v>0</v>
      </c>
      <c r="Z254" s="108">
        <f>+Y254*1.19</f>
        <v>0</v>
      </c>
      <c r="AA254" s="108">
        <f t="shared" si="554"/>
        <v>0</v>
      </c>
      <c r="AB254" s="108">
        <f t="shared" si="555"/>
        <v>0</v>
      </c>
      <c r="AC254" s="108">
        <f t="shared" si="556"/>
        <v>0</v>
      </c>
      <c r="AD254" s="108">
        <v>0</v>
      </c>
      <c r="AE254" s="108">
        <f t="shared" si="557"/>
        <v>0</v>
      </c>
      <c r="AF254" s="108">
        <f t="shared" si="558"/>
        <v>0</v>
      </c>
      <c r="AG254" s="108">
        <v>0</v>
      </c>
      <c r="AH254" s="108">
        <v>0</v>
      </c>
      <c r="AI254" s="108">
        <v>0</v>
      </c>
      <c r="AJ254" s="108">
        <f t="shared" si="560"/>
        <v>0</v>
      </c>
      <c r="AK254" s="108">
        <f t="shared" si="420"/>
        <v>0</v>
      </c>
      <c r="AL254" s="108">
        <f t="shared" si="421"/>
        <v>0</v>
      </c>
      <c r="AM254" s="127"/>
      <c r="AN254" s="108">
        <f t="shared" si="423"/>
        <v>0</v>
      </c>
      <c r="AO254" s="108">
        <f t="shared" si="424"/>
        <v>0</v>
      </c>
      <c r="AP254" s="108">
        <f t="shared" si="425"/>
        <v>14375200</v>
      </c>
      <c r="AQ254" s="108">
        <f t="shared" si="426"/>
        <v>14375200</v>
      </c>
      <c r="AR254" s="133">
        <f t="shared" si="427"/>
        <v>1</v>
      </c>
      <c r="AS254" s="131">
        <f>AVERAGE(I254,M254,Q254)</f>
        <v>95834.666666666672</v>
      </c>
      <c r="AT254" s="156">
        <f t="shared" si="552"/>
        <v>28750400</v>
      </c>
      <c r="AU254" s="157" t="s">
        <v>44</v>
      </c>
      <c r="AV254" s="58"/>
      <c r="AW254" s="171"/>
      <c r="AX254" s="58"/>
      <c r="AY254" s="58"/>
      <c r="AZ254" s="58"/>
      <c r="BA254" s="58"/>
      <c r="BB254" s="58"/>
      <c r="BC254" s="58"/>
      <c r="BD254" s="58"/>
      <c r="BE254" s="58"/>
      <c r="BF254" s="58"/>
      <c r="BG254" s="58"/>
      <c r="BH254" s="58"/>
      <c r="BI254" s="58"/>
      <c r="BJ254" s="58"/>
      <c r="BK254" s="58"/>
      <c r="BL254" s="58"/>
      <c r="BM254" s="58"/>
      <c r="BN254" s="58"/>
      <c r="BO254" s="58"/>
      <c r="BP254" s="58"/>
      <c r="BQ254" s="58"/>
      <c r="BR254" s="58"/>
      <c r="BS254" s="58"/>
      <c r="BT254" s="58"/>
      <c r="BU254" s="58"/>
      <c r="BV254" s="58"/>
      <c r="BW254" s="58"/>
      <c r="BX254" s="58"/>
      <c r="BY254" s="58"/>
      <c r="BZ254" s="58"/>
    </row>
    <row r="255" spans="1:78" s="37" customFormat="1" x14ac:dyDescent="0.35">
      <c r="A255" s="236" t="s">
        <v>151</v>
      </c>
      <c r="B255" s="237"/>
      <c r="C255" s="237"/>
      <c r="D255" s="237"/>
      <c r="E255" s="237"/>
      <c r="F255" s="237"/>
      <c r="G255" s="238"/>
      <c r="H255" s="112">
        <f>SUM(H231:H254)</f>
        <v>42302514.370000005</v>
      </c>
      <c r="I255" s="112">
        <f>SUM(I231:I254)</f>
        <v>50339992.100299999</v>
      </c>
      <c r="J255" s="112">
        <f t="shared" ref="J255" si="573">SUM(J231:J254)</f>
        <v>121496921.22</v>
      </c>
      <c r="K255" s="112">
        <f>SUM(K231:K254)</f>
        <v>144581336.2518</v>
      </c>
      <c r="L255" s="109">
        <f>SUM(L231:L254)</f>
        <v>43716639.020000003</v>
      </c>
      <c r="M255" s="109">
        <f t="shared" ref="M255:N255" si="574">SUM(M231:M254)</f>
        <v>52022800.433800004</v>
      </c>
      <c r="N255" s="109">
        <f t="shared" si="574"/>
        <v>127207883.23</v>
      </c>
      <c r="O255" s="109">
        <f>SUM(O231:O254)</f>
        <v>151377381.04369998</v>
      </c>
      <c r="P255" s="109">
        <f>SUM(P231:P254)</f>
        <v>23910116.82</v>
      </c>
      <c r="Q255" s="109">
        <f t="shared" ref="Q255:R255" si="575">SUM(Q231:Q254)</f>
        <v>28453039.015799999</v>
      </c>
      <c r="R255" s="109">
        <f t="shared" si="575"/>
        <v>68672173.00999999</v>
      </c>
      <c r="S255" s="109">
        <f>SUM(S231:S254)</f>
        <v>81719885.881899998</v>
      </c>
      <c r="T255" s="109">
        <f t="shared" ref="T255:AS255" si="576">SUM(T231:T254)</f>
        <v>125892867.72579999</v>
      </c>
      <c r="U255" s="109">
        <f t="shared" si="576"/>
        <v>31368973.613315433</v>
      </c>
      <c r="V255" s="109"/>
      <c r="W255" s="109">
        <f t="shared" si="576"/>
        <v>43605277.183299989</v>
      </c>
      <c r="X255" s="109">
        <f t="shared" si="576"/>
        <v>125892867.72579999</v>
      </c>
      <c r="Y255" s="109">
        <f t="shared" si="576"/>
        <v>5816632</v>
      </c>
      <c r="Z255" s="109">
        <f t="shared" si="576"/>
        <v>6909807.5899999999</v>
      </c>
      <c r="AA255" s="109">
        <f t="shared" si="576"/>
        <v>47677387</v>
      </c>
      <c r="AB255" s="109">
        <f t="shared" si="576"/>
        <v>53140743.530000001</v>
      </c>
      <c r="AC255" s="109">
        <f t="shared" si="576"/>
        <v>6250575.6302521015</v>
      </c>
      <c r="AD255" s="109">
        <f t="shared" si="576"/>
        <v>7438185</v>
      </c>
      <c r="AE255" s="109">
        <f t="shared" si="576"/>
        <v>49437096.638655461</v>
      </c>
      <c r="AF255" s="109">
        <f t="shared" si="576"/>
        <v>58830145</v>
      </c>
      <c r="AG255" s="109">
        <f t="shared" si="576"/>
        <v>6337635.2941176491</v>
      </c>
      <c r="AH255" s="109">
        <f t="shared" si="576"/>
        <v>7541786</v>
      </c>
      <c r="AI255" s="109">
        <f t="shared" si="576"/>
        <v>49509764.705882363</v>
      </c>
      <c r="AJ255" s="109">
        <f t="shared" si="576"/>
        <v>58916620</v>
      </c>
      <c r="AK255" s="109">
        <f t="shared" si="576"/>
        <v>56962502.843333319</v>
      </c>
      <c r="AL255" s="109">
        <f t="shared" si="576"/>
        <v>5196352.7712974483</v>
      </c>
      <c r="AM255" s="109"/>
      <c r="AN255" s="109">
        <f t="shared" si="576"/>
        <v>7299872.8633333333</v>
      </c>
      <c r="AO255" s="109">
        <f t="shared" si="576"/>
        <v>56962502.843333319</v>
      </c>
      <c r="AP255" s="109">
        <f t="shared" si="576"/>
        <v>91427685.284566671</v>
      </c>
      <c r="AQ255" s="109">
        <f t="shared" si="576"/>
        <v>50867017.617566667</v>
      </c>
      <c r="AR255" s="109"/>
      <c r="AS255" s="109">
        <f t="shared" si="576"/>
        <v>39918457.842716657</v>
      </c>
      <c r="AT255" s="109">
        <f>SUM(AT231:AT254)</f>
        <v>110956687.0645</v>
      </c>
      <c r="AU255" s="89"/>
      <c r="AV255" s="58"/>
      <c r="AW255" s="171">
        <v>110956687.0645</v>
      </c>
      <c r="AX255" s="58"/>
      <c r="AY255" s="58"/>
      <c r="AZ255" s="58"/>
      <c r="BA255" s="58"/>
      <c r="BB255" s="58"/>
      <c r="BC255" s="58"/>
      <c r="BD255" s="58"/>
      <c r="BE255" s="58"/>
      <c r="BF255" s="58"/>
      <c r="BG255" s="58"/>
      <c r="BH255" s="58"/>
      <c r="BI255" s="58"/>
      <c r="BJ255" s="58"/>
      <c r="BK255" s="58"/>
      <c r="BL255" s="58"/>
      <c r="BM255" s="58"/>
      <c r="BN255" s="58"/>
      <c r="BO255" s="58"/>
      <c r="BP255" s="58"/>
      <c r="BQ255" s="58"/>
      <c r="BR255" s="58"/>
      <c r="BS255" s="58"/>
      <c r="BT255" s="58"/>
      <c r="BU255" s="58"/>
      <c r="BV255" s="58"/>
      <c r="BW255" s="58"/>
      <c r="BX255" s="58"/>
      <c r="BY255" s="58"/>
      <c r="BZ255" s="58"/>
    </row>
    <row r="256" spans="1:78" x14ac:dyDescent="0.35">
      <c r="A256" s="81" t="s">
        <v>330</v>
      </c>
      <c r="B256" s="82"/>
      <c r="C256" s="82"/>
      <c r="D256" s="82"/>
      <c r="E256" s="82"/>
      <c r="F256" s="82"/>
      <c r="G256" s="82"/>
      <c r="H256" s="107"/>
      <c r="I256" s="124"/>
      <c r="J256" s="124"/>
      <c r="K256" s="142"/>
      <c r="L256" s="142"/>
      <c r="M256" s="142"/>
      <c r="N256" s="142"/>
      <c r="O256" s="142"/>
      <c r="P256" s="142"/>
      <c r="Q256" s="142"/>
      <c r="R256" s="142"/>
      <c r="S256" s="142"/>
      <c r="T256" s="142"/>
      <c r="U256" s="142"/>
      <c r="V256" s="142"/>
      <c r="W256" s="142"/>
      <c r="X256" s="142"/>
      <c r="Y256" s="142"/>
      <c r="Z256" s="142"/>
      <c r="AA256" s="142"/>
      <c r="AB256" s="142"/>
      <c r="AC256" s="142"/>
      <c r="AD256" s="142"/>
      <c r="AE256" s="142"/>
      <c r="AF256" s="142"/>
      <c r="AG256" s="142"/>
      <c r="AH256" s="142"/>
      <c r="AI256" s="142"/>
      <c r="AJ256" s="142"/>
      <c r="AK256" s="142"/>
      <c r="AL256" s="142"/>
      <c r="AM256" s="142"/>
      <c r="AN256" s="142"/>
      <c r="AO256" s="142"/>
      <c r="AP256" s="142"/>
      <c r="AQ256" s="142"/>
      <c r="AR256" s="142"/>
      <c r="AS256" s="142"/>
      <c r="AT256" s="142"/>
      <c r="AU256" s="142"/>
    </row>
    <row r="257" spans="1:78" ht="43.5" x14ac:dyDescent="0.35">
      <c r="A257" s="9">
        <v>218</v>
      </c>
      <c r="B257" s="9" t="s">
        <v>166</v>
      </c>
      <c r="C257" s="10" t="s">
        <v>331</v>
      </c>
      <c r="D257" s="39" t="s">
        <v>332</v>
      </c>
      <c r="E257" s="73"/>
      <c r="F257" s="12" t="s">
        <v>249</v>
      </c>
      <c r="G257" s="10">
        <v>72</v>
      </c>
      <c r="H257" s="105">
        <v>69000</v>
      </c>
      <c r="I257" s="123">
        <f t="shared" ref="I257:I271" si="577">+H257*1.19</f>
        <v>82110</v>
      </c>
      <c r="J257" s="105">
        <f t="shared" si="561"/>
        <v>4968000</v>
      </c>
      <c r="K257" s="140">
        <f t="shared" si="478"/>
        <v>5911920</v>
      </c>
      <c r="L257" s="108">
        <v>73200</v>
      </c>
      <c r="M257" s="108">
        <f>+L257*1.19</f>
        <v>87108</v>
      </c>
      <c r="N257" s="108">
        <f t="shared" ref="N257:N264" si="578">+L257*G257</f>
        <v>5270400</v>
      </c>
      <c r="O257" s="108">
        <f t="shared" ref="O257:O264" si="579">+M257*G257</f>
        <v>6271776</v>
      </c>
      <c r="P257" s="108">
        <v>39000</v>
      </c>
      <c r="Q257" s="108">
        <f t="shared" ref="Q257:Q271" si="580">+P257*1.19</f>
        <v>46410</v>
      </c>
      <c r="R257" s="105">
        <f t="shared" ref="R257:R271" si="581">+P257*G257</f>
        <v>2808000</v>
      </c>
      <c r="S257" s="108">
        <f t="shared" ref="S257:S271" si="582">+Q257*G257</f>
        <v>3341520</v>
      </c>
      <c r="T257" s="108">
        <f t="shared" si="418"/>
        <v>5175072</v>
      </c>
      <c r="U257" s="108">
        <f t="shared" si="419"/>
        <v>1304813.8533170163</v>
      </c>
      <c r="V257" s="127">
        <f t="shared" si="410"/>
        <v>0.25213443471260233</v>
      </c>
      <c r="W257" s="108">
        <f t="shared" si="411"/>
        <v>71876</v>
      </c>
      <c r="X257" s="108">
        <f t="shared" si="412"/>
        <v>5175072</v>
      </c>
      <c r="Y257" s="108">
        <v>67437</v>
      </c>
      <c r="Z257" s="108">
        <f t="shared" ref="Z257:Z264" si="583">+Y257*1.19</f>
        <v>80250.03</v>
      </c>
      <c r="AA257" s="108">
        <f t="shared" ref="AA257" si="584">+Y257*G257</f>
        <v>4855464</v>
      </c>
      <c r="AB257" s="108">
        <f t="shared" ref="AB257" si="585">+Z257*G257</f>
        <v>5778002.1600000001</v>
      </c>
      <c r="AC257" s="108">
        <f t="shared" ref="AC257:AC271" si="586">+AD257/1.19</f>
        <v>71932.773109243702</v>
      </c>
      <c r="AD257" s="108">
        <v>85600</v>
      </c>
      <c r="AE257" s="108">
        <f t="shared" ref="AE257" si="587">+AC257*G257</f>
        <v>5179159.6638655467</v>
      </c>
      <c r="AF257" s="108">
        <f t="shared" ref="AF257" si="588">+AD257*G257</f>
        <v>6163200</v>
      </c>
      <c r="AG257" s="105">
        <f>_xlfn.XLOOKUP(D257,[1]General!$D$7:$D$477,[1]General!$L$7:$L$477)</f>
        <v>75327.731092436981</v>
      </c>
      <c r="AH257" s="108">
        <f>_xlfn.XLOOKUP(D257,[1]General!$D$7:$D$477,[1]General!$M$7:$M$477)</f>
        <v>89640</v>
      </c>
      <c r="AI257" s="108">
        <f t="shared" ref="AI257" si="589">+AG257*G257</f>
        <v>5423596.6386554623</v>
      </c>
      <c r="AJ257" s="108">
        <f t="shared" ref="AJ257" si="590">AH257*G257</f>
        <v>6454080</v>
      </c>
      <c r="AK257" s="108">
        <f t="shared" si="420"/>
        <v>6131760.7199999997</v>
      </c>
      <c r="AL257" s="108">
        <f t="shared" si="421"/>
        <v>276901.46584414603</v>
      </c>
      <c r="AM257" s="127">
        <f t="shared" si="422"/>
        <v>4.5158556977113427E-2</v>
      </c>
      <c r="AN257" s="108">
        <f t="shared" si="423"/>
        <v>85163.343333333338</v>
      </c>
      <c r="AO257" s="108">
        <f t="shared" si="424"/>
        <v>6131760.7199999997</v>
      </c>
      <c r="AP257" s="108">
        <f t="shared" si="425"/>
        <v>5653416.3599999994</v>
      </c>
      <c r="AQ257" s="108">
        <f t="shared" si="426"/>
        <v>478344.35999999987</v>
      </c>
      <c r="AR257" s="116">
        <f t="shared" si="427"/>
        <v>8.4611556895837742E-2</v>
      </c>
      <c r="AS257" s="131">
        <f>AVERAGE(I257,M257,Q257,Z257,AD257,AH257)</f>
        <v>78519.671666666676</v>
      </c>
      <c r="AT257" s="156">
        <f t="shared" ref="AT257:AT271" si="591">+AS257*G257</f>
        <v>5653416.3600000003</v>
      </c>
      <c r="AU257" s="157" t="s">
        <v>38</v>
      </c>
    </row>
    <row r="258" spans="1:78" ht="58" x14ac:dyDescent="0.35">
      <c r="A258" s="9">
        <v>219</v>
      </c>
      <c r="B258" s="9" t="s">
        <v>166</v>
      </c>
      <c r="C258" s="9" t="s">
        <v>171</v>
      </c>
      <c r="D258" s="39" t="s">
        <v>333</v>
      </c>
      <c r="E258" s="73"/>
      <c r="F258" s="12" t="s">
        <v>334</v>
      </c>
      <c r="G258" s="10">
        <v>6</v>
      </c>
      <c r="H258" s="105">
        <v>1840000</v>
      </c>
      <c r="I258" s="123">
        <f t="shared" si="577"/>
        <v>2189600</v>
      </c>
      <c r="J258" s="105">
        <f t="shared" si="561"/>
        <v>11040000</v>
      </c>
      <c r="K258" s="140">
        <f t="shared" si="478"/>
        <v>13137600</v>
      </c>
      <c r="L258" s="108">
        <v>1888000</v>
      </c>
      <c r="M258" s="108">
        <f t="shared" ref="M258:M271" si="592">+L258*1.19</f>
        <v>2246720</v>
      </c>
      <c r="N258" s="108">
        <f t="shared" si="578"/>
        <v>11328000</v>
      </c>
      <c r="O258" s="108">
        <f t="shared" si="579"/>
        <v>13480320</v>
      </c>
      <c r="P258" s="108">
        <v>1040000</v>
      </c>
      <c r="Q258" s="108">
        <f t="shared" si="580"/>
        <v>1237600</v>
      </c>
      <c r="R258" s="105">
        <f t="shared" si="581"/>
        <v>6240000</v>
      </c>
      <c r="S258" s="108">
        <f t="shared" si="582"/>
        <v>7425600</v>
      </c>
      <c r="T258" s="108">
        <f t="shared" si="418"/>
        <v>11347840</v>
      </c>
      <c r="U258" s="108">
        <f t="shared" si="419"/>
        <v>2776969.4768218105</v>
      </c>
      <c r="V258" s="127">
        <f t="shared" si="410"/>
        <v>0.24471348528194004</v>
      </c>
      <c r="W258" s="108">
        <f t="shared" si="411"/>
        <v>1891306.6666666667</v>
      </c>
      <c r="X258" s="108">
        <f t="shared" si="412"/>
        <v>11347840</v>
      </c>
      <c r="Y258" s="108"/>
      <c r="Z258" s="108">
        <f t="shared" si="583"/>
        <v>0</v>
      </c>
      <c r="AA258" s="108">
        <f t="shared" ref="AA258:AA271" si="593">+Y258*G258</f>
        <v>0</v>
      </c>
      <c r="AB258" s="108">
        <f t="shared" ref="AB258:AB271" si="594">+Z258*G258</f>
        <v>0</v>
      </c>
      <c r="AC258" s="108">
        <f t="shared" si="586"/>
        <v>0</v>
      </c>
      <c r="AD258" s="108">
        <v>0</v>
      </c>
      <c r="AE258" s="108">
        <f t="shared" ref="AE258:AE271" si="595">+AC258*G258</f>
        <v>0</v>
      </c>
      <c r="AF258" s="108">
        <f t="shared" ref="AF258:AF271" si="596">+AD258*G258</f>
        <v>0</v>
      </c>
      <c r="AG258" s="108">
        <v>0</v>
      </c>
      <c r="AH258" s="108">
        <v>0</v>
      </c>
      <c r="AI258" s="108">
        <v>0</v>
      </c>
      <c r="AJ258" s="108">
        <v>0</v>
      </c>
      <c r="AK258" s="108">
        <f t="shared" ref="AK258:AK259" si="597">+AI258*I258</f>
        <v>0</v>
      </c>
      <c r="AL258" s="108">
        <f t="shared" si="421"/>
        <v>0</v>
      </c>
      <c r="AM258" s="127" t="e">
        <f t="shared" si="422"/>
        <v>#DIV/0!</v>
      </c>
      <c r="AN258" s="108">
        <f t="shared" si="423"/>
        <v>0</v>
      </c>
      <c r="AO258" s="108">
        <f t="shared" si="424"/>
        <v>0</v>
      </c>
      <c r="AP258" s="108">
        <f t="shared" si="425"/>
        <v>5673920</v>
      </c>
      <c r="AQ258" s="108">
        <f t="shared" si="426"/>
        <v>5673920</v>
      </c>
      <c r="AR258" s="133">
        <f t="shared" si="427"/>
        <v>1</v>
      </c>
      <c r="AS258" s="131">
        <f>+W258</f>
        <v>1891306.6666666667</v>
      </c>
      <c r="AT258" s="156">
        <f t="shared" si="591"/>
        <v>11347840</v>
      </c>
      <c r="AU258" s="157" t="s">
        <v>44</v>
      </c>
    </row>
    <row r="259" spans="1:78" ht="87" x14ac:dyDescent="0.35">
      <c r="A259" s="9">
        <v>220</v>
      </c>
      <c r="B259" s="9" t="s">
        <v>166</v>
      </c>
      <c r="C259" s="9" t="s">
        <v>173</v>
      </c>
      <c r="D259" s="39" t="s">
        <v>335</v>
      </c>
      <c r="E259" s="73"/>
      <c r="F259" s="12" t="s">
        <v>334</v>
      </c>
      <c r="G259" s="10">
        <v>6</v>
      </c>
      <c r="H259" s="105">
        <v>241596.64</v>
      </c>
      <c r="I259" s="123">
        <f t="shared" si="577"/>
        <v>287500.00160000002</v>
      </c>
      <c r="J259" s="105">
        <f t="shared" si="561"/>
        <v>1449579.84</v>
      </c>
      <c r="K259" s="140">
        <f t="shared" si="478"/>
        <v>1725000.0096</v>
      </c>
      <c r="L259" s="108">
        <v>252100.84</v>
      </c>
      <c r="M259" s="108">
        <f t="shared" si="592"/>
        <v>299999.99959999998</v>
      </c>
      <c r="N259" s="108">
        <f t="shared" si="578"/>
        <v>1512605.04</v>
      </c>
      <c r="O259" s="108">
        <f t="shared" si="579"/>
        <v>1799999.9975999999</v>
      </c>
      <c r="P259" s="108">
        <v>136554.62</v>
      </c>
      <c r="Q259" s="108">
        <f t="shared" si="580"/>
        <v>162499.99779999998</v>
      </c>
      <c r="R259" s="105">
        <f>+P259*G259</f>
        <v>819327.72</v>
      </c>
      <c r="S259" s="108">
        <f>+Q259*G259</f>
        <v>974999.98679999984</v>
      </c>
      <c r="T259" s="108">
        <f t="shared" si="418"/>
        <v>1499999.9979999999</v>
      </c>
      <c r="U259" s="108">
        <f t="shared" si="419"/>
        <v>372491.61813388497</v>
      </c>
      <c r="V259" s="127">
        <f t="shared" si="410"/>
        <v>0.24832774575369365</v>
      </c>
      <c r="W259" s="108">
        <f t="shared" si="411"/>
        <v>249999.9996666667</v>
      </c>
      <c r="X259" s="108">
        <f t="shared" si="412"/>
        <v>1499999.9979999999</v>
      </c>
      <c r="Y259" s="108"/>
      <c r="Z259" s="108">
        <f t="shared" si="583"/>
        <v>0</v>
      </c>
      <c r="AA259" s="108">
        <f t="shared" si="593"/>
        <v>0</v>
      </c>
      <c r="AB259" s="108">
        <f t="shared" si="594"/>
        <v>0</v>
      </c>
      <c r="AC259" s="108">
        <f t="shared" si="586"/>
        <v>0</v>
      </c>
      <c r="AD259" s="108">
        <v>0</v>
      </c>
      <c r="AE259" s="108">
        <f t="shared" si="595"/>
        <v>0</v>
      </c>
      <c r="AF259" s="108">
        <f t="shared" si="596"/>
        <v>0</v>
      </c>
      <c r="AG259" s="108">
        <v>0</v>
      </c>
      <c r="AH259" s="108">
        <v>0</v>
      </c>
      <c r="AI259" s="108">
        <v>0</v>
      </c>
      <c r="AJ259" s="108">
        <v>0</v>
      </c>
      <c r="AK259" s="108">
        <f t="shared" si="597"/>
        <v>0</v>
      </c>
      <c r="AL259" s="108">
        <f t="shared" si="421"/>
        <v>0</v>
      </c>
      <c r="AM259" s="127" t="e">
        <f t="shared" si="422"/>
        <v>#DIV/0!</v>
      </c>
      <c r="AN259" s="108">
        <f t="shared" si="423"/>
        <v>0</v>
      </c>
      <c r="AO259" s="108">
        <f t="shared" si="424"/>
        <v>0</v>
      </c>
      <c r="AP259" s="108">
        <f t="shared" si="425"/>
        <v>749999.99899999995</v>
      </c>
      <c r="AQ259" s="108">
        <f t="shared" si="426"/>
        <v>749999.99899999995</v>
      </c>
      <c r="AR259" s="133">
        <f t="shared" si="427"/>
        <v>1</v>
      </c>
      <c r="AS259" s="131">
        <f>+W259</f>
        <v>249999.9996666667</v>
      </c>
      <c r="AT259" s="156">
        <f t="shared" si="591"/>
        <v>1499999.9980000001</v>
      </c>
      <c r="AU259" s="157" t="s">
        <v>44</v>
      </c>
    </row>
    <row r="260" spans="1:78" ht="101.5" x14ac:dyDescent="0.35">
      <c r="A260" s="9">
        <v>221</v>
      </c>
      <c r="B260" s="9" t="s">
        <v>166</v>
      </c>
      <c r="C260" s="9" t="s">
        <v>175</v>
      </c>
      <c r="D260" s="39" t="s">
        <v>176</v>
      </c>
      <c r="E260" s="73"/>
      <c r="F260" s="12" t="s">
        <v>334</v>
      </c>
      <c r="G260" s="10">
        <v>6</v>
      </c>
      <c r="H260" s="105">
        <v>1725000</v>
      </c>
      <c r="I260" s="123">
        <f t="shared" si="577"/>
        <v>2052750</v>
      </c>
      <c r="J260" s="105">
        <f t="shared" si="561"/>
        <v>10350000</v>
      </c>
      <c r="K260" s="140">
        <f t="shared" si="478"/>
        <v>12316500</v>
      </c>
      <c r="L260" s="108">
        <v>1830000</v>
      </c>
      <c r="M260" s="108">
        <f t="shared" si="592"/>
        <v>2177700</v>
      </c>
      <c r="N260" s="108">
        <f t="shared" si="578"/>
        <v>10980000</v>
      </c>
      <c r="O260" s="108">
        <f t="shared" si="579"/>
        <v>13066200</v>
      </c>
      <c r="P260" s="108">
        <v>975000</v>
      </c>
      <c r="Q260" s="108">
        <f t="shared" si="580"/>
        <v>1160250</v>
      </c>
      <c r="R260" s="105">
        <f t="shared" si="581"/>
        <v>5850000</v>
      </c>
      <c r="S260" s="108">
        <f t="shared" si="582"/>
        <v>6961500</v>
      </c>
      <c r="T260" s="108">
        <f t="shared" si="418"/>
        <v>10781400</v>
      </c>
      <c r="U260" s="108">
        <f t="shared" si="419"/>
        <v>2718362.1944104503</v>
      </c>
      <c r="V260" s="127">
        <f t="shared" ref="V260:V320" si="598">(U260/T260)</f>
        <v>0.25213443471260227</v>
      </c>
      <c r="W260" s="108">
        <f t="shared" ref="W260:W320" si="599">AVERAGE(M260,Q260,I260)</f>
        <v>1796900</v>
      </c>
      <c r="X260" s="108">
        <f t="shared" ref="X260:X320" si="600">AVERAGE(K260,O260,S260)</f>
        <v>10781400</v>
      </c>
      <c r="Y260" s="108"/>
      <c r="Z260" s="108">
        <f t="shared" si="583"/>
        <v>0</v>
      </c>
      <c r="AA260" s="108">
        <f t="shared" si="593"/>
        <v>0</v>
      </c>
      <c r="AB260" s="108">
        <f t="shared" si="594"/>
        <v>0</v>
      </c>
      <c r="AC260" s="108">
        <f t="shared" si="586"/>
        <v>1207142.8571428573</v>
      </c>
      <c r="AD260" s="108">
        <v>1436500</v>
      </c>
      <c r="AE260" s="108">
        <f t="shared" si="595"/>
        <v>7242857.1428571437</v>
      </c>
      <c r="AF260" s="108">
        <f t="shared" si="596"/>
        <v>8619000</v>
      </c>
      <c r="AG260" s="105">
        <f>_xlfn.XLOOKUP(D260,[1]General!$D$7:$D$477,[1]General!$L$7:$L$477)</f>
        <v>1195647.0588235294</v>
      </c>
      <c r="AH260" s="108">
        <f>_xlfn.XLOOKUP(D260,[1]General!$D$7:$D$477,[1]General!$M$7:$M$477)</f>
        <v>1422820</v>
      </c>
      <c r="AI260" s="108">
        <f t="shared" ref="AI260:AI271" si="601">+AG260*G260</f>
        <v>7173882.3529411759</v>
      </c>
      <c r="AJ260" s="108">
        <f t="shared" ref="AJ260:AJ271" si="602">AH260*G260</f>
        <v>8536920</v>
      </c>
      <c r="AK260" s="108">
        <f t="shared" si="420"/>
        <v>5718640</v>
      </c>
      <c r="AL260" s="108">
        <f t="shared" si="421"/>
        <v>4043827.961127921</v>
      </c>
      <c r="AM260" s="127">
        <f t="shared" si="422"/>
        <v>0.70713105933017661</v>
      </c>
      <c r="AN260" s="108">
        <f t="shared" si="423"/>
        <v>953106.66666666663</v>
      </c>
      <c r="AO260" s="108">
        <f t="shared" si="424"/>
        <v>5718640</v>
      </c>
      <c r="AP260" s="108">
        <f t="shared" si="425"/>
        <v>8250020</v>
      </c>
      <c r="AQ260" s="108">
        <f t="shared" si="426"/>
        <v>2531380</v>
      </c>
      <c r="AR260" s="133">
        <f t="shared" si="427"/>
        <v>0.30683319555588956</v>
      </c>
      <c r="AS260" s="131">
        <f>+W260</f>
        <v>1796900</v>
      </c>
      <c r="AT260" s="156">
        <f t="shared" si="591"/>
        <v>10781400</v>
      </c>
      <c r="AU260" s="157" t="s">
        <v>44</v>
      </c>
    </row>
    <row r="261" spans="1:78" ht="58" x14ac:dyDescent="0.35">
      <c r="A261" s="9">
        <v>222</v>
      </c>
      <c r="B261" s="9" t="s">
        <v>34</v>
      </c>
      <c r="C261" s="10" t="s">
        <v>336</v>
      </c>
      <c r="D261" s="39" t="s">
        <v>337</v>
      </c>
      <c r="E261" s="73"/>
      <c r="F261" s="12" t="s">
        <v>37</v>
      </c>
      <c r="G261" s="10">
        <v>300</v>
      </c>
      <c r="H261" s="105">
        <v>106950</v>
      </c>
      <c r="I261" s="123">
        <f t="shared" si="577"/>
        <v>127270.5</v>
      </c>
      <c r="J261" s="105">
        <f t="shared" si="561"/>
        <v>32085000</v>
      </c>
      <c r="K261" s="140">
        <f t="shared" si="478"/>
        <v>38181150</v>
      </c>
      <c r="L261" s="108">
        <v>109740</v>
      </c>
      <c r="M261" s="108">
        <f t="shared" si="592"/>
        <v>130590.59999999999</v>
      </c>
      <c r="N261" s="108">
        <f t="shared" si="578"/>
        <v>32922000</v>
      </c>
      <c r="O261" s="108">
        <f t="shared" si="579"/>
        <v>39177180</v>
      </c>
      <c r="P261" s="108">
        <v>60450</v>
      </c>
      <c r="Q261" s="108">
        <f t="shared" si="580"/>
        <v>71935.5</v>
      </c>
      <c r="R261" s="105">
        <f t="shared" si="581"/>
        <v>18135000</v>
      </c>
      <c r="S261" s="108">
        <f t="shared" si="582"/>
        <v>21580650</v>
      </c>
      <c r="T261" s="108">
        <f t="shared" ref="T261:T320" si="603">AVERAGE(K261,O261,S261)</f>
        <v>32979660</v>
      </c>
      <c r="U261" s="108">
        <f t="shared" ref="U261:U320" si="604">_xlfn.STDEV.P(K261,O261,S261)</f>
        <v>8070567.5420133872</v>
      </c>
      <c r="V261" s="127">
        <f t="shared" si="598"/>
        <v>0.24471348528194006</v>
      </c>
      <c r="W261" s="108">
        <f t="shared" si="599"/>
        <v>109932.2</v>
      </c>
      <c r="X261" s="108">
        <f t="shared" si="600"/>
        <v>32979660</v>
      </c>
      <c r="Y261" s="108">
        <v>140269</v>
      </c>
      <c r="Z261" s="108">
        <f t="shared" si="583"/>
        <v>166920.10999999999</v>
      </c>
      <c r="AA261" s="108">
        <f t="shared" si="593"/>
        <v>42080700</v>
      </c>
      <c r="AB261" s="108">
        <f t="shared" si="594"/>
        <v>50076032.999999993</v>
      </c>
      <c r="AC261" s="108">
        <f t="shared" si="586"/>
        <v>148361.34453781514</v>
      </c>
      <c r="AD261" s="108">
        <v>176550</v>
      </c>
      <c r="AE261" s="108">
        <f t="shared" si="595"/>
        <v>44508403.361344539</v>
      </c>
      <c r="AF261" s="108">
        <f t="shared" si="596"/>
        <v>52965000</v>
      </c>
      <c r="AG261" s="105">
        <f>_xlfn.XLOOKUP(D261,[1]General!$D$7:$D$477,[1]General!$L$7:$L$477)</f>
        <v>181421.84873949579</v>
      </c>
      <c r="AH261" s="108">
        <f>_xlfn.XLOOKUP(D261,[1]General!$D$7:$D$477,[1]General!$M$7:$M$477)</f>
        <v>215892</v>
      </c>
      <c r="AI261" s="108">
        <f t="shared" si="601"/>
        <v>54426554.62184874</v>
      </c>
      <c r="AJ261" s="108">
        <f t="shared" si="602"/>
        <v>64767600</v>
      </c>
      <c r="AK261" s="108">
        <f t="shared" ref="AK261:AK320" si="605">AVERAGE(AB261,AF261,AJ261)</f>
        <v>55936211</v>
      </c>
      <c r="AL261" s="108">
        <f t="shared" ref="AL261:AL320" si="606">_xlfn.STDEV.P(AB261,AF261,AJ261)</f>
        <v>6355134.7393931607</v>
      </c>
      <c r="AM261" s="127">
        <f t="shared" ref="AM261:AM320" si="607">+AL261/AK261</f>
        <v>0.11361396536839366</v>
      </c>
      <c r="AN261" s="108">
        <f t="shared" ref="AN261:AN320" si="608">AVERAGE(Z261,AD261,AH261)</f>
        <v>186454.03666666665</v>
      </c>
      <c r="AO261" s="108">
        <f t="shared" ref="AO261:AO320" si="609">+AK261</f>
        <v>55936211</v>
      </c>
      <c r="AP261" s="108">
        <f t="shared" ref="AP261:AP320" si="610">AVERAGE(X261,AO261)</f>
        <v>44457935.5</v>
      </c>
      <c r="AQ261" s="108">
        <f t="shared" ref="AQ261:AQ320" si="611">_xlfn.STDEV.P(X261,AO261)</f>
        <v>11478275.5</v>
      </c>
      <c r="AR261" s="133">
        <f t="shared" ref="AR261:AR320" si="612">+AQ261/AP261</f>
        <v>0.25818282767538769</v>
      </c>
      <c r="AS261" s="131">
        <f>+W261</f>
        <v>109932.2</v>
      </c>
      <c r="AT261" s="156">
        <f t="shared" si="591"/>
        <v>32979660</v>
      </c>
      <c r="AU261" s="157" t="s">
        <v>51</v>
      </c>
    </row>
    <row r="262" spans="1:78" ht="145" x14ac:dyDescent="0.35">
      <c r="A262" s="9">
        <v>223</v>
      </c>
      <c r="B262" s="9" t="s">
        <v>34</v>
      </c>
      <c r="C262" s="10" t="s">
        <v>328</v>
      </c>
      <c r="D262" s="39" t="s">
        <v>338</v>
      </c>
      <c r="E262" s="73"/>
      <c r="F262" s="12" t="s">
        <v>37</v>
      </c>
      <c r="G262" s="10">
        <v>300</v>
      </c>
      <c r="H262" s="105">
        <v>92000</v>
      </c>
      <c r="I262" s="123">
        <f t="shared" si="577"/>
        <v>109480</v>
      </c>
      <c r="J262" s="105">
        <f t="shared" si="561"/>
        <v>27600000</v>
      </c>
      <c r="K262" s="140">
        <f t="shared" si="478"/>
        <v>32844000</v>
      </c>
      <c r="L262" s="108">
        <v>96000</v>
      </c>
      <c r="M262" s="108">
        <f t="shared" si="592"/>
        <v>114240</v>
      </c>
      <c r="N262" s="108">
        <f t="shared" si="578"/>
        <v>28800000</v>
      </c>
      <c r="O262" s="108">
        <f t="shared" si="579"/>
        <v>34272000</v>
      </c>
      <c r="P262" s="108">
        <v>52000</v>
      </c>
      <c r="Q262" s="108">
        <f t="shared" si="580"/>
        <v>61880</v>
      </c>
      <c r="R262" s="105">
        <f>+P262*G262</f>
        <v>15600000</v>
      </c>
      <c r="S262" s="108">
        <f>+Q262*G262</f>
        <v>18564000</v>
      </c>
      <c r="T262" s="108">
        <f t="shared" si="603"/>
        <v>28560000</v>
      </c>
      <c r="U262" s="108">
        <f t="shared" si="604"/>
        <v>7092240.2666576374</v>
      </c>
      <c r="V262" s="127">
        <f t="shared" si="598"/>
        <v>0.24832774042918898</v>
      </c>
      <c r="W262" s="108">
        <f t="shared" si="599"/>
        <v>95200</v>
      </c>
      <c r="X262" s="108">
        <f t="shared" si="600"/>
        <v>28560000</v>
      </c>
      <c r="Y262" s="108"/>
      <c r="Z262" s="108">
        <f t="shared" si="583"/>
        <v>0</v>
      </c>
      <c r="AA262" s="108">
        <f t="shared" si="593"/>
        <v>0</v>
      </c>
      <c r="AB262" s="108">
        <f t="shared" si="594"/>
        <v>0</v>
      </c>
      <c r="AC262" s="108">
        <f t="shared" si="586"/>
        <v>0</v>
      </c>
      <c r="AD262" s="108">
        <v>0</v>
      </c>
      <c r="AE262" s="108">
        <f t="shared" si="595"/>
        <v>0</v>
      </c>
      <c r="AF262" s="108">
        <f t="shared" si="596"/>
        <v>0</v>
      </c>
      <c r="AG262" s="108">
        <v>0</v>
      </c>
      <c r="AH262" s="108">
        <v>0</v>
      </c>
      <c r="AI262" s="108">
        <f t="shared" si="601"/>
        <v>0</v>
      </c>
      <c r="AJ262" s="108">
        <f t="shared" si="602"/>
        <v>0</v>
      </c>
      <c r="AK262" s="108">
        <f t="shared" si="605"/>
        <v>0</v>
      </c>
      <c r="AL262" s="108">
        <f t="shared" si="606"/>
        <v>0</v>
      </c>
      <c r="AM262" s="127" t="e">
        <f t="shared" si="607"/>
        <v>#DIV/0!</v>
      </c>
      <c r="AN262" s="108">
        <f t="shared" si="608"/>
        <v>0</v>
      </c>
      <c r="AO262" s="108">
        <f t="shared" si="609"/>
        <v>0</v>
      </c>
      <c r="AP262" s="108">
        <f t="shared" si="610"/>
        <v>14280000</v>
      </c>
      <c r="AQ262" s="108">
        <f t="shared" si="611"/>
        <v>14280000</v>
      </c>
      <c r="AR262" s="133">
        <f t="shared" si="612"/>
        <v>1</v>
      </c>
      <c r="AS262" s="131">
        <f>+W262</f>
        <v>95200</v>
      </c>
      <c r="AT262" s="156">
        <f t="shared" si="591"/>
        <v>28560000</v>
      </c>
      <c r="AU262" s="157" t="s">
        <v>44</v>
      </c>
    </row>
    <row r="263" spans="1:78" ht="101.5" x14ac:dyDescent="0.35">
      <c r="A263" s="9">
        <v>224</v>
      </c>
      <c r="B263" s="9" t="s">
        <v>34</v>
      </c>
      <c r="C263" s="10" t="s">
        <v>149</v>
      </c>
      <c r="D263" s="39" t="s">
        <v>150</v>
      </c>
      <c r="E263" s="73"/>
      <c r="F263" s="12" t="s">
        <v>37</v>
      </c>
      <c r="G263" s="10">
        <v>300</v>
      </c>
      <c r="H263" s="105">
        <v>12650</v>
      </c>
      <c r="I263" s="123">
        <f t="shared" si="577"/>
        <v>15053.5</v>
      </c>
      <c r="J263" s="105">
        <f t="shared" si="561"/>
        <v>3795000</v>
      </c>
      <c r="K263" s="140">
        <f t="shared" si="478"/>
        <v>4516050</v>
      </c>
      <c r="L263" s="108">
        <v>13420</v>
      </c>
      <c r="M263" s="108">
        <f t="shared" si="592"/>
        <v>15969.8</v>
      </c>
      <c r="N263" s="108">
        <f t="shared" si="578"/>
        <v>4026000</v>
      </c>
      <c r="O263" s="108">
        <f t="shared" si="579"/>
        <v>4790940</v>
      </c>
      <c r="P263" s="108">
        <v>7150</v>
      </c>
      <c r="Q263" s="108">
        <f t="shared" si="580"/>
        <v>8508.5</v>
      </c>
      <c r="R263" s="105">
        <f t="shared" si="581"/>
        <v>2145000</v>
      </c>
      <c r="S263" s="108">
        <f t="shared" si="582"/>
        <v>2552550</v>
      </c>
      <c r="T263" s="108">
        <f t="shared" si="603"/>
        <v>3953180</v>
      </c>
      <c r="U263" s="108">
        <f t="shared" si="604"/>
        <v>996732.80461716524</v>
      </c>
      <c r="V263" s="127">
        <f t="shared" si="598"/>
        <v>0.25213443471260233</v>
      </c>
      <c r="W263" s="108">
        <f t="shared" si="599"/>
        <v>13177.266666666668</v>
      </c>
      <c r="X263" s="108">
        <f t="shared" si="600"/>
        <v>3953180</v>
      </c>
      <c r="Y263" s="108">
        <v>12139</v>
      </c>
      <c r="Z263" s="108">
        <f t="shared" si="583"/>
        <v>14445.41</v>
      </c>
      <c r="AA263" s="108">
        <f t="shared" si="593"/>
        <v>3641700</v>
      </c>
      <c r="AB263" s="108">
        <f t="shared" si="594"/>
        <v>4333623</v>
      </c>
      <c r="AC263" s="108">
        <f t="shared" si="586"/>
        <v>11599.159663865546</v>
      </c>
      <c r="AD263" s="108">
        <v>13803</v>
      </c>
      <c r="AE263" s="108">
        <f t="shared" si="595"/>
        <v>3479747.8991596638</v>
      </c>
      <c r="AF263" s="108">
        <f t="shared" si="596"/>
        <v>4140900</v>
      </c>
      <c r="AG263" s="105">
        <f>_xlfn.XLOOKUP(D263,[1]General!$D$7:$D$477,[1]General!$L$7:$L$477)</f>
        <v>15247.058823529413</v>
      </c>
      <c r="AH263" s="108">
        <f>_xlfn.XLOOKUP(D263,[1]General!$D$7:$D$477,[1]General!$M$7:$M$477)</f>
        <v>18144</v>
      </c>
      <c r="AI263" s="108">
        <f t="shared" si="601"/>
        <v>4574117.6470588241</v>
      </c>
      <c r="AJ263" s="108">
        <f t="shared" si="602"/>
        <v>5443200</v>
      </c>
      <c r="AK263" s="108">
        <f t="shared" si="605"/>
        <v>4639241</v>
      </c>
      <c r="AL263" s="108">
        <f t="shared" si="606"/>
        <v>573903.64693213091</v>
      </c>
      <c r="AM263" s="127">
        <f t="shared" si="607"/>
        <v>0.12370636639315158</v>
      </c>
      <c r="AN263" s="108">
        <f t="shared" si="608"/>
        <v>15464.136666666667</v>
      </c>
      <c r="AO263" s="108">
        <f t="shared" si="609"/>
        <v>4639241</v>
      </c>
      <c r="AP263" s="108">
        <f t="shared" si="610"/>
        <v>4296210.5</v>
      </c>
      <c r="AQ263" s="108">
        <f t="shared" si="611"/>
        <v>343030.5</v>
      </c>
      <c r="AR263" s="116">
        <f t="shared" si="612"/>
        <v>7.984490052337985E-2</v>
      </c>
      <c r="AS263" s="131">
        <f>AVERAGE(I263,M263,Q263,Z263,AD263,AH263)</f>
        <v>14320.701666666668</v>
      </c>
      <c r="AT263" s="156">
        <f t="shared" si="591"/>
        <v>4296210.5</v>
      </c>
      <c r="AU263" s="157" t="s">
        <v>38</v>
      </c>
    </row>
    <row r="264" spans="1:78" ht="29" x14ac:dyDescent="0.35">
      <c r="A264" s="9">
        <v>225</v>
      </c>
      <c r="B264" s="9" t="s">
        <v>166</v>
      </c>
      <c r="C264" s="10" t="s">
        <v>201</v>
      </c>
      <c r="D264" s="39" t="s">
        <v>339</v>
      </c>
      <c r="E264" s="73"/>
      <c r="F264" s="12" t="s">
        <v>249</v>
      </c>
      <c r="G264" s="10">
        <v>36</v>
      </c>
      <c r="H264" s="105">
        <v>28750</v>
      </c>
      <c r="I264" s="123">
        <f t="shared" si="577"/>
        <v>34212.5</v>
      </c>
      <c r="J264" s="105">
        <f t="shared" si="561"/>
        <v>1035000</v>
      </c>
      <c r="K264" s="140">
        <f t="shared" si="478"/>
        <v>1231650</v>
      </c>
      <c r="L264" s="108">
        <v>29500</v>
      </c>
      <c r="M264" s="108">
        <f t="shared" si="592"/>
        <v>35105</v>
      </c>
      <c r="N264" s="108">
        <f t="shared" si="578"/>
        <v>1062000</v>
      </c>
      <c r="O264" s="108">
        <f t="shared" si="579"/>
        <v>1263780</v>
      </c>
      <c r="P264" s="108">
        <v>16250</v>
      </c>
      <c r="Q264" s="108">
        <f t="shared" si="580"/>
        <v>19337.5</v>
      </c>
      <c r="R264" s="105">
        <f t="shared" si="581"/>
        <v>585000</v>
      </c>
      <c r="S264" s="108">
        <f t="shared" si="582"/>
        <v>696150</v>
      </c>
      <c r="T264" s="108">
        <f t="shared" si="603"/>
        <v>1063860</v>
      </c>
      <c r="U264" s="108">
        <f t="shared" si="604"/>
        <v>260340.88845204475</v>
      </c>
      <c r="V264" s="127">
        <f t="shared" si="598"/>
        <v>0.24471348528194006</v>
      </c>
      <c r="W264" s="108">
        <f t="shared" si="599"/>
        <v>29551.666666666668</v>
      </c>
      <c r="X264" s="108">
        <f t="shared" si="600"/>
        <v>1063860</v>
      </c>
      <c r="Y264" s="108">
        <v>11239</v>
      </c>
      <c r="Z264" s="108">
        <f t="shared" si="583"/>
        <v>13374.41</v>
      </c>
      <c r="AA264" s="108">
        <f t="shared" si="593"/>
        <v>404604</v>
      </c>
      <c r="AB264" s="108">
        <f t="shared" si="594"/>
        <v>481478.76</v>
      </c>
      <c r="AC264" s="108">
        <f t="shared" si="586"/>
        <v>12678.151260504203</v>
      </c>
      <c r="AD264" s="108">
        <v>15087</v>
      </c>
      <c r="AE264" s="108">
        <f t="shared" si="595"/>
        <v>456413.44537815131</v>
      </c>
      <c r="AF264" s="108">
        <f t="shared" si="596"/>
        <v>543132</v>
      </c>
      <c r="AG264" s="105">
        <f>_xlfn.XLOOKUP(D264,[1]General!$D$7:$D$477,[1]General!$L$7:$L$477)</f>
        <v>14067.226890756303</v>
      </c>
      <c r="AH264" s="108">
        <f>_xlfn.XLOOKUP(D264,[1]General!$D$7:$D$477,[1]General!$M$7:$M$477)</f>
        <v>16740</v>
      </c>
      <c r="AI264" s="108">
        <f t="shared" si="601"/>
        <v>506420.16806722688</v>
      </c>
      <c r="AJ264" s="108">
        <f t="shared" si="602"/>
        <v>602640</v>
      </c>
      <c r="AK264" s="108">
        <f t="shared" si="605"/>
        <v>542416.92000000004</v>
      </c>
      <c r="AL264" s="108">
        <f t="shared" si="606"/>
        <v>49466.453441628495</v>
      </c>
      <c r="AM264" s="127">
        <f t="shared" si="607"/>
        <v>9.1196368729848043E-2</v>
      </c>
      <c r="AN264" s="108">
        <f t="shared" si="608"/>
        <v>15067.136666666667</v>
      </c>
      <c r="AO264" s="108">
        <f t="shared" si="609"/>
        <v>542416.92000000004</v>
      </c>
      <c r="AP264" s="108">
        <f t="shared" si="610"/>
        <v>803138.46</v>
      </c>
      <c r="AQ264" s="108">
        <f t="shared" si="611"/>
        <v>260721.54000000015</v>
      </c>
      <c r="AR264" s="133">
        <f t="shared" si="612"/>
        <v>0.32462838350438372</v>
      </c>
      <c r="AS264" s="131">
        <f>+AN264</f>
        <v>15067.136666666667</v>
      </c>
      <c r="AT264" s="156">
        <f t="shared" si="591"/>
        <v>542416.92000000004</v>
      </c>
      <c r="AU264" s="157" t="s">
        <v>44</v>
      </c>
    </row>
    <row r="265" spans="1:78" ht="43.5" x14ac:dyDescent="0.35">
      <c r="A265" s="9">
        <v>226</v>
      </c>
      <c r="B265" s="9" t="s">
        <v>34</v>
      </c>
      <c r="C265" s="13" t="s">
        <v>340</v>
      </c>
      <c r="D265" s="14" t="s">
        <v>341</v>
      </c>
      <c r="E265" s="16"/>
      <c r="F265" s="15" t="s">
        <v>37</v>
      </c>
      <c r="G265" s="16">
        <v>12</v>
      </c>
      <c r="H265" s="113">
        <v>172500</v>
      </c>
      <c r="I265" s="123">
        <f t="shared" si="577"/>
        <v>205275</v>
      </c>
      <c r="J265" s="105">
        <f t="shared" si="561"/>
        <v>2070000</v>
      </c>
      <c r="K265" s="140">
        <f t="shared" si="478"/>
        <v>2463300</v>
      </c>
      <c r="L265" s="108">
        <v>180000</v>
      </c>
      <c r="M265" s="108">
        <f t="shared" si="592"/>
        <v>214200</v>
      </c>
      <c r="N265" s="108">
        <f t="shared" ref="N265:N267" si="613">+L265*G265</f>
        <v>2160000</v>
      </c>
      <c r="O265" s="108">
        <f t="shared" ref="O265:O267" si="614">+M265*G265</f>
        <v>2570400</v>
      </c>
      <c r="P265" s="108">
        <v>97500</v>
      </c>
      <c r="Q265" s="108">
        <f t="shared" si="580"/>
        <v>116025</v>
      </c>
      <c r="R265" s="105">
        <f t="shared" si="581"/>
        <v>1170000</v>
      </c>
      <c r="S265" s="108">
        <f t="shared" si="582"/>
        <v>1392300</v>
      </c>
      <c r="T265" s="108">
        <f t="shared" si="603"/>
        <v>2142000</v>
      </c>
      <c r="U265" s="108">
        <f t="shared" si="604"/>
        <v>531918.01999932283</v>
      </c>
      <c r="V265" s="127">
        <f t="shared" si="598"/>
        <v>0.24832774042918901</v>
      </c>
      <c r="W265" s="108">
        <f t="shared" si="599"/>
        <v>178500</v>
      </c>
      <c r="X265" s="108">
        <f t="shared" si="600"/>
        <v>2142000</v>
      </c>
      <c r="Y265" s="108">
        <v>0</v>
      </c>
      <c r="Z265" s="108">
        <v>0</v>
      </c>
      <c r="AA265" s="108">
        <v>0</v>
      </c>
      <c r="AB265" s="108">
        <v>0</v>
      </c>
      <c r="AC265" s="108">
        <f t="shared" si="586"/>
        <v>0</v>
      </c>
      <c r="AD265" s="108">
        <v>0</v>
      </c>
      <c r="AE265" s="108">
        <f t="shared" si="595"/>
        <v>0</v>
      </c>
      <c r="AF265" s="108">
        <f t="shared" si="596"/>
        <v>0</v>
      </c>
      <c r="AG265" s="108">
        <v>0</v>
      </c>
      <c r="AH265" s="108">
        <v>0</v>
      </c>
      <c r="AI265" s="108">
        <f t="shared" si="601"/>
        <v>0</v>
      </c>
      <c r="AJ265" s="108">
        <f t="shared" si="602"/>
        <v>0</v>
      </c>
      <c r="AK265" s="108">
        <f t="shared" si="605"/>
        <v>0</v>
      </c>
      <c r="AL265" s="108">
        <f t="shared" si="606"/>
        <v>0</v>
      </c>
      <c r="AM265" s="127"/>
      <c r="AN265" s="108">
        <f t="shared" si="608"/>
        <v>0</v>
      </c>
      <c r="AO265" s="108">
        <f t="shared" si="609"/>
        <v>0</v>
      </c>
      <c r="AP265" s="108">
        <f t="shared" si="610"/>
        <v>1071000</v>
      </c>
      <c r="AQ265" s="108">
        <f t="shared" si="611"/>
        <v>1071000</v>
      </c>
      <c r="AR265" s="133">
        <f t="shared" si="612"/>
        <v>1</v>
      </c>
      <c r="AS265" s="131">
        <f>+W265</f>
        <v>178500</v>
      </c>
      <c r="AT265" s="156">
        <f t="shared" si="591"/>
        <v>2142000</v>
      </c>
      <c r="AU265" s="157" t="s">
        <v>44</v>
      </c>
    </row>
    <row r="266" spans="1:78" ht="72.5" x14ac:dyDescent="0.35">
      <c r="A266" s="9">
        <v>227</v>
      </c>
      <c r="B266" s="9" t="s">
        <v>34</v>
      </c>
      <c r="C266" s="13" t="s">
        <v>342</v>
      </c>
      <c r="D266" s="47" t="s">
        <v>343</v>
      </c>
      <c r="E266" s="10"/>
      <c r="F266" s="17" t="s">
        <v>37</v>
      </c>
      <c r="G266" s="10">
        <v>12</v>
      </c>
      <c r="H266" s="105">
        <v>230000</v>
      </c>
      <c r="I266" s="123">
        <f t="shared" si="577"/>
        <v>273700</v>
      </c>
      <c r="J266" s="105">
        <f t="shared" si="561"/>
        <v>2760000</v>
      </c>
      <c r="K266" s="140">
        <f t="shared" si="478"/>
        <v>3284400</v>
      </c>
      <c r="L266" s="108">
        <v>244000</v>
      </c>
      <c r="M266" s="108">
        <f t="shared" si="592"/>
        <v>290360</v>
      </c>
      <c r="N266" s="108">
        <f t="shared" si="613"/>
        <v>2928000</v>
      </c>
      <c r="O266" s="108">
        <f t="shared" si="614"/>
        <v>3484320</v>
      </c>
      <c r="P266" s="108">
        <v>130000</v>
      </c>
      <c r="Q266" s="108">
        <f t="shared" si="580"/>
        <v>154700</v>
      </c>
      <c r="R266" s="105">
        <f t="shared" si="581"/>
        <v>1560000</v>
      </c>
      <c r="S266" s="108">
        <f t="shared" si="582"/>
        <v>1856400</v>
      </c>
      <c r="T266" s="108">
        <f t="shared" si="603"/>
        <v>2875040</v>
      </c>
      <c r="U266" s="108">
        <f t="shared" si="604"/>
        <v>724896.58517612016</v>
      </c>
      <c r="V266" s="127">
        <f t="shared" si="598"/>
        <v>0.25213443471260233</v>
      </c>
      <c r="W266" s="108">
        <f t="shared" si="599"/>
        <v>239586.66666666666</v>
      </c>
      <c r="X266" s="108">
        <f t="shared" si="600"/>
        <v>2875040</v>
      </c>
      <c r="Y266" s="108">
        <v>0</v>
      </c>
      <c r="Z266" s="108">
        <v>0</v>
      </c>
      <c r="AA266" s="108">
        <v>0</v>
      </c>
      <c r="AB266" s="108">
        <v>0</v>
      </c>
      <c r="AC266" s="108">
        <f t="shared" si="586"/>
        <v>0</v>
      </c>
      <c r="AD266" s="108">
        <v>0</v>
      </c>
      <c r="AE266" s="108">
        <f t="shared" si="595"/>
        <v>0</v>
      </c>
      <c r="AF266" s="108">
        <f t="shared" si="596"/>
        <v>0</v>
      </c>
      <c r="AG266" s="108">
        <v>0</v>
      </c>
      <c r="AH266" s="108">
        <v>0</v>
      </c>
      <c r="AI266" s="108">
        <f t="shared" si="601"/>
        <v>0</v>
      </c>
      <c r="AJ266" s="108">
        <f t="shared" si="602"/>
        <v>0</v>
      </c>
      <c r="AK266" s="108">
        <f t="shared" si="605"/>
        <v>0</v>
      </c>
      <c r="AL266" s="108">
        <f t="shared" si="606"/>
        <v>0</v>
      </c>
      <c r="AM266" s="127"/>
      <c r="AN266" s="108">
        <f t="shared" si="608"/>
        <v>0</v>
      </c>
      <c r="AO266" s="108">
        <f t="shared" si="609"/>
        <v>0</v>
      </c>
      <c r="AP266" s="108">
        <f t="shared" si="610"/>
        <v>1437520</v>
      </c>
      <c r="AQ266" s="108">
        <f t="shared" si="611"/>
        <v>1437520</v>
      </c>
      <c r="AR266" s="133">
        <f t="shared" si="612"/>
        <v>1</v>
      </c>
      <c r="AS266" s="131">
        <f>+W266</f>
        <v>239586.66666666666</v>
      </c>
      <c r="AT266" s="156">
        <f t="shared" si="591"/>
        <v>2875040</v>
      </c>
      <c r="AU266" s="157" t="s">
        <v>44</v>
      </c>
    </row>
    <row r="267" spans="1:78" ht="58" x14ac:dyDescent="0.35">
      <c r="A267" s="9">
        <v>228</v>
      </c>
      <c r="B267" s="9" t="s">
        <v>34</v>
      </c>
      <c r="C267" s="13" t="s">
        <v>344</v>
      </c>
      <c r="D267" s="39" t="s">
        <v>345</v>
      </c>
      <c r="E267" s="73"/>
      <c r="F267" s="12" t="s">
        <v>37</v>
      </c>
      <c r="G267" s="10">
        <v>12</v>
      </c>
      <c r="H267" s="105">
        <v>172500</v>
      </c>
      <c r="I267" s="123">
        <f t="shared" si="577"/>
        <v>205275</v>
      </c>
      <c r="J267" s="105">
        <f t="shared" si="561"/>
        <v>2070000</v>
      </c>
      <c r="K267" s="140">
        <f t="shared" si="478"/>
        <v>2463300</v>
      </c>
      <c r="L267" s="108">
        <v>177000</v>
      </c>
      <c r="M267" s="108">
        <f t="shared" si="592"/>
        <v>210630</v>
      </c>
      <c r="N267" s="108">
        <f t="shared" si="613"/>
        <v>2124000</v>
      </c>
      <c r="O267" s="108">
        <f t="shared" si="614"/>
        <v>2527560</v>
      </c>
      <c r="P267" s="108">
        <v>97500</v>
      </c>
      <c r="Q267" s="108">
        <f t="shared" si="580"/>
        <v>116025</v>
      </c>
      <c r="R267" s="105">
        <f t="shared" si="581"/>
        <v>1170000</v>
      </c>
      <c r="S267" s="108">
        <f t="shared" si="582"/>
        <v>1392300</v>
      </c>
      <c r="T267" s="108">
        <f t="shared" si="603"/>
        <v>2127720</v>
      </c>
      <c r="U267" s="108">
        <f t="shared" si="604"/>
        <v>520681.77690408949</v>
      </c>
      <c r="V267" s="127">
        <f t="shared" si="598"/>
        <v>0.24471348528194006</v>
      </c>
      <c r="W267" s="108">
        <f t="shared" si="599"/>
        <v>177310</v>
      </c>
      <c r="X267" s="108">
        <f t="shared" si="600"/>
        <v>2127720</v>
      </c>
      <c r="Y267" s="108">
        <v>0</v>
      </c>
      <c r="Z267" s="108">
        <v>0</v>
      </c>
      <c r="AA267" s="108">
        <v>0</v>
      </c>
      <c r="AB267" s="108">
        <v>0</v>
      </c>
      <c r="AC267" s="108">
        <f t="shared" si="586"/>
        <v>0</v>
      </c>
      <c r="AD267" s="108">
        <v>0</v>
      </c>
      <c r="AE267" s="108">
        <f t="shared" si="595"/>
        <v>0</v>
      </c>
      <c r="AF267" s="108">
        <f t="shared" si="596"/>
        <v>0</v>
      </c>
      <c r="AG267" s="108">
        <v>0</v>
      </c>
      <c r="AH267" s="108">
        <v>0</v>
      </c>
      <c r="AI267" s="108">
        <f t="shared" si="601"/>
        <v>0</v>
      </c>
      <c r="AJ267" s="108">
        <f t="shared" si="602"/>
        <v>0</v>
      </c>
      <c r="AK267" s="108">
        <f t="shared" si="605"/>
        <v>0</v>
      </c>
      <c r="AL267" s="108">
        <f t="shared" si="606"/>
        <v>0</v>
      </c>
      <c r="AM267" s="127"/>
      <c r="AN267" s="108">
        <f t="shared" si="608"/>
        <v>0</v>
      </c>
      <c r="AO267" s="108">
        <f t="shared" si="609"/>
        <v>0</v>
      </c>
      <c r="AP267" s="108">
        <f t="shared" si="610"/>
        <v>1063860</v>
      </c>
      <c r="AQ267" s="108">
        <f t="shared" si="611"/>
        <v>1063860</v>
      </c>
      <c r="AR267" s="133">
        <f t="shared" si="612"/>
        <v>1</v>
      </c>
      <c r="AS267" s="131">
        <f>+W267</f>
        <v>177310</v>
      </c>
      <c r="AT267" s="156">
        <f t="shared" si="591"/>
        <v>2127720</v>
      </c>
      <c r="AU267" s="157" t="s">
        <v>44</v>
      </c>
    </row>
    <row r="268" spans="1:78" ht="58" x14ac:dyDescent="0.35">
      <c r="A268" s="9">
        <v>229</v>
      </c>
      <c r="B268" s="9" t="s">
        <v>166</v>
      </c>
      <c r="C268" s="10" t="s">
        <v>213</v>
      </c>
      <c r="D268" s="39" t="s">
        <v>214</v>
      </c>
      <c r="E268" s="73"/>
      <c r="F268" s="12" t="s">
        <v>37</v>
      </c>
      <c r="G268" s="10">
        <v>24</v>
      </c>
      <c r="H268" s="105">
        <v>11596.64</v>
      </c>
      <c r="I268" s="123">
        <f t="shared" si="577"/>
        <v>13800.0016</v>
      </c>
      <c r="J268" s="105">
        <f t="shared" si="561"/>
        <v>278319.35999999999</v>
      </c>
      <c r="K268" s="140">
        <f t="shared" si="478"/>
        <v>331200.03839999996</v>
      </c>
      <c r="L268" s="108">
        <v>12100.84</v>
      </c>
      <c r="M268" s="108">
        <f t="shared" si="592"/>
        <v>14399.999599999999</v>
      </c>
      <c r="N268" s="108">
        <f>+L268*G268</f>
        <v>290420.16000000003</v>
      </c>
      <c r="O268" s="108">
        <f>+M268*G268</f>
        <v>345599.99040000001</v>
      </c>
      <c r="P268" s="108">
        <v>6554.62</v>
      </c>
      <c r="Q268" s="108">
        <f t="shared" si="580"/>
        <v>7799.9977999999992</v>
      </c>
      <c r="R268" s="105">
        <f t="shared" si="581"/>
        <v>157310.88</v>
      </c>
      <c r="S268" s="108">
        <f t="shared" si="582"/>
        <v>187199.9472</v>
      </c>
      <c r="T268" s="108">
        <f t="shared" si="603"/>
        <v>287999.99200000003</v>
      </c>
      <c r="U268" s="108">
        <f t="shared" si="604"/>
        <v>71518.4192040161</v>
      </c>
      <c r="V268" s="127">
        <f t="shared" si="598"/>
        <v>0.24832785135638508</v>
      </c>
      <c r="W268" s="108">
        <f t="shared" si="599"/>
        <v>11999.999666666665</v>
      </c>
      <c r="X268" s="108">
        <f t="shared" si="600"/>
        <v>287999.99200000003</v>
      </c>
      <c r="Y268" s="108">
        <v>6840</v>
      </c>
      <c r="Z268" s="108">
        <f>+Y268*1.19</f>
        <v>8139.5999999999995</v>
      </c>
      <c r="AA268" s="108">
        <f t="shared" si="593"/>
        <v>164160</v>
      </c>
      <c r="AB268" s="108">
        <f t="shared" si="594"/>
        <v>195350.39999999999</v>
      </c>
      <c r="AC268" s="108">
        <f t="shared" si="586"/>
        <v>6204.2016806722695</v>
      </c>
      <c r="AD268" s="108">
        <v>7383</v>
      </c>
      <c r="AE268" s="108">
        <f t="shared" si="595"/>
        <v>148900.84033613448</v>
      </c>
      <c r="AF268" s="108">
        <f t="shared" si="596"/>
        <v>177192</v>
      </c>
      <c r="AG268" s="105">
        <f>_xlfn.XLOOKUP(D268,[1]General!$D$7:$D$477,[1]General!$L$7:$L$477)</f>
        <v>7623.5294117647063</v>
      </c>
      <c r="AH268" s="108">
        <f>_xlfn.XLOOKUP(D268,[1]General!$D$7:$D$477,[1]General!$M$7:$M$477)</f>
        <v>9072</v>
      </c>
      <c r="AI268" s="108">
        <f t="shared" si="601"/>
        <v>182964.70588235295</v>
      </c>
      <c r="AJ268" s="108">
        <f t="shared" si="602"/>
        <v>217728</v>
      </c>
      <c r="AK268" s="108">
        <f t="shared" si="605"/>
        <v>196756.80000000002</v>
      </c>
      <c r="AL268" s="108">
        <f t="shared" si="606"/>
        <v>16578.606590422489</v>
      </c>
      <c r="AM268" s="127">
        <f t="shared" si="607"/>
        <v>8.4259383108601524E-2</v>
      </c>
      <c r="AN268" s="108">
        <f t="shared" si="608"/>
        <v>8198.1999999999989</v>
      </c>
      <c r="AO268" s="108">
        <f t="shared" si="609"/>
        <v>196756.80000000002</v>
      </c>
      <c r="AP268" s="108">
        <f t="shared" si="610"/>
        <v>242378.39600000001</v>
      </c>
      <c r="AQ268" s="108">
        <f t="shared" si="611"/>
        <v>45621.596000000034</v>
      </c>
      <c r="AR268" s="133">
        <f t="shared" si="612"/>
        <v>0.18822467989267505</v>
      </c>
      <c r="AS268" s="131">
        <f>AVERAGE(I268,M268,Q268,Z268,AD268,AH268)</f>
        <v>10099.099833333332</v>
      </c>
      <c r="AT268" s="156">
        <f t="shared" si="591"/>
        <v>242378.39599999995</v>
      </c>
      <c r="AU268" s="88"/>
    </row>
    <row r="269" spans="1:78" ht="72.5" x14ac:dyDescent="0.35">
      <c r="A269" s="9">
        <v>230</v>
      </c>
      <c r="B269" s="9" t="s">
        <v>166</v>
      </c>
      <c r="C269" s="10" t="s">
        <v>215</v>
      </c>
      <c r="D269" s="39" t="s">
        <v>216</v>
      </c>
      <c r="E269" s="73"/>
      <c r="F269" s="12" t="s">
        <v>37</v>
      </c>
      <c r="G269" s="10">
        <v>120</v>
      </c>
      <c r="H269" s="105">
        <v>6900</v>
      </c>
      <c r="I269" s="123">
        <f t="shared" si="577"/>
        <v>8211</v>
      </c>
      <c r="J269" s="105">
        <f t="shared" si="561"/>
        <v>828000</v>
      </c>
      <c r="K269" s="140">
        <f t="shared" si="478"/>
        <v>985320</v>
      </c>
      <c r="L269" s="108">
        <v>7320</v>
      </c>
      <c r="M269" s="108">
        <f t="shared" si="592"/>
        <v>8710.7999999999993</v>
      </c>
      <c r="N269" s="108">
        <f>+L269*G269</f>
        <v>878400</v>
      </c>
      <c r="O269" s="108">
        <f>+M269*G269</f>
        <v>1045295.9999999999</v>
      </c>
      <c r="P269" s="108">
        <v>3900</v>
      </c>
      <c r="Q269" s="108">
        <f t="shared" si="580"/>
        <v>4641</v>
      </c>
      <c r="R269" s="105">
        <f t="shared" si="581"/>
        <v>468000</v>
      </c>
      <c r="S269" s="108">
        <f t="shared" si="582"/>
        <v>556920</v>
      </c>
      <c r="T269" s="108">
        <f t="shared" si="603"/>
        <v>862512</v>
      </c>
      <c r="U269" s="108">
        <f t="shared" si="604"/>
        <v>217468.97555283605</v>
      </c>
      <c r="V269" s="127">
        <f t="shared" si="598"/>
        <v>0.25213443471260233</v>
      </c>
      <c r="W269" s="108">
        <f t="shared" si="599"/>
        <v>7187.5999999999995</v>
      </c>
      <c r="X269" s="108">
        <f t="shared" si="600"/>
        <v>862512</v>
      </c>
      <c r="Y269" s="108">
        <v>4437</v>
      </c>
      <c r="Z269" s="108">
        <f>+Y269*1.19</f>
        <v>5280.03</v>
      </c>
      <c r="AA269" s="108">
        <f t="shared" si="593"/>
        <v>532440</v>
      </c>
      <c r="AB269" s="108">
        <f t="shared" si="594"/>
        <v>633603.6</v>
      </c>
      <c r="AC269" s="108">
        <f t="shared" si="586"/>
        <v>4046.2184873949582</v>
      </c>
      <c r="AD269" s="108">
        <v>4815</v>
      </c>
      <c r="AE269" s="108">
        <f t="shared" si="595"/>
        <v>485546.21848739497</v>
      </c>
      <c r="AF269" s="108">
        <f t="shared" si="596"/>
        <v>577800</v>
      </c>
      <c r="AG269" s="105">
        <f>_xlfn.XLOOKUP(D269,[1]General!$D$7:$D$477,[1]General!$L$7:$L$477)</f>
        <v>4719.3277310924368</v>
      </c>
      <c r="AH269" s="108">
        <f>_xlfn.XLOOKUP(D269,[1]General!$D$7:$D$477,[1]General!$M$7:$M$477)</f>
        <v>5616</v>
      </c>
      <c r="AI269" s="108">
        <f t="shared" si="601"/>
        <v>566319.32773109246</v>
      </c>
      <c r="AJ269" s="108">
        <f t="shared" si="602"/>
        <v>673920</v>
      </c>
      <c r="AK269" s="108">
        <f t="shared" si="605"/>
        <v>628441.20000000007</v>
      </c>
      <c r="AL269" s="108">
        <f t="shared" si="606"/>
        <v>39410.247231906578</v>
      </c>
      <c r="AM269" s="127">
        <f t="shared" si="607"/>
        <v>6.2711113198667706E-2</v>
      </c>
      <c r="AN269" s="108">
        <f t="shared" si="608"/>
        <v>5237.0099999999993</v>
      </c>
      <c r="AO269" s="108">
        <f t="shared" si="609"/>
        <v>628441.20000000007</v>
      </c>
      <c r="AP269" s="108">
        <f t="shared" si="610"/>
        <v>745476.60000000009</v>
      </c>
      <c r="AQ269" s="108">
        <f t="shared" si="611"/>
        <v>117035.39999999911</v>
      </c>
      <c r="AR269" s="133">
        <f t="shared" si="612"/>
        <v>0.15699406259029336</v>
      </c>
      <c r="AS269" s="131">
        <f>AVERAGE(I269,M269,Q269,Z269,AD269,AH269)</f>
        <v>6212.3050000000003</v>
      </c>
      <c r="AT269" s="156">
        <f t="shared" si="591"/>
        <v>745476.60000000009</v>
      </c>
      <c r="AU269" s="88"/>
    </row>
    <row r="270" spans="1:78" ht="58" x14ac:dyDescent="0.35">
      <c r="A270" s="9">
        <v>231</v>
      </c>
      <c r="B270" s="9" t="s">
        <v>166</v>
      </c>
      <c r="C270" s="10" t="s">
        <v>181</v>
      </c>
      <c r="D270" s="39" t="s">
        <v>346</v>
      </c>
      <c r="E270" s="73"/>
      <c r="F270" s="12" t="s">
        <v>37</v>
      </c>
      <c r="G270" s="10">
        <v>12</v>
      </c>
      <c r="H270" s="113">
        <v>289915.96999999997</v>
      </c>
      <c r="I270" s="123">
        <f t="shared" si="577"/>
        <v>345000.00429999997</v>
      </c>
      <c r="J270" s="105">
        <f t="shared" si="561"/>
        <v>3478991.6399999997</v>
      </c>
      <c r="K270" s="140">
        <f t="shared" si="478"/>
        <v>4140000.0515999999</v>
      </c>
      <c r="L270" s="108">
        <v>297478.99</v>
      </c>
      <c r="M270" s="108">
        <f t="shared" si="592"/>
        <v>353999.99809999997</v>
      </c>
      <c r="N270" s="108">
        <f>+L270*G270</f>
        <v>3569747.88</v>
      </c>
      <c r="O270" s="108">
        <f>+M270*G270</f>
        <v>4247999.9771999996</v>
      </c>
      <c r="P270" s="108">
        <v>163865.54999999999</v>
      </c>
      <c r="Q270" s="108">
        <f t="shared" si="580"/>
        <v>195000.00449999998</v>
      </c>
      <c r="R270" s="105">
        <f t="shared" si="581"/>
        <v>1966386.5999999999</v>
      </c>
      <c r="S270" s="108">
        <f t="shared" si="582"/>
        <v>2340000.0539999995</v>
      </c>
      <c r="T270" s="108">
        <f t="shared" si="603"/>
        <v>3576000.0275999997</v>
      </c>
      <c r="U270" s="108">
        <f t="shared" si="604"/>
        <v>875095.40319396113</v>
      </c>
      <c r="V270" s="127">
        <f t="shared" si="598"/>
        <v>0.24471347775164129</v>
      </c>
      <c r="W270" s="108">
        <f t="shared" si="599"/>
        <v>298000.00229999999</v>
      </c>
      <c r="X270" s="108">
        <f t="shared" si="600"/>
        <v>3576000.0275999997</v>
      </c>
      <c r="Y270" s="108">
        <v>267500</v>
      </c>
      <c r="Z270" s="108">
        <f>+Y270*1.19</f>
        <v>318325</v>
      </c>
      <c r="AA270" s="108">
        <f t="shared" si="593"/>
        <v>3210000</v>
      </c>
      <c r="AB270" s="108">
        <f t="shared" si="594"/>
        <v>3819900</v>
      </c>
      <c r="AC270" s="108">
        <f t="shared" si="586"/>
        <v>285932.77310924372</v>
      </c>
      <c r="AD270" s="108">
        <v>340260</v>
      </c>
      <c r="AE270" s="108">
        <f t="shared" si="595"/>
        <v>3431193.2773109246</v>
      </c>
      <c r="AF270" s="108">
        <f t="shared" si="596"/>
        <v>4083120</v>
      </c>
      <c r="AG270" s="108">
        <f>_xlfn.XLOOKUP(D270,[1]General!$D$7:$D$477,[1]General!$L$7:$L$477)</f>
        <v>243226.89075630254</v>
      </c>
      <c r="AH270" s="108">
        <f>_xlfn.XLOOKUP(D270,[1]General!$D$7:$D$477,[1]General!$M$7:$M$477)</f>
        <v>289440</v>
      </c>
      <c r="AI270" s="108">
        <f t="shared" si="601"/>
        <v>2918722.6890756306</v>
      </c>
      <c r="AJ270" s="108">
        <f t="shared" si="602"/>
        <v>3473280</v>
      </c>
      <c r="AK270" s="108">
        <f t="shared" si="605"/>
        <v>3792100</v>
      </c>
      <c r="AL270" s="108">
        <f t="shared" si="606"/>
        <v>249740.98101833428</v>
      </c>
      <c r="AM270" s="127">
        <f t="shared" si="607"/>
        <v>6.5858226581138227E-2</v>
      </c>
      <c r="AN270" s="108">
        <f t="shared" si="608"/>
        <v>316008.33333333331</v>
      </c>
      <c r="AO270" s="108">
        <f t="shared" si="609"/>
        <v>3792100</v>
      </c>
      <c r="AP270" s="108">
        <f t="shared" si="610"/>
        <v>3684050.0137999998</v>
      </c>
      <c r="AQ270" s="108">
        <f t="shared" si="611"/>
        <v>108049.98620000016</v>
      </c>
      <c r="AR270" s="116">
        <f t="shared" si="612"/>
        <v>2.9329131199429474E-2</v>
      </c>
      <c r="AS270" s="131">
        <f>AVERAGE(I270,M270,Q270,Z270,AD270,AH270)</f>
        <v>307004.16781666665</v>
      </c>
      <c r="AT270" s="156">
        <f t="shared" si="591"/>
        <v>3684050.0137999998</v>
      </c>
      <c r="AU270" s="157" t="s">
        <v>38</v>
      </c>
    </row>
    <row r="271" spans="1:78" s="37" customFormat="1" ht="130.5" x14ac:dyDescent="0.35">
      <c r="A271" s="9">
        <v>232</v>
      </c>
      <c r="B271" s="9" t="s">
        <v>166</v>
      </c>
      <c r="C271" s="9" t="s">
        <v>217</v>
      </c>
      <c r="D271" s="39" t="s">
        <v>347</v>
      </c>
      <c r="E271" s="73"/>
      <c r="F271" s="12" t="s">
        <v>334</v>
      </c>
      <c r="G271" s="10">
        <v>6</v>
      </c>
      <c r="H271" s="113">
        <v>2070000</v>
      </c>
      <c r="I271" s="123">
        <f t="shared" si="577"/>
        <v>2463300</v>
      </c>
      <c r="J271" s="105">
        <f t="shared" ref="J271" si="615">+H271*G271</f>
        <v>12420000</v>
      </c>
      <c r="K271" s="140">
        <f t="shared" ref="K271" si="616">+I271*G271</f>
        <v>14779800</v>
      </c>
      <c r="L271" s="108">
        <v>2160000</v>
      </c>
      <c r="M271" s="108">
        <f t="shared" si="592"/>
        <v>2570400</v>
      </c>
      <c r="N271" s="108">
        <f>+L271*G271</f>
        <v>12960000</v>
      </c>
      <c r="O271" s="108">
        <f>+M271*G271</f>
        <v>15422400</v>
      </c>
      <c r="P271" s="108">
        <v>1170000</v>
      </c>
      <c r="Q271" s="108">
        <f t="shared" si="580"/>
        <v>1392300</v>
      </c>
      <c r="R271" s="105">
        <f t="shared" si="581"/>
        <v>7020000</v>
      </c>
      <c r="S271" s="108">
        <f t="shared" si="582"/>
        <v>8353800</v>
      </c>
      <c r="T271" s="108">
        <f t="shared" si="603"/>
        <v>12852000</v>
      </c>
      <c r="U271" s="108">
        <f t="shared" si="604"/>
        <v>3191508.1199959368</v>
      </c>
      <c r="V271" s="127">
        <f t="shared" si="598"/>
        <v>0.24832774042918898</v>
      </c>
      <c r="W271" s="108">
        <f t="shared" si="599"/>
        <v>2142000</v>
      </c>
      <c r="X271" s="108">
        <f t="shared" si="600"/>
        <v>12852000</v>
      </c>
      <c r="Y271" s="108">
        <v>249966</v>
      </c>
      <c r="Z271" s="108">
        <f>+Y271*1.19</f>
        <v>297459.53999999998</v>
      </c>
      <c r="AA271" s="108">
        <f t="shared" si="593"/>
        <v>1499796</v>
      </c>
      <c r="AB271" s="108">
        <f t="shared" si="594"/>
        <v>1784757.2399999998</v>
      </c>
      <c r="AC271" s="108">
        <f t="shared" si="586"/>
        <v>313806.72268907563</v>
      </c>
      <c r="AD271" s="108">
        <v>373430</v>
      </c>
      <c r="AE271" s="108">
        <f t="shared" si="595"/>
        <v>1882840.3361344538</v>
      </c>
      <c r="AF271" s="108">
        <f t="shared" si="596"/>
        <v>2240580</v>
      </c>
      <c r="AG271" s="108">
        <f>_xlfn.XLOOKUP(D271,[1]General!$D$7:$D$477,[1]General!$L$7:$L$477)</f>
        <v>290420.16806722688</v>
      </c>
      <c r="AH271" s="108">
        <f>_xlfn.XLOOKUP(D271,[1]General!$D$7:$D$477,[1]General!$M$7:$M$477)</f>
        <v>345600</v>
      </c>
      <c r="AI271" s="108">
        <f t="shared" si="601"/>
        <v>1742521.0084033613</v>
      </c>
      <c r="AJ271" s="108">
        <f t="shared" si="602"/>
        <v>2073600</v>
      </c>
      <c r="AK271" s="108">
        <f t="shared" si="605"/>
        <v>2032979.08</v>
      </c>
      <c r="AL271" s="108">
        <f t="shared" si="606"/>
        <v>188292.57639772428</v>
      </c>
      <c r="AM271" s="127">
        <f t="shared" si="607"/>
        <v>9.2619042788046918E-2</v>
      </c>
      <c r="AN271" s="108">
        <f t="shared" si="608"/>
        <v>338829.84666666668</v>
      </c>
      <c r="AO271" s="108">
        <f t="shared" si="609"/>
        <v>2032979.08</v>
      </c>
      <c r="AP271" s="108">
        <f t="shared" si="610"/>
        <v>7442489.54</v>
      </c>
      <c r="AQ271" s="108">
        <f t="shared" si="611"/>
        <v>5409510.46</v>
      </c>
      <c r="AR271" s="133">
        <f t="shared" si="612"/>
        <v>0.72684152673998925</v>
      </c>
      <c r="AS271" s="131">
        <f>+AN271</f>
        <v>338829.84666666668</v>
      </c>
      <c r="AT271" s="156">
        <f t="shared" si="591"/>
        <v>2032979.08</v>
      </c>
      <c r="AU271" s="157" t="s">
        <v>44</v>
      </c>
      <c r="AV271" s="58"/>
      <c r="AW271" s="171"/>
      <c r="AX271" s="58"/>
      <c r="AY271" s="58"/>
      <c r="AZ271" s="58"/>
      <c r="BA271" s="58"/>
      <c r="BB271" s="58"/>
      <c r="BC271" s="58"/>
      <c r="BD271" s="58"/>
      <c r="BE271" s="58"/>
      <c r="BF271" s="58"/>
      <c r="BG271" s="58"/>
      <c r="BH271" s="58"/>
      <c r="BI271" s="58"/>
      <c r="BJ271" s="58"/>
      <c r="BK271" s="58"/>
      <c r="BL271" s="58"/>
      <c r="BM271" s="58"/>
      <c r="BN271" s="58"/>
      <c r="BO271" s="58"/>
      <c r="BP271" s="58"/>
      <c r="BQ271" s="58"/>
      <c r="BR271" s="58"/>
      <c r="BS271" s="58"/>
      <c r="BT271" s="58"/>
      <c r="BU271" s="58"/>
      <c r="BV271" s="58"/>
      <c r="BW271" s="58"/>
      <c r="BX271" s="58"/>
      <c r="BY271" s="58"/>
      <c r="BZ271" s="58"/>
    </row>
    <row r="272" spans="1:78" s="37" customFormat="1" x14ac:dyDescent="0.35">
      <c r="A272" s="236" t="s">
        <v>151</v>
      </c>
      <c r="B272" s="237"/>
      <c r="C272" s="237"/>
      <c r="D272" s="237"/>
      <c r="E272" s="237"/>
      <c r="F272" s="237"/>
      <c r="G272" s="238"/>
      <c r="H272" s="112">
        <f>SUM(H257:H271)</f>
        <v>7069359.25</v>
      </c>
      <c r="I272" s="112">
        <f t="shared" ref="I272:K272" si="617">SUM(I257:I271)</f>
        <v>8412537.5075000003</v>
      </c>
      <c r="J272" s="112">
        <f t="shared" si="617"/>
        <v>116227890.84</v>
      </c>
      <c r="K272" s="112">
        <f t="shared" si="617"/>
        <v>138311190.09959999</v>
      </c>
      <c r="L272" s="109">
        <f>SUM(L257:L271)</f>
        <v>7369860.6699999999</v>
      </c>
      <c r="M272" s="109">
        <f t="shared" ref="M272" si="618">SUM(M257:M271)</f>
        <v>8770134.1972999983</v>
      </c>
      <c r="N272" s="109">
        <f>SUM(N257:N271)</f>
        <v>120811573.07999998</v>
      </c>
      <c r="O272" s="109">
        <f>SUM(O257:O271)</f>
        <v>143765771.96520001</v>
      </c>
      <c r="P272" s="109">
        <f>SUM(P257:P271)</f>
        <v>3995724.79</v>
      </c>
      <c r="Q272" s="109">
        <f t="shared" ref="Q272:AT272" si="619">SUM(Q257:Q271)</f>
        <v>4754912.5000999998</v>
      </c>
      <c r="R272" s="109">
        <f t="shared" si="619"/>
        <v>65694025.200000003</v>
      </c>
      <c r="S272" s="109">
        <f t="shared" si="619"/>
        <v>78175889.988000005</v>
      </c>
      <c r="T272" s="109">
        <f t="shared" si="619"/>
        <v>120084284.0176</v>
      </c>
      <c r="U272" s="109">
        <f t="shared" si="619"/>
        <v>29725605.944449678</v>
      </c>
      <c r="V272" s="109"/>
      <c r="W272" s="109">
        <f t="shared" si="619"/>
        <v>7312528.0683000004</v>
      </c>
      <c r="X272" s="109">
        <f t="shared" si="619"/>
        <v>120084284.0176</v>
      </c>
      <c r="Y272" s="109">
        <f t="shared" si="619"/>
        <v>759827</v>
      </c>
      <c r="Z272" s="109">
        <f t="shared" si="619"/>
        <v>904194.12999999989</v>
      </c>
      <c r="AA272" s="109">
        <f t="shared" si="619"/>
        <v>56388864</v>
      </c>
      <c r="AB272" s="109">
        <f t="shared" si="619"/>
        <v>67102748.159999996</v>
      </c>
      <c r="AC272" s="109">
        <f t="shared" si="619"/>
        <v>2061704.2016806726</v>
      </c>
      <c r="AD272" s="109">
        <f t="shared" si="619"/>
        <v>2453428</v>
      </c>
      <c r="AE272" s="109">
        <f t="shared" si="619"/>
        <v>66815062.184873961</v>
      </c>
      <c r="AF272" s="109">
        <f t="shared" si="619"/>
        <v>79509924</v>
      </c>
      <c r="AG272" s="109">
        <f t="shared" si="619"/>
        <v>2027700.8403361344</v>
      </c>
      <c r="AH272" s="109">
        <f t="shared" si="619"/>
        <v>2412964</v>
      </c>
      <c r="AI272" s="109">
        <f t="shared" si="619"/>
        <v>77515099.159663871</v>
      </c>
      <c r="AJ272" s="109">
        <f t="shared" si="619"/>
        <v>92242968</v>
      </c>
      <c r="AK272" s="109">
        <f>SUM(AK257:AK271)</f>
        <v>79618546.719999999</v>
      </c>
      <c r="AL272" s="109">
        <f t="shared" si="619"/>
        <v>11793256.677977376</v>
      </c>
      <c r="AM272" s="109" t="e">
        <f t="shared" si="619"/>
        <v>#DIV/0!</v>
      </c>
      <c r="AN272" s="109">
        <f t="shared" si="619"/>
        <v>1923528.71</v>
      </c>
      <c r="AO272" s="109">
        <f t="shared" si="619"/>
        <v>79618546.719999999</v>
      </c>
      <c r="AP272" s="109">
        <f t="shared" si="619"/>
        <v>99851415.368799984</v>
      </c>
      <c r="AQ272" s="109">
        <f t="shared" si="619"/>
        <v>45048269.341199994</v>
      </c>
      <c r="AR272" s="109"/>
      <c r="AS272" s="109">
        <f t="shared" si="619"/>
        <v>5508788.4623166677</v>
      </c>
      <c r="AT272" s="109">
        <f t="shared" si="619"/>
        <v>109510587.86779998</v>
      </c>
      <c r="AU272" s="89"/>
      <c r="AV272" s="58"/>
      <c r="AW272" s="171">
        <v>109510587.86779998</v>
      </c>
      <c r="AX272" s="58"/>
      <c r="AY272" s="58"/>
      <c r="AZ272" s="58"/>
      <c r="BA272" s="58"/>
      <c r="BB272" s="58"/>
      <c r="BC272" s="58"/>
      <c r="BD272" s="58"/>
      <c r="BE272" s="58"/>
      <c r="BF272" s="58"/>
      <c r="BG272" s="58"/>
      <c r="BH272" s="58"/>
      <c r="BI272" s="58"/>
      <c r="BJ272" s="58"/>
      <c r="BK272" s="58"/>
      <c r="BL272" s="58"/>
      <c r="BM272" s="58"/>
      <c r="BN272" s="58"/>
      <c r="BO272" s="58"/>
      <c r="BP272" s="58"/>
      <c r="BQ272" s="58"/>
      <c r="BR272" s="58"/>
      <c r="BS272" s="58"/>
      <c r="BT272" s="58"/>
      <c r="BU272" s="58"/>
      <c r="BV272" s="58"/>
      <c r="BW272" s="58"/>
      <c r="BX272" s="58"/>
      <c r="BY272" s="58"/>
      <c r="BZ272" s="58"/>
    </row>
    <row r="273" spans="1:78" x14ac:dyDescent="0.35">
      <c r="A273" s="81" t="s">
        <v>348</v>
      </c>
      <c r="B273" s="82"/>
      <c r="C273" s="82"/>
      <c r="D273" s="82"/>
      <c r="E273" s="82"/>
      <c r="F273" s="82"/>
      <c r="G273" s="82"/>
      <c r="H273" s="107"/>
      <c r="I273" s="124"/>
      <c r="J273" s="124"/>
      <c r="K273" s="142"/>
      <c r="L273" s="84"/>
      <c r="M273" s="84"/>
      <c r="N273" s="84"/>
      <c r="O273" s="84"/>
      <c r="P273" s="84"/>
      <c r="Q273" s="84"/>
      <c r="R273" s="84"/>
      <c r="S273" s="84"/>
      <c r="T273" s="84"/>
      <c r="U273" s="84"/>
      <c r="V273" s="84"/>
      <c r="W273" s="84"/>
      <c r="X273" s="84"/>
      <c r="Y273" s="84"/>
      <c r="Z273" s="84"/>
      <c r="AA273" s="84"/>
      <c r="AB273" s="84"/>
      <c r="AC273" s="84"/>
      <c r="AD273" s="84"/>
      <c r="AE273" s="84"/>
      <c r="AF273" s="84"/>
      <c r="AG273" s="84"/>
      <c r="AH273" s="84"/>
      <c r="AI273" s="84"/>
      <c r="AJ273" s="84"/>
      <c r="AK273" s="84"/>
      <c r="AL273" s="84"/>
      <c r="AM273" s="84"/>
      <c r="AN273" s="84"/>
      <c r="AO273" s="84"/>
      <c r="AP273" s="84"/>
      <c r="AQ273" s="84"/>
      <c r="AR273" s="84"/>
      <c r="AS273" s="216"/>
      <c r="AT273" s="216"/>
      <c r="AU273" s="84"/>
    </row>
    <row r="274" spans="1:78" ht="43.5" x14ac:dyDescent="0.35">
      <c r="A274" s="9">
        <v>233</v>
      </c>
      <c r="B274" s="9" t="s">
        <v>166</v>
      </c>
      <c r="C274" s="10" t="s">
        <v>267</v>
      </c>
      <c r="D274" s="39" t="s">
        <v>349</v>
      </c>
      <c r="E274" s="73"/>
      <c r="F274" s="12" t="s">
        <v>269</v>
      </c>
      <c r="G274" s="10">
        <v>22</v>
      </c>
      <c r="H274" s="105">
        <v>402500</v>
      </c>
      <c r="I274" s="123">
        <f t="shared" ref="I274:I278" si="620">+H274*1.19</f>
        <v>478975</v>
      </c>
      <c r="J274" s="105">
        <f t="shared" si="561"/>
        <v>8855000</v>
      </c>
      <c r="K274" s="140">
        <f t="shared" si="478"/>
        <v>10537450</v>
      </c>
      <c r="L274" s="108">
        <v>420000</v>
      </c>
      <c r="M274" s="108">
        <f>+L274*1.19</f>
        <v>499800</v>
      </c>
      <c r="N274" s="108">
        <f>+L274*G274</f>
        <v>9240000</v>
      </c>
      <c r="O274" s="108">
        <f>+M274*G274</f>
        <v>10995600</v>
      </c>
      <c r="P274" s="108">
        <v>227500</v>
      </c>
      <c r="Q274" s="108">
        <f t="shared" ref="Q274:Q278" si="621">+P274*1.19</f>
        <v>270725</v>
      </c>
      <c r="R274" s="105">
        <f t="shared" ref="R274:R277" si="622">+P274*G274</f>
        <v>5005000</v>
      </c>
      <c r="S274" s="108">
        <f t="shared" ref="S274:S278" si="623">+Q274*G274</f>
        <v>5955950</v>
      </c>
      <c r="T274" s="108">
        <f t="shared" si="603"/>
        <v>9163000</v>
      </c>
      <c r="U274" s="108">
        <f t="shared" si="604"/>
        <v>2275427.0855526589</v>
      </c>
      <c r="V274" s="127">
        <f t="shared" si="598"/>
        <v>0.24832774042918901</v>
      </c>
      <c r="W274" s="108">
        <f t="shared" si="599"/>
        <v>416500</v>
      </c>
      <c r="X274" s="108">
        <f t="shared" si="600"/>
        <v>9163000</v>
      </c>
      <c r="Y274" s="108">
        <v>152857</v>
      </c>
      <c r="Z274" s="108">
        <f>+Y274*1.19</f>
        <v>181899.83</v>
      </c>
      <c r="AA274" s="108">
        <f t="shared" ref="AA274" si="624">+Y274*G274</f>
        <v>3362854</v>
      </c>
      <c r="AB274" s="108">
        <f t="shared" ref="AB274" si="625">+Z274*G274</f>
        <v>4001796.26</v>
      </c>
      <c r="AC274" s="108">
        <f t="shared" ref="AC274:AC278" si="626">+AD274/1.19</f>
        <v>145663.8655462185</v>
      </c>
      <c r="AD274" s="108">
        <v>173340</v>
      </c>
      <c r="AE274" s="108">
        <f t="shared" ref="AE274" si="627">+AC274*G274</f>
        <v>3204605.042016807</v>
      </c>
      <c r="AF274" s="108">
        <f t="shared" ref="AF274" si="628">+AD274*G274</f>
        <v>3813480</v>
      </c>
      <c r="AG274" s="105">
        <f>_xlfn.XLOOKUP(D274,[1]General!$D$7:$D$477,[1]General!$L$7:$L$477)</f>
        <v>140672.26890756303</v>
      </c>
      <c r="AH274" s="108">
        <f>_xlfn.XLOOKUP(D274,[1]General!$D$7:$D$477,[1]General!$M$7:$M$477)</f>
        <v>167400</v>
      </c>
      <c r="AI274" s="108">
        <f t="shared" ref="AI274" si="629">+AG274*G274</f>
        <v>3094789.9159663869</v>
      </c>
      <c r="AJ274" s="108">
        <f t="shared" ref="AJ274" si="630">AH274*G274</f>
        <v>3682800</v>
      </c>
      <c r="AK274" s="108">
        <f t="shared" si="605"/>
        <v>3832692.0866666664</v>
      </c>
      <c r="AL274" s="108">
        <f t="shared" si="606"/>
        <v>130936.32467491592</v>
      </c>
      <c r="AM274" s="127">
        <f t="shared" si="607"/>
        <v>3.4163016937995831E-2</v>
      </c>
      <c r="AN274" s="108">
        <f t="shared" si="608"/>
        <v>174213.27666666664</v>
      </c>
      <c r="AO274" s="108">
        <f t="shared" si="609"/>
        <v>3832692.0866666664</v>
      </c>
      <c r="AP274" s="108">
        <f t="shared" si="610"/>
        <v>6497846.043333333</v>
      </c>
      <c r="AQ274" s="108">
        <f t="shared" si="611"/>
        <v>2665153.9566666675</v>
      </c>
      <c r="AR274" s="133">
        <f t="shared" si="612"/>
        <v>0.41015960348907698</v>
      </c>
      <c r="AS274" s="131">
        <f>+AN274</f>
        <v>174213.27666666664</v>
      </c>
      <c r="AT274" s="156">
        <f t="shared" ref="AT274:AT279" si="631">+AS274*G274</f>
        <v>3832692.086666666</v>
      </c>
      <c r="AU274" s="157" t="s">
        <v>44</v>
      </c>
    </row>
    <row r="275" spans="1:78" ht="58" x14ac:dyDescent="0.35">
      <c r="A275" s="9">
        <v>234</v>
      </c>
      <c r="B275" s="9" t="s">
        <v>34</v>
      </c>
      <c r="C275" s="10" t="s">
        <v>207</v>
      </c>
      <c r="D275" s="39" t="s">
        <v>208</v>
      </c>
      <c r="E275" s="73"/>
      <c r="F275" s="12" t="s">
        <v>37</v>
      </c>
      <c r="G275" s="10">
        <v>5</v>
      </c>
      <c r="H275" s="105">
        <v>173650</v>
      </c>
      <c r="I275" s="123">
        <f t="shared" si="620"/>
        <v>206643.5</v>
      </c>
      <c r="J275" s="105">
        <f t="shared" si="561"/>
        <v>868250</v>
      </c>
      <c r="K275" s="140">
        <f t="shared" si="478"/>
        <v>1033217.5</v>
      </c>
      <c r="L275" s="108">
        <v>184220</v>
      </c>
      <c r="M275" s="108">
        <f t="shared" ref="M275:M278" si="632">+L275*1.19</f>
        <v>219221.8</v>
      </c>
      <c r="N275" s="108">
        <f>+L275*G275</f>
        <v>921100</v>
      </c>
      <c r="O275" s="108">
        <f>+M275*G275</f>
        <v>1096109</v>
      </c>
      <c r="P275" s="108">
        <v>98150</v>
      </c>
      <c r="Q275" s="108">
        <f t="shared" si="621"/>
        <v>116798.5</v>
      </c>
      <c r="R275" s="105">
        <f t="shared" si="622"/>
        <v>490750</v>
      </c>
      <c r="S275" s="108">
        <f t="shared" si="623"/>
        <v>583992.5</v>
      </c>
      <c r="T275" s="108">
        <f t="shared" si="603"/>
        <v>904439.66666666663</v>
      </c>
      <c r="U275" s="108">
        <f t="shared" si="604"/>
        <v>228040.38408665446</v>
      </c>
      <c r="V275" s="127">
        <f t="shared" si="598"/>
        <v>0.25213443471260233</v>
      </c>
      <c r="W275" s="108">
        <f t="shared" si="599"/>
        <v>180887.93333333335</v>
      </c>
      <c r="X275" s="108">
        <f t="shared" si="600"/>
        <v>904439.66666666663</v>
      </c>
      <c r="Y275" s="108">
        <v>196017</v>
      </c>
      <c r="Z275" s="108">
        <f>+Y275*1.19</f>
        <v>233260.22999999998</v>
      </c>
      <c r="AA275" s="108">
        <f t="shared" ref="AA275:AA278" si="633">+Y275*G275</f>
        <v>980085</v>
      </c>
      <c r="AB275" s="108">
        <f t="shared" ref="AB275:AB278" si="634">+Z275*G275</f>
        <v>1166301.1499999999</v>
      </c>
      <c r="AC275" s="108">
        <f t="shared" si="626"/>
        <v>181630.25210084036</v>
      </c>
      <c r="AD275" s="108">
        <v>216140</v>
      </c>
      <c r="AE275" s="108">
        <f t="shared" ref="AE275:AE278" si="635">+AC275*G275</f>
        <v>908151.26050420175</v>
      </c>
      <c r="AF275" s="108">
        <f t="shared" ref="AF275:AF278" si="636">+AD275*G275</f>
        <v>1080700</v>
      </c>
      <c r="AG275" s="105">
        <f>_xlfn.XLOOKUP(D275,[1]General!$D$7:$D$477,[1]General!$L$7:$L$477)</f>
        <v>166554.62184873951</v>
      </c>
      <c r="AH275" s="108">
        <f>_xlfn.XLOOKUP(D275,[1]General!$D$7:$D$477,[1]General!$M$7:$M$477)</f>
        <v>198200</v>
      </c>
      <c r="AI275" s="108">
        <f t="shared" ref="AI275:AI278" si="637">+AG275*G275</f>
        <v>832773.10924369749</v>
      </c>
      <c r="AJ275" s="108">
        <f t="shared" ref="AJ275:AJ278" si="638">AH275*G275</f>
        <v>991000</v>
      </c>
      <c r="AK275" s="108">
        <f t="shared" si="605"/>
        <v>1079333.7166666666</v>
      </c>
      <c r="AL275" s="108">
        <f t="shared" si="606"/>
        <v>71572.915479906806</v>
      </c>
      <c r="AM275" s="127">
        <f t="shared" si="607"/>
        <v>6.6312127912530369E-2</v>
      </c>
      <c r="AN275" s="108">
        <f t="shared" si="608"/>
        <v>215866.74333333332</v>
      </c>
      <c r="AO275" s="108">
        <f t="shared" si="609"/>
        <v>1079333.7166666666</v>
      </c>
      <c r="AP275" s="108">
        <f t="shared" si="610"/>
        <v>991886.69166666665</v>
      </c>
      <c r="AQ275" s="108">
        <f t="shared" si="611"/>
        <v>87447.024999999965</v>
      </c>
      <c r="AR275" s="116">
        <f t="shared" si="612"/>
        <v>8.816231302898396E-2</v>
      </c>
      <c r="AS275" s="131">
        <f>AVERAGE(I275,M275,Q275,Z275,AD275,AH275)</f>
        <v>198377.33833333335</v>
      </c>
      <c r="AT275" s="156">
        <f t="shared" si="631"/>
        <v>991886.69166666677</v>
      </c>
      <c r="AU275" s="157" t="s">
        <v>38</v>
      </c>
    </row>
    <row r="276" spans="1:78" ht="188.5" x14ac:dyDescent="0.35">
      <c r="A276" s="9">
        <v>235</v>
      </c>
      <c r="B276" s="9" t="s">
        <v>34</v>
      </c>
      <c r="C276" s="10" t="s">
        <v>350</v>
      </c>
      <c r="D276" s="39" t="s">
        <v>273</v>
      </c>
      <c r="E276" s="73"/>
      <c r="F276" s="12" t="s">
        <v>37</v>
      </c>
      <c r="G276" s="10">
        <v>45</v>
      </c>
      <c r="H276" s="105">
        <v>67647.600000000006</v>
      </c>
      <c r="I276" s="123">
        <f t="shared" si="620"/>
        <v>80500.644</v>
      </c>
      <c r="J276" s="105">
        <f t="shared" si="561"/>
        <v>3044142.0000000005</v>
      </c>
      <c r="K276" s="140">
        <f t="shared" si="478"/>
        <v>3622528.98</v>
      </c>
      <c r="L276" s="108">
        <v>69412.320000000007</v>
      </c>
      <c r="M276" s="108">
        <f t="shared" si="632"/>
        <v>82600.660799999998</v>
      </c>
      <c r="N276" s="108">
        <f>+L276*G276</f>
        <v>3123554.4000000004</v>
      </c>
      <c r="O276" s="108">
        <f>+M276*G276</f>
        <v>3717029.736</v>
      </c>
      <c r="P276" s="108">
        <v>38235.599999999999</v>
      </c>
      <c r="Q276" s="108">
        <f t="shared" si="621"/>
        <v>45500.363999999994</v>
      </c>
      <c r="R276" s="105">
        <f t="shared" si="622"/>
        <v>1720602</v>
      </c>
      <c r="S276" s="108">
        <f t="shared" si="623"/>
        <v>2047516.3799999997</v>
      </c>
      <c r="T276" s="108">
        <f t="shared" si="603"/>
        <v>3129025.0319999997</v>
      </c>
      <c r="U276" s="108">
        <f t="shared" si="604"/>
        <v>765714.6211151554</v>
      </c>
      <c r="V276" s="127">
        <f t="shared" si="598"/>
        <v>0.24471348528194053</v>
      </c>
      <c r="W276" s="108">
        <f t="shared" si="599"/>
        <v>69533.889599999995</v>
      </c>
      <c r="X276" s="108">
        <f t="shared" si="600"/>
        <v>3129025.0319999997</v>
      </c>
      <c r="Y276" s="108">
        <v>82555</v>
      </c>
      <c r="Z276" s="108">
        <f>+Y276*1.19</f>
        <v>98240.45</v>
      </c>
      <c r="AA276" s="108">
        <f t="shared" si="633"/>
        <v>3714975</v>
      </c>
      <c r="AB276" s="108">
        <f t="shared" si="634"/>
        <v>4420820.25</v>
      </c>
      <c r="AC276" s="108">
        <f t="shared" si="626"/>
        <v>88403.361344537814</v>
      </c>
      <c r="AD276" s="108">
        <v>105200</v>
      </c>
      <c r="AE276" s="108">
        <f t="shared" si="635"/>
        <v>3978151.2605042015</v>
      </c>
      <c r="AF276" s="108">
        <f t="shared" si="636"/>
        <v>4734000</v>
      </c>
      <c r="AG276" s="105">
        <f>_xlfn.XLOOKUP(D276,[1]General!$D$7:$D$477,[1]General!$L$7:$L$477)</f>
        <v>83277.310924369755</v>
      </c>
      <c r="AH276" s="108">
        <f>_xlfn.XLOOKUP(D276,[1]General!$D$7:$D$477,[1]General!$M$7:$M$477)</f>
        <v>99100</v>
      </c>
      <c r="AI276" s="108">
        <f t="shared" si="637"/>
        <v>3747478.9915966392</v>
      </c>
      <c r="AJ276" s="108">
        <f t="shared" si="638"/>
        <v>4459500</v>
      </c>
      <c r="AK276" s="108">
        <f t="shared" si="605"/>
        <v>4538106.75</v>
      </c>
      <c r="AL276" s="108">
        <f t="shared" si="606"/>
        <v>139414.62097328602</v>
      </c>
      <c r="AM276" s="127">
        <f t="shared" si="607"/>
        <v>3.0720877373209877E-2</v>
      </c>
      <c r="AN276" s="108">
        <f t="shared" si="608"/>
        <v>100846.81666666667</v>
      </c>
      <c r="AO276" s="108">
        <f t="shared" si="609"/>
        <v>4538106.75</v>
      </c>
      <c r="AP276" s="108">
        <f t="shared" si="610"/>
        <v>3833565.8909999998</v>
      </c>
      <c r="AQ276" s="108">
        <f t="shared" si="611"/>
        <v>704540.85900000075</v>
      </c>
      <c r="AR276" s="116">
        <f t="shared" si="612"/>
        <v>0.18378211801551131</v>
      </c>
      <c r="AS276" s="131">
        <f>AVERAGE(I276,M276,Q276,Z276,AD276,AH276)</f>
        <v>85190.353133333338</v>
      </c>
      <c r="AT276" s="156">
        <f t="shared" si="631"/>
        <v>3833565.8910000003</v>
      </c>
      <c r="AU276" s="157" t="s">
        <v>38</v>
      </c>
    </row>
    <row r="277" spans="1:78" ht="43.5" x14ac:dyDescent="0.35">
      <c r="A277" s="9">
        <v>236</v>
      </c>
      <c r="B277" s="9" t="s">
        <v>34</v>
      </c>
      <c r="C277" s="21" t="s">
        <v>52</v>
      </c>
      <c r="D277" s="20" t="s">
        <v>53</v>
      </c>
      <c r="E277" s="16"/>
      <c r="F277" s="15" t="s">
        <v>37</v>
      </c>
      <c r="G277" s="10">
        <v>5</v>
      </c>
      <c r="H277" s="105">
        <v>126500</v>
      </c>
      <c r="I277" s="123">
        <f t="shared" si="620"/>
        <v>150535</v>
      </c>
      <c r="J277" s="105">
        <f t="shared" si="561"/>
        <v>632500</v>
      </c>
      <c r="K277" s="140">
        <f t="shared" si="478"/>
        <v>752675</v>
      </c>
      <c r="L277" s="108">
        <v>132000</v>
      </c>
      <c r="M277" s="108">
        <f t="shared" si="632"/>
        <v>157080</v>
      </c>
      <c r="N277" s="108">
        <f>+L277*G277</f>
        <v>660000</v>
      </c>
      <c r="O277" s="108">
        <f>+M277*G277</f>
        <v>785400</v>
      </c>
      <c r="P277" s="108">
        <v>71500</v>
      </c>
      <c r="Q277" s="108">
        <f t="shared" si="621"/>
        <v>85085</v>
      </c>
      <c r="R277" s="105">
        <f t="shared" si="622"/>
        <v>357500</v>
      </c>
      <c r="S277" s="108">
        <f t="shared" si="623"/>
        <v>425425</v>
      </c>
      <c r="T277" s="108">
        <f t="shared" si="603"/>
        <v>654500</v>
      </c>
      <c r="U277" s="108">
        <f t="shared" si="604"/>
        <v>162530.50611090421</v>
      </c>
      <c r="V277" s="127">
        <f t="shared" si="598"/>
        <v>0.24832774042918901</v>
      </c>
      <c r="W277" s="108">
        <f t="shared" si="599"/>
        <v>130900</v>
      </c>
      <c r="X277" s="108">
        <f t="shared" si="600"/>
        <v>654500</v>
      </c>
      <c r="Y277" s="108">
        <v>182439</v>
      </c>
      <c r="Z277" s="108">
        <f>+Y277*1.19</f>
        <v>217102.41</v>
      </c>
      <c r="AA277" s="108">
        <f t="shared" si="633"/>
        <v>912195</v>
      </c>
      <c r="AB277" s="108">
        <f t="shared" si="634"/>
        <v>1085512.05</v>
      </c>
      <c r="AC277" s="108">
        <f t="shared" si="626"/>
        <v>170840.3361344538</v>
      </c>
      <c r="AD277" s="108">
        <v>203300</v>
      </c>
      <c r="AE277" s="108">
        <f t="shared" si="635"/>
        <v>854201.68067226897</v>
      </c>
      <c r="AF277" s="108">
        <f t="shared" si="636"/>
        <v>1016500</v>
      </c>
      <c r="AG277" s="105">
        <f>_xlfn.XLOOKUP(D277,[1]General!$D$7:$D$477,[1]General!$L$7:$L$477)</f>
        <v>164268.90756302522</v>
      </c>
      <c r="AH277" s="108">
        <f>_xlfn.XLOOKUP(D277,[1]General!$D$7:$D$477,[1]General!$M$7:$M$477)</f>
        <v>195480</v>
      </c>
      <c r="AI277" s="108">
        <f t="shared" si="637"/>
        <v>821344.53781512612</v>
      </c>
      <c r="AJ277" s="108">
        <f t="shared" si="638"/>
        <v>977400</v>
      </c>
      <c r="AK277" s="108">
        <f t="shared" si="605"/>
        <v>1026470.6833333332</v>
      </c>
      <c r="AL277" s="108">
        <f t="shared" si="606"/>
        <v>44696.120140349514</v>
      </c>
      <c r="AM277" s="127">
        <f t="shared" si="607"/>
        <v>4.3543494096884031E-2</v>
      </c>
      <c r="AN277" s="108">
        <f t="shared" si="608"/>
        <v>205294.13666666669</v>
      </c>
      <c r="AO277" s="108">
        <f t="shared" si="609"/>
        <v>1026470.6833333332</v>
      </c>
      <c r="AP277" s="108">
        <f t="shared" si="610"/>
        <v>840485.34166666656</v>
      </c>
      <c r="AQ277" s="108">
        <f t="shared" si="611"/>
        <v>185985.34166666691</v>
      </c>
      <c r="AR277" s="116">
        <f t="shared" si="612"/>
        <v>0.22128326628262365</v>
      </c>
      <c r="AS277" s="131">
        <f>AVERAGE(I277,M277,Q277,Z277,AD277,AH277)</f>
        <v>168097.06833333333</v>
      </c>
      <c r="AT277" s="156">
        <f t="shared" si="631"/>
        <v>840485.34166666667</v>
      </c>
      <c r="AU277" s="157" t="s">
        <v>38</v>
      </c>
    </row>
    <row r="278" spans="1:78" ht="87" x14ac:dyDescent="0.35">
      <c r="A278" s="9">
        <v>237</v>
      </c>
      <c r="B278" s="9" t="s">
        <v>166</v>
      </c>
      <c r="C278" s="10" t="s">
        <v>351</v>
      </c>
      <c r="D278" s="48" t="s">
        <v>352</v>
      </c>
      <c r="E278" s="10"/>
      <c r="F278" s="12" t="s">
        <v>353</v>
      </c>
      <c r="G278" s="10">
        <v>22</v>
      </c>
      <c r="H278" s="105">
        <v>345000</v>
      </c>
      <c r="I278" s="123">
        <f t="shared" si="620"/>
        <v>410550</v>
      </c>
      <c r="J278" s="105">
        <f t="shared" si="561"/>
        <v>7590000</v>
      </c>
      <c r="K278" s="140">
        <f t="shared" si="478"/>
        <v>9032100</v>
      </c>
      <c r="L278" s="108">
        <v>366000</v>
      </c>
      <c r="M278" s="108">
        <f t="shared" si="632"/>
        <v>435540</v>
      </c>
      <c r="N278" s="108">
        <f>+L278*G278</f>
        <v>8052000</v>
      </c>
      <c r="O278" s="108">
        <f>+M278*G278</f>
        <v>9581880</v>
      </c>
      <c r="P278" s="108">
        <v>195000</v>
      </c>
      <c r="Q278" s="108">
        <f t="shared" si="621"/>
        <v>232050</v>
      </c>
      <c r="R278" s="105">
        <f>+P278*G278</f>
        <v>4290000</v>
      </c>
      <c r="S278" s="108">
        <f t="shared" si="623"/>
        <v>5105100</v>
      </c>
      <c r="T278" s="108">
        <f t="shared" si="603"/>
        <v>7906360</v>
      </c>
      <c r="U278" s="108">
        <f t="shared" si="604"/>
        <v>1993465.6092343305</v>
      </c>
      <c r="V278" s="127">
        <f t="shared" si="598"/>
        <v>0.25213443471260233</v>
      </c>
      <c r="W278" s="108">
        <f t="shared" si="599"/>
        <v>359380</v>
      </c>
      <c r="X278" s="108">
        <f t="shared" si="600"/>
        <v>7906360</v>
      </c>
      <c r="Y278" s="108">
        <v>152857</v>
      </c>
      <c r="Z278" s="108">
        <f>+Y278*1.19</f>
        <v>181899.83</v>
      </c>
      <c r="AA278" s="108">
        <f t="shared" si="633"/>
        <v>3362854</v>
      </c>
      <c r="AB278" s="108">
        <f t="shared" si="634"/>
        <v>4001796.26</v>
      </c>
      <c r="AC278" s="108">
        <f t="shared" si="626"/>
        <v>148361.34453781514</v>
      </c>
      <c r="AD278" s="108">
        <v>176550</v>
      </c>
      <c r="AE278" s="108">
        <f t="shared" si="635"/>
        <v>3263949.5798319331</v>
      </c>
      <c r="AF278" s="108">
        <f t="shared" si="636"/>
        <v>3884100</v>
      </c>
      <c r="AG278" s="105">
        <f>_xlfn.XLOOKUP(D278,[1]General!$D$7:$D$477,[1]General!$L$7:$L$477)</f>
        <v>165176.4705882353</v>
      </c>
      <c r="AH278" s="108">
        <f>_xlfn.XLOOKUP(D278,[1]General!$D$7:$D$477,[1]General!$M$7:$M$477)</f>
        <v>196560</v>
      </c>
      <c r="AI278" s="108">
        <f t="shared" si="637"/>
        <v>3633882.3529411769</v>
      </c>
      <c r="AJ278" s="108">
        <f t="shared" si="638"/>
        <v>4324320</v>
      </c>
      <c r="AK278" s="108">
        <f t="shared" si="605"/>
        <v>4070072.0866666664</v>
      </c>
      <c r="AL278" s="108">
        <f t="shared" si="606"/>
        <v>186090.66514338745</v>
      </c>
      <c r="AM278" s="127">
        <f t="shared" si="607"/>
        <v>4.5721712338464546E-2</v>
      </c>
      <c r="AN278" s="108">
        <f t="shared" si="608"/>
        <v>185003.27666666664</v>
      </c>
      <c r="AO278" s="108">
        <f t="shared" si="609"/>
        <v>4070072.0866666664</v>
      </c>
      <c r="AP278" s="108">
        <f t="shared" si="610"/>
        <v>5988216.043333333</v>
      </c>
      <c r="AQ278" s="108">
        <f t="shared" si="611"/>
        <v>1918143.9566666677</v>
      </c>
      <c r="AR278" s="133">
        <f t="shared" si="612"/>
        <v>0.32031976514977828</v>
      </c>
      <c r="AS278" s="131">
        <f>+AN278</f>
        <v>185003.27666666664</v>
      </c>
      <c r="AT278" s="156">
        <f t="shared" si="631"/>
        <v>4070072.086666666</v>
      </c>
      <c r="AU278" s="157" t="s">
        <v>44</v>
      </c>
    </row>
    <row r="279" spans="1:78" s="37" customFormat="1" ht="58" x14ac:dyDescent="0.35">
      <c r="A279" s="67">
        <v>238</v>
      </c>
      <c r="B279" s="67" t="s">
        <v>34</v>
      </c>
      <c r="C279" s="68" t="s">
        <v>210</v>
      </c>
      <c r="D279" s="69" t="str">
        <f>+[2]General!$D$274</f>
        <v>3 Bonos de reconocimiento deportivo, redimibles en almacenes deportivos ubicados en Bogotá por el valor de cada una de las premiaciones Nota: El pago de este bono debe incluir la carga tributaria y el pago del mismo debe ser valor neto</v>
      </c>
      <c r="E279" s="77"/>
      <c r="F279" s="70" t="s">
        <v>169</v>
      </c>
      <c r="G279" s="68">
        <v>1</v>
      </c>
      <c r="H279" s="97"/>
      <c r="I279" s="97"/>
      <c r="J279" s="97"/>
      <c r="K279" s="97"/>
      <c r="L279" s="125"/>
      <c r="M279" s="125"/>
      <c r="N279" s="125"/>
      <c r="O279" s="125"/>
      <c r="P279" s="125"/>
      <c r="Q279" s="125"/>
      <c r="R279" s="125"/>
      <c r="S279" s="125"/>
      <c r="T279" s="125"/>
      <c r="U279" s="125"/>
      <c r="V279" s="138"/>
      <c r="W279" s="125"/>
      <c r="X279" s="125"/>
      <c r="Y279" s="125"/>
      <c r="Z279" s="125"/>
      <c r="AA279" s="125"/>
      <c r="AB279" s="125"/>
      <c r="AC279" s="125" t="s">
        <v>160</v>
      </c>
      <c r="AD279" s="125" t="s">
        <v>161</v>
      </c>
      <c r="AE279" s="125" t="s">
        <v>160</v>
      </c>
      <c r="AF279" s="125" t="s">
        <v>160</v>
      </c>
      <c r="AG279" s="125"/>
      <c r="AH279" s="125"/>
      <c r="AI279" s="125"/>
      <c r="AJ279" s="125"/>
      <c r="AK279" s="125"/>
      <c r="AL279" s="125"/>
      <c r="AM279" s="138"/>
      <c r="AN279" s="125"/>
      <c r="AO279" s="125"/>
      <c r="AP279" s="125"/>
      <c r="AQ279" s="125"/>
      <c r="AR279" s="130"/>
      <c r="AS279" s="100">
        <v>4500000</v>
      </c>
      <c r="AT279" s="156">
        <f t="shared" si="631"/>
        <v>4500000</v>
      </c>
      <c r="AU279" s="132"/>
      <c r="AV279" s="58"/>
      <c r="AW279" s="171"/>
      <c r="AX279" s="58"/>
      <c r="AY279" s="58"/>
      <c r="AZ279" s="58"/>
      <c r="BA279" s="58"/>
      <c r="BB279" s="58"/>
      <c r="BC279" s="58"/>
      <c r="BD279" s="58"/>
      <c r="BE279" s="58"/>
      <c r="BF279" s="58"/>
      <c r="BG279" s="58"/>
      <c r="BH279" s="58"/>
      <c r="BI279" s="58"/>
      <c r="BJ279" s="58"/>
      <c r="BK279" s="58"/>
      <c r="BL279" s="58"/>
      <c r="BM279" s="58"/>
      <c r="BN279" s="58"/>
      <c r="BO279" s="58"/>
      <c r="BP279" s="58"/>
      <c r="BQ279" s="58"/>
      <c r="BR279" s="58"/>
      <c r="BS279" s="58"/>
      <c r="BT279" s="58"/>
      <c r="BU279" s="58"/>
      <c r="BV279" s="58"/>
      <c r="BW279" s="58"/>
      <c r="BX279" s="58"/>
      <c r="BY279" s="58"/>
      <c r="BZ279" s="58"/>
    </row>
    <row r="280" spans="1:78" s="37" customFormat="1" x14ac:dyDescent="0.35">
      <c r="A280" s="236" t="s">
        <v>151</v>
      </c>
      <c r="B280" s="237"/>
      <c r="C280" s="237"/>
      <c r="D280" s="237"/>
      <c r="E280" s="237"/>
      <c r="F280" s="237"/>
      <c r="G280" s="238"/>
      <c r="H280" s="112">
        <f>SUM(H274:H279)</f>
        <v>1115297.6000000001</v>
      </c>
      <c r="I280" s="112">
        <f t="shared" ref="I280:K280" si="639">SUM(I274:I279)</f>
        <v>1327204.1439999999</v>
      </c>
      <c r="J280" s="112">
        <f t="shared" si="639"/>
        <v>20989892</v>
      </c>
      <c r="K280" s="112">
        <f t="shared" si="639"/>
        <v>24977971.48</v>
      </c>
      <c r="L280" s="109">
        <f>SUM(L274:L279)</f>
        <v>1171632.32</v>
      </c>
      <c r="M280" s="109">
        <f t="shared" ref="M280:O280" si="640">SUM(M274:M279)</f>
        <v>1394242.4608</v>
      </c>
      <c r="N280" s="109">
        <f t="shared" si="640"/>
        <v>21996654.399999999</v>
      </c>
      <c r="O280" s="109">
        <f t="shared" si="640"/>
        <v>26176018.736000001</v>
      </c>
      <c r="P280" s="109">
        <f>SUM(P274:P279)</f>
        <v>630385.6</v>
      </c>
      <c r="Q280" s="109">
        <f t="shared" ref="Q280:AT280" si="641">SUM(Q274:Q279)</f>
        <v>750158.86400000006</v>
      </c>
      <c r="R280" s="109">
        <f t="shared" si="641"/>
        <v>11863852</v>
      </c>
      <c r="S280" s="109">
        <f t="shared" si="641"/>
        <v>14117983.879999999</v>
      </c>
      <c r="T280" s="109">
        <f t="shared" si="641"/>
        <v>21757324.698666666</v>
      </c>
      <c r="U280" s="109">
        <f t="shared" si="641"/>
        <v>5425178.2060997039</v>
      </c>
      <c r="V280" s="109"/>
      <c r="W280" s="109">
        <f t="shared" si="641"/>
        <v>1157201.8229333335</v>
      </c>
      <c r="X280" s="109">
        <f t="shared" si="641"/>
        <v>21757324.698666666</v>
      </c>
      <c r="Y280" s="109">
        <f t="shared" si="641"/>
        <v>766725</v>
      </c>
      <c r="Z280" s="109">
        <f t="shared" si="641"/>
        <v>912402.74999999988</v>
      </c>
      <c r="AA280" s="109">
        <f t="shared" si="641"/>
        <v>12332963</v>
      </c>
      <c r="AB280" s="109">
        <f t="shared" si="641"/>
        <v>14676225.970000001</v>
      </c>
      <c r="AC280" s="109">
        <f t="shared" si="641"/>
        <v>734899.15966386558</v>
      </c>
      <c r="AD280" s="109">
        <f t="shared" si="641"/>
        <v>874530</v>
      </c>
      <c r="AE280" s="109">
        <f t="shared" si="641"/>
        <v>12209058.823529413</v>
      </c>
      <c r="AF280" s="109">
        <f t="shared" si="641"/>
        <v>14528780</v>
      </c>
      <c r="AG280" s="109">
        <f t="shared" si="641"/>
        <v>719949.57983193279</v>
      </c>
      <c r="AH280" s="109">
        <f t="shared" si="641"/>
        <v>856740</v>
      </c>
      <c r="AI280" s="109">
        <f t="shared" si="641"/>
        <v>12130268.907563027</v>
      </c>
      <c r="AJ280" s="109">
        <f t="shared" si="641"/>
        <v>14435020</v>
      </c>
      <c r="AK280" s="109">
        <f t="shared" si="641"/>
        <v>14546675.323333332</v>
      </c>
      <c r="AL280" s="109">
        <f t="shared" si="641"/>
        <v>572710.64641184569</v>
      </c>
      <c r="AM280" s="109"/>
      <c r="AN280" s="109">
        <f t="shared" si="641"/>
        <v>881224.24999999988</v>
      </c>
      <c r="AO280" s="109">
        <f t="shared" si="641"/>
        <v>14546675.323333332</v>
      </c>
      <c r="AP280" s="109">
        <f t="shared" si="641"/>
        <v>18152000.011</v>
      </c>
      <c r="AQ280" s="109">
        <f t="shared" si="641"/>
        <v>5561271.1390000023</v>
      </c>
      <c r="AR280" s="109"/>
      <c r="AS280" s="109">
        <f t="shared" si="641"/>
        <v>5310881.3131333329</v>
      </c>
      <c r="AT280" s="109">
        <f t="shared" si="641"/>
        <v>18068702.097666666</v>
      </c>
      <c r="AU280" s="89"/>
      <c r="AV280" s="58"/>
      <c r="AW280" s="171">
        <v>18068702.097666666</v>
      </c>
      <c r="AX280" s="58"/>
      <c r="AY280" s="58"/>
      <c r="AZ280" s="58"/>
      <c r="BA280" s="58"/>
      <c r="BB280" s="58"/>
      <c r="BC280" s="58"/>
      <c r="BD280" s="58"/>
      <c r="BE280" s="58"/>
      <c r="BF280" s="58"/>
      <c r="BG280" s="58"/>
      <c r="BH280" s="58"/>
      <c r="BI280" s="58"/>
      <c r="BJ280" s="58"/>
      <c r="BK280" s="58"/>
      <c r="BL280" s="58"/>
      <c r="BM280" s="58"/>
      <c r="BN280" s="58"/>
      <c r="BO280" s="58"/>
      <c r="BP280" s="58"/>
      <c r="BQ280" s="58"/>
      <c r="BR280" s="58"/>
      <c r="BS280" s="58"/>
      <c r="BT280" s="58"/>
      <c r="BU280" s="58"/>
      <c r="BV280" s="58"/>
      <c r="BW280" s="58"/>
      <c r="BX280" s="58"/>
      <c r="BY280" s="58"/>
      <c r="BZ280" s="58"/>
    </row>
    <row r="281" spans="1:78" x14ac:dyDescent="0.35">
      <c r="A281" s="81" t="s">
        <v>354</v>
      </c>
      <c r="B281" s="82"/>
      <c r="C281" s="82"/>
      <c r="D281" s="82"/>
      <c r="E281" s="82"/>
      <c r="F281" s="82"/>
      <c r="G281" s="82"/>
      <c r="H281" s="82"/>
      <c r="I281" s="82"/>
      <c r="J281" s="82"/>
      <c r="K281" s="82"/>
      <c r="L281" s="82"/>
      <c r="M281" s="82"/>
      <c r="N281" s="82"/>
      <c r="O281" s="82"/>
      <c r="P281" s="82"/>
      <c r="Q281" s="82"/>
      <c r="R281" s="82"/>
      <c r="S281" s="82"/>
      <c r="T281" s="82"/>
      <c r="U281" s="82"/>
      <c r="V281" s="82"/>
      <c r="W281" s="82"/>
      <c r="X281" s="82"/>
      <c r="Y281" s="82"/>
      <c r="Z281" s="82"/>
      <c r="AA281" s="82"/>
      <c r="AB281" s="82"/>
      <c r="AC281" s="82"/>
      <c r="AD281" s="82"/>
      <c r="AE281" s="82"/>
      <c r="AF281" s="82"/>
      <c r="AG281" s="82"/>
      <c r="AH281" s="82"/>
      <c r="AI281" s="82"/>
      <c r="AJ281" s="82"/>
      <c r="AK281" s="82"/>
      <c r="AL281" s="82"/>
      <c r="AM281" s="82"/>
      <c r="AN281" s="82"/>
      <c r="AO281" s="82"/>
      <c r="AP281" s="82"/>
      <c r="AQ281" s="82"/>
      <c r="AR281" s="82"/>
      <c r="AS281" s="124"/>
      <c r="AT281" s="124"/>
      <c r="AU281" s="82"/>
    </row>
    <row r="282" spans="1:78" ht="29" x14ac:dyDescent="0.35">
      <c r="A282" s="9">
        <v>239</v>
      </c>
      <c r="B282" s="9" t="s">
        <v>166</v>
      </c>
      <c r="C282" s="10" t="s">
        <v>278</v>
      </c>
      <c r="D282" s="39" t="s">
        <v>279</v>
      </c>
      <c r="E282" s="73"/>
      <c r="F282" s="12" t="s">
        <v>269</v>
      </c>
      <c r="G282" s="10">
        <v>32</v>
      </c>
      <c r="H282" s="105">
        <v>460000</v>
      </c>
      <c r="I282" s="123">
        <f t="shared" ref="I282" si="642">+H282*1.19</f>
        <v>547400</v>
      </c>
      <c r="J282" s="105">
        <f t="shared" si="561"/>
        <v>14720000</v>
      </c>
      <c r="K282" s="140">
        <f t="shared" si="478"/>
        <v>17516800</v>
      </c>
      <c r="L282" s="108">
        <v>472000</v>
      </c>
      <c r="M282" s="108">
        <f>+L282*1.19</f>
        <v>561680</v>
      </c>
      <c r="N282" s="108">
        <f>+L282*G282</f>
        <v>15104000</v>
      </c>
      <c r="O282" s="108">
        <f>+M282*G282</f>
        <v>17973760</v>
      </c>
      <c r="P282" s="108">
        <v>260000</v>
      </c>
      <c r="Q282" s="108">
        <f t="shared" ref="Q282:Q286" si="643">+P282*1.19</f>
        <v>309400</v>
      </c>
      <c r="R282" s="105">
        <f t="shared" ref="R282:R285" si="644">+P282*G282</f>
        <v>8320000</v>
      </c>
      <c r="S282" s="108">
        <f t="shared" ref="S282:S286" si="645">+Q282*G282</f>
        <v>9900800</v>
      </c>
      <c r="T282" s="108">
        <f t="shared" si="603"/>
        <v>15130453.333333334</v>
      </c>
      <c r="U282" s="108">
        <f t="shared" si="604"/>
        <v>3702625.9690957475</v>
      </c>
      <c r="V282" s="127">
        <f t="shared" si="598"/>
        <v>0.24471348528194004</v>
      </c>
      <c r="W282" s="108">
        <f t="shared" si="599"/>
        <v>472826.66666666669</v>
      </c>
      <c r="X282" s="108">
        <f t="shared" si="600"/>
        <v>15130453.333333334</v>
      </c>
      <c r="Y282" s="108">
        <v>134874</v>
      </c>
      <c r="Z282" s="108">
        <f>+Y282*1.19</f>
        <v>160500.06</v>
      </c>
      <c r="AA282" s="108">
        <f t="shared" ref="AA282" si="646">+Y282*G282</f>
        <v>4315968</v>
      </c>
      <c r="AB282" s="108">
        <f t="shared" ref="AB282" si="647">+Z282*G282</f>
        <v>5136001.92</v>
      </c>
      <c r="AC282" s="108">
        <v>151958</v>
      </c>
      <c r="AD282" s="108">
        <v>180830</v>
      </c>
      <c r="AE282" s="108">
        <f>+AC282*G282</f>
        <v>4862656</v>
      </c>
      <c r="AF282" s="108">
        <f>+AD282*G282</f>
        <v>5786560</v>
      </c>
      <c r="AG282" s="105">
        <f>_xlfn.XLOOKUP(D282,[1]General!$D$7:$D$477,[1]General!$L$7:$L$477)</f>
        <v>137949.57983193279</v>
      </c>
      <c r="AH282" s="108">
        <f>_xlfn.XLOOKUP(D282,[1]General!$D$7:$D$477,[1]General!$M$7:$M$477)</f>
        <v>164160</v>
      </c>
      <c r="AI282" s="108">
        <f t="shared" ref="AI282" si="648">+AG282*G282</f>
        <v>4414386.5546218492</v>
      </c>
      <c r="AJ282" s="108">
        <f t="shared" ref="AJ282" si="649">AH282*G282</f>
        <v>5253120</v>
      </c>
      <c r="AK282" s="108">
        <f t="shared" si="605"/>
        <v>5391893.9733333336</v>
      </c>
      <c r="AL282" s="108">
        <f t="shared" si="606"/>
        <v>283137.32312473649</v>
      </c>
      <c r="AM282" s="127">
        <f t="shared" si="607"/>
        <v>5.2511663716877134E-2</v>
      </c>
      <c r="AN282" s="108">
        <f t="shared" si="608"/>
        <v>168496.68666666668</v>
      </c>
      <c r="AO282" s="108">
        <f t="shared" si="609"/>
        <v>5391893.9733333336</v>
      </c>
      <c r="AP282" s="108">
        <f t="shared" si="610"/>
        <v>10261173.653333334</v>
      </c>
      <c r="AQ282" s="108">
        <f t="shared" si="611"/>
        <v>4869279.6799999969</v>
      </c>
      <c r="AR282" s="133">
        <f t="shared" si="612"/>
        <v>0.47453438022834893</v>
      </c>
      <c r="AS282" s="131">
        <f>+AN282</f>
        <v>168496.68666666668</v>
      </c>
      <c r="AT282" s="156">
        <f t="shared" ref="AT282:AT287" si="650">+AS282*G282</f>
        <v>5391893.9733333336</v>
      </c>
      <c r="AU282" s="157" t="s">
        <v>44</v>
      </c>
    </row>
    <row r="283" spans="1:78" ht="58" x14ac:dyDescent="0.35">
      <c r="A283" s="9">
        <v>240</v>
      </c>
      <c r="B283" s="9" t="s">
        <v>34</v>
      </c>
      <c r="C283" s="10" t="s">
        <v>207</v>
      </c>
      <c r="D283" s="39" t="s">
        <v>208</v>
      </c>
      <c r="E283" s="73"/>
      <c r="F283" s="12" t="s">
        <v>37</v>
      </c>
      <c r="G283" s="10">
        <v>10</v>
      </c>
      <c r="H283" s="105">
        <v>173650</v>
      </c>
      <c r="I283" s="123">
        <f t="shared" ref="I283:I286" si="651">+H283*1.19</f>
        <v>206643.5</v>
      </c>
      <c r="J283" s="105">
        <f t="shared" si="561"/>
        <v>1736500</v>
      </c>
      <c r="K283" s="140">
        <f t="shared" si="478"/>
        <v>2066435</v>
      </c>
      <c r="L283" s="108">
        <v>181200</v>
      </c>
      <c r="M283" s="108">
        <f>+L283*1.19</f>
        <v>215628</v>
      </c>
      <c r="N283" s="108">
        <f>+L283*G283</f>
        <v>1812000</v>
      </c>
      <c r="O283" s="108">
        <f>+M283*G283</f>
        <v>2156280</v>
      </c>
      <c r="P283" s="108">
        <v>98150</v>
      </c>
      <c r="Q283" s="108">
        <f t="shared" si="643"/>
        <v>116798.5</v>
      </c>
      <c r="R283" s="105">
        <f t="shared" si="644"/>
        <v>981500</v>
      </c>
      <c r="S283" s="108">
        <f t="shared" si="645"/>
        <v>1167985</v>
      </c>
      <c r="T283" s="108">
        <f t="shared" si="603"/>
        <v>1796900</v>
      </c>
      <c r="U283" s="108">
        <f t="shared" si="604"/>
        <v>446220.11677720968</v>
      </c>
      <c r="V283" s="127">
        <f t="shared" si="598"/>
        <v>0.24832774042918898</v>
      </c>
      <c r="W283" s="108">
        <f t="shared" si="599"/>
        <v>179690</v>
      </c>
      <c r="X283" s="108">
        <f t="shared" si="600"/>
        <v>1796900</v>
      </c>
      <c r="Y283" s="108">
        <v>196017</v>
      </c>
      <c r="Z283" s="108">
        <f>+Y283*1.19</f>
        <v>233260.22999999998</v>
      </c>
      <c r="AA283" s="108">
        <f t="shared" ref="AA283:AA286" si="652">+Y283*G283</f>
        <v>1960170</v>
      </c>
      <c r="AB283" s="108">
        <f t="shared" ref="AB283:AB286" si="653">+Z283*G283</f>
        <v>2332602.2999999998</v>
      </c>
      <c r="AC283" s="108">
        <v>181630</v>
      </c>
      <c r="AD283" s="108">
        <v>216140</v>
      </c>
      <c r="AE283" s="108">
        <f t="shared" ref="AE283:AE286" si="654">+AC283*G283</f>
        <v>1816300</v>
      </c>
      <c r="AF283" s="108">
        <f t="shared" ref="AF283:AF286" si="655">+AD283*G283</f>
        <v>2161400</v>
      </c>
      <c r="AG283" s="105">
        <f>_xlfn.XLOOKUP(D283,[1]General!$D$7:$D$477,[1]General!$L$7:$L$477)</f>
        <v>166554.62184873951</v>
      </c>
      <c r="AH283" s="108">
        <f>_xlfn.XLOOKUP(D283,[1]General!$D$7:$D$477,[1]General!$M$7:$M$477)</f>
        <v>198200</v>
      </c>
      <c r="AI283" s="108">
        <f t="shared" ref="AI283:AI286" si="656">+AG283*G283</f>
        <v>1665546.218487395</v>
      </c>
      <c r="AJ283" s="108">
        <f t="shared" ref="AJ283:AJ286" si="657">AH283*G283</f>
        <v>1982000</v>
      </c>
      <c r="AK283" s="108">
        <f t="shared" si="605"/>
        <v>2158667.4333333331</v>
      </c>
      <c r="AL283" s="108">
        <f t="shared" si="606"/>
        <v>143145.83095981361</v>
      </c>
      <c r="AM283" s="127">
        <f t="shared" si="607"/>
        <v>6.6312127912530369E-2</v>
      </c>
      <c r="AN283" s="108">
        <f t="shared" si="608"/>
        <v>215866.74333333332</v>
      </c>
      <c r="AO283" s="108">
        <f t="shared" si="609"/>
        <v>2158667.4333333331</v>
      </c>
      <c r="AP283" s="108">
        <f t="shared" si="610"/>
        <v>1977783.7166666666</v>
      </c>
      <c r="AQ283" s="108">
        <f t="shared" si="611"/>
        <v>180883.71666666656</v>
      </c>
      <c r="AR283" s="116">
        <f t="shared" si="612"/>
        <v>9.145778435850703E-2</v>
      </c>
      <c r="AS283" s="131">
        <f>AVERAGE(I283,M283,Q283,Z283,AD283,AH283)</f>
        <v>197778.37166666667</v>
      </c>
      <c r="AT283" s="156">
        <f t="shared" si="650"/>
        <v>1977783.7166666668</v>
      </c>
      <c r="AU283" s="157" t="s">
        <v>38</v>
      </c>
    </row>
    <row r="284" spans="1:78" ht="188.5" x14ac:dyDescent="0.35">
      <c r="A284" s="9">
        <v>241</v>
      </c>
      <c r="B284" s="9" t="s">
        <v>34</v>
      </c>
      <c r="C284" s="10" t="s">
        <v>280</v>
      </c>
      <c r="D284" s="39" t="s">
        <v>273</v>
      </c>
      <c r="E284" s="73"/>
      <c r="F284" s="12" t="s">
        <v>37</v>
      </c>
      <c r="G284" s="10">
        <v>60</v>
      </c>
      <c r="H284" s="105">
        <v>67647.600000000006</v>
      </c>
      <c r="I284" s="123">
        <f t="shared" si="651"/>
        <v>80500.644</v>
      </c>
      <c r="J284" s="105">
        <f t="shared" si="561"/>
        <v>4058856.0000000005</v>
      </c>
      <c r="K284" s="140">
        <f t="shared" ref="K284:K320" si="658">+I284*G284</f>
        <v>4830038.6399999997</v>
      </c>
      <c r="L284" s="108">
        <v>71765.279999999999</v>
      </c>
      <c r="M284" s="108">
        <f>+L284*1.19</f>
        <v>85400.683199999999</v>
      </c>
      <c r="N284" s="108">
        <f>+L284*G284</f>
        <v>4305916.8</v>
      </c>
      <c r="O284" s="108">
        <f>+M284*G284</f>
        <v>5124040.9919999996</v>
      </c>
      <c r="P284" s="108">
        <v>38235.599999999999</v>
      </c>
      <c r="Q284" s="108">
        <f t="shared" si="643"/>
        <v>45500.363999999994</v>
      </c>
      <c r="R284" s="105">
        <f t="shared" si="644"/>
        <v>2294136</v>
      </c>
      <c r="S284" s="108">
        <f t="shared" si="645"/>
        <v>2730021.84</v>
      </c>
      <c r="T284" s="108">
        <f t="shared" si="603"/>
        <v>4228033.824</v>
      </c>
      <c r="U284" s="108">
        <f t="shared" si="604"/>
        <v>1066032.9181600034</v>
      </c>
      <c r="V284" s="127">
        <f t="shared" si="598"/>
        <v>0.25213443471260255</v>
      </c>
      <c r="W284" s="108">
        <f t="shared" si="599"/>
        <v>70467.2304</v>
      </c>
      <c r="X284" s="108">
        <f t="shared" si="600"/>
        <v>4228033.824</v>
      </c>
      <c r="Y284" s="108">
        <v>82555</v>
      </c>
      <c r="Z284" s="108">
        <f>+Y284*1.19</f>
        <v>98240.45</v>
      </c>
      <c r="AA284" s="108">
        <f t="shared" si="652"/>
        <v>4953300</v>
      </c>
      <c r="AB284" s="108">
        <f t="shared" si="653"/>
        <v>5894427</v>
      </c>
      <c r="AC284" s="108">
        <v>88403</v>
      </c>
      <c r="AD284" s="108">
        <v>105200</v>
      </c>
      <c r="AE284" s="108">
        <f t="shared" si="654"/>
        <v>5304180</v>
      </c>
      <c r="AF284" s="108">
        <f>+AD284*G284</f>
        <v>6312000</v>
      </c>
      <c r="AG284" s="105">
        <f>_xlfn.XLOOKUP(D284,[1]General!$D$7:$D$477,[1]General!$L$7:$L$477)</f>
        <v>83277.310924369755</v>
      </c>
      <c r="AH284" s="108">
        <f>_xlfn.XLOOKUP(D284,[1]General!$D$7:$D$477,[1]General!$M$7:$M$477)</f>
        <v>99100</v>
      </c>
      <c r="AI284" s="108">
        <f t="shared" si="656"/>
        <v>4996638.6554621849</v>
      </c>
      <c r="AJ284" s="108">
        <f t="shared" si="657"/>
        <v>5946000</v>
      </c>
      <c r="AK284" s="108">
        <f t="shared" si="605"/>
        <v>6050809</v>
      </c>
      <c r="AL284" s="108">
        <f t="shared" si="606"/>
        <v>185886.16129771469</v>
      </c>
      <c r="AM284" s="127">
        <f t="shared" si="607"/>
        <v>3.0720877373209877E-2</v>
      </c>
      <c r="AN284" s="108">
        <f t="shared" si="608"/>
        <v>100846.81666666667</v>
      </c>
      <c r="AO284" s="108">
        <f t="shared" si="609"/>
        <v>6050809</v>
      </c>
      <c r="AP284" s="108">
        <f t="shared" si="610"/>
        <v>5139421.4120000005</v>
      </c>
      <c r="AQ284" s="108">
        <f t="shared" si="611"/>
        <v>911387.58799999743</v>
      </c>
      <c r="AR284" s="116">
        <f t="shared" si="612"/>
        <v>0.17733272190367669</v>
      </c>
      <c r="AS284" s="131">
        <f>AVERAGE(I284,M284,Q284,Z284,AD284,AH284)</f>
        <v>85657.02353333334</v>
      </c>
      <c r="AT284" s="156">
        <f t="shared" si="650"/>
        <v>5139421.4120000005</v>
      </c>
      <c r="AU284" s="157" t="s">
        <v>38</v>
      </c>
    </row>
    <row r="285" spans="1:78" ht="101.5" x14ac:dyDescent="0.35">
      <c r="A285" s="9">
        <v>242</v>
      </c>
      <c r="B285" s="9" t="s">
        <v>34</v>
      </c>
      <c r="C285" s="26" t="s">
        <v>66</v>
      </c>
      <c r="D285" s="28" t="s">
        <v>67</v>
      </c>
      <c r="E285" s="16"/>
      <c r="F285" s="17" t="s">
        <v>41</v>
      </c>
      <c r="G285" s="10">
        <v>2</v>
      </c>
      <c r="H285" s="113">
        <v>367227.2</v>
      </c>
      <c r="I285" s="123">
        <f t="shared" si="651"/>
        <v>437000.36800000002</v>
      </c>
      <c r="J285" s="105">
        <f t="shared" si="561"/>
        <v>734454.4</v>
      </c>
      <c r="K285" s="140">
        <f t="shared" si="658"/>
        <v>874000.73600000003</v>
      </c>
      <c r="L285" s="108">
        <v>376807.04</v>
      </c>
      <c r="M285" s="108">
        <f>+L285*1.19</f>
        <v>448400.37759999995</v>
      </c>
      <c r="N285" s="108">
        <f>+L285*G285</f>
        <v>753614.08</v>
      </c>
      <c r="O285" s="108">
        <f>+M285*G285</f>
        <v>896800.7551999999</v>
      </c>
      <c r="P285" s="108">
        <v>207563.2</v>
      </c>
      <c r="Q285" s="108">
        <f t="shared" si="643"/>
        <v>247000.20800000001</v>
      </c>
      <c r="R285" s="105">
        <f t="shared" si="644"/>
        <v>415126.4</v>
      </c>
      <c r="S285" s="108">
        <f t="shared" si="645"/>
        <v>494000.41600000003</v>
      </c>
      <c r="T285" s="108">
        <f t="shared" si="603"/>
        <v>754933.96906666679</v>
      </c>
      <c r="U285" s="108">
        <f t="shared" si="604"/>
        <v>184742.52272803203</v>
      </c>
      <c r="V285" s="127">
        <f t="shared" si="598"/>
        <v>0.24471348528193962</v>
      </c>
      <c r="W285" s="108">
        <f t="shared" si="599"/>
        <v>377466.98453333339</v>
      </c>
      <c r="X285" s="108">
        <f t="shared" si="600"/>
        <v>754933.96906666679</v>
      </c>
      <c r="Y285" s="108">
        <v>370007</v>
      </c>
      <c r="Z285" s="108">
        <f>+Y285*1.19</f>
        <v>440308.32999999996</v>
      </c>
      <c r="AA285" s="108">
        <f t="shared" si="652"/>
        <v>740014</v>
      </c>
      <c r="AB285" s="108">
        <f t="shared" si="653"/>
        <v>880616.65999999992</v>
      </c>
      <c r="AC285" s="108">
        <v>409927</v>
      </c>
      <c r="AD285" s="108">
        <v>487813</v>
      </c>
      <c r="AE285" s="108">
        <f t="shared" si="654"/>
        <v>819854</v>
      </c>
      <c r="AF285" s="108">
        <f t="shared" si="655"/>
        <v>975626</v>
      </c>
      <c r="AG285" s="108">
        <f>_xlfn.XLOOKUP(D285,[1]General!$D$7:$D$477,[1]General!$L$7:$L$477)</f>
        <v>392067.22689075634</v>
      </c>
      <c r="AH285" s="108">
        <f>_xlfn.XLOOKUP(D285,[1]General!$D$7:$D$477,[1]General!$M$7:$M$477)</f>
        <v>466560</v>
      </c>
      <c r="AI285" s="108">
        <f t="shared" si="656"/>
        <v>784134.45378151268</v>
      </c>
      <c r="AJ285" s="108">
        <f t="shared" si="657"/>
        <v>933120</v>
      </c>
      <c r="AK285" s="108">
        <f t="shared" si="605"/>
        <v>929787.55333333334</v>
      </c>
      <c r="AL285" s="108">
        <f t="shared" si="606"/>
        <v>38858.912082888935</v>
      </c>
      <c r="AM285" s="127">
        <f t="shared" si="607"/>
        <v>4.1793323586208332E-2</v>
      </c>
      <c r="AN285" s="108">
        <f t="shared" si="608"/>
        <v>464893.77666666667</v>
      </c>
      <c r="AO285" s="108">
        <f t="shared" si="609"/>
        <v>929787.55333333334</v>
      </c>
      <c r="AP285" s="108">
        <f t="shared" si="610"/>
        <v>842360.76120000007</v>
      </c>
      <c r="AQ285" s="108">
        <f t="shared" si="611"/>
        <v>87426.792133333467</v>
      </c>
      <c r="AR285" s="116">
        <f t="shared" si="612"/>
        <v>0.10378782602455042</v>
      </c>
      <c r="AS285" s="131">
        <f>AVERAGE(I285,M285,Q285,Z285,AD285,AH285)</f>
        <v>421180.38060000003</v>
      </c>
      <c r="AT285" s="156">
        <f t="shared" si="650"/>
        <v>842360.76120000007</v>
      </c>
      <c r="AU285" s="157" t="s">
        <v>38</v>
      </c>
    </row>
    <row r="286" spans="1:78" ht="174" x14ac:dyDescent="0.35">
      <c r="A286" s="9">
        <v>243</v>
      </c>
      <c r="B286" s="9" t="s">
        <v>34</v>
      </c>
      <c r="C286" s="13" t="s">
        <v>47</v>
      </c>
      <c r="D286" s="14" t="s">
        <v>48</v>
      </c>
      <c r="E286" s="16"/>
      <c r="F286" s="15" t="s">
        <v>37</v>
      </c>
      <c r="G286" s="10">
        <v>5</v>
      </c>
      <c r="H286" s="105">
        <v>103500</v>
      </c>
      <c r="I286" s="123">
        <f t="shared" si="651"/>
        <v>123165</v>
      </c>
      <c r="J286" s="105">
        <f t="shared" si="561"/>
        <v>517500</v>
      </c>
      <c r="K286" s="140">
        <f t="shared" si="658"/>
        <v>615825</v>
      </c>
      <c r="L286" s="108">
        <v>108000</v>
      </c>
      <c r="M286" s="108">
        <f>+L286*1.19</f>
        <v>128520</v>
      </c>
      <c r="N286" s="108">
        <f>+L286*G286</f>
        <v>540000</v>
      </c>
      <c r="O286" s="108">
        <f>+M286*G286</f>
        <v>642600</v>
      </c>
      <c r="P286" s="108">
        <v>58500</v>
      </c>
      <c r="Q286" s="108">
        <f t="shared" si="643"/>
        <v>69615</v>
      </c>
      <c r="R286" s="105">
        <f>+P286*G286</f>
        <v>292500</v>
      </c>
      <c r="S286" s="108">
        <f t="shared" si="645"/>
        <v>348075</v>
      </c>
      <c r="T286" s="108">
        <f t="shared" si="603"/>
        <v>535500</v>
      </c>
      <c r="U286" s="108">
        <f t="shared" si="604"/>
        <v>132979.50499983071</v>
      </c>
      <c r="V286" s="127">
        <f t="shared" si="598"/>
        <v>0.24832774042918901</v>
      </c>
      <c r="W286" s="108">
        <f t="shared" si="599"/>
        <v>107100</v>
      </c>
      <c r="X286" s="108">
        <f t="shared" si="600"/>
        <v>535500</v>
      </c>
      <c r="Y286" s="108">
        <v>149171</v>
      </c>
      <c r="Z286" s="108">
        <f>+Y286*1.19</f>
        <v>177513.49</v>
      </c>
      <c r="AA286" s="108">
        <f t="shared" si="652"/>
        <v>745855</v>
      </c>
      <c r="AB286" s="108">
        <f t="shared" si="653"/>
        <v>887567.45</v>
      </c>
      <c r="AC286" s="108">
        <v>130558</v>
      </c>
      <c r="AD286" s="108">
        <v>155364</v>
      </c>
      <c r="AE286" s="108">
        <f t="shared" si="654"/>
        <v>652790</v>
      </c>
      <c r="AF286" s="108">
        <f t="shared" si="655"/>
        <v>776820</v>
      </c>
      <c r="AG286" s="105">
        <f>_xlfn.XLOOKUP(D286,[1]General!$D$7:$D$477,[1]General!$L$7:$L$477)</f>
        <v>105842.01680672269</v>
      </c>
      <c r="AH286" s="108">
        <f>_xlfn.XLOOKUP(D286,[1]General!$D$7:$D$477,[1]General!$M$7:$M$477)</f>
        <v>125952</v>
      </c>
      <c r="AI286" s="108">
        <f t="shared" si="656"/>
        <v>529210.08403361344</v>
      </c>
      <c r="AJ286" s="108">
        <f t="shared" si="657"/>
        <v>629760</v>
      </c>
      <c r="AK286" s="108">
        <f t="shared" si="605"/>
        <v>764715.81666666677</v>
      </c>
      <c r="AL286" s="108">
        <f t="shared" si="606"/>
        <v>105596.88682122156</v>
      </c>
      <c r="AM286" s="127">
        <f t="shared" si="607"/>
        <v>0.13808644272784848</v>
      </c>
      <c r="AN286" s="108">
        <f t="shared" si="608"/>
        <v>152943.16333333333</v>
      </c>
      <c r="AO286" s="108">
        <f t="shared" si="609"/>
        <v>764715.81666666677</v>
      </c>
      <c r="AP286" s="108">
        <f t="shared" si="610"/>
        <v>650107.90833333344</v>
      </c>
      <c r="AQ286" s="108">
        <f t="shared" si="611"/>
        <v>114607.90833333312</v>
      </c>
      <c r="AR286" s="116">
        <f t="shared" si="612"/>
        <v>0.17629059247587181</v>
      </c>
      <c r="AS286" s="131">
        <f>AVERAGE(I286,M286,Q286,Z286,AD286,AH286)</f>
        <v>130021.58166666667</v>
      </c>
      <c r="AT286" s="156">
        <f t="shared" si="650"/>
        <v>650107.90833333333</v>
      </c>
      <c r="AU286" s="157" t="s">
        <v>38</v>
      </c>
    </row>
    <row r="287" spans="1:78" s="37" customFormat="1" ht="58" x14ac:dyDescent="0.35">
      <c r="A287" s="67">
        <v>244</v>
      </c>
      <c r="B287" s="67" t="s">
        <v>34</v>
      </c>
      <c r="C287" s="68" t="s">
        <v>210</v>
      </c>
      <c r="D287" s="69" t="str">
        <f>+[2]General!$D$282</f>
        <v>6 Bonos de reconocimiento deportivo, redimibles en almacenes deportivos ubicados en Bogotá por el valor de cada una de las premiaciones Nota: El pago de este bono debe incluir la carga tributaria y el pago del mismo debe ser valor neto</v>
      </c>
      <c r="E287" s="77"/>
      <c r="F287" s="70" t="s">
        <v>169</v>
      </c>
      <c r="G287" s="68">
        <v>1</v>
      </c>
      <c r="H287" s="97"/>
      <c r="I287" s="97"/>
      <c r="J287" s="97"/>
      <c r="K287" s="97"/>
      <c r="L287" s="125"/>
      <c r="M287" s="125"/>
      <c r="N287" s="125"/>
      <c r="O287" s="125"/>
      <c r="P287" s="125"/>
      <c r="Q287" s="125"/>
      <c r="R287" s="125"/>
      <c r="S287" s="125"/>
      <c r="T287" s="125"/>
      <c r="U287" s="125"/>
      <c r="V287" s="138"/>
      <c r="W287" s="125"/>
      <c r="X287" s="125"/>
      <c r="Y287" s="125"/>
      <c r="Z287" s="125"/>
      <c r="AA287" s="125"/>
      <c r="AB287" s="125"/>
      <c r="AC287" s="125" t="s">
        <v>160</v>
      </c>
      <c r="AD287" s="125" t="s">
        <v>161</v>
      </c>
      <c r="AE287" s="125" t="s">
        <v>160</v>
      </c>
      <c r="AF287" s="125" t="s">
        <v>160</v>
      </c>
      <c r="AG287" s="125"/>
      <c r="AH287" s="125"/>
      <c r="AI287" s="125"/>
      <c r="AJ287" s="125"/>
      <c r="AK287" s="125"/>
      <c r="AL287" s="125"/>
      <c r="AM287" s="138"/>
      <c r="AN287" s="125"/>
      <c r="AO287" s="125"/>
      <c r="AP287" s="125"/>
      <c r="AQ287" s="125"/>
      <c r="AR287" s="130"/>
      <c r="AS287" s="100">
        <v>9000000</v>
      </c>
      <c r="AT287" s="156">
        <f t="shared" si="650"/>
        <v>9000000</v>
      </c>
      <c r="AU287" s="132"/>
      <c r="AV287" s="58"/>
      <c r="AW287" s="171"/>
      <c r="AX287" s="58"/>
      <c r="AY287" s="58"/>
      <c r="AZ287" s="58"/>
      <c r="BA287" s="58"/>
      <c r="BB287" s="58"/>
      <c r="BC287" s="58"/>
      <c r="BD287" s="58"/>
      <c r="BE287" s="58"/>
      <c r="BF287" s="58"/>
      <c r="BG287" s="58"/>
      <c r="BH287" s="58"/>
      <c r="BI287" s="58"/>
      <c r="BJ287" s="58"/>
      <c r="BK287" s="58"/>
      <c r="BL287" s="58"/>
      <c r="BM287" s="58"/>
      <c r="BN287" s="58"/>
      <c r="BO287" s="58"/>
      <c r="BP287" s="58"/>
      <c r="BQ287" s="58"/>
      <c r="BR287" s="58"/>
      <c r="BS287" s="58"/>
      <c r="BT287" s="58"/>
      <c r="BU287" s="58"/>
      <c r="BV287" s="58"/>
      <c r="BW287" s="58"/>
      <c r="BX287" s="58"/>
      <c r="BY287" s="58"/>
      <c r="BZ287" s="58"/>
    </row>
    <row r="288" spans="1:78" s="37" customFormat="1" x14ac:dyDescent="0.35">
      <c r="A288" s="236" t="s">
        <v>151</v>
      </c>
      <c r="B288" s="237"/>
      <c r="C288" s="237"/>
      <c r="D288" s="237"/>
      <c r="E288" s="237"/>
      <c r="F288" s="237"/>
      <c r="G288" s="238"/>
      <c r="H288" s="112">
        <f>SUM(H282:H287)</f>
        <v>1172024.8</v>
      </c>
      <c r="I288" s="112">
        <f t="shared" ref="I288" si="659">SUM(I282:I287)</f>
        <v>1394709.5120000001</v>
      </c>
      <c r="J288" s="112">
        <f t="shared" ref="J288" si="660">SUM(J282:J287)</f>
        <v>21767310.399999999</v>
      </c>
      <c r="K288" s="112">
        <f t="shared" ref="K288" si="661">SUM(K282:K287)</f>
        <v>25903099.376000002</v>
      </c>
      <c r="L288" s="109">
        <f>SUM(L282:L287)</f>
        <v>1209772.32</v>
      </c>
      <c r="M288" s="109">
        <f t="shared" ref="M288:O288" si="662">SUM(M282:M287)</f>
        <v>1439629.0607999999</v>
      </c>
      <c r="N288" s="109">
        <f t="shared" si="662"/>
        <v>22515530.879999999</v>
      </c>
      <c r="O288" s="109">
        <f t="shared" si="662"/>
        <v>26793481.747199997</v>
      </c>
      <c r="P288" s="109">
        <f>SUM(P282:P287)</f>
        <v>662448.80000000005</v>
      </c>
      <c r="Q288" s="109">
        <f t="shared" ref="Q288:AT288" si="663">SUM(Q282:Q287)</f>
        <v>788314.07200000004</v>
      </c>
      <c r="R288" s="109">
        <f t="shared" si="663"/>
        <v>12303262.4</v>
      </c>
      <c r="S288" s="109">
        <f t="shared" si="663"/>
        <v>14640882.255999999</v>
      </c>
      <c r="T288" s="109">
        <f t="shared" si="663"/>
        <v>22445821.126400005</v>
      </c>
      <c r="U288" s="109">
        <f t="shared" si="663"/>
        <v>5532601.031760823</v>
      </c>
      <c r="V288" s="109"/>
      <c r="W288" s="109">
        <f t="shared" si="663"/>
        <v>1207550.8816000002</v>
      </c>
      <c r="X288" s="109">
        <f t="shared" si="663"/>
        <v>22445821.126400005</v>
      </c>
      <c r="Y288" s="109">
        <f t="shared" si="663"/>
        <v>932624</v>
      </c>
      <c r="Z288" s="109">
        <f t="shared" si="663"/>
        <v>1109822.56</v>
      </c>
      <c r="AA288" s="109">
        <f t="shared" si="663"/>
        <v>12715307</v>
      </c>
      <c r="AB288" s="109">
        <f t="shared" si="663"/>
        <v>15131215.329999998</v>
      </c>
      <c r="AC288" s="109">
        <f t="shared" si="663"/>
        <v>962476</v>
      </c>
      <c r="AD288" s="109">
        <f t="shared" si="663"/>
        <v>1145347</v>
      </c>
      <c r="AE288" s="109">
        <f t="shared" si="663"/>
        <v>13455780</v>
      </c>
      <c r="AF288" s="109">
        <f t="shared" si="663"/>
        <v>16012406</v>
      </c>
      <c r="AG288" s="109">
        <f t="shared" si="663"/>
        <v>885690.75630252121</v>
      </c>
      <c r="AH288" s="109">
        <f t="shared" si="663"/>
        <v>1053972</v>
      </c>
      <c r="AI288" s="109">
        <f t="shared" si="663"/>
        <v>12389915.966386557</v>
      </c>
      <c r="AJ288" s="109">
        <f t="shared" si="663"/>
        <v>14744000</v>
      </c>
      <c r="AK288" s="109">
        <f t="shared" si="663"/>
        <v>15295873.776666665</v>
      </c>
      <c r="AL288" s="109">
        <f t="shared" si="663"/>
        <v>756625.11428637523</v>
      </c>
      <c r="AM288" s="109">
        <f t="shared" si="663"/>
        <v>0.3294244353166742</v>
      </c>
      <c r="AN288" s="109">
        <f t="shared" si="663"/>
        <v>1103047.1866666665</v>
      </c>
      <c r="AO288" s="109">
        <f t="shared" si="663"/>
        <v>15295873.776666665</v>
      </c>
      <c r="AP288" s="109">
        <f t="shared" si="663"/>
        <v>18870847.451533336</v>
      </c>
      <c r="AQ288" s="109">
        <f t="shared" si="663"/>
        <v>6163585.6851333277</v>
      </c>
      <c r="AR288" s="109"/>
      <c r="AS288" s="109">
        <f t="shared" si="663"/>
        <v>10003134.044133333</v>
      </c>
      <c r="AT288" s="109">
        <f t="shared" si="663"/>
        <v>23001567.771533333</v>
      </c>
      <c r="AU288" s="89"/>
      <c r="AV288" s="58"/>
      <c r="AW288" s="171">
        <v>23001567.771533333</v>
      </c>
      <c r="AX288" s="58"/>
      <c r="AY288" s="58"/>
      <c r="AZ288" s="58"/>
      <c r="BA288" s="58"/>
      <c r="BB288" s="58"/>
      <c r="BC288" s="58"/>
      <c r="BD288" s="58"/>
      <c r="BE288" s="58"/>
      <c r="BF288" s="58"/>
      <c r="BG288" s="58"/>
      <c r="BH288" s="58"/>
      <c r="BI288" s="58"/>
      <c r="BJ288" s="58"/>
      <c r="BK288" s="58"/>
      <c r="BL288" s="58"/>
      <c r="BM288" s="58"/>
      <c r="BN288" s="58"/>
      <c r="BO288" s="58"/>
      <c r="BP288" s="58"/>
      <c r="BQ288" s="58"/>
      <c r="BR288" s="58"/>
      <c r="BS288" s="58"/>
      <c r="BT288" s="58"/>
      <c r="BU288" s="58"/>
      <c r="BV288" s="58"/>
      <c r="BW288" s="58"/>
      <c r="BX288" s="58"/>
      <c r="BY288" s="58"/>
      <c r="BZ288" s="58"/>
    </row>
    <row r="289" spans="1:78" x14ac:dyDescent="0.35">
      <c r="A289" s="81" t="s">
        <v>355</v>
      </c>
      <c r="B289" s="82"/>
      <c r="C289" s="82"/>
      <c r="D289" s="82"/>
      <c r="E289" s="82"/>
      <c r="F289" s="82"/>
      <c r="G289" s="82"/>
      <c r="H289" s="107"/>
      <c r="I289" s="124"/>
      <c r="J289" s="124"/>
      <c r="K289" s="142"/>
      <c r="L289" s="142"/>
      <c r="M289" s="142"/>
      <c r="N289" s="142"/>
      <c r="O289" s="142"/>
      <c r="P289" s="142"/>
      <c r="Q289" s="142"/>
      <c r="R289" s="142"/>
      <c r="S289" s="142"/>
      <c r="T289" s="142"/>
      <c r="U289" s="142"/>
      <c r="V289" s="142"/>
      <c r="W289" s="142"/>
      <c r="X289" s="142"/>
      <c r="Y289" s="142"/>
      <c r="Z289" s="142"/>
      <c r="AA289" s="142"/>
      <c r="AB289" s="142"/>
      <c r="AC289" s="142"/>
      <c r="AD289" s="142"/>
      <c r="AE289" s="142"/>
      <c r="AF289" s="142"/>
      <c r="AG289" s="142"/>
      <c r="AH289" s="142"/>
      <c r="AI289" s="142"/>
      <c r="AJ289" s="142"/>
      <c r="AK289" s="142"/>
      <c r="AL289" s="142"/>
      <c r="AM289" s="142"/>
      <c r="AN289" s="142"/>
      <c r="AO289" s="142"/>
      <c r="AP289" s="142"/>
      <c r="AQ289" s="142"/>
      <c r="AR289" s="142"/>
      <c r="AS289" s="142"/>
      <c r="AT289" s="142"/>
      <c r="AU289" s="142"/>
    </row>
    <row r="290" spans="1:78" ht="29" x14ac:dyDescent="0.35">
      <c r="A290" s="9">
        <v>245</v>
      </c>
      <c r="B290" s="9" t="s">
        <v>166</v>
      </c>
      <c r="C290" s="10" t="s">
        <v>288</v>
      </c>
      <c r="D290" s="39" t="s">
        <v>279</v>
      </c>
      <c r="E290" s="73"/>
      <c r="F290" s="12" t="s">
        <v>269</v>
      </c>
      <c r="G290" s="10">
        <v>16</v>
      </c>
      <c r="H290" s="105">
        <v>460000</v>
      </c>
      <c r="I290" s="123">
        <f t="shared" ref="I290:I293" si="664">+H290*1.19</f>
        <v>547400</v>
      </c>
      <c r="J290" s="105">
        <f t="shared" si="561"/>
        <v>7360000</v>
      </c>
      <c r="K290" s="140">
        <f t="shared" si="658"/>
        <v>8758400</v>
      </c>
      <c r="L290" s="108">
        <v>488000</v>
      </c>
      <c r="M290" s="108">
        <f>+L290*1.19</f>
        <v>580720</v>
      </c>
      <c r="N290" s="108">
        <f>+L290*G290</f>
        <v>7808000</v>
      </c>
      <c r="O290" s="108">
        <f>+M290*G290</f>
        <v>9291520</v>
      </c>
      <c r="P290" s="108">
        <v>260000</v>
      </c>
      <c r="Q290" s="108">
        <f t="shared" ref="Q290:Q293" si="665">+P290*1.19</f>
        <v>309400</v>
      </c>
      <c r="R290" s="105">
        <f t="shared" ref="R290:R293" si="666">+P290*G290</f>
        <v>4160000</v>
      </c>
      <c r="S290" s="108">
        <f t="shared" ref="S290:S293" si="667">+Q290*G290</f>
        <v>4950400</v>
      </c>
      <c r="T290" s="108">
        <f t="shared" si="603"/>
        <v>7666773.333333333</v>
      </c>
      <c r="U290" s="108">
        <f t="shared" si="604"/>
        <v>1933057.5604696537</v>
      </c>
      <c r="V290" s="127">
        <f t="shared" si="598"/>
        <v>0.25213443471260233</v>
      </c>
      <c r="W290" s="108">
        <f t="shared" si="599"/>
        <v>479173.33333333331</v>
      </c>
      <c r="X290" s="108">
        <f t="shared" si="600"/>
        <v>7666773.333333333</v>
      </c>
      <c r="Y290" s="108">
        <v>134874</v>
      </c>
      <c r="Z290" s="108">
        <f>+Y290*1.19</f>
        <v>160500.06</v>
      </c>
      <c r="AA290" s="108">
        <f t="shared" ref="AA290" si="668">+Y290*G290</f>
        <v>2157984</v>
      </c>
      <c r="AB290" s="108">
        <f t="shared" ref="AB290" si="669">+Z290*G290</f>
        <v>2568000.96</v>
      </c>
      <c r="AC290" s="108">
        <f>+AD290/1.19</f>
        <v>151957.98319327732</v>
      </c>
      <c r="AD290" s="108">
        <v>180830</v>
      </c>
      <c r="AE290" s="108">
        <f t="shared" ref="AE290" si="670">+AC290*G290</f>
        <v>2431327.7310924372</v>
      </c>
      <c r="AF290" s="108">
        <f t="shared" ref="AF290" si="671">+AD290*G290</f>
        <v>2893280</v>
      </c>
      <c r="AG290" s="105">
        <f>_xlfn.XLOOKUP(D290,[1]General!$D$7:$D$477,[1]General!$L$7:$L$477)</f>
        <v>137949.57983193279</v>
      </c>
      <c r="AH290" s="108">
        <f>_xlfn.XLOOKUP(D290,[1]General!$D$7:$D$477,[1]General!$M$7:$M$477)</f>
        <v>164160</v>
      </c>
      <c r="AI290" s="108">
        <f t="shared" ref="AI290" si="672">+AG290*G290</f>
        <v>2207193.2773109246</v>
      </c>
      <c r="AJ290" s="108">
        <f t="shared" ref="AJ290" si="673">AH290*G290</f>
        <v>2626560</v>
      </c>
      <c r="AK290" s="108">
        <f t="shared" si="605"/>
        <v>2695946.9866666668</v>
      </c>
      <c r="AL290" s="108">
        <f t="shared" si="606"/>
        <v>141568.66156236824</v>
      </c>
      <c r="AM290" s="127">
        <f t="shared" si="607"/>
        <v>5.2511663716877134E-2</v>
      </c>
      <c r="AN290" s="108">
        <f t="shared" si="608"/>
        <v>168496.68666666668</v>
      </c>
      <c r="AO290" s="108">
        <f t="shared" si="609"/>
        <v>2695946.9866666668</v>
      </c>
      <c r="AP290" s="108">
        <f t="shared" si="610"/>
        <v>5181360.16</v>
      </c>
      <c r="AQ290" s="108">
        <f t="shared" si="611"/>
        <v>2485413.1733333329</v>
      </c>
      <c r="AR290" s="133">
        <f t="shared" si="612"/>
        <v>0.47968353802553126</v>
      </c>
      <c r="AS290" s="131">
        <f>+AN290</f>
        <v>168496.68666666668</v>
      </c>
      <c r="AT290" s="156">
        <f t="shared" ref="AT290:AT294" si="674">+AS290*G290</f>
        <v>2695946.9866666668</v>
      </c>
      <c r="AU290" s="157" t="s">
        <v>44</v>
      </c>
    </row>
    <row r="291" spans="1:78" ht="58" x14ac:dyDescent="0.35">
      <c r="A291" s="9">
        <v>246</v>
      </c>
      <c r="B291" s="9" t="s">
        <v>34</v>
      </c>
      <c r="C291" s="10" t="s">
        <v>207</v>
      </c>
      <c r="D291" s="39" t="s">
        <v>208</v>
      </c>
      <c r="E291" s="73"/>
      <c r="F291" s="12" t="s">
        <v>37</v>
      </c>
      <c r="G291" s="10">
        <v>3</v>
      </c>
      <c r="H291" s="105">
        <v>173650</v>
      </c>
      <c r="I291" s="123">
        <f t="shared" si="664"/>
        <v>206643.5</v>
      </c>
      <c r="J291" s="105">
        <f t="shared" si="561"/>
        <v>520950</v>
      </c>
      <c r="K291" s="140">
        <f t="shared" si="658"/>
        <v>619930.5</v>
      </c>
      <c r="L291" s="108">
        <v>178180</v>
      </c>
      <c r="M291" s="108">
        <f>+L291*1.19</f>
        <v>212034.19999999998</v>
      </c>
      <c r="N291" s="108">
        <f>+L291*G291</f>
        <v>534540</v>
      </c>
      <c r="O291" s="108">
        <f>+M291*G291</f>
        <v>636102.6</v>
      </c>
      <c r="P291" s="108">
        <v>98150</v>
      </c>
      <c r="Q291" s="108">
        <f t="shared" si="665"/>
        <v>116798.5</v>
      </c>
      <c r="R291" s="105">
        <f t="shared" si="666"/>
        <v>294450</v>
      </c>
      <c r="S291" s="108">
        <f t="shared" si="667"/>
        <v>350395.5</v>
      </c>
      <c r="T291" s="108">
        <f t="shared" si="603"/>
        <v>535476.20000000007</v>
      </c>
      <c r="U291" s="108">
        <f t="shared" si="604"/>
        <v>131038.24718752911</v>
      </c>
      <c r="V291" s="127">
        <f t="shared" si="598"/>
        <v>0.24471348528193987</v>
      </c>
      <c r="W291" s="108">
        <f t="shared" si="599"/>
        <v>178492.06666666665</v>
      </c>
      <c r="X291" s="108">
        <f t="shared" si="600"/>
        <v>535476.20000000007</v>
      </c>
      <c r="Y291" s="108">
        <v>196017</v>
      </c>
      <c r="Z291" s="108">
        <f>+Y291*1.19</f>
        <v>233260.22999999998</v>
      </c>
      <c r="AA291" s="108">
        <f t="shared" ref="AA291:AA293" si="675">+Y291*G291</f>
        <v>588051</v>
      </c>
      <c r="AB291" s="108">
        <f t="shared" ref="AB291:AB293" si="676">+Z291*G291</f>
        <v>699780.69</v>
      </c>
      <c r="AC291" s="108">
        <f t="shared" ref="AC291:AC293" si="677">+AD291/1.19</f>
        <v>181630.25210084036</v>
      </c>
      <c r="AD291" s="108">
        <v>216140</v>
      </c>
      <c r="AE291" s="108">
        <f t="shared" ref="AE291:AE293" si="678">+AC291*G291</f>
        <v>544890.7563025211</v>
      </c>
      <c r="AF291" s="108">
        <f t="shared" ref="AF291:AF293" si="679">+AD291*G291</f>
        <v>648420</v>
      </c>
      <c r="AG291" s="105">
        <f>_xlfn.XLOOKUP(D291,[1]General!$D$7:$D$477,[1]General!$L$7:$L$477)</f>
        <v>166554.62184873951</v>
      </c>
      <c r="AH291" s="108">
        <f>_xlfn.XLOOKUP(D291,[1]General!$D$7:$D$477,[1]General!$M$7:$M$477)</f>
        <v>198200</v>
      </c>
      <c r="AI291" s="108">
        <f t="shared" ref="AI291:AI293" si="680">+AG291*G291</f>
        <v>499663.86554621853</v>
      </c>
      <c r="AJ291" s="108">
        <f t="shared" ref="AJ291:AJ293" si="681">AH291*G291</f>
        <v>594600</v>
      </c>
      <c r="AK291" s="108">
        <f t="shared" si="605"/>
        <v>647600.23</v>
      </c>
      <c r="AL291" s="108">
        <f t="shared" si="606"/>
        <v>42943.749287944083</v>
      </c>
      <c r="AM291" s="127">
        <f t="shared" si="607"/>
        <v>6.6312127912530369E-2</v>
      </c>
      <c r="AN291" s="108">
        <f t="shared" si="608"/>
        <v>215866.74333333332</v>
      </c>
      <c r="AO291" s="108">
        <f t="shared" si="609"/>
        <v>647600.23</v>
      </c>
      <c r="AP291" s="108">
        <f t="shared" si="610"/>
        <v>591538.21500000008</v>
      </c>
      <c r="AQ291" s="108">
        <f t="shared" si="611"/>
        <v>56062.014999999956</v>
      </c>
      <c r="AR291" s="116">
        <f t="shared" si="612"/>
        <v>9.4773276820331792E-2</v>
      </c>
      <c r="AS291" s="131">
        <f>AVERAGE(I291,M291,Q291,Z291,AD291,AH291)</f>
        <v>197179.405</v>
      </c>
      <c r="AT291" s="156">
        <f t="shared" si="674"/>
        <v>591538.21499999997</v>
      </c>
      <c r="AU291" s="157" t="s">
        <v>38</v>
      </c>
    </row>
    <row r="292" spans="1:78" ht="101.5" x14ac:dyDescent="0.35">
      <c r="A292" s="9">
        <v>247</v>
      </c>
      <c r="B292" s="9" t="s">
        <v>34</v>
      </c>
      <c r="C292" s="10" t="s">
        <v>289</v>
      </c>
      <c r="D292" s="39" t="s">
        <v>290</v>
      </c>
      <c r="E292" s="73"/>
      <c r="F292" s="12" t="s">
        <v>37</v>
      </c>
      <c r="G292" s="10">
        <v>20</v>
      </c>
      <c r="H292" s="105">
        <v>92000</v>
      </c>
      <c r="I292" s="123">
        <f t="shared" si="664"/>
        <v>109480</v>
      </c>
      <c r="J292" s="105">
        <f t="shared" si="561"/>
        <v>1840000</v>
      </c>
      <c r="K292" s="140">
        <f t="shared" si="658"/>
        <v>2189600</v>
      </c>
      <c r="L292" s="108">
        <v>96000</v>
      </c>
      <c r="M292" s="108">
        <f>+L292*1.19</f>
        <v>114240</v>
      </c>
      <c r="N292" s="108">
        <f>+L292*G292</f>
        <v>1920000</v>
      </c>
      <c r="O292" s="108">
        <f>+M292*G292</f>
        <v>2284800</v>
      </c>
      <c r="P292" s="108">
        <v>52000</v>
      </c>
      <c r="Q292" s="108">
        <f t="shared" si="665"/>
        <v>61880</v>
      </c>
      <c r="R292" s="105">
        <f t="shared" si="666"/>
        <v>1040000</v>
      </c>
      <c r="S292" s="108">
        <f t="shared" si="667"/>
        <v>1237600</v>
      </c>
      <c r="T292" s="108">
        <f t="shared" si="603"/>
        <v>1904000</v>
      </c>
      <c r="U292" s="108">
        <f t="shared" si="604"/>
        <v>472816.01777717582</v>
      </c>
      <c r="V292" s="127">
        <f t="shared" si="598"/>
        <v>0.24832774042918898</v>
      </c>
      <c r="W292" s="108">
        <f t="shared" si="599"/>
        <v>95200</v>
      </c>
      <c r="X292" s="108">
        <f t="shared" si="600"/>
        <v>1904000</v>
      </c>
      <c r="Y292" s="108">
        <v>77328</v>
      </c>
      <c r="Z292" s="108">
        <f>+Y292*1.19</f>
        <v>92020.319999999992</v>
      </c>
      <c r="AA292" s="108">
        <f t="shared" si="675"/>
        <v>1546560</v>
      </c>
      <c r="AB292" s="108">
        <f t="shared" si="676"/>
        <v>1840406.4</v>
      </c>
      <c r="AC292" s="108">
        <f t="shared" si="677"/>
        <v>74540.336134453784</v>
      </c>
      <c r="AD292" s="108">
        <v>88703</v>
      </c>
      <c r="AE292" s="108">
        <f t="shared" si="678"/>
        <v>1490806.7226890756</v>
      </c>
      <c r="AF292" s="108">
        <f t="shared" si="679"/>
        <v>1774060</v>
      </c>
      <c r="AG292" s="105">
        <f>_xlfn.XLOOKUP(D292,[1]General!$D$7:$D$477,[1]General!$L$7:$L$477)</f>
        <v>74329.411764705888</v>
      </c>
      <c r="AH292" s="108">
        <f>_xlfn.XLOOKUP(D292,[1]General!$D$7:$D$477,[1]General!$M$7:$M$477)</f>
        <v>88452</v>
      </c>
      <c r="AI292" s="108">
        <f t="shared" si="680"/>
        <v>1486588.2352941178</v>
      </c>
      <c r="AJ292" s="108">
        <f t="shared" si="681"/>
        <v>1769040</v>
      </c>
      <c r="AK292" s="108">
        <f t="shared" si="605"/>
        <v>1794502.1333333335</v>
      </c>
      <c r="AL292" s="108">
        <f t="shared" si="606"/>
        <v>32523.851490389112</v>
      </c>
      <c r="AM292" s="127">
        <f t="shared" si="607"/>
        <v>1.812416429395669E-2</v>
      </c>
      <c r="AN292" s="108">
        <f t="shared" si="608"/>
        <v>89725.106666666674</v>
      </c>
      <c r="AO292" s="108">
        <f t="shared" si="609"/>
        <v>1794502.1333333335</v>
      </c>
      <c r="AP292" s="108">
        <f t="shared" si="610"/>
        <v>1849251.0666666669</v>
      </c>
      <c r="AQ292" s="108">
        <f t="shared" si="611"/>
        <v>54748.933333333232</v>
      </c>
      <c r="AR292" s="133">
        <f t="shared" si="612"/>
        <v>2.9606003381693273E-2</v>
      </c>
      <c r="AS292" s="131">
        <f>AVERAGE(I292,M292,Q292,Z292,AD292,AH292)</f>
        <v>92462.553333333344</v>
      </c>
      <c r="AT292" s="156">
        <f t="shared" si="674"/>
        <v>1849251.0666666669</v>
      </c>
      <c r="AU292" s="88"/>
    </row>
    <row r="293" spans="1:78" ht="145" x14ac:dyDescent="0.35">
      <c r="A293" s="9">
        <v>248</v>
      </c>
      <c r="B293" s="9" t="s">
        <v>34</v>
      </c>
      <c r="C293" s="13" t="s">
        <v>60</v>
      </c>
      <c r="D293" s="14" t="s">
        <v>61</v>
      </c>
      <c r="E293" s="16"/>
      <c r="F293" s="15" t="s">
        <v>37</v>
      </c>
      <c r="G293" s="10">
        <v>5</v>
      </c>
      <c r="H293" s="105">
        <v>154622.1</v>
      </c>
      <c r="I293" s="123">
        <f t="shared" si="664"/>
        <v>184000.299</v>
      </c>
      <c r="J293" s="105">
        <f t="shared" si="561"/>
        <v>773110.5</v>
      </c>
      <c r="K293" s="140">
        <f t="shared" si="658"/>
        <v>920001.495</v>
      </c>
      <c r="L293" s="108">
        <v>164033.88</v>
      </c>
      <c r="M293" s="108">
        <f>+L293*1.19</f>
        <v>195200.31719999999</v>
      </c>
      <c r="N293" s="108">
        <f>+L293*G293</f>
        <v>820169.4</v>
      </c>
      <c r="O293" s="108">
        <f>+M293*G293</f>
        <v>976001.58599999989</v>
      </c>
      <c r="P293" s="108">
        <v>87395.1</v>
      </c>
      <c r="Q293" s="108">
        <f t="shared" si="665"/>
        <v>104000.16900000001</v>
      </c>
      <c r="R293" s="105">
        <f t="shared" si="666"/>
        <v>436975.5</v>
      </c>
      <c r="S293" s="108">
        <f t="shared" si="667"/>
        <v>520000.84500000003</v>
      </c>
      <c r="T293" s="108">
        <f t="shared" si="603"/>
        <v>805334.64199999999</v>
      </c>
      <c r="U293" s="108">
        <f t="shared" si="604"/>
        <v>203052.59471514585</v>
      </c>
      <c r="V293" s="127">
        <f t="shared" si="598"/>
        <v>0.25213443471260216</v>
      </c>
      <c r="W293" s="108">
        <f t="shared" si="599"/>
        <v>161066.9284</v>
      </c>
      <c r="X293" s="108">
        <f t="shared" si="600"/>
        <v>805334.64199999999</v>
      </c>
      <c r="Y293" s="108">
        <v>130378</v>
      </c>
      <c r="Z293" s="108">
        <f>+Y293*1.19</f>
        <v>155149.82</v>
      </c>
      <c r="AA293" s="108">
        <f t="shared" si="675"/>
        <v>651890</v>
      </c>
      <c r="AB293" s="108">
        <f t="shared" si="676"/>
        <v>775749.10000000009</v>
      </c>
      <c r="AC293" s="108">
        <f t="shared" si="677"/>
        <v>126331.93277310925</v>
      </c>
      <c r="AD293" s="108">
        <v>150335</v>
      </c>
      <c r="AE293" s="108">
        <f t="shared" si="678"/>
        <v>631659.66386554623</v>
      </c>
      <c r="AF293" s="108">
        <f t="shared" si="679"/>
        <v>751675</v>
      </c>
      <c r="AG293" s="105">
        <f>_xlfn.XLOOKUP(D293,[1]General!$D$7:$D$477,[1]General!$L$7:$L$477)</f>
        <v>120252.10084033613</v>
      </c>
      <c r="AH293" s="108">
        <f>_xlfn.XLOOKUP(D293,[1]General!$D$7:$D$477,[1]General!$M$7:$M$477)</f>
        <v>143100</v>
      </c>
      <c r="AI293" s="108">
        <f t="shared" si="680"/>
        <v>601260.50420168065</v>
      </c>
      <c r="AJ293" s="108">
        <f t="shared" si="681"/>
        <v>715500</v>
      </c>
      <c r="AK293" s="108">
        <f t="shared" si="605"/>
        <v>747641.3666666667</v>
      </c>
      <c r="AL293" s="108">
        <f t="shared" si="606"/>
        <v>24761.410313945315</v>
      </c>
      <c r="AM293" s="127">
        <f t="shared" si="607"/>
        <v>3.3119369015579235E-2</v>
      </c>
      <c r="AN293" s="108">
        <f t="shared" si="608"/>
        <v>149528.27333333335</v>
      </c>
      <c r="AO293" s="108">
        <f t="shared" si="609"/>
        <v>747641.3666666667</v>
      </c>
      <c r="AP293" s="108">
        <f t="shared" si="610"/>
        <v>776488.00433333335</v>
      </c>
      <c r="AQ293" s="108">
        <f t="shared" si="611"/>
        <v>28846.637666666647</v>
      </c>
      <c r="AR293" s="133">
        <f t="shared" si="612"/>
        <v>3.7150139481463604E-2</v>
      </c>
      <c r="AS293" s="131">
        <f>AVERAGE(I293,M293,Q293,Z293,AD293,AH293)</f>
        <v>155297.60086666667</v>
      </c>
      <c r="AT293" s="156">
        <f t="shared" si="674"/>
        <v>776488.00433333335</v>
      </c>
      <c r="AU293" s="88"/>
    </row>
    <row r="294" spans="1:78" s="37" customFormat="1" ht="58" x14ac:dyDescent="0.35">
      <c r="A294" s="67">
        <v>249</v>
      </c>
      <c r="B294" s="67" t="s">
        <v>34</v>
      </c>
      <c r="C294" s="68" t="s">
        <v>210</v>
      </c>
      <c r="D294" s="69" t="str">
        <f>+[2]General!$D$289</f>
        <v>3 Bonos de reconocimiento deportivo, redimibles en almacenes deportivos ubicados en Bogotá por el valor de cada una de las premiaciones Nota: El pago de este bono debe incluir la carga tributaria y el pago del mismo debe ser valor neto</v>
      </c>
      <c r="E294" s="77"/>
      <c r="F294" s="70" t="s">
        <v>169</v>
      </c>
      <c r="G294" s="68">
        <v>1</v>
      </c>
      <c r="H294" s="97"/>
      <c r="I294" s="97"/>
      <c r="J294" s="97"/>
      <c r="K294" s="97"/>
      <c r="L294" s="125"/>
      <c r="M294" s="125"/>
      <c r="N294" s="125"/>
      <c r="O294" s="125"/>
      <c r="P294" s="125"/>
      <c r="Q294" s="125"/>
      <c r="R294" s="125"/>
      <c r="S294" s="125"/>
      <c r="T294" s="125"/>
      <c r="U294" s="125"/>
      <c r="V294" s="138"/>
      <c r="W294" s="125"/>
      <c r="X294" s="125"/>
      <c r="Y294" s="125"/>
      <c r="Z294" s="125"/>
      <c r="AA294" s="125"/>
      <c r="AB294" s="125"/>
      <c r="AC294" s="125" t="s">
        <v>160</v>
      </c>
      <c r="AD294" s="125" t="s">
        <v>161</v>
      </c>
      <c r="AE294" s="125" t="s">
        <v>160</v>
      </c>
      <c r="AF294" s="125" t="s">
        <v>160</v>
      </c>
      <c r="AG294" s="125"/>
      <c r="AH294" s="125"/>
      <c r="AI294" s="125"/>
      <c r="AJ294" s="125"/>
      <c r="AK294" s="125"/>
      <c r="AL294" s="125"/>
      <c r="AM294" s="138"/>
      <c r="AN294" s="125"/>
      <c r="AO294" s="125"/>
      <c r="AP294" s="125"/>
      <c r="AQ294" s="125"/>
      <c r="AR294" s="130"/>
      <c r="AS294" s="100">
        <v>4500000</v>
      </c>
      <c r="AT294" s="156">
        <f t="shared" si="674"/>
        <v>4500000</v>
      </c>
      <c r="AU294" s="132"/>
      <c r="AV294" s="58"/>
      <c r="AW294" s="171"/>
      <c r="AX294" s="58"/>
      <c r="AY294" s="58"/>
      <c r="AZ294" s="58"/>
      <c r="BA294" s="58"/>
      <c r="BB294" s="58"/>
      <c r="BC294" s="58"/>
      <c r="BD294" s="58"/>
      <c r="BE294" s="58"/>
      <c r="BF294" s="58"/>
      <c r="BG294" s="58"/>
      <c r="BH294" s="58"/>
      <c r="BI294" s="58"/>
      <c r="BJ294" s="58"/>
      <c r="BK294" s="58"/>
      <c r="BL294" s="58"/>
      <c r="BM294" s="58"/>
      <c r="BN294" s="58"/>
      <c r="BO294" s="58"/>
      <c r="BP294" s="58"/>
      <c r="BQ294" s="58"/>
      <c r="BR294" s="58"/>
      <c r="BS294" s="58"/>
      <c r="BT294" s="58"/>
      <c r="BU294" s="58"/>
      <c r="BV294" s="58"/>
      <c r="BW294" s="58"/>
      <c r="BX294" s="58"/>
      <c r="BY294" s="58"/>
      <c r="BZ294" s="58"/>
    </row>
    <row r="295" spans="1:78" s="37" customFormat="1" x14ac:dyDescent="0.35">
      <c r="A295" s="236" t="s">
        <v>151</v>
      </c>
      <c r="B295" s="237"/>
      <c r="C295" s="237"/>
      <c r="D295" s="237"/>
      <c r="E295" s="237"/>
      <c r="F295" s="237"/>
      <c r="G295" s="238"/>
      <c r="H295" s="112">
        <f>SUM(H290:H294)</f>
        <v>880272.1</v>
      </c>
      <c r="I295" s="112">
        <f t="shared" ref="I295:K295" si="682">SUM(I290:I294)</f>
        <v>1047523.799</v>
      </c>
      <c r="J295" s="112">
        <f t="shared" si="682"/>
        <v>10494060.5</v>
      </c>
      <c r="K295" s="112">
        <f t="shared" si="682"/>
        <v>12487931.994999999</v>
      </c>
      <c r="L295" s="109">
        <f>SUM(L290:L294)</f>
        <v>926213.88</v>
      </c>
      <c r="M295" s="109">
        <f t="shared" ref="M295:O295" si="683">SUM(M290:M294)</f>
        <v>1102194.5171999999</v>
      </c>
      <c r="N295" s="109">
        <f t="shared" si="683"/>
        <v>11082709.4</v>
      </c>
      <c r="O295" s="109">
        <f t="shared" si="683"/>
        <v>13188424.185999999</v>
      </c>
      <c r="P295" s="109">
        <f>SUM(P290:P294)</f>
        <v>497545.1</v>
      </c>
      <c r="Q295" s="109">
        <f t="shared" ref="Q295:AT295" si="684">SUM(Q290:Q294)</f>
        <v>592078.66899999999</v>
      </c>
      <c r="R295" s="109">
        <f t="shared" si="684"/>
        <v>5931425.5</v>
      </c>
      <c r="S295" s="109">
        <f t="shared" si="684"/>
        <v>7058396.3449999997</v>
      </c>
      <c r="T295" s="109">
        <f t="shared" si="684"/>
        <v>10911584.175333332</v>
      </c>
      <c r="U295" s="109">
        <f t="shared" si="684"/>
        <v>2739964.4201495042</v>
      </c>
      <c r="V295" s="109"/>
      <c r="W295" s="109">
        <f t="shared" si="684"/>
        <v>913932.32839999988</v>
      </c>
      <c r="X295" s="109">
        <f t="shared" si="684"/>
        <v>10911584.175333332</v>
      </c>
      <c r="Y295" s="109">
        <f t="shared" si="684"/>
        <v>538597</v>
      </c>
      <c r="Z295" s="109">
        <f t="shared" si="684"/>
        <v>640930.42999999993</v>
      </c>
      <c r="AA295" s="109">
        <f t="shared" si="684"/>
        <v>4944485</v>
      </c>
      <c r="AB295" s="109">
        <f t="shared" si="684"/>
        <v>5883937.1500000004</v>
      </c>
      <c r="AC295" s="109">
        <f t="shared" si="684"/>
        <v>534460.50420168077</v>
      </c>
      <c r="AD295" s="109">
        <f t="shared" si="684"/>
        <v>636008</v>
      </c>
      <c r="AE295" s="109">
        <f t="shared" si="684"/>
        <v>5098684.8739495799</v>
      </c>
      <c r="AF295" s="109">
        <f t="shared" si="684"/>
        <v>6067435</v>
      </c>
      <c r="AG295" s="109">
        <f t="shared" si="684"/>
        <v>499085.71428571432</v>
      </c>
      <c r="AH295" s="109">
        <f t="shared" si="684"/>
        <v>593912</v>
      </c>
      <c r="AI295" s="109">
        <f t="shared" si="684"/>
        <v>4794705.8823529417</v>
      </c>
      <c r="AJ295" s="109">
        <f t="shared" si="684"/>
        <v>5705700</v>
      </c>
      <c r="AK295" s="109">
        <f t="shared" si="684"/>
        <v>5885690.7166666668</v>
      </c>
      <c r="AL295" s="109">
        <f t="shared" si="684"/>
        <v>241797.67265464677</v>
      </c>
      <c r="AM295" s="109"/>
      <c r="AN295" s="109">
        <f t="shared" si="684"/>
        <v>623616.81000000006</v>
      </c>
      <c r="AO295" s="109">
        <f t="shared" si="684"/>
        <v>5885690.7166666668</v>
      </c>
      <c r="AP295" s="109">
        <f t="shared" si="684"/>
        <v>8398637.4460000005</v>
      </c>
      <c r="AQ295" s="109">
        <f>SUM(AQ290:AQ294)</f>
        <v>2625070.759333333</v>
      </c>
      <c r="AR295" s="109"/>
      <c r="AS295" s="109">
        <f t="shared" si="684"/>
        <v>5113436.2458666665</v>
      </c>
      <c r="AT295" s="109">
        <f t="shared" si="684"/>
        <v>10413224.272666667</v>
      </c>
      <c r="AU295" s="89"/>
      <c r="AV295" s="58"/>
      <c r="AW295" s="171">
        <v>10413224.272666667</v>
      </c>
      <c r="AX295" s="58"/>
      <c r="AY295" s="58"/>
      <c r="AZ295" s="58"/>
      <c r="BA295" s="58"/>
      <c r="BB295" s="58"/>
      <c r="BC295" s="58"/>
      <c r="BD295" s="58"/>
      <c r="BE295" s="58"/>
      <c r="BF295" s="58"/>
      <c r="BG295" s="58"/>
      <c r="BH295" s="58"/>
      <c r="BI295" s="58"/>
      <c r="BJ295" s="58"/>
      <c r="BK295" s="58"/>
      <c r="BL295" s="58"/>
      <c r="BM295" s="58"/>
      <c r="BN295" s="58"/>
      <c r="BO295" s="58"/>
      <c r="BP295" s="58"/>
      <c r="BQ295" s="58"/>
      <c r="BR295" s="58"/>
      <c r="BS295" s="58"/>
      <c r="BT295" s="58"/>
      <c r="BU295" s="58"/>
      <c r="BV295" s="58"/>
      <c r="BW295" s="58"/>
      <c r="BX295" s="58"/>
      <c r="BY295" s="58"/>
      <c r="BZ295" s="58"/>
    </row>
    <row r="296" spans="1:78" x14ac:dyDescent="0.35">
      <c r="A296" s="81" t="s">
        <v>356</v>
      </c>
      <c r="B296" s="82"/>
      <c r="C296" s="82"/>
      <c r="D296" s="82"/>
      <c r="E296" s="82"/>
      <c r="F296" s="82"/>
      <c r="G296" s="82"/>
      <c r="H296" s="107"/>
      <c r="I296" s="124"/>
      <c r="J296" s="124"/>
      <c r="K296" s="142"/>
      <c r="L296" s="142"/>
      <c r="M296" s="142"/>
      <c r="N296" s="142"/>
      <c r="O296" s="142"/>
      <c r="P296" s="142"/>
      <c r="Q296" s="142"/>
      <c r="R296" s="142"/>
      <c r="S296" s="142"/>
      <c r="T296" s="142"/>
      <c r="U296" s="142"/>
      <c r="V296" s="142"/>
      <c r="W296" s="142"/>
      <c r="X296" s="142"/>
      <c r="Y296" s="142"/>
      <c r="Z296" s="142"/>
      <c r="AA296" s="142"/>
      <c r="AB296" s="142"/>
      <c r="AC296" s="142"/>
      <c r="AD296" s="142"/>
      <c r="AE296" s="142"/>
      <c r="AF296" s="142"/>
      <c r="AG296" s="142"/>
      <c r="AH296" s="142"/>
      <c r="AI296" s="142"/>
      <c r="AJ296" s="142"/>
      <c r="AK296" s="142"/>
      <c r="AL296" s="142"/>
      <c r="AM296" s="142"/>
      <c r="AN296" s="142"/>
      <c r="AO296" s="142"/>
      <c r="AP296" s="142"/>
      <c r="AQ296" s="142"/>
      <c r="AR296" s="142"/>
      <c r="AS296" s="142"/>
      <c r="AT296" s="142"/>
      <c r="AU296" s="142"/>
    </row>
    <row r="297" spans="1:78" ht="43.5" x14ac:dyDescent="0.35">
      <c r="A297" s="9">
        <v>250</v>
      </c>
      <c r="B297" s="9" t="s">
        <v>166</v>
      </c>
      <c r="C297" s="10" t="s">
        <v>292</v>
      </c>
      <c r="D297" s="39" t="s">
        <v>293</v>
      </c>
      <c r="E297" s="73"/>
      <c r="F297" s="17" t="s">
        <v>357</v>
      </c>
      <c r="G297" s="10">
        <v>4</v>
      </c>
      <c r="H297" s="105">
        <v>897000</v>
      </c>
      <c r="I297" s="123">
        <f t="shared" ref="I297:I304" si="685">+H297*1.19</f>
        <v>1067430</v>
      </c>
      <c r="J297" s="105">
        <f t="shared" si="561"/>
        <v>3588000</v>
      </c>
      <c r="K297" s="140">
        <f t="shared" si="658"/>
        <v>4269720</v>
      </c>
      <c r="L297" s="108">
        <v>920400</v>
      </c>
      <c r="M297" s="108">
        <f>+L297*1.19</f>
        <v>1095276</v>
      </c>
      <c r="N297" s="108">
        <f>+L297*G297</f>
        <v>3681600</v>
      </c>
      <c r="O297" s="108">
        <f>+M297*G297</f>
        <v>4381104</v>
      </c>
      <c r="P297" s="108">
        <v>507000</v>
      </c>
      <c r="Q297" s="108">
        <f t="shared" ref="Q297:Q304" si="686">+P297*1.19</f>
        <v>603330</v>
      </c>
      <c r="R297" s="105">
        <f t="shared" ref="R297:R301" si="687">+P297*G297</f>
        <v>2028000</v>
      </c>
      <c r="S297" s="108">
        <f t="shared" ref="S297:S301" si="688">+Q297*G297</f>
        <v>2413320</v>
      </c>
      <c r="T297" s="108">
        <f t="shared" si="603"/>
        <v>3688048</v>
      </c>
      <c r="U297" s="108">
        <f t="shared" si="604"/>
        <v>902515.07996708842</v>
      </c>
      <c r="V297" s="127">
        <f t="shared" si="598"/>
        <v>0.24471348528194004</v>
      </c>
      <c r="W297" s="108">
        <f t="shared" si="599"/>
        <v>922012</v>
      </c>
      <c r="X297" s="108">
        <f t="shared" si="600"/>
        <v>3688048</v>
      </c>
      <c r="Y297" s="108">
        <v>130378</v>
      </c>
      <c r="Z297" s="108">
        <f>+Y297*1.19</f>
        <v>155149.82</v>
      </c>
      <c r="AA297" s="108">
        <f t="shared" ref="AA297" si="689">+Y297*G297</f>
        <v>521512</v>
      </c>
      <c r="AB297" s="108">
        <f t="shared" ref="AB297" si="690">+Z297*G297</f>
        <v>620599.28</v>
      </c>
      <c r="AC297" s="108">
        <f>+AD297/1.19</f>
        <v>118689.0756302521</v>
      </c>
      <c r="AD297" s="108">
        <v>141240</v>
      </c>
      <c r="AE297" s="108">
        <f t="shared" ref="AE297" si="691">+AC297*G297</f>
        <v>474756.30252100842</v>
      </c>
      <c r="AF297" s="108">
        <f t="shared" ref="AF297" si="692">+AD297*G297</f>
        <v>564960</v>
      </c>
      <c r="AG297" s="105">
        <f>_xlfn.XLOOKUP(D297,[1]General!$D$7:$D$477,[1]General!$L$7:$L$477)</f>
        <v>136134.45378151262</v>
      </c>
      <c r="AH297" s="108">
        <f>_xlfn.XLOOKUP(D297,[1]General!$D$7:$D$477,[1]General!$M$7:$M$477)</f>
        <v>162000</v>
      </c>
      <c r="AI297" s="108">
        <f t="shared" ref="AI297" si="693">+AG297*G297</f>
        <v>544537.8151260505</v>
      </c>
      <c r="AJ297" s="108">
        <f t="shared" ref="AJ297" si="694">AH297*G297</f>
        <v>648000</v>
      </c>
      <c r="AK297" s="108">
        <f t="shared" si="605"/>
        <v>611186.42666666664</v>
      </c>
      <c r="AL297" s="108">
        <f t="shared" si="606"/>
        <v>34548.147619480595</v>
      </c>
      <c r="AM297" s="127">
        <f t="shared" si="607"/>
        <v>5.6526365953350463E-2</v>
      </c>
      <c r="AN297" s="108">
        <f t="shared" si="608"/>
        <v>152796.60666666666</v>
      </c>
      <c r="AO297" s="108">
        <f t="shared" si="609"/>
        <v>611186.42666666664</v>
      </c>
      <c r="AP297" s="108">
        <f t="shared" si="610"/>
        <v>2149617.2133333334</v>
      </c>
      <c r="AQ297" s="108">
        <f t="shared" si="611"/>
        <v>1538430.7866666666</v>
      </c>
      <c r="AR297" s="133">
        <f t="shared" si="612"/>
        <v>0.71567662238854046</v>
      </c>
      <c r="AS297" s="131">
        <f>+AN297</f>
        <v>152796.60666666666</v>
      </c>
      <c r="AT297" s="156">
        <f t="shared" ref="AT297:AT304" si="695">+AS297*G297</f>
        <v>611186.42666666664</v>
      </c>
      <c r="AU297" s="157" t="s">
        <v>44</v>
      </c>
    </row>
    <row r="298" spans="1:78" ht="58" x14ac:dyDescent="0.35">
      <c r="A298" s="9">
        <v>251</v>
      </c>
      <c r="B298" s="9" t="s">
        <v>34</v>
      </c>
      <c r="C298" s="10" t="s">
        <v>207</v>
      </c>
      <c r="D298" s="39" t="s">
        <v>208</v>
      </c>
      <c r="E298" s="73"/>
      <c r="F298" s="17" t="s">
        <v>357</v>
      </c>
      <c r="G298" s="10">
        <v>3</v>
      </c>
      <c r="H298" s="105">
        <v>173650</v>
      </c>
      <c r="I298" s="123">
        <f t="shared" si="685"/>
        <v>206643.5</v>
      </c>
      <c r="J298" s="105">
        <f t="shared" si="561"/>
        <v>520950</v>
      </c>
      <c r="K298" s="140">
        <f t="shared" si="658"/>
        <v>619930.5</v>
      </c>
      <c r="L298" s="108">
        <v>181200</v>
      </c>
      <c r="M298" s="108">
        <f>+L298*1.19</f>
        <v>215628</v>
      </c>
      <c r="N298" s="108">
        <f>+L298*G298</f>
        <v>543600</v>
      </c>
      <c r="O298" s="108">
        <f>+M298*G298</f>
        <v>646884</v>
      </c>
      <c r="P298" s="108">
        <v>98150</v>
      </c>
      <c r="Q298" s="108">
        <f t="shared" si="686"/>
        <v>116798.5</v>
      </c>
      <c r="R298" s="105">
        <f t="shared" si="687"/>
        <v>294450</v>
      </c>
      <c r="S298" s="108">
        <f t="shared" si="688"/>
        <v>350395.5</v>
      </c>
      <c r="T298" s="108">
        <f t="shared" si="603"/>
        <v>539070</v>
      </c>
      <c r="U298" s="108">
        <f t="shared" si="604"/>
        <v>133866.03503316292</v>
      </c>
      <c r="V298" s="127">
        <f t="shared" si="598"/>
        <v>0.24832774042918901</v>
      </c>
      <c r="W298" s="108">
        <f t="shared" si="599"/>
        <v>179690</v>
      </c>
      <c r="X298" s="108">
        <f t="shared" si="600"/>
        <v>539070</v>
      </c>
      <c r="Y298" s="108">
        <v>196017</v>
      </c>
      <c r="Z298" s="108">
        <f>+Y298*1.19</f>
        <v>233260.22999999998</v>
      </c>
      <c r="AA298" s="108">
        <f t="shared" ref="AA298:AA304" si="696">+Y298*G298</f>
        <v>588051</v>
      </c>
      <c r="AB298" s="108">
        <f t="shared" ref="AB298:AB304" si="697">+Z298*G298</f>
        <v>699780.69</v>
      </c>
      <c r="AC298" s="108">
        <f t="shared" ref="AC298:AC304" si="698">+AD298/1.19</f>
        <v>181630.25210084036</v>
      </c>
      <c r="AD298" s="108">
        <v>216140</v>
      </c>
      <c r="AE298" s="108">
        <f t="shared" ref="AE298:AE303" si="699">+AC298*G298</f>
        <v>544890.7563025211</v>
      </c>
      <c r="AF298" s="108">
        <f t="shared" ref="AF298:AF303" si="700">+AD298*G298</f>
        <v>648420</v>
      </c>
      <c r="AG298" s="105">
        <f>_xlfn.XLOOKUP(D298,[1]General!$D$7:$D$477,[1]General!$L$7:$L$477)</f>
        <v>166554.62184873951</v>
      </c>
      <c r="AH298" s="108">
        <f>_xlfn.XLOOKUP(D298,[1]General!$D$7:$D$477,[1]General!$M$7:$M$477)</f>
        <v>198200</v>
      </c>
      <c r="AI298" s="108">
        <f t="shared" ref="AI298:AI304" si="701">+AG298*G298</f>
        <v>499663.86554621853</v>
      </c>
      <c r="AJ298" s="108">
        <f t="shared" ref="AJ298:AJ304" si="702">AH298*G298</f>
        <v>594600</v>
      </c>
      <c r="AK298" s="108">
        <f t="shared" si="605"/>
        <v>647600.23</v>
      </c>
      <c r="AL298" s="108">
        <f t="shared" si="606"/>
        <v>42943.749287944083</v>
      </c>
      <c r="AM298" s="127">
        <f t="shared" si="607"/>
        <v>6.6312127912530369E-2</v>
      </c>
      <c r="AN298" s="108">
        <f t="shared" si="608"/>
        <v>215866.74333333332</v>
      </c>
      <c r="AO298" s="108">
        <f t="shared" si="609"/>
        <v>647600.23</v>
      </c>
      <c r="AP298" s="108">
        <f t="shared" si="610"/>
        <v>593335.11499999999</v>
      </c>
      <c r="AQ298" s="108">
        <f t="shared" si="611"/>
        <v>54265.114999999991</v>
      </c>
      <c r="AR298" s="116">
        <f t="shared" si="612"/>
        <v>9.1457784358507072E-2</v>
      </c>
      <c r="AS298" s="131">
        <f>AVERAGE(I298,M298,Q298,Z298,AD298,AH298)</f>
        <v>197778.37166666667</v>
      </c>
      <c r="AT298" s="156">
        <f t="shared" si="695"/>
        <v>593335.11499999999</v>
      </c>
      <c r="AU298" s="157" t="s">
        <v>38</v>
      </c>
    </row>
    <row r="299" spans="1:78" ht="72.5" x14ac:dyDescent="0.35">
      <c r="A299" s="9">
        <v>252</v>
      </c>
      <c r="B299" s="9" t="s">
        <v>34</v>
      </c>
      <c r="C299" s="10" t="s">
        <v>296</v>
      </c>
      <c r="D299" s="39" t="s">
        <v>295</v>
      </c>
      <c r="E299" s="73"/>
      <c r="F299" s="17" t="s">
        <v>357</v>
      </c>
      <c r="G299" s="10">
        <v>8</v>
      </c>
      <c r="H299" s="105">
        <v>138000</v>
      </c>
      <c r="I299" s="123">
        <f t="shared" si="685"/>
        <v>164220</v>
      </c>
      <c r="J299" s="105">
        <f t="shared" si="561"/>
        <v>1104000</v>
      </c>
      <c r="K299" s="140">
        <f t="shared" si="658"/>
        <v>1313760</v>
      </c>
      <c r="L299" s="108">
        <v>146400</v>
      </c>
      <c r="M299" s="108">
        <f>+L299*1.19</f>
        <v>174216</v>
      </c>
      <c r="N299" s="108">
        <f>+L299*G299</f>
        <v>1171200</v>
      </c>
      <c r="O299" s="108">
        <f>+M299*G299</f>
        <v>1393728</v>
      </c>
      <c r="P299" s="108">
        <v>78000</v>
      </c>
      <c r="Q299" s="108">
        <f t="shared" si="686"/>
        <v>92820</v>
      </c>
      <c r="R299" s="105">
        <f t="shared" si="687"/>
        <v>624000</v>
      </c>
      <c r="S299" s="108">
        <f t="shared" si="688"/>
        <v>742560</v>
      </c>
      <c r="T299" s="108">
        <f t="shared" si="603"/>
        <v>1150016</v>
      </c>
      <c r="U299" s="108">
        <f t="shared" si="604"/>
        <v>289958.63407044805</v>
      </c>
      <c r="V299" s="127">
        <f t="shared" si="598"/>
        <v>0.25213443471260233</v>
      </c>
      <c r="W299" s="108">
        <f t="shared" si="599"/>
        <v>143752</v>
      </c>
      <c r="X299" s="108">
        <f t="shared" si="600"/>
        <v>1150016</v>
      </c>
      <c r="Y299" s="108">
        <v>53050</v>
      </c>
      <c r="Z299" s="108">
        <f>+Y299*1.19</f>
        <v>63129.5</v>
      </c>
      <c r="AA299" s="108">
        <f t="shared" si="696"/>
        <v>424400</v>
      </c>
      <c r="AB299" s="108">
        <f t="shared" si="697"/>
        <v>505036</v>
      </c>
      <c r="AC299" s="108">
        <f t="shared" si="698"/>
        <v>57995.798319327732</v>
      </c>
      <c r="AD299" s="108">
        <v>69015</v>
      </c>
      <c r="AE299" s="108">
        <f t="shared" si="699"/>
        <v>463966.38655462186</v>
      </c>
      <c r="AF299" s="108">
        <f t="shared" si="700"/>
        <v>552120</v>
      </c>
      <c r="AG299" s="105">
        <f>_xlfn.XLOOKUP(D299,[1]General!$D$7:$D$477,[1]General!$L$7:$L$477)</f>
        <v>55815.126050420171</v>
      </c>
      <c r="AH299" s="108">
        <f>_xlfn.XLOOKUP(D299,[1]General!$D$7:$D$477,[1]General!$M$7:$M$477)</f>
        <v>66420</v>
      </c>
      <c r="AI299" s="108">
        <f t="shared" si="701"/>
        <v>446521.00840336137</v>
      </c>
      <c r="AJ299" s="108">
        <f t="shared" si="702"/>
        <v>531360</v>
      </c>
      <c r="AK299" s="108">
        <f t="shared" si="605"/>
        <v>529505.33333333337</v>
      </c>
      <c r="AL299" s="108">
        <f t="shared" si="606"/>
        <v>19266.648304489521</v>
      </c>
      <c r="AM299" s="127">
        <f t="shared" si="607"/>
        <v>3.6386126997441988E-2</v>
      </c>
      <c r="AN299" s="108">
        <f t="shared" si="608"/>
        <v>66188.166666666672</v>
      </c>
      <c r="AO299" s="108">
        <f t="shared" si="609"/>
        <v>529505.33333333337</v>
      </c>
      <c r="AP299" s="108">
        <f t="shared" si="610"/>
        <v>839760.66666666674</v>
      </c>
      <c r="AQ299" s="108">
        <f t="shared" si="611"/>
        <v>310255.33333333302</v>
      </c>
      <c r="AR299" s="133">
        <f t="shared" si="612"/>
        <v>0.36945685318277149</v>
      </c>
      <c r="AS299" s="131">
        <f>+AN299</f>
        <v>66188.166666666672</v>
      </c>
      <c r="AT299" s="156">
        <f t="shared" si="695"/>
        <v>529505.33333333337</v>
      </c>
      <c r="AU299" s="157" t="s">
        <v>44</v>
      </c>
    </row>
    <row r="300" spans="1:78" ht="72.5" x14ac:dyDescent="0.35">
      <c r="A300" s="9">
        <v>253</v>
      </c>
      <c r="B300" s="9" t="s">
        <v>34</v>
      </c>
      <c r="C300" s="10" t="s">
        <v>358</v>
      </c>
      <c r="D300" s="39" t="s">
        <v>295</v>
      </c>
      <c r="E300" s="73"/>
      <c r="F300" s="17" t="s">
        <v>357</v>
      </c>
      <c r="G300" s="10">
        <v>3</v>
      </c>
      <c r="H300" s="105">
        <v>138000</v>
      </c>
      <c r="I300" s="123">
        <f t="shared" si="685"/>
        <v>164220</v>
      </c>
      <c r="J300" s="105">
        <f t="shared" si="561"/>
        <v>414000</v>
      </c>
      <c r="K300" s="140">
        <f t="shared" si="658"/>
        <v>492660</v>
      </c>
      <c r="L300" s="108">
        <v>141600</v>
      </c>
      <c r="M300" s="108">
        <f>+L300*1.19</f>
        <v>168504</v>
      </c>
      <c r="N300" s="108">
        <f>+L300*G300</f>
        <v>424800</v>
      </c>
      <c r="O300" s="108">
        <f>+M300*G300</f>
        <v>505512</v>
      </c>
      <c r="P300" s="108">
        <v>78000</v>
      </c>
      <c r="Q300" s="108">
        <f t="shared" si="686"/>
        <v>92820</v>
      </c>
      <c r="R300" s="105">
        <f t="shared" si="687"/>
        <v>234000</v>
      </c>
      <c r="S300" s="108">
        <f t="shared" si="688"/>
        <v>278460</v>
      </c>
      <c r="T300" s="108">
        <f t="shared" si="603"/>
        <v>425544</v>
      </c>
      <c r="U300" s="108">
        <f t="shared" si="604"/>
        <v>104136.3553808179</v>
      </c>
      <c r="V300" s="127">
        <f t="shared" si="598"/>
        <v>0.24471348528194006</v>
      </c>
      <c r="W300" s="108">
        <f t="shared" si="599"/>
        <v>141848</v>
      </c>
      <c r="X300" s="108">
        <f t="shared" si="600"/>
        <v>425544</v>
      </c>
      <c r="Y300" s="108">
        <v>53050</v>
      </c>
      <c r="Z300" s="108">
        <f>+Y300*1.19</f>
        <v>63129.5</v>
      </c>
      <c r="AA300" s="108">
        <f t="shared" si="696"/>
        <v>159150</v>
      </c>
      <c r="AB300" s="108">
        <f t="shared" si="697"/>
        <v>189388.5</v>
      </c>
      <c r="AC300" s="108">
        <f t="shared" si="698"/>
        <v>57995.798319327732</v>
      </c>
      <c r="AD300" s="108">
        <v>69015</v>
      </c>
      <c r="AE300" s="108">
        <f t="shared" si="699"/>
        <v>173987.3949579832</v>
      </c>
      <c r="AF300" s="108">
        <f t="shared" si="700"/>
        <v>207045</v>
      </c>
      <c r="AG300" s="105">
        <f>_xlfn.XLOOKUP(D300,[1]General!$D$7:$D$477,[1]General!$L$7:$L$477)</f>
        <v>55815.126050420171</v>
      </c>
      <c r="AH300" s="108">
        <f>_xlfn.XLOOKUP(D300,[1]General!$D$7:$D$477,[1]General!$M$7:$M$477)</f>
        <v>66420</v>
      </c>
      <c r="AI300" s="108">
        <f t="shared" si="701"/>
        <v>167445.37815126052</v>
      </c>
      <c r="AJ300" s="108">
        <f t="shared" si="702"/>
        <v>199260</v>
      </c>
      <c r="AK300" s="108">
        <f t="shared" si="605"/>
        <v>198564.5</v>
      </c>
      <c r="AL300" s="108">
        <f t="shared" si="606"/>
        <v>7224.9931141835696</v>
      </c>
      <c r="AM300" s="127">
        <f t="shared" si="607"/>
        <v>3.6386126997441988E-2</v>
      </c>
      <c r="AN300" s="108">
        <f t="shared" si="608"/>
        <v>66188.166666666672</v>
      </c>
      <c r="AO300" s="108">
        <f t="shared" si="609"/>
        <v>198564.5</v>
      </c>
      <c r="AP300" s="108">
        <f t="shared" si="610"/>
        <v>312054.25</v>
      </c>
      <c r="AQ300" s="108">
        <f t="shared" si="611"/>
        <v>113489.75</v>
      </c>
      <c r="AR300" s="133">
        <f t="shared" si="612"/>
        <v>0.36368596165570571</v>
      </c>
      <c r="AS300" s="131">
        <f>+AN300</f>
        <v>66188.166666666672</v>
      </c>
      <c r="AT300" s="156">
        <f t="shared" si="695"/>
        <v>198564.5</v>
      </c>
      <c r="AU300" s="157" t="s">
        <v>44</v>
      </c>
    </row>
    <row r="301" spans="1:78" ht="87" x14ac:dyDescent="0.35">
      <c r="A301" s="9">
        <v>254</v>
      </c>
      <c r="B301" s="9" t="s">
        <v>34</v>
      </c>
      <c r="C301" s="10" t="s">
        <v>297</v>
      </c>
      <c r="D301" s="39" t="s">
        <v>298</v>
      </c>
      <c r="E301" s="73"/>
      <c r="F301" s="17" t="s">
        <v>357</v>
      </c>
      <c r="G301" s="10">
        <v>8</v>
      </c>
      <c r="H301" s="105">
        <v>218500</v>
      </c>
      <c r="I301" s="123">
        <f t="shared" si="685"/>
        <v>260015</v>
      </c>
      <c r="J301" s="105">
        <f t="shared" si="561"/>
        <v>1748000</v>
      </c>
      <c r="K301" s="140">
        <f t="shared" si="658"/>
        <v>2080120</v>
      </c>
      <c r="L301" s="108">
        <v>228000</v>
      </c>
      <c r="M301" s="108">
        <f>+L301*1.19</f>
        <v>271320</v>
      </c>
      <c r="N301" s="108">
        <f>+L301*G301</f>
        <v>1824000</v>
      </c>
      <c r="O301" s="108">
        <f>+M301*G301</f>
        <v>2170560</v>
      </c>
      <c r="P301" s="108">
        <v>123500</v>
      </c>
      <c r="Q301" s="108">
        <f t="shared" si="686"/>
        <v>146965</v>
      </c>
      <c r="R301" s="105">
        <f t="shared" si="687"/>
        <v>988000</v>
      </c>
      <c r="S301" s="108">
        <f t="shared" si="688"/>
        <v>1175720</v>
      </c>
      <c r="T301" s="108">
        <f t="shared" si="603"/>
        <v>1808800</v>
      </c>
      <c r="U301" s="108">
        <f t="shared" si="604"/>
        <v>449175.21688831702</v>
      </c>
      <c r="V301" s="127">
        <f t="shared" si="598"/>
        <v>0.24832774042918898</v>
      </c>
      <c r="W301" s="108">
        <f t="shared" si="599"/>
        <v>226100</v>
      </c>
      <c r="X301" s="108">
        <f t="shared" si="600"/>
        <v>1808800</v>
      </c>
      <c r="Y301" s="108">
        <v>115092</v>
      </c>
      <c r="Z301" s="108">
        <f>+Y301*1.19</f>
        <v>136959.47999999998</v>
      </c>
      <c r="AA301" s="108">
        <f t="shared" si="696"/>
        <v>920736</v>
      </c>
      <c r="AB301" s="108">
        <f t="shared" si="697"/>
        <v>1095675.8399999999</v>
      </c>
      <c r="AC301" s="108">
        <f t="shared" si="698"/>
        <v>151957.98319327732</v>
      </c>
      <c r="AD301" s="108">
        <v>180830</v>
      </c>
      <c r="AE301" s="108">
        <f t="shared" si="699"/>
        <v>1215663.8655462186</v>
      </c>
      <c r="AF301" s="108">
        <f t="shared" si="700"/>
        <v>1446640</v>
      </c>
      <c r="AG301" s="105">
        <f>_xlfn.XLOOKUP(D301,[1]General!$D$7:$D$477,[1]General!$L$7:$L$477)</f>
        <v>157915.96638655462</v>
      </c>
      <c r="AH301" s="108">
        <f>_xlfn.XLOOKUP(D301,[1]General!$D$7:$D$477,[1]General!$M$7:$M$477)</f>
        <v>187920</v>
      </c>
      <c r="AI301" s="108">
        <f t="shared" si="701"/>
        <v>1263327.7310924369</v>
      </c>
      <c r="AJ301" s="108">
        <f t="shared" si="702"/>
        <v>1503360</v>
      </c>
      <c r="AK301" s="108">
        <f t="shared" si="605"/>
        <v>1348558.6133333333</v>
      </c>
      <c r="AL301" s="108">
        <f t="shared" si="606"/>
        <v>180308.18503619177</v>
      </c>
      <c r="AM301" s="127">
        <f t="shared" si="607"/>
        <v>0.13370437387998327</v>
      </c>
      <c r="AN301" s="108">
        <f t="shared" si="608"/>
        <v>168569.82666666666</v>
      </c>
      <c r="AO301" s="108">
        <f t="shared" si="609"/>
        <v>1348558.6133333333</v>
      </c>
      <c r="AP301" s="108">
        <f t="shared" si="610"/>
        <v>1578679.3066666666</v>
      </c>
      <c r="AQ301" s="108">
        <f t="shared" si="611"/>
        <v>230120.69333333295</v>
      </c>
      <c r="AR301" s="133">
        <f t="shared" si="612"/>
        <v>0.14576785314252697</v>
      </c>
      <c r="AS301" s="131">
        <f>AVERAGE(I301,M301,Q301,Z301,AD301,AH301)</f>
        <v>197334.91333333333</v>
      </c>
      <c r="AT301" s="156">
        <f t="shared" si="695"/>
        <v>1578679.3066666666</v>
      </c>
      <c r="AU301" s="169" t="s">
        <v>38</v>
      </c>
    </row>
    <row r="302" spans="1:78" ht="58" x14ac:dyDescent="0.35">
      <c r="A302" s="67">
        <v>255</v>
      </c>
      <c r="B302" s="67" t="s">
        <v>34</v>
      </c>
      <c r="C302" s="68" t="s">
        <v>210</v>
      </c>
      <c r="D302" s="69" t="str">
        <f>+[2]General!$D$289</f>
        <v>3 Bonos de reconocimiento deportivo, redimibles en almacenes deportivos ubicados en Bogotá por el valor de cada una de las premiaciones Nota: El pago de este bono debe incluir la carga tributaria y el pago del mismo debe ser valor neto</v>
      </c>
      <c r="E302" s="77"/>
      <c r="F302" s="70" t="s">
        <v>169</v>
      </c>
      <c r="G302" s="68">
        <v>1</v>
      </c>
      <c r="H302" s="97"/>
      <c r="I302" s="97"/>
      <c r="J302" s="97"/>
      <c r="K302" s="97"/>
      <c r="L302" s="125"/>
      <c r="M302" s="125"/>
      <c r="N302" s="125"/>
      <c r="O302" s="125"/>
      <c r="P302" s="125"/>
      <c r="Q302" s="125"/>
      <c r="R302" s="125"/>
      <c r="S302" s="125"/>
      <c r="T302" s="125"/>
      <c r="U302" s="125"/>
      <c r="V302" s="138"/>
      <c r="W302" s="125"/>
      <c r="X302" s="125"/>
      <c r="Y302" s="125"/>
      <c r="Z302" s="125"/>
      <c r="AA302" s="125"/>
      <c r="AB302" s="125"/>
      <c r="AC302" s="125" t="s">
        <v>160</v>
      </c>
      <c r="AD302" s="125" t="s">
        <v>161</v>
      </c>
      <c r="AE302" s="125" t="s">
        <v>161</v>
      </c>
      <c r="AF302" s="125" t="s">
        <v>161</v>
      </c>
      <c r="AG302" s="125"/>
      <c r="AH302" s="125"/>
      <c r="AI302" s="125"/>
      <c r="AJ302" s="125"/>
      <c r="AK302" s="125"/>
      <c r="AL302" s="125"/>
      <c r="AM302" s="138"/>
      <c r="AN302" s="125"/>
      <c r="AO302" s="125"/>
      <c r="AP302" s="125"/>
      <c r="AQ302" s="125"/>
      <c r="AR302" s="130"/>
      <c r="AS302" s="100">
        <v>1600000</v>
      </c>
      <c r="AT302" s="156">
        <f t="shared" si="695"/>
        <v>1600000</v>
      </c>
      <c r="AU302" s="96"/>
    </row>
    <row r="303" spans="1:78" ht="43.5" x14ac:dyDescent="0.35">
      <c r="A303" s="9">
        <v>256</v>
      </c>
      <c r="B303" s="9" t="s">
        <v>166</v>
      </c>
      <c r="C303" s="10" t="s">
        <v>213</v>
      </c>
      <c r="D303" s="39" t="s">
        <v>299</v>
      </c>
      <c r="E303" s="73"/>
      <c r="F303" s="17" t="s">
        <v>357</v>
      </c>
      <c r="G303" s="10">
        <v>10</v>
      </c>
      <c r="H303" s="105">
        <v>11596.64</v>
      </c>
      <c r="I303" s="123">
        <f t="shared" si="685"/>
        <v>13800.0016</v>
      </c>
      <c r="J303" s="105">
        <f t="shared" si="561"/>
        <v>115966.39999999999</v>
      </c>
      <c r="K303" s="140">
        <f t="shared" si="658"/>
        <v>138000.016</v>
      </c>
      <c r="L303" s="108">
        <v>11899.16</v>
      </c>
      <c r="M303" s="108">
        <f>+L303*1.19</f>
        <v>14160.000399999999</v>
      </c>
      <c r="N303" s="108">
        <f>+L303*G303</f>
        <v>118991.6</v>
      </c>
      <c r="O303" s="108">
        <f>+M303*G303</f>
        <v>141600.00399999999</v>
      </c>
      <c r="P303" s="108">
        <v>6554.62</v>
      </c>
      <c r="Q303" s="108">
        <f t="shared" si="686"/>
        <v>7799.9977999999992</v>
      </c>
      <c r="R303" s="105">
        <f t="shared" ref="R303:R304" si="703">+P303*G303</f>
        <v>65546.2</v>
      </c>
      <c r="S303" s="108">
        <f t="shared" ref="S303:S304" si="704">+Q303*G303</f>
        <v>77999.977999999988</v>
      </c>
      <c r="T303" s="108">
        <f t="shared" si="603"/>
        <v>119199.99933333334</v>
      </c>
      <c r="U303" s="108">
        <f t="shared" si="604"/>
        <v>29169.862264563024</v>
      </c>
      <c r="V303" s="127">
        <f t="shared" si="598"/>
        <v>0.24471361097068314</v>
      </c>
      <c r="W303" s="108">
        <f t="shared" si="599"/>
        <v>11919.999933333333</v>
      </c>
      <c r="X303" s="108">
        <f t="shared" si="600"/>
        <v>119199.99933333334</v>
      </c>
      <c r="Y303" s="108">
        <v>6840</v>
      </c>
      <c r="Z303" s="108">
        <f>+Y303*1.19</f>
        <v>8139.5999999999995</v>
      </c>
      <c r="AA303" s="108">
        <f t="shared" si="696"/>
        <v>68400</v>
      </c>
      <c r="AB303" s="108">
        <f t="shared" si="697"/>
        <v>81396</v>
      </c>
      <c r="AC303" s="108">
        <f t="shared" si="698"/>
        <v>6204.2016806722695</v>
      </c>
      <c r="AD303" s="108">
        <v>7383</v>
      </c>
      <c r="AE303" s="108">
        <f t="shared" si="699"/>
        <v>62042.016806722691</v>
      </c>
      <c r="AF303" s="108">
        <f t="shared" si="700"/>
        <v>73830</v>
      </c>
      <c r="AG303" s="105">
        <f>_xlfn.XLOOKUP(D303,[1]General!$D$7:$D$477,[1]General!$L$7:$L$477)</f>
        <v>7623.5294117647063</v>
      </c>
      <c r="AH303" s="108">
        <f>_xlfn.XLOOKUP(D303,[1]General!$D$7:$D$477,[1]General!$M$7:$M$477)</f>
        <v>9072</v>
      </c>
      <c r="AI303" s="108">
        <f t="shared" si="701"/>
        <v>76235.294117647063</v>
      </c>
      <c r="AJ303" s="108">
        <f t="shared" si="702"/>
        <v>90720</v>
      </c>
      <c r="AK303" s="108">
        <f t="shared" si="605"/>
        <v>81982</v>
      </c>
      <c r="AL303" s="108">
        <f t="shared" si="606"/>
        <v>6907.7527460093706</v>
      </c>
      <c r="AM303" s="127">
        <f t="shared" si="607"/>
        <v>8.4259383108601524E-2</v>
      </c>
      <c r="AN303" s="108">
        <f t="shared" si="608"/>
        <v>8198.1999999999989</v>
      </c>
      <c r="AO303" s="108">
        <f t="shared" si="609"/>
        <v>81982</v>
      </c>
      <c r="AP303" s="108">
        <f t="shared" si="610"/>
        <v>100590.99966666667</v>
      </c>
      <c r="AQ303" s="108">
        <f t="shared" si="611"/>
        <v>18608.999666666659</v>
      </c>
      <c r="AR303" s="133">
        <f t="shared" si="612"/>
        <v>0.18499666698146169</v>
      </c>
      <c r="AS303" s="131">
        <f>AVERAGE(I303,M303,Q303,Z303,AD303,AH303)</f>
        <v>10059.099966666667</v>
      </c>
      <c r="AT303" s="156">
        <f t="shared" si="695"/>
        <v>100590.99966666667</v>
      </c>
      <c r="AU303" s="157" t="s">
        <v>38</v>
      </c>
    </row>
    <row r="304" spans="1:78" s="37" customFormat="1" ht="58" x14ac:dyDescent="0.35">
      <c r="A304" s="9">
        <v>257</v>
      </c>
      <c r="B304" s="9" t="s">
        <v>166</v>
      </c>
      <c r="C304" s="10" t="s">
        <v>215</v>
      </c>
      <c r="D304" s="39" t="s">
        <v>300</v>
      </c>
      <c r="E304" s="73"/>
      <c r="F304" s="17" t="s">
        <v>357</v>
      </c>
      <c r="G304" s="10">
        <v>25</v>
      </c>
      <c r="H304" s="105">
        <v>6900</v>
      </c>
      <c r="I304" s="123">
        <f t="shared" si="685"/>
        <v>8211</v>
      </c>
      <c r="J304" s="105">
        <f t="shared" ref="J304" si="705">+H304*G304</f>
        <v>172500</v>
      </c>
      <c r="K304" s="140">
        <f t="shared" ref="K304" si="706">+I304*G304</f>
        <v>205275</v>
      </c>
      <c r="L304" s="108">
        <v>7200</v>
      </c>
      <c r="M304" s="108">
        <f>+L304*1.19</f>
        <v>8568</v>
      </c>
      <c r="N304" s="108">
        <f>+L304*G304</f>
        <v>180000</v>
      </c>
      <c r="O304" s="108">
        <f>+M304*G304</f>
        <v>214200</v>
      </c>
      <c r="P304" s="108">
        <v>3900</v>
      </c>
      <c r="Q304" s="108">
        <f t="shared" si="686"/>
        <v>4641</v>
      </c>
      <c r="R304" s="105">
        <f t="shared" si="703"/>
        <v>97500</v>
      </c>
      <c r="S304" s="108">
        <f t="shared" si="704"/>
        <v>116025</v>
      </c>
      <c r="T304" s="108">
        <f t="shared" si="603"/>
        <v>178500</v>
      </c>
      <c r="U304" s="108">
        <f t="shared" si="604"/>
        <v>44326.501666610238</v>
      </c>
      <c r="V304" s="127">
        <f t="shared" si="598"/>
        <v>0.24832774042918901</v>
      </c>
      <c r="W304" s="108">
        <f t="shared" si="599"/>
        <v>7140</v>
      </c>
      <c r="X304" s="108">
        <f t="shared" si="600"/>
        <v>178500</v>
      </c>
      <c r="Y304" s="108">
        <v>4437</v>
      </c>
      <c r="Z304" s="108">
        <f>+Y304*1.19</f>
        <v>5280.03</v>
      </c>
      <c r="AA304" s="108">
        <f t="shared" si="696"/>
        <v>110925</v>
      </c>
      <c r="AB304" s="108">
        <f t="shared" si="697"/>
        <v>132000.75</v>
      </c>
      <c r="AC304" s="108">
        <f t="shared" si="698"/>
        <v>4046.2184873949582</v>
      </c>
      <c r="AD304" s="108">
        <v>4815</v>
      </c>
      <c r="AE304" s="108">
        <f>+AC304*G304</f>
        <v>101155.46218487395</v>
      </c>
      <c r="AF304" s="108">
        <f>+AD304*G304</f>
        <v>120375</v>
      </c>
      <c r="AG304" s="105">
        <f>_xlfn.XLOOKUP(D304,[1]General!$D$7:$D$477,[1]General!$L$7:$L$477)</f>
        <v>4719.3277310924368</v>
      </c>
      <c r="AH304" s="108">
        <f>_xlfn.XLOOKUP(D304,[1]General!$D$7:$D$477,[1]General!$M$7:$M$477)</f>
        <v>5616</v>
      </c>
      <c r="AI304" s="108">
        <f t="shared" si="701"/>
        <v>117983.19327731091</v>
      </c>
      <c r="AJ304" s="108">
        <f t="shared" si="702"/>
        <v>140400</v>
      </c>
      <c r="AK304" s="108">
        <f>AVERAGE(AB304,AF304,AJ304)</f>
        <v>130925.25</v>
      </c>
      <c r="AL304" s="108">
        <f>_xlfn.STDEV.P(AB304,AF304,AJ304)</f>
        <v>8210.4681733138696</v>
      </c>
      <c r="AM304" s="127">
        <f t="shared" si="607"/>
        <v>6.2711113198667706E-2</v>
      </c>
      <c r="AN304" s="108">
        <f t="shared" si="608"/>
        <v>5237.0099999999993</v>
      </c>
      <c r="AO304" s="108">
        <f t="shared" si="609"/>
        <v>130925.25</v>
      </c>
      <c r="AP304" s="108">
        <f t="shared" si="610"/>
        <v>154712.625</v>
      </c>
      <c r="AQ304" s="108">
        <f t="shared" si="611"/>
        <v>23787.375</v>
      </c>
      <c r="AR304" s="133">
        <f t="shared" si="612"/>
        <v>0.15375199664539335</v>
      </c>
      <c r="AS304" s="131">
        <f>AVERAGE(I304,M304,Q304,Z304,AD304,AH304)</f>
        <v>6188.5050000000001</v>
      </c>
      <c r="AT304" s="156">
        <f t="shared" si="695"/>
        <v>154712.625</v>
      </c>
      <c r="AU304" s="157" t="s">
        <v>38</v>
      </c>
      <c r="AV304" s="58"/>
      <c r="AW304" s="171"/>
      <c r="AX304" s="58"/>
      <c r="AY304" s="58"/>
      <c r="AZ304" s="58"/>
      <c r="BA304" s="58"/>
      <c r="BB304" s="58"/>
      <c r="BC304" s="58"/>
      <c r="BD304" s="58"/>
      <c r="BE304" s="58"/>
      <c r="BF304" s="58"/>
      <c r="BG304" s="58"/>
      <c r="BH304" s="58"/>
      <c r="BI304" s="58"/>
      <c r="BJ304" s="58"/>
      <c r="BK304" s="58"/>
      <c r="BL304" s="58"/>
      <c r="BM304" s="58"/>
      <c r="BN304" s="58"/>
      <c r="BO304" s="58"/>
      <c r="BP304" s="58"/>
      <c r="BQ304" s="58"/>
      <c r="BR304" s="58"/>
      <c r="BS304" s="58"/>
      <c r="BT304" s="58"/>
      <c r="BU304" s="58"/>
      <c r="BV304" s="58"/>
      <c r="BW304" s="58"/>
      <c r="BX304" s="58"/>
      <c r="BY304" s="58"/>
      <c r="BZ304" s="58"/>
    </row>
    <row r="305" spans="1:78" s="37" customFormat="1" x14ac:dyDescent="0.35">
      <c r="A305" s="236" t="s">
        <v>151</v>
      </c>
      <c r="B305" s="237"/>
      <c r="C305" s="237"/>
      <c r="D305" s="237"/>
      <c r="E305" s="237"/>
      <c r="F305" s="237"/>
      <c r="G305" s="238"/>
      <c r="H305" s="112">
        <f>SUM(H297:H304)</f>
        <v>1583646.64</v>
      </c>
      <c r="I305" s="112">
        <f t="shared" ref="I305:K305" si="707">SUM(I297:I304)</f>
        <v>1884539.5016000001</v>
      </c>
      <c r="J305" s="112">
        <f t="shared" si="707"/>
        <v>7663416.4000000004</v>
      </c>
      <c r="K305" s="112">
        <f t="shared" si="707"/>
        <v>9119465.5160000008</v>
      </c>
      <c r="L305" s="109">
        <f>SUM(L297:L304)</f>
        <v>1636699.16</v>
      </c>
      <c r="M305" s="109">
        <f t="shared" ref="M305:O305" si="708">SUM(M297:M304)</f>
        <v>1947672.0004</v>
      </c>
      <c r="N305" s="109">
        <f t="shared" si="708"/>
        <v>7944191.5999999996</v>
      </c>
      <c r="O305" s="109">
        <f t="shared" si="708"/>
        <v>9453588.0040000007</v>
      </c>
      <c r="P305" s="109">
        <f>SUM(P297:P304)</f>
        <v>895104.62</v>
      </c>
      <c r="Q305" s="109">
        <f t="shared" ref="Q305:AU305" si="709">SUM(Q297:Q304)</f>
        <v>1065174.4978</v>
      </c>
      <c r="R305" s="109">
        <f t="shared" si="709"/>
        <v>4331496.2</v>
      </c>
      <c r="S305" s="109">
        <f t="shared" si="709"/>
        <v>5154480.4780000001</v>
      </c>
      <c r="T305" s="109">
        <f t="shared" si="709"/>
        <v>7909177.9993333332</v>
      </c>
      <c r="U305" s="109">
        <f t="shared" si="709"/>
        <v>1953147.6852710072</v>
      </c>
      <c r="V305" s="109"/>
      <c r="W305" s="109">
        <f t="shared" si="709"/>
        <v>1632461.9999333334</v>
      </c>
      <c r="X305" s="109">
        <f t="shared" si="709"/>
        <v>7909177.9993333332</v>
      </c>
      <c r="Y305" s="109">
        <f t="shared" si="709"/>
        <v>558864</v>
      </c>
      <c r="Z305" s="109">
        <f t="shared" si="709"/>
        <v>665048.16</v>
      </c>
      <c r="AA305" s="109">
        <f t="shared" si="709"/>
        <v>2793174</v>
      </c>
      <c r="AB305" s="109">
        <f t="shared" si="709"/>
        <v>3323877.0599999996</v>
      </c>
      <c r="AC305" s="109">
        <f t="shared" si="709"/>
        <v>578519.32773109258</v>
      </c>
      <c r="AD305" s="109">
        <f t="shared" si="709"/>
        <v>688438</v>
      </c>
      <c r="AE305" s="109">
        <f>SUM(AE297:AE304)</f>
        <v>3036462.1848739493</v>
      </c>
      <c r="AF305" s="109">
        <f>SUM(AF297:AF304)</f>
        <v>3613390</v>
      </c>
      <c r="AG305" s="109">
        <f t="shared" si="709"/>
        <v>584578.15126050427</v>
      </c>
      <c r="AH305" s="109">
        <f t="shared" si="709"/>
        <v>695648</v>
      </c>
      <c r="AI305" s="109">
        <f t="shared" si="709"/>
        <v>3115714.2857142859</v>
      </c>
      <c r="AJ305" s="109">
        <f t="shared" si="709"/>
        <v>3707700</v>
      </c>
      <c r="AK305" s="109">
        <f t="shared" si="709"/>
        <v>3548322.3533333335</v>
      </c>
      <c r="AL305" s="109">
        <f t="shared" si="709"/>
        <v>299409.94428161281</v>
      </c>
      <c r="AM305" s="109"/>
      <c r="AN305" s="109">
        <f t="shared" si="709"/>
        <v>683044.72</v>
      </c>
      <c r="AO305" s="109">
        <f t="shared" si="709"/>
        <v>3548322.3533333335</v>
      </c>
      <c r="AP305" s="109">
        <f t="shared" si="709"/>
        <v>5728750.1763333334</v>
      </c>
      <c r="AQ305" s="109">
        <f t="shared" si="709"/>
        <v>2288958.0529999994</v>
      </c>
      <c r="AR305" s="109"/>
      <c r="AS305" s="109">
        <f t="shared" si="709"/>
        <v>2296533.8299666666</v>
      </c>
      <c r="AT305" s="109">
        <f t="shared" si="709"/>
        <v>5366574.3063333333</v>
      </c>
      <c r="AU305" s="109">
        <f t="shared" si="709"/>
        <v>0</v>
      </c>
      <c r="AV305" s="58"/>
      <c r="AW305" s="171">
        <v>5366574.3063333333</v>
      </c>
      <c r="AX305" s="58"/>
      <c r="AY305" s="58"/>
      <c r="AZ305" s="58"/>
      <c r="BA305" s="58"/>
      <c r="BB305" s="58"/>
      <c r="BC305" s="58"/>
      <c r="BD305" s="58"/>
      <c r="BE305" s="58"/>
      <c r="BF305" s="58"/>
      <c r="BG305" s="58"/>
      <c r="BH305" s="58"/>
      <c r="BI305" s="58"/>
      <c r="BJ305" s="58"/>
      <c r="BK305" s="58"/>
      <c r="BL305" s="58"/>
      <c r="BM305" s="58"/>
      <c r="BN305" s="58"/>
      <c r="BO305" s="58"/>
      <c r="BP305" s="58"/>
      <c r="BQ305" s="58"/>
      <c r="BR305" s="58"/>
      <c r="BS305" s="58"/>
      <c r="BT305" s="58"/>
      <c r="BU305" s="58"/>
      <c r="BV305" s="58"/>
      <c r="BW305" s="58"/>
      <c r="BX305" s="58"/>
      <c r="BY305" s="58"/>
      <c r="BZ305" s="58"/>
    </row>
    <row r="306" spans="1:78" x14ac:dyDescent="0.35">
      <c r="A306" s="81" t="s">
        <v>359</v>
      </c>
      <c r="B306" s="82"/>
      <c r="C306" s="82"/>
      <c r="D306" s="82"/>
      <c r="E306" s="82"/>
      <c r="F306" s="82"/>
      <c r="G306" s="82"/>
      <c r="H306" s="107"/>
      <c r="I306" s="124"/>
      <c r="J306" s="124"/>
      <c r="K306" s="142"/>
      <c r="L306" s="142"/>
      <c r="M306" s="142"/>
      <c r="N306" s="142"/>
      <c r="O306" s="142"/>
      <c r="P306" s="142"/>
      <c r="Q306" s="142"/>
      <c r="R306" s="142"/>
      <c r="S306" s="142"/>
      <c r="T306" s="142"/>
      <c r="U306" s="142"/>
      <c r="V306" s="142"/>
      <c r="W306" s="142"/>
      <c r="X306" s="142"/>
      <c r="Y306" s="142"/>
      <c r="Z306" s="142"/>
      <c r="AA306" s="142"/>
      <c r="AB306" s="142"/>
      <c r="AC306" s="142"/>
      <c r="AD306" s="142"/>
      <c r="AE306" s="142"/>
      <c r="AF306" s="142"/>
      <c r="AG306" s="142"/>
      <c r="AH306" s="142"/>
      <c r="AI306" s="142"/>
      <c r="AJ306" s="142"/>
      <c r="AK306" s="142"/>
      <c r="AL306" s="142"/>
      <c r="AM306" s="142"/>
      <c r="AN306" s="142"/>
      <c r="AO306" s="142"/>
      <c r="AP306" s="142"/>
      <c r="AQ306" s="142"/>
      <c r="AR306" s="142"/>
      <c r="AS306" s="142"/>
      <c r="AT306" s="142"/>
      <c r="AU306" s="142"/>
    </row>
    <row r="307" spans="1:78" ht="43.5" x14ac:dyDescent="0.35">
      <c r="A307" s="9">
        <v>258</v>
      </c>
      <c r="B307" s="9" t="s">
        <v>166</v>
      </c>
      <c r="C307" s="10" t="s">
        <v>305</v>
      </c>
      <c r="D307" s="39" t="s">
        <v>306</v>
      </c>
      <c r="E307" s="73"/>
      <c r="F307" s="17" t="s">
        <v>357</v>
      </c>
      <c r="G307" s="10">
        <v>4</v>
      </c>
      <c r="H307" s="105">
        <v>897000</v>
      </c>
      <c r="I307" s="123">
        <f t="shared" ref="I307:I312" si="710">+H307*1.19</f>
        <v>1067430</v>
      </c>
      <c r="J307" s="105">
        <f t="shared" si="561"/>
        <v>3588000</v>
      </c>
      <c r="K307" s="140">
        <f t="shared" si="658"/>
        <v>4269720</v>
      </c>
      <c r="L307" s="108">
        <v>936000</v>
      </c>
      <c r="M307" s="108">
        <f t="shared" ref="M307:M312" si="711">+L307*1.19</f>
        <v>1113840</v>
      </c>
      <c r="N307" s="108">
        <f t="shared" ref="N307:N312" si="712">+L307*G307</f>
        <v>3744000</v>
      </c>
      <c r="O307" s="108">
        <f t="shared" ref="O307:O312" si="713">+M307*G307</f>
        <v>4455360</v>
      </c>
      <c r="P307" s="108">
        <v>507000</v>
      </c>
      <c r="Q307" s="108">
        <f t="shared" ref="Q307:Q312" si="714">+P307*1.19</f>
        <v>603330</v>
      </c>
      <c r="R307" s="105">
        <f t="shared" ref="R307:R312" si="715">+P307*G307</f>
        <v>2028000</v>
      </c>
      <c r="S307" s="108">
        <f t="shared" ref="S307:S312" si="716">+Q307*G307</f>
        <v>2413320</v>
      </c>
      <c r="T307" s="108">
        <f t="shared" si="603"/>
        <v>3712800</v>
      </c>
      <c r="U307" s="108">
        <f t="shared" si="604"/>
        <v>921991.2346654929</v>
      </c>
      <c r="V307" s="127">
        <f t="shared" si="598"/>
        <v>0.24832774042918898</v>
      </c>
      <c r="W307" s="108">
        <f t="shared" si="599"/>
        <v>928200</v>
      </c>
      <c r="X307" s="108">
        <f t="shared" si="600"/>
        <v>3712800</v>
      </c>
      <c r="Y307" s="108">
        <v>130378</v>
      </c>
      <c r="Z307" s="108">
        <f t="shared" ref="Z307:Z312" si="717">+Y307*1.19</f>
        <v>155149.82</v>
      </c>
      <c r="AA307" s="108">
        <f t="shared" ref="AA307" si="718">+Y307*G307</f>
        <v>521512</v>
      </c>
      <c r="AB307" s="108">
        <f t="shared" ref="AB307" si="719">+Z307*G307</f>
        <v>620599.28</v>
      </c>
      <c r="AC307" s="108">
        <f t="shared" ref="AC307:AC312" si="720">+AD307/1.19</f>
        <v>118689.0756302521</v>
      </c>
      <c r="AD307" s="108">
        <v>141240</v>
      </c>
      <c r="AE307" s="108">
        <f>+AC307*G307</f>
        <v>474756.30252100842</v>
      </c>
      <c r="AF307" s="108">
        <f>+AD307*G307</f>
        <v>564960</v>
      </c>
      <c r="AG307" s="105">
        <f>_xlfn.XLOOKUP(D307,[1]General!$D$7:$D$477,[1]General!$L$7:$L$477)</f>
        <v>136134.45378151262</v>
      </c>
      <c r="AH307" s="108">
        <f>_xlfn.XLOOKUP(D307,[1]General!$D$7:$D$477,[1]General!$M$7:$M$477)</f>
        <v>162000</v>
      </c>
      <c r="AI307" s="108">
        <f t="shared" ref="AI307" si="721">+AG307*G307</f>
        <v>544537.8151260505</v>
      </c>
      <c r="AJ307" s="108">
        <f t="shared" ref="AJ307" si="722">AH307*G307</f>
        <v>648000</v>
      </c>
      <c r="AK307" s="108">
        <f>AVERAGE(AB307,AF307,AJ307)</f>
        <v>611186.42666666664</v>
      </c>
      <c r="AL307" s="108">
        <f>_xlfn.STDEV.P(AB307,AF307,AJ307)</f>
        <v>34548.147619480595</v>
      </c>
      <c r="AM307" s="127">
        <f t="shared" si="607"/>
        <v>5.6526365953350463E-2</v>
      </c>
      <c r="AN307" s="108">
        <f t="shared" si="608"/>
        <v>152796.60666666666</v>
      </c>
      <c r="AO307" s="108">
        <f t="shared" si="609"/>
        <v>611186.42666666664</v>
      </c>
      <c r="AP307" s="108">
        <f t="shared" si="610"/>
        <v>2161993.2133333334</v>
      </c>
      <c r="AQ307" s="108">
        <f t="shared" si="611"/>
        <v>1550806.7866666664</v>
      </c>
      <c r="AR307" s="133">
        <f t="shared" si="612"/>
        <v>0.71730418814574004</v>
      </c>
      <c r="AS307" s="131">
        <f>+AN307</f>
        <v>152796.60666666666</v>
      </c>
      <c r="AT307" s="156">
        <f t="shared" ref="AT307:AT313" si="723">+AS307*G307</f>
        <v>611186.42666666664</v>
      </c>
      <c r="AU307" s="157" t="s">
        <v>44</v>
      </c>
    </row>
    <row r="308" spans="1:78" ht="58" x14ac:dyDescent="0.35">
      <c r="A308" s="9">
        <v>259</v>
      </c>
      <c r="B308" s="9" t="s">
        <v>34</v>
      </c>
      <c r="C308" s="10" t="s">
        <v>207</v>
      </c>
      <c r="D308" s="39" t="s">
        <v>208</v>
      </c>
      <c r="E308" s="73"/>
      <c r="F308" s="17" t="s">
        <v>357</v>
      </c>
      <c r="G308" s="10">
        <v>3</v>
      </c>
      <c r="H308" s="105">
        <v>173650</v>
      </c>
      <c r="I308" s="123">
        <f t="shared" si="710"/>
        <v>206643.5</v>
      </c>
      <c r="J308" s="105">
        <f t="shared" si="561"/>
        <v>520950</v>
      </c>
      <c r="K308" s="140">
        <f t="shared" si="658"/>
        <v>619930.5</v>
      </c>
      <c r="L308" s="108">
        <v>184220</v>
      </c>
      <c r="M308" s="108">
        <f t="shared" si="711"/>
        <v>219221.8</v>
      </c>
      <c r="N308" s="108">
        <f t="shared" si="712"/>
        <v>552660</v>
      </c>
      <c r="O308" s="108">
        <f t="shared" si="713"/>
        <v>657665.39999999991</v>
      </c>
      <c r="P308" s="108">
        <v>98150</v>
      </c>
      <c r="Q308" s="108">
        <f t="shared" si="714"/>
        <v>116798.5</v>
      </c>
      <c r="R308" s="105">
        <f t="shared" si="715"/>
        <v>294450</v>
      </c>
      <c r="S308" s="108">
        <f t="shared" si="716"/>
        <v>350395.5</v>
      </c>
      <c r="T308" s="108">
        <f t="shared" si="603"/>
        <v>542663.79999999993</v>
      </c>
      <c r="U308" s="108">
        <f t="shared" si="604"/>
        <v>136824.23045199268</v>
      </c>
      <c r="V308" s="127">
        <f t="shared" si="598"/>
        <v>0.25213443471260233</v>
      </c>
      <c r="W308" s="108">
        <f t="shared" si="599"/>
        <v>180887.93333333335</v>
      </c>
      <c r="X308" s="108">
        <f t="shared" si="600"/>
        <v>542663.79999999993</v>
      </c>
      <c r="Y308" s="108">
        <v>196017</v>
      </c>
      <c r="Z308" s="108">
        <f t="shared" si="717"/>
        <v>233260.22999999998</v>
      </c>
      <c r="AA308" s="108">
        <f t="shared" ref="AA308" si="724">+Y308*G308</f>
        <v>588051</v>
      </c>
      <c r="AB308" s="108">
        <f t="shared" ref="AB308" si="725">+Z308*G308</f>
        <v>699780.69</v>
      </c>
      <c r="AC308" s="108">
        <f t="shared" si="720"/>
        <v>181630.25210084036</v>
      </c>
      <c r="AD308" s="108">
        <v>216140</v>
      </c>
      <c r="AE308" s="108">
        <f t="shared" ref="AE308:AE312" si="726">+AC308*G308</f>
        <v>544890.7563025211</v>
      </c>
      <c r="AF308" s="108">
        <f t="shared" ref="AF308:AF312" si="727">+AD308*G308</f>
        <v>648420</v>
      </c>
      <c r="AG308" s="105">
        <f>_xlfn.XLOOKUP(D308,[1]General!$D$7:$D$477,[1]General!$L$7:$L$477)</f>
        <v>166554.62184873951</v>
      </c>
      <c r="AH308" s="108">
        <f>_xlfn.XLOOKUP(D308,[1]General!$D$7:$D$477,[1]General!$M$7:$M$477)</f>
        <v>198200</v>
      </c>
      <c r="AI308" s="108">
        <f t="shared" ref="AI308:AI312" si="728">+AG308*G308</f>
        <v>499663.86554621853</v>
      </c>
      <c r="AJ308" s="108">
        <f t="shared" ref="AJ308:AJ312" si="729">AH308*G308</f>
        <v>594600</v>
      </c>
      <c r="AK308" s="108">
        <f t="shared" si="605"/>
        <v>647600.23</v>
      </c>
      <c r="AL308" s="108">
        <f t="shared" si="606"/>
        <v>42943.749287944083</v>
      </c>
      <c r="AM308" s="127">
        <f t="shared" si="607"/>
        <v>6.6312127912530369E-2</v>
      </c>
      <c r="AN308" s="108">
        <f t="shared" si="608"/>
        <v>215866.74333333332</v>
      </c>
      <c r="AO308" s="108">
        <f t="shared" si="609"/>
        <v>647600.23</v>
      </c>
      <c r="AP308" s="108">
        <f t="shared" si="610"/>
        <v>595132.0149999999</v>
      </c>
      <c r="AQ308" s="108">
        <f t="shared" si="611"/>
        <v>52468.215000000026</v>
      </c>
      <c r="AR308" s="116">
        <f t="shared" si="612"/>
        <v>8.8162313028984057E-2</v>
      </c>
      <c r="AS308" s="131">
        <f>AVERAGE(I308,M308,Q308,Z308,AD308,AH308)</f>
        <v>198377.33833333335</v>
      </c>
      <c r="AT308" s="156">
        <f t="shared" si="723"/>
        <v>595132.01500000001</v>
      </c>
      <c r="AU308" s="157" t="s">
        <v>38</v>
      </c>
    </row>
    <row r="309" spans="1:78" ht="29" x14ac:dyDescent="0.35">
      <c r="A309" s="9">
        <v>260</v>
      </c>
      <c r="B309" s="9" t="s">
        <v>34</v>
      </c>
      <c r="C309" s="10" t="s">
        <v>309</v>
      </c>
      <c r="D309" s="39" t="s">
        <v>360</v>
      </c>
      <c r="E309" s="73"/>
      <c r="F309" s="17" t="s">
        <v>357</v>
      </c>
      <c r="G309" s="10">
        <v>8</v>
      </c>
      <c r="H309" s="105">
        <v>28750</v>
      </c>
      <c r="I309" s="123">
        <f t="shared" si="710"/>
        <v>34212.5</v>
      </c>
      <c r="J309" s="105">
        <f t="shared" si="561"/>
        <v>230000</v>
      </c>
      <c r="K309" s="140">
        <f t="shared" si="658"/>
        <v>273700</v>
      </c>
      <c r="L309" s="108">
        <v>29500</v>
      </c>
      <c r="M309" s="108">
        <f t="shared" si="711"/>
        <v>35105</v>
      </c>
      <c r="N309" s="108">
        <f t="shared" si="712"/>
        <v>236000</v>
      </c>
      <c r="O309" s="108">
        <f t="shared" si="713"/>
        <v>280840</v>
      </c>
      <c r="P309" s="108">
        <v>16250</v>
      </c>
      <c r="Q309" s="108">
        <f t="shared" si="714"/>
        <v>19337.5</v>
      </c>
      <c r="R309" s="105">
        <f t="shared" si="715"/>
        <v>130000</v>
      </c>
      <c r="S309" s="108">
        <f t="shared" si="716"/>
        <v>154700</v>
      </c>
      <c r="T309" s="108">
        <f t="shared" si="603"/>
        <v>236413.33333333334</v>
      </c>
      <c r="U309" s="108">
        <f t="shared" si="604"/>
        <v>57853.530767121054</v>
      </c>
      <c r="V309" s="127">
        <f t="shared" si="598"/>
        <v>0.24471348528194004</v>
      </c>
      <c r="W309" s="108">
        <f t="shared" si="599"/>
        <v>29551.666666666668</v>
      </c>
      <c r="X309" s="108">
        <f t="shared" si="600"/>
        <v>236413.33333333334</v>
      </c>
      <c r="Y309" s="108">
        <v>53050</v>
      </c>
      <c r="Z309" s="108">
        <f t="shared" si="717"/>
        <v>63129.5</v>
      </c>
      <c r="AA309" s="108">
        <f t="shared" ref="AA309:AA312" si="730">+Y309*G309</f>
        <v>424400</v>
      </c>
      <c r="AB309" s="108">
        <f t="shared" ref="AB309:AB312" si="731">+Z309*G309</f>
        <v>505036</v>
      </c>
      <c r="AC309" s="108">
        <f t="shared" si="720"/>
        <v>57995.798319327732</v>
      </c>
      <c r="AD309" s="108">
        <v>69015</v>
      </c>
      <c r="AE309" s="108">
        <f t="shared" si="726"/>
        <v>463966.38655462186</v>
      </c>
      <c r="AF309" s="108">
        <f t="shared" si="727"/>
        <v>552120</v>
      </c>
      <c r="AG309" s="105">
        <f>_xlfn.XLOOKUP(D309,[1]General!$D$7:$D$477,[1]General!$L$7:$L$477)</f>
        <v>50732.773109243702</v>
      </c>
      <c r="AH309" s="108">
        <f>_xlfn.XLOOKUP(D309,[1]General!$D$7:$D$477,[1]General!$M$7:$M$477)</f>
        <v>60372</v>
      </c>
      <c r="AI309" s="108">
        <f t="shared" si="728"/>
        <v>405862.18487394962</v>
      </c>
      <c r="AJ309" s="108">
        <f t="shared" si="729"/>
        <v>482976</v>
      </c>
      <c r="AK309" s="108">
        <f t="shared" si="605"/>
        <v>513377.33333333331</v>
      </c>
      <c r="AL309" s="108">
        <f t="shared" si="606"/>
        <v>28837.551506480035</v>
      </c>
      <c r="AM309" s="127">
        <f t="shared" si="607"/>
        <v>5.6172233626364566E-2</v>
      </c>
      <c r="AN309" s="108">
        <f t="shared" si="608"/>
        <v>64172.166666666664</v>
      </c>
      <c r="AO309" s="108">
        <f t="shared" si="609"/>
        <v>513377.33333333331</v>
      </c>
      <c r="AP309" s="108">
        <f t="shared" si="610"/>
        <v>374895.33333333331</v>
      </c>
      <c r="AQ309" s="108">
        <f t="shared" si="611"/>
        <v>138482.00000000012</v>
      </c>
      <c r="AR309" s="133">
        <f t="shared" si="612"/>
        <v>0.36938843374950908</v>
      </c>
      <c r="AS309" s="131">
        <f>+W309</f>
        <v>29551.666666666668</v>
      </c>
      <c r="AT309" s="156">
        <f t="shared" si="723"/>
        <v>236413.33333333334</v>
      </c>
      <c r="AU309" s="157" t="s">
        <v>51</v>
      </c>
    </row>
    <row r="310" spans="1:78" ht="29" x14ac:dyDescent="0.35">
      <c r="A310" s="9">
        <v>261</v>
      </c>
      <c r="B310" s="9" t="s">
        <v>34</v>
      </c>
      <c r="C310" s="10" t="s">
        <v>361</v>
      </c>
      <c r="D310" s="39" t="s">
        <v>360</v>
      </c>
      <c r="E310" s="73"/>
      <c r="F310" s="17" t="s">
        <v>357</v>
      </c>
      <c r="G310" s="10">
        <v>3</v>
      </c>
      <c r="H310" s="105">
        <v>149500</v>
      </c>
      <c r="I310" s="123">
        <f t="shared" si="710"/>
        <v>177905</v>
      </c>
      <c r="J310" s="105">
        <f t="shared" si="561"/>
        <v>448500</v>
      </c>
      <c r="K310" s="140">
        <f t="shared" si="658"/>
        <v>533715</v>
      </c>
      <c r="L310" s="108">
        <v>156000</v>
      </c>
      <c r="M310" s="108">
        <f t="shared" si="711"/>
        <v>185640</v>
      </c>
      <c r="N310" s="108">
        <f t="shared" si="712"/>
        <v>468000</v>
      </c>
      <c r="O310" s="108">
        <f t="shared" si="713"/>
        <v>556920</v>
      </c>
      <c r="P310" s="108">
        <v>84500</v>
      </c>
      <c r="Q310" s="108">
        <f t="shared" si="714"/>
        <v>100555</v>
      </c>
      <c r="R310" s="105">
        <f t="shared" si="715"/>
        <v>253500</v>
      </c>
      <c r="S310" s="108">
        <f t="shared" si="716"/>
        <v>301665</v>
      </c>
      <c r="T310" s="108">
        <f t="shared" si="603"/>
        <v>464100</v>
      </c>
      <c r="U310" s="108">
        <f t="shared" si="604"/>
        <v>115248.90433318661</v>
      </c>
      <c r="V310" s="127">
        <f t="shared" si="598"/>
        <v>0.24832774042918898</v>
      </c>
      <c r="W310" s="108">
        <f t="shared" si="599"/>
        <v>154700</v>
      </c>
      <c r="X310" s="108">
        <f t="shared" si="600"/>
        <v>464100</v>
      </c>
      <c r="Y310" s="108">
        <v>53050</v>
      </c>
      <c r="Z310" s="108">
        <f t="shared" si="717"/>
        <v>63129.5</v>
      </c>
      <c r="AA310" s="108">
        <f t="shared" si="730"/>
        <v>159150</v>
      </c>
      <c r="AB310" s="108">
        <f t="shared" si="731"/>
        <v>189388.5</v>
      </c>
      <c r="AC310" s="108">
        <f t="shared" si="720"/>
        <v>57995.798319327732</v>
      </c>
      <c r="AD310" s="108">
        <v>69015</v>
      </c>
      <c r="AE310" s="108">
        <f t="shared" si="726"/>
        <v>173987.3949579832</v>
      </c>
      <c r="AF310" s="108">
        <f t="shared" si="727"/>
        <v>207045</v>
      </c>
      <c r="AG310" s="105">
        <f>_xlfn.XLOOKUP(D310,[1]General!$D$7:$D$477,[1]General!$L$7:$L$477)</f>
        <v>50732.773109243702</v>
      </c>
      <c r="AH310" s="108">
        <f>_xlfn.XLOOKUP(D310,[1]General!$D$7:$D$477,[1]General!$M$7:$M$477)</f>
        <v>60372</v>
      </c>
      <c r="AI310" s="108">
        <f t="shared" si="728"/>
        <v>152198.31932773109</v>
      </c>
      <c r="AJ310" s="108">
        <f t="shared" si="729"/>
        <v>181116</v>
      </c>
      <c r="AK310" s="108">
        <f t="shared" si="605"/>
        <v>192516.5</v>
      </c>
      <c r="AL310" s="108">
        <f t="shared" si="606"/>
        <v>10814.081814930012</v>
      </c>
      <c r="AM310" s="127">
        <f t="shared" si="607"/>
        <v>5.6172233626364559E-2</v>
      </c>
      <c r="AN310" s="108">
        <f t="shared" si="608"/>
        <v>64172.166666666664</v>
      </c>
      <c r="AO310" s="108">
        <f t="shared" si="609"/>
        <v>192516.5</v>
      </c>
      <c r="AP310" s="108">
        <f t="shared" si="610"/>
        <v>328308.25</v>
      </c>
      <c r="AQ310" s="108">
        <f t="shared" si="611"/>
        <v>135791.75</v>
      </c>
      <c r="AR310" s="133">
        <f t="shared" si="612"/>
        <v>0.4136105321751738</v>
      </c>
      <c r="AS310" s="131">
        <f>+AN310</f>
        <v>64172.166666666664</v>
      </c>
      <c r="AT310" s="156">
        <f t="shared" si="723"/>
        <v>192516.5</v>
      </c>
      <c r="AU310" s="157" t="s">
        <v>44</v>
      </c>
    </row>
    <row r="311" spans="1:78" ht="43.5" x14ac:dyDescent="0.35">
      <c r="A311" s="9">
        <v>262</v>
      </c>
      <c r="B311" s="9" t="s">
        <v>166</v>
      </c>
      <c r="C311" s="10" t="s">
        <v>213</v>
      </c>
      <c r="D311" s="39" t="s">
        <v>299</v>
      </c>
      <c r="E311" s="73"/>
      <c r="F311" s="17" t="s">
        <v>357</v>
      </c>
      <c r="G311" s="10">
        <v>10</v>
      </c>
      <c r="H311" s="105">
        <v>11596.64</v>
      </c>
      <c r="I311" s="123">
        <f t="shared" si="710"/>
        <v>13800.0016</v>
      </c>
      <c r="J311" s="105">
        <f t="shared" ref="J311:J320" si="732">+H311*G311</f>
        <v>115966.39999999999</v>
      </c>
      <c r="K311" s="140">
        <f t="shared" si="658"/>
        <v>138000.016</v>
      </c>
      <c r="L311" s="108">
        <v>12302.52</v>
      </c>
      <c r="M311" s="108">
        <f t="shared" si="711"/>
        <v>14639.998799999999</v>
      </c>
      <c r="N311" s="108">
        <f t="shared" si="712"/>
        <v>123025.20000000001</v>
      </c>
      <c r="O311" s="108">
        <f t="shared" si="713"/>
        <v>146399.98799999998</v>
      </c>
      <c r="P311" s="108">
        <v>6554.62</v>
      </c>
      <c r="Q311" s="108">
        <f t="shared" si="714"/>
        <v>7799.9977999999992</v>
      </c>
      <c r="R311" s="105">
        <f t="shared" si="715"/>
        <v>65546.2</v>
      </c>
      <c r="S311" s="108">
        <f t="shared" si="716"/>
        <v>77999.977999999988</v>
      </c>
      <c r="T311" s="108">
        <f t="shared" si="603"/>
        <v>120799.99399999999</v>
      </c>
      <c r="U311" s="108">
        <f t="shared" si="604"/>
        <v>30457.849668029037</v>
      </c>
      <c r="V311" s="127">
        <f t="shared" si="598"/>
        <v>0.2521345296426839</v>
      </c>
      <c r="W311" s="108">
        <f t="shared" si="599"/>
        <v>12079.999400000001</v>
      </c>
      <c r="X311" s="108">
        <f t="shared" si="600"/>
        <v>120799.99399999999</v>
      </c>
      <c r="Y311" s="108">
        <v>6840</v>
      </c>
      <c r="Z311" s="108">
        <f t="shared" si="717"/>
        <v>8139.5999999999995</v>
      </c>
      <c r="AA311" s="108">
        <f t="shared" si="730"/>
        <v>68400</v>
      </c>
      <c r="AB311" s="108">
        <f t="shared" si="731"/>
        <v>81396</v>
      </c>
      <c r="AC311" s="108">
        <f t="shared" si="720"/>
        <v>6204.2016806722695</v>
      </c>
      <c r="AD311" s="108">
        <v>7383</v>
      </c>
      <c r="AE311" s="108">
        <f t="shared" si="726"/>
        <v>62042.016806722691</v>
      </c>
      <c r="AF311" s="108">
        <f t="shared" si="727"/>
        <v>73830</v>
      </c>
      <c r="AG311" s="105">
        <f>_xlfn.XLOOKUP(D311,[1]General!$D$7:$D$477,[1]General!$L$7:$L$477)</f>
        <v>7623.5294117647063</v>
      </c>
      <c r="AH311" s="108">
        <f>_xlfn.XLOOKUP(D311,[1]General!$D$7:$D$477,[1]General!$M$7:$M$477)</f>
        <v>9072</v>
      </c>
      <c r="AI311" s="108">
        <f t="shared" si="728"/>
        <v>76235.294117647063</v>
      </c>
      <c r="AJ311" s="108">
        <f t="shared" si="729"/>
        <v>90720</v>
      </c>
      <c r="AK311" s="108">
        <f t="shared" si="605"/>
        <v>81982</v>
      </c>
      <c r="AL311" s="108">
        <f t="shared" si="606"/>
        <v>6907.7527460093706</v>
      </c>
      <c r="AM311" s="127">
        <f t="shared" si="607"/>
        <v>8.4259383108601524E-2</v>
      </c>
      <c r="AN311" s="108">
        <f t="shared" si="608"/>
        <v>8198.1999999999989</v>
      </c>
      <c r="AO311" s="108">
        <f t="shared" si="609"/>
        <v>81982</v>
      </c>
      <c r="AP311" s="108">
        <f t="shared" si="610"/>
        <v>101390.997</v>
      </c>
      <c r="AQ311" s="108">
        <f t="shared" si="611"/>
        <v>19408.996999999952</v>
      </c>
      <c r="AR311" s="133">
        <f t="shared" si="612"/>
        <v>0.19142722306991372</v>
      </c>
      <c r="AS311" s="131">
        <f>AVERAGE(I311,M311,Q311,Z311,AD311,AH311)</f>
        <v>10139.099699999999</v>
      </c>
      <c r="AT311" s="156">
        <f t="shared" si="723"/>
        <v>101390.99699999999</v>
      </c>
      <c r="AU311" s="169" t="s">
        <v>38</v>
      </c>
    </row>
    <row r="312" spans="1:78" ht="58" x14ac:dyDescent="0.35">
      <c r="A312" s="9">
        <v>263</v>
      </c>
      <c r="B312" s="9" t="s">
        <v>166</v>
      </c>
      <c r="C312" s="10" t="s">
        <v>215</v>
      </c>
      <c r="D312" s="39" t="s">
        <v>300</v>
      </c>
      <c r="E312" s="73"/>
      <c r="F312" s="17" t="s">
        <v>357</v>
      </c>
      <c r="G312" s="10">
        <v>50</v>
      </c>
      <c r="H312" s="105">
        <v>6900</v>
      </c>
      <c r="I312" s="123">
        <f t="shared" si="710"/>
        <v>8211</v>
      </c>
      <c r="J312" s="105">
        <f t="shared" si="732"/>
        <v>345000</v>
      </c>
      <c r="K312" s="140">
        <f t="shared" si="658"/>
        <v>410550</v>
      </c>
      <c r="L312" s="108">
        <v>7080</v>
      </c>
      <c r="M312" s="108">
        <f t="shared" si="711"/>
        <v>8425.1999999999989</v>
      </c>
      <c r="N312" s="108">
        <f t="shared" si="712"/>
        <v>354000</v>
      </c>
      <c r="O312" s="108">
        <f t="shared" si="713"/>
        <v>421259.99999999994</v>
      </c>
      <c r="P312" s="108">
        <v>3900</v>
      </c>
      <c r="Q312" s="108">
        <f t="shared" si="714"/>
        <v>4641</v>
      </c>
      <c r="R312" s="105">
        <f t="shared" si="715"/>
        <v>195000</v>
      </c>
      <c r="S312" s="108">
        <f t="shared" si="716"/>
        <v>232050</v>
      </c>
      <c r="T312" s="108">
        <f t="shared" si="603"/>
        <v>354620</v>
      </c>
      <c r="U312" s="108">
        <f t="shared" si="604"/>
        <v>86780.296150681432</v>
      </c>
      <c r="V312" s="127">
        <f t="shared" si="598"/>
        <v>0.24471348528193962</v>
      </c>
      <c r="W312" s="108">
        <f t="shared" si="599"/>
        <v>7092.3999999999987</v>
      </c>
      <c r="X312" s="108">
        <f t="shared" si="600"/>
        <v>354620</v>
      </c>
      <c r="Y312" s="108">
        <v>4437</v>
      </c>
      <c r="Z312" s="108">
        <f t="shared" si="717"/>
        <v>5280.03</v>
      </c>
      <c r="AA312" s="108">
        <f t="shared" si="730"/>
        <v>221850</v>
      </c>
      <c r="AB312" s="108">
        <f t="shared" si="731"/>
        <v>264001.5</v>
      </c>
      <c r="AC312" s="108">
        <f t="shared" si="720"/>
        <v>4046.2184873949582</v>
      </c>
      <c r="AD312" s="108">
        <v>4815</v>
      </c>
      <c r="AE312" s="108">
        <f t="shared" si="726"/>
        <v>202310.9243697479</v>
      </c>
      <c r="AF312" s="108">
        <f t="shared" si="727"/>
        <v>240750</v>
      </c>
      <c r="AG312" s="105">
        <f>_xlfn.XLOOKUP(D312,[1]General!$D$7:$D$477,[1]General!$L$7:$L$477)</f>
        <v>4719.3277310924368</v>
      </c>
      <c r="AH312" s="108">
        <f>_xlfn.XLOOKUP(D312,[1]General!$D$7:$D$477,[1]General!$M$7:$M$477)</f>
        <v>5616</v>
      </c>
      <c r="AI312" s="108">
        <f t="shared" si="728"/>
        <v>235966.38655462183</v>
      </c>
      <c r="AJ312" s="108">
        <f t="shared" si="729"/>
        <v>280800</v>
      </c>
      <c r="AK312" s="108">
        <f t="shared" si="605"/>
        <v>261850.5</v>
      </c>
      <c r="AL312" s="108">
        <f t="shared" si="606"/>
        <v>16420.936346627739</v>
      </c>
      <c r="AM312" s="127">
        <f t="shared" si="607"/>
        <v>6.2711113198667706E-2</v>
      </c>
      <c r="AN312" s="108">
        <f t="shared" si="608"/>
        <v>5237.0099999999993</v>
      </c>
      <c r="AO312" s="108">
        <f t="shared" si="609"/>
        <v>261850.5</v>
      </c>
      <c r="AP312" s="108">
        <f t="shared" si="610"/>
        <v>308235.25</v>
      </c>
      <c r="AQ312" s="108">
        <f t="shared" si="611"/>
        <v>46384.75</v>
      </c>
      <c r="AR312" s="133">
        <f t="shared" si="612"/>
        <v>0.1504848974930674</v>
      </c>
      <c r="AS312" s="131">
        <f>AVERAGE(I312,M312,Q312,Z312,AD312,AH312)</f>
        <v>6164.704999999999</v>
      </c>
      <c r="AT312" s="156">
        <f t="shared" si="723"/>
        <v>308235.24999999994</v>
      </c>
      <c r="AU312" s="169" t="s">
        <v>38</v>
      </c>
    </row>
    <row r="313" spans="1:78" s="37" customFormat="1" ht="58" x14ac:dyDescent="0.35">
      <c r="A313" s="67">
        <v>264</v>
      </c>
      <c r="B313" s="67" t="s">
        <v>34</v>
      </c>
      <c r="C313" s="68" t="s">
        <v>210</v>
      </c>
      <c r="D313" s="69" t="str">
        <f>+[2]General!$D$296</f>
        <v>3 Bonos de reconocimiento deportivo, redimibles en almacenes deportivos ubicados en Bogotá por el valor de cada una de las premiaciones Nota: El pago de este bono debe incluir la carga tributaria y el pago del mismo debe ser valor neto</v>
      </c>
      <c r="E313" s="77"/>
      <c r="F313" s="70" t="s">
        <v>169</v>
      </c>
      <c r="G313" s="68">
        <v>1</v>
      </c>
      <c r="H313" s="97"/>
      <c r="I313" s="97"/>
      <c r="J313" s="97"/>
      <c r="K313" s="97"/>
      <c r="L313" s="125"/>
      <c r="M313" s="125"/>
      <c r="N313" s="125"/>
      <c r="O313" s="125"/>
      <c r="P313" s="125"/>
      <c r="Q313" s="125"/>
      <c r="R313" s="125"/>
      <c r="S313" s="125"/>
      <c r="T313" s="125"/>
      <c r="U313" s="125"/>
      <c r="V313" s="138"/>
      <c r="W313" s="125"/>
      <c r="X313" s="125"/>
      <c r="Y313" s="125"/>
      <c r="Z313" s="125"/>
      <c r="AA313" s="125"/>
      <c r="AB313" s="125"/>
      <c r="AC313" s="125" t="s">
        <v>160</v>
      </c>
      <c r="AD313" s="125" t="s">
        <v>161</v>
      </c>
      <c r="AE313" s="125" t="s">
        <v>160</v>
      </c>
      <c r="AF313" s="125" t="s">
        <v>160</v>
      </c>
      <c r="AG313" s="125"/>
      <c r="AH313" s="125"/>
      <c r="AI313" s="125"/>
      <c r="AJ313" s="125"/>
      <c r="AK313" s="125"/>
      <c r="AL313" s="125"/>
      <c r="AM313" s="138"/>
      <c r="AN313" s="125"/>
      <c r="AO313" s="125"/>
      <c r="AP313" s="125"/>
      <c r="AQ313" s="125"/>
      <c r="AR313" s="130"/>
      <c r="AS313" s="100">
        <v>1600000</v>
      </c>
      <c r="AT313" s="156">
        <f t="shared" si="723"/>
        <v>1600000</v>
      </c>
      <c r="AU313" s="132"/>
      <c r="AV313" s="58"/>
      <c r="AW313" s="171"/>
      <c r="AX313" s="58"/>
      <c r="AY313" s="58"/>
      <c r="AZ313" s="58"/>
      <c r="BA313" s="58"/>
      <c r="BB313" s="58"/>
      <c r="BC313" s="58"/>
      <c r="BD313" s="58"/>
      <c r="BE313" s="58"/>
      <c r="BF313" s="58"/>
      <c r="BG313" s="58"/>
      <c r="BH313" s="58"/>
      <c r="BI313" s="58"/>
      <c r="BJ313" s="58"/>
      <c r="BK313" s="58"/>
      <c r="BL313" s="58"/>
      <c r="BM313" s="58"/>
      <c r="BN313" s="58"/>
      <c r="BO313" s="58"/>
      <c r="BP313" s="58"/>
      <c r="BQ313" s="58"/>
      <c r="BR313" s="58"/>
      <c r="BS313" s="58"/>
      <c r="BT313" s="58"/>
      <c r="BU313" s="58"/>
      <c r="BV313" s="58"/>
      <c r="BW313" s="58"/>
      <c r="BX313" s="58"/>
      <c r="BY313" s="58"/>
      <c r="BZ313" s="58"/>
    </row>
    <row r="314" spans="1:78" s="37" customFormat="1" x14ac:dyDescent="0.35">
      <c r="A314" s="236" t="s">
        <v>151</v>
      </c>
      <c r="B314" s="237"/>
      <c r="C314" s="237"/>
      <c r="D314" s="237"/>
      <c r="E314" s="237"/>
      <c r="F314" s="237"/>
      <c r="G314" s="238"/>
      <c r="H314" s="112">
        <f>SUM(H307:H313)</f>
        <v>1267396.6399999999</v>
      </c>
      <c r="I314" s="112">
        <f t="shared" ref="I314:K314" si="733">SUM(I307:I313)</f>
        <v>1508202.0016000001</v>
      </c>
      <c r="J314" s="112">
        <f t="shared" si="733"/>
        <v>5248416.4000000004</v>
      </c>
      <c r="K314" s="112">
        <f t="shared" si="733"/>
        <v>6245615.5159999998</v>
      </c>
      <c r="L314" s="109">
        <f>SUM(L307:L313)</f>
        <v>1325102.52</v>
      </c>
      <c r="M314" s="109">
        <f t="shared" ref="M314:O314" si="734">SUM(M307:M313)</f>
        <v>1576871.9987999999</v>
      </c>
      <c r="N314" s="109">
        <f t="shared" si="734"/>
        <v>5477685.2000000002</v>
      </c>
      <c r="O314" s="109">
        <f t="shared" si="734"/>
        <v>6518445.3880000003</v>
      </c>
      <c r="P314" s="109">
        <f>SUM(P307:P313)</f>
        <v>716354.62</v>
      </c>
      <c r="Q314" s="109">
        <f t="shared" ref="Q314:AT314" si="735">SUM(Q307:Q313)</f>
        <v>852461.99780000001</v>
      </c>
      <c r="R314" s="109">
        <f t="shared" si="735"/>
        <v>2966496.2</v>
      </c>
      <c r="S314" s="109">
        <f t="shared" si="735"/>
        <v>3530130.4780000001</v>
      </c>
      <c r="T314" s="109">
        <f t="shared" si="735"/>
        <v>5431397.1273333328</v>
      </c>
      <c r="U314" s="109">
        <f t="shared" si="735"/>
        <v>1349156.0460365035</v>
      </c>
      <c r="V314" s="109"/>
      <c r="W314" s="109">
        <f t="shared" si="735"/>
        <v>1312511.9994000001</v>
      </c>
      <c r="X314" s="109">
        <f t="shared" si="735"/>
        <v>5431397.1273333328</v>
      </c>
      <c r="Y314" s="109">
        <f t="shared" si="735"/>
        <v>443772</v>
      </c>
      <c r="Z314" s="109">
        <f t="shared" si="735"/>
        <v>528088.67999999993</v>
      </c>
      <c r="AA314" s="109">
        <f t="shared" si="735"/>
        <v>1983363</v>
      </c>
      <c r="AB314" s="109">
        <f t="shared" si="735"/>
        <v>2360201.9699999997</v>
      </c>
      <c r="AC314" s="109">
        <f t="shared" si="735"/>
        <v>426561.34453781525</v>
      </c>
      <c r="AD314" s="109">
        <f t="shared" si="735"/>
        <v>507608</v>
      </c>
      <c r="AE314" s="109">
        <f>SUM(AE307:AE313)</f>
        <v>1921953.781512605</v>
      </c>
      <c r="AF314" s="109">
        <f>SUM(AF307:AF313)</f>
        <v>2287125</v>
      </c>
      <c r="AG314" s="109">
        <f t="shared" si="735"/>
        <v>416497.47899159673</v>
      </c>
      <c r="AH314" s="109">
        <f t="shared" si="735"/>
        <v>495632</v>
      </c>
      <c r="AI314" s="109">
        <f t="shared" si="735"/>
        <v>1914463.8655462186</v>
      </c>
      <c r="AJ314" s="109">
        <f t="shared" si="735"/>
        <v>2278212</v>
      </c>
      <c r="AK314" s="109">
        <f t="shared" si="735"/>
        <v>2308512.9900000002</v>
      </c>
      <c r="AL314" s="109">
        <f t="shared" si="735"/>
        <v>140472.21932147181</v>
      </c>
      <c r="AM314" s="109"/>
      <c r="AN314" s="109">
        <f t="shared" si="735"/>
        <v>510442.89333333337</v>
      </c>
      <c r="AO314" s="109">
        <f t="shared" si="735"/>
        <v>2308512.9900000002</v>
      </c>
      <c r="AP314" s="109">
        <f t="shared" si="735"/>
        <v>3869955.058666667</v>
      </c>
      <c r="AQ314" s="109">
        <f t="shared" si="735"/>
        <v>1943342.4986666664</v>
      </c>
      <c r="AR314" s="109"/>
      <c r="AS314" s="109">
        <f t="shared" si="735"/>
        <v>2061201.5830333335</v>
      </c>
      <c r="AT314" s="109">
        <f t="shared" si="735"/>
        <v>3644874.5219999999</v>
      </c>
      <c r="AU314" s="89"/>
      <c r="AV314" s="58"/>
      <c r="AW314" s="171">
        <v>3644874.5219999999</v>
      </c>
      <c r="AX314" s="58"/>
      <c r="AY314" s="58"/>
      <c r="AZ314" s="58"/>
      <c r="BA314" s="58"/>
      <c r="BB314" s="58"/>
      <c r="BC314" s="58"/>
      <c r="BD314" s="58"/>
      <c r="BE314" s="58"/>
      <c r="BF314" s="58"/>
      <c r="BG314" s="58"/>
      <c r="BH314" s="58"/>
      <c r="BI314" s="58"/>
      <c r="BJ314" s="58"/>
      <c r="BK314" s="58"/>
      <c r="BL314" s="58"/>
      <c r="BM314" s="58"/>
      <c r="BN314" s="58"/>
      <c r="BO314" s="58"/>
      <c r="BP314" s="58"/>
      <c r="BQ314" s="58"/>
      <c r="BR314" s="58"/>
      <c r="BS314" s="58"/>
      <c r="BT314" s="58"/>
      <c r="BU314" s="58"/>
      <c r="BV314" s="58"/>
      <c r="BW314" s="58"/>
      <c r="BX314" s="58"/>
      <c r="BY314" s="58"/>
      <c r="BZ314" s="58"/>
    </row>
    <row r="315" spans="1:78" x14ac:dyDescent="0.35">
      <c r="A315" s="81" t="s">
        <v>362</v>
      </c>
      <c r="B315" s="82"/>
      <c r="C315" s="82"/>
      <c r="D315" s="82"/>
      <c r="E315" s="82"/>
      <c r="F315" s="82"/>
      <c r="G315" s="82"/>
      <c r="H315" s="107"/>
      <c r="I315" s="124"/>
      <c r="J315" s="124"/>
      <c r="K315" s="142"/>
      <c r="L315" s="142"/>
      <c r="M315" s="142"/>
      <c r="N315" s="142"/>
      <c r="O315" s="142"/>
      <c r="P315" s="142"/>
      <c r="Q315" s="142"/>
      <c r="R315" s="142"/>
      <c r="S315" s="142"/>
      <c r="T315" s="142"/>
      <c r="U315" s="142"/>
      <c r="V315" s="142"/>
      <c r="W315" s="142"/>
      <c r="X315" s="142"/>
      <c r="Y315" s="142"/>
      <c r="Z315" s="142"/>
      <c r="AA315" s="142"/>
      <c r="AB315" s="142"/>
      <c r="AC315" s="142"/>
      <c r="AD315" s="142"/>
      <c r="AE315" s="142"/>
      <c r="AF315" s="142"/>
      <c r="AG315" s="142"/>
      <c r="AH315" s="142"/>
      <c r="AI315" s="142"/>
      <c r="AJ315" s="142"/>
      <c r="AK315" s="142"/>
      <c r="AL315" s="142"/>
      <c r="AM315" s="142"/>
      <c r="AN315" s="142"/>
      <c r="AO315" s="142"/>
      <c r="AP315" s="142"/>
      <c r="AQ315" s="142"/>
      <c r="AR315" s="142"/>
      <c r="AS315" s="142"/>
      <c r="AT315" s="142"/>
      <c r="AU315" s="142"/>
    </row>
    <row r="316" spans="1:78" ht="43.5" x14ac:dyDescent="0.35">
      <c r="A316" s="9">
        <v>265</v>
      </c>
      <c r="B316" s="9" t="s">
        <v>166</v>
      </c>
      <c r="C316" s="10" t="s">
        <v>363</v>
      </c>
      <c r="D316" s="39" t="s">
        <v>364</v>
      </c>
      <c r="E316" s="73"/>
      <c r="F316" s="17" t="s">
        <v>357</v>
      </c>
      <c r="G316" s="10">
        <v>2</v>
      </c>
      <c r="H316" s="105">
        <v>897000</v>
      </c>
      <c r="I316" s="123">
        <f t="shared" ref="I316" si="736">+H316*1.19</f>
        <v>1067430</v>
      </c>
      <c r="J316" s="105">
        <f t="shared" si="732"/>
        <v>1794000</v>
      </c>
      <c r="K316" s="140">
        <f t="shared" si="658"/>
        <v>2134860</v>
      </c>
      <c r="L316" s="108">
        <v>936000</v>
      </c>
      <c r="M316" s="108">
        <f>+L316*1.19</f>
        <v>1113840</v>
      </c>
      <c r="N316" s="108">
        <f>+L316*G316</f>
        <v>1872000</v>
      </c>
      <c r="O316" s="108">
        <f>+M316*G316</f>
        <v>2227680</v>
      </c>
      <c r="P316" s="108">
        <v>507000</v>
      </c>
      <c r="Q316" s="108">
        <f t="shared" ref="Q316:Q320" si="737">+P316*1.19</f>
        <v>603330</v>
      </c>
      <c r="R316" s="105">
        <f t="shared" ref="R316:R320" si="738">+P316*G316</f>
        <v>1014000</v>
      </c>
      <c r="S316" s="108">
        <f t="shared" ref="S316:S320" si="739">+Q316*G316</f>
        <v>1206660</v>
      </c>
      <c r="T316" s="108">
        <f t="shared" si="603"/>
        <v>1856400</v>
      </c>
      <c r="U316" s="108">
        <f t="shared" si="604"/>
        <v>460995.61733274645</v>
      </c>
      <c r="V316" s="127">
        <f t="shared" si="598"/>
        <v>0.24832774042918898</v>
      </c>
      <c r="W316" s="108">
        <f t="shared" si="599"/>
        <v>928200</v>
      </c>
      <c r="X316" s="108">
        <f t="shared" si="600"/>
        <v>1856400</v>
      </c>
      <c r="Y316" s="108">
        <v>130378</v>
      </c>
      <c r="Z316" s="108">
        <f>+Y316*1.19</f>
        <v>155149.82</v>
      </c>
      <c r="AA316" s="108">
        <f t="shared" ref="AA316" si="740">+Y316*G316</f>
        <v>260756</v>
      </c>
      <c r="AB316" s="108">
        <f t="shared" ref="AB316" si="741">+Z316*G316</f>
        <v>310299.64</v>
      </c>
      <c r="AC316" s="108">
        <f t="shared" ref="AC316:AC320" si="742">+AD316/1.19</f>
        <v>118689.0756302521</v>
      </c>
      <c r="AD316" s="108">
        <v>141240</v>
      </c>
      <c r="AE316" s="108">
        <f t="shared" ref="AE316" si="743">+AC316*G316</f>
        <v>237378.15126050421</v>
      </c>
      <c r="AF316" s="108">
        <f t="shared" ref="AF316" si="744">+AD316*G316</f>
        <v>282480</v>
      </c>
      <c r="AG316" s="105">
        <f>_xlfn.XLOOKUP(D316,[1]General!$D$7:$D$477,[1]General!$L$7:$L$477)</f>
        <v>136134.45378151262</v>
      </c>
      <c r="AH316" s="108">
        <f>_xlfn.XLOOKUP(D316,[1]General!$D$7:$D$477,[1]General!$M$7:$M$477)</f>
        <v>162000</v>
      </c>
      <c r="AI316" s="108">
        <f t="shared" ref="AI316" si="745">+AG316*G316</f>
        <v>272268.90756302525</v>
      </c>
      <c r="AJ316" s="108">
        <f t="shared" ref="AJ316" si="746">AH316*G316</f>
        <v>324000</v>
      </c>
      <c r="AK316" s="108">
        <f t="shared" si="605"/>
        <v>305593.21333333332</v>
      </c>
      <c r="AL316" s="108">
        <f t="shared" si="606"/>
        <v>17274.073809740297</v>
      </c>
      <c r="AM316" s="127">
        <f t="shared" si="607"/>
        <v>5.6526365953350463E-2</v>
      </c>
      <c r="AN316" s="108">
        <f t="shared" si="608"/>
        <v>152796.60666666666</v>
      </c>
      <c r="AO316" s="108">
        <f t="shared" si="609"/>
        <v>305593.21333333332</v>
      </c>
      <c r="AP316" s="108">
        <f t="shared" si="610"/>
        <v>1080996.6066666667</v>
      </c>
      <c r="AQ316" s="108">
        <f t="shared" si="611"/>
        <v>775403.3933333332</v>
      </c>
      <c r="AR316" s="133">
        <f t="shared" si="612"/>
        <v>0.71730418814574004</v>
      </c>
      <c r="AS316" s="131">
        <f>+AN316</f>
        <v>152796.60666666666</v>
      </c>
      <c r="AT316" s="156">
        <f t="shared" ref="AT316:AT321" si="747">+AS316*G316</f>
        <v>305593.21333333332</v>
      </c>
      <c r="AU316" s="157" t="s">
        <v>44</v>
      </c>
    </row>
    <row r="317" spans="1:78" ht="58" x14ac:dyDescent="0.35">
      <c r="A317" s="9">
        <v>266</v>
      </c>
      <c r="B317" s="9" t="s">
        <v>34</v>
      </c>
      <c r="C317" s="10" t="s">
        <v>207</v>
      </c>
      <c r="D317" s="39" t="s">
        <v>208</v>
      </c>
      <c r="E317" s="73"/>
      <c r="F317" s="17" t="s">
        <v>357</v>
      </c>
      <c r="G317" s="10">
        <v>3</v>
      </c>
      <c r="H317" s="105">
        <v>173650</v>
      </c>
      <c r="I317" s="123">
        <f t="shared" ref="I317:I320" si="748">+H317*1.19</f>
        <v>206643.5</v>
      </c>
      <c r="J317" s="105">
        <f t="shared" si="732"/>
        <v>520950</v>
      </c>
      <c r="K317" s="140">
        <f t="shared" si="658"/>
        <v>619930.5</v>
      </c>
      <c r="L317" s="108">
        <v>184220</v>
      </c>
      <c r="M317" s="108">
        <f>+L317*1.19</f>
        <v>219221.8</v>
      </c>
      <c r="N317" s="108">
        <f>+L317*G317</f>
        <v>552660</v>
      </c>
      <c r="O317" s="108">
        <f>+M317*G317</f>
        <v>657665.39999999991</v>
      </c>
      <c r="P317" s="108">
        <v>98150</v>
      </c>
      <c r="Q317" s="108">
        <f t="shared" si="737"/>
        <v>116798.5</v>
      </c>
      <c r="R317" s="105">
        <f t="shared" si="738"/>
        <v>294450</v>
      </c>
      <c r="S317" s="108">
        <f t="shared" si="739"/>
        <v>350395.5</v>
      </c>
      <c r="T317" s="108">
        <f t="shared" si="603"/>
        <v>542663.79999999993</v>
      </c>
      <c r="U317" s="108">
        <f t="shared" si="604"/>
        <v>136824.23045199268</v>
      </c>
      <c r="V317" s="127">
        <f t="shared" si="598"/>
        <v>0.25213443471260233</v>
      </c>
      <c r="W317" s="108">
        <f t="shared" si="599"/>
        <v>180887.93333333335</v>
      </c>
      <c r="X317" s="108">
        <f t="shared" si="600"/>
        <v>542663.79999999993</v>
      </c>
      <c r="Y317" s="108">
        <v>196017</v>
      </c>
      <c r="Z317" s="108">
        <f>+Y317*1.19</f>
        <v>233260.22999999998</v>
      </c>
      <c r="AA317" s="108">
        <f t="shared" ref="AA317:AA320" si="749">+Y317*G317</f>
        <v>588051</v>
      </c>
      <c r="AB317" s="108">
        <f t="shared" ref="AB317:AB320" si="750">+Z317*G317</f>
        <v>699780.69</v>
      </c>
      <c r="AC317" s="108">
        <f t="shared" si="742"/>
        <v>181630.25210084036</v>
      </c>
      <c r="AD317" s="108">
        <v>216140</v>
      </c>
      <c r="AE317" s="108">
        <f t="shared" ref="AE317:AE320" si="751">+AC317*G317</f>
        <v>544890.7563025211</v>
      </c>
      <c r="AF317" s="108">
        <f t="shared" ref="AF317:AF320" si="752">+AD317*G317</f>
        <v>648420</v>
      </c>
      <c r="AG317" s="105">
        <f>_xlfn.XLOOKUP(D317,[1]General!$D$7:$D$477,[1]General!$L$7:$L$477)</f>
        <v>166554.62184873951</v>
      </c>
      <c r="AH317" s="108">
        <f>_xlfn.XLOOKUP(D317,[1]General!$D$7:$D$477,[1]General!$M$7:$M$477)</f>
        <v>198200</v>
      </c>
      <c r="AI317" s="108">
        <f t="shared" ref="AI317:AI320" si="753">+AG317*G317</f>
        <v>499663.86554621853</v>
      </c>
      <c r="AJ317" s="108">
        <f t="shared" ref="AJ317:AJ320" si="754">AH317*G317</f>
        <v>594600</v>
      </c>
      <c r="AK317" s="108">
        <f t="shared" si="605"/>
        <v>647600.23</v>
      </c>
      <c r="AL317" s="108">
        <f t="shared" si="606"/>
        <v>42943.749287944083</v>
      </c>
      <c r="AM317" s="127">
        <f t="shared" si="607"/>
        <v>6.6312127912530369E-2</v>
      </c>
      <c r="AN317" s="108">
        <f t="shared" si="608"/>
        <v>215866.74333333332</v>
      </c>
      <c r="AO317" s="108">
        <f t="shared" si="609"/>
        <v>647600.23</v>
      </c>
      <c r="AP317" s="108">
        <f t="shared" si="610"/>
        <v>595132.0149999999</v>
      </c>
      <c r="AQ317" s="108">
        <f t="shared" si="611"/>
        <v>52468.215000000026</v>
      </c>
      <c r="AR317" s="116">
        <f t="shared" si="612"/>
        <v>8.8162313028984057E-2</v>
      </c>
      <c r="AS317" s="131">
        <f>AVERAGE(I317,M317,Q317,Z317,AD317,AH317)</f>
        <v>198377.33833333335</v>
      </c>
      <c r="AT317" s="156">
        <f t="shared" si="747"/>
        <v>595132.01500000001</v>
      </c>
      <c r="AU317" s="157" t="s">
        <v>38</v>
      </c>
    </row>
    <row r="318" spans="1:78" ht="58" x14ac:dyDescent="0.35">
      <c r="A318" s="9">
        <v>267</v>
      </c>
      <c r="B318" s="9" t="s">
        <v>34</v>
      </c>
      <c r="C318" s="13" t="s">
        <v>39</v>
      </c>
      <c r="D318" s="14" t="s">
        <v>365</v>
      </c>
      <c r="E318" s="16"/>
      <c r="F318" s="15" t="s">
        <v>41</v>
      </c>
      <c r="G318" s="16">
        <v>4</v>
      </c>
      <c r="H318" s="105">
        <v>172500</v>
      </c>
      <c r="I318" s="123">
        <f t="shared" si="748"/>
        <v>205275</v>
      </c>
      <c r="J318" s="105">
        <f t="shared" si="732"/>
        <v>690000</v>
      </c>
      <c r="K318" s="140">
        <f t="shared" si="658"/>
        <v>821100</v>
      </c>
      <c r="L318" s="108">
        <v>177000</v>
      </c>
      <c r="M318" s="108">
        <f>+L318*1.19</f>
        <v>210630</v>
      </c>
      <c r="N318" s="108">
        <f>+L318*G318</f>
        <v>708000</v>
      </c>
      <c r="O318" s="108">
        <f>+M318*G318</f>
        <v>842520</v>
      </c>
      <c r="P318" s="108">
        <v>97500</v>
      </c>
      <c r="Q318" s="108">
        <f t="shared" si="737"/>
        <v>116025</v>
      </c>
      <c r="R318" s="105">
        <f t="shared" si="738"/>
        <v>390000</v>
      </c>
      <c r="S318" s="108">
        <f t="shared" si="739"/>
        <v>464100</v>
      </c>
      <c r="T318" s="108">
        <f t="shared" si="603"/>
        <v>709240</v>
      </c>
      <c r="U318" s="108">
        <f t="shared" si="604"/>
        <v>173560.59230136315</v>
      </c>
      <c r="V318" s="127">
        <f t="shared" si="598"/>
        <v>0.24471348528194004</v>
      </c>
      <c r="W318" s="108">
        <f t="shared" si="599"/>
        <v>177310</v>
      </c>
      <c r="X318" s="108">
        <f t="shared" si="600"/>
        <v>709240</v>
      </c>
      <c r="Y318" s="108">
        <v>0</v>
      </c>
      <c r="Z318" s="108">
        <v>0</v>
      </c>
      <c r="AA318" s="108">
        <v>0</v>
      </c>
      <c r="AB318" s="108">
        <v>0</v>
      </c>
      <c r="AC318" s="108">
        <f t="shared" si="742"/>
        <v>0</v>
      </c>
      <c r="AD318" s="108">
        <v>0</v>
      </c>
      <c r="AE318" s="108">
        <f t="shared" si="751"/>
        <v>0</v>
      </c>
      <c r="AF318" s="108">
        <f t="shared" si="752"/>
        <v>0</v>
      </c>
      <c r="AG318" s="108">
        <v>0</v>
      </c>
      <c r="AH318" s="108">
        <v>0</v>
      </c>
      <c r="AI318" s="108">
        <v>0</v>
      </c>
      <c r="AJ318" s="108">
        <v>0</v>
      </c>
      <c r="AK318" s="108">
        <v>0</v>
      </c>
      <c r="AL318" s="108">
        <f t="shared" ref="AL318" si="755">+AH318</f>
        <v>0</v>
      </c>
      <c r="AM318" s="108">
        <f t="shared" ref="AM318" si="756">+AI318</f>
        <v>0</v>
      </c>
      <c r="AN318" s="108">
        <f t="shared" ref="AN318" si="757">+AJ318</f>
        <v>0</v>
      </c>
      <c r="AO318" s="108">
        <f t="shared" si="609"/>
        <v>0</v>
      </c>
      <c r="AP318" s="108">
        <f t="shared" si="610"/>
        <v>354620</v>
      </c>
      <c r="AQ318" s="108">
        <f t="shared" si="611"/>
        <v>354620</v>
      </c>
      <c r="AR318" s="133">
        <f t="shared" si="612"/>
        <v>1</v>
      </c>
      <c r="AS318" s="131">
        <f>+W318</f>
        <v>177310</v>
      </c>
      <c r="AT318" s="156">
        <f t="shared" si="747"/>
        <v>709240</v>
      </c>
      <c r="AU318" s="157" t="s">
        <v>51</v>
      </c>
    </row>
    <row r="319" spans="1:78" ht="43.5" x14ac:dyDescent="0.35">
      <c r="A319" s="9">
        <v>268</v>
      </c>
      <c r="B319" s="9" t="s">
        <v>166</v>
      </c>
      <c r="C319" s="10" t="s">
        <v>213</v>
      </c>
      <c r="D319" s="39" t="s">
        <v>366</v>
      </c>
      <c r="E319" s="73"/>
      <c r="F319" s="17" t="s">
        <v>357</v>
      </c>
      <c r="G319" s="10">
        <v>6</v>
      </c>
      <c r="H319" s="105">
        <v>11596.64</v>
      </c>
      <c r="I319" s="123">
        <f t="shared" si="748"/>
        <v>13800.0016</v>
      </c>
      <c r="J319" s="105">
        <f t="shared" si="732"/>
        <v>69579.839999999997</v>
      </c>
      <c r="K319" s="140">
        <f t="shared" si="658"/>
        <v>82800.00959999999</v>
      </c>
      <c r="L319" s="108">
        <v>12100.84</v>
      </c>
      <c r="M319" s="108">
        <f>+L319*1.19</f>
        <v>14399.999599999999</v>
      </c>
      <c r="N319" s="108">
        <f>+L319*G319</f>
        <v>72605.040000000008</v>
      </c>
      <c r="O319" s="108">
        <f>+M319*G319</f>
        <v>86399.997600000002</v>
      </c>
      <c r="P319" s="108">
        <v>6554.62</v>
      </c>
      <c r="Q319" s="108">
        <f t="shared" si="737"/>
        <v>7799.9977999999992</v>
      </c>
      <c r="R319" s="105">
        <f t="shared" si="738"/>
        <v>39327.72</v>
      </c>
      <c r="S319" s="108">
        <f t="shared" si="739"/>
        <v>46799.986799999999</v>
      </c>
      <c r="T319" s="108">
        <f t="shared" si="603"/>
        <v>71999.998000000007</v>
      </c>
      <c r="U319" s="108">
        <f t="shared" si="604"/>
        <v>17879.604801004025</v>
      </c>
      <c r="V319" s="127">
        <f t="shared" si="598"/>
        <v>0.24832785135638508</v>
      </c>
      <c r="W319" s="108">
        <f t="shared" si="599"/>
        <v>11999.999666666665</v>
      </c>
      <c r="X319" s="108">
        <f t="shared" si="600"/>
        <v>71999.998000000007</v>
      </c>
      <c r="Y319" s="108">
        <v>6840</v>
      </c>
      <c r="Z319" s="108">
        <f>+Y319*1.19</f>
        <v>8139.5999999999995</v>
      </c>
      <c r="AA319" s="108">
        <f t="shared" si="749"/>
        <v>41040</v>
      </c>
      <c r="AB319" s="108">
        <f t="shared" si="750"/>
        <v>48837.599999999999</v>
      </c>
      <c r="AC319" s="108">
        <f t="shared" si="742"/>
        <v>6204.2016806722695</v>
      </c>
      <c r="AD319" s="108">
        <v>7383</v>
      </c>
      <c r="AE319" s="108">
        <f t="shared" si="751"/>
        <v>37225.210084033621</v>
      </c>
      <c r="AF319" s="108">
        <f t="shared" si="752"/>
        <v>44298</v>
      </c>
      <c r="AG319" s="105">
        <f>_xlfn.XLOOKUP(D319,[1]General!$D$7:$D$477,[1]General!$L$7:$L$477)</f>
        <v>7623.5294117647063</v>
      </c>
      <c r="AH319" s="108">
        <f>_xlfn.XLOOKUP(D319,[1]General!$D$7:$D$477,[1]General!$M$7:$M$477)</f>
        <v>9072</v>
      </c>
      <c r="AI319" s="108">
        <f t="shared" si="753"/>
        <v>45741.176470588238</v>
      </c>
      <c r="AJ319" s="108">
        <f t="shared" si="754"/>
        <v>54432</v>
      </c>
      <c r="AK319" s="108">
        <f t="shared" si="605"/>
        <v>49189.200000000004</v>
      </c>
      <c r="AL319" s="108">
        <f t="shared" si="606"/>
        <v>4144.6516476056222</v>
      </c>
      <c r="AM319" s="127">
        <f t="shared" si="607"/>
        <v>8.4259383108601524E-2</v>
      </c>
      <c r="AN319" s="108">
        <f t="shared" si="608"/>
        <v>8198.1999999999989</v>
      </c>
      <c r="AO319" s="108">
        <f t="shared" si="609"/>
        <v>49189.200000000004</v>
      </c>
      <c r="AP319" s="108">
        <f t="shared" si="610"/>
        <v>60594.599000000002</v>
      </c>
      <c r="AQ319" s="108">
        <f t="shared" si="611"/>
        <v>11405.399000000009</v>
      </c>
      <c r="AR319" s="133">
        <f t="shared" si="612"/>
        <v>0.18822467989267505</v>
      </c>
      <c r="AS319" s="131">
        <f>AVERAGE(I319,M319,Q319,Z319,AD319,AH319)</f>
        <v>10099.099833333332</v>
      </c>
      <c r="AT319" s="156">
        <f t="shared" si="747"/>
        <v>60594.598999999987</v>
      </c>
      <c r="AU319" s="169" t="s">
        <v>38</v>
      </c>
    </row>
    <row r="320" spans="1:78" ht="58" x14ac:dyDescent="0.35">
      <c r="A320" s="9">
        <v>269</v>
      </c>
      <c r="B320" s="9" t="s">
        <v>166</v>
      </c>
      <c r="C320" s="10" t="s">
        <v>215</v>
      </c>
      <c r="D320" s="39" t="s">
        <v>367</v>
      </c>
      <c r="E320" s="73"/>
      <c r="F320" s="17" t="s">
        <v>357</v>
      </c>
      <c r="G320" s="10">
        <v>25</v>
      </c>
      <c r="H320" s="105">
        <v>6900</v>
      </c>
      <c r="I320" s="123">
        <f t="shared" si="748"/>
        <v>8211</v>
      </c>
      <c r="J320" s="105">
        <f t="shared" si="732"/>
        <v>172500</v>
      </c>
      <c r="K320" s="140">
        <f t="shared" si="658"/>
        <v>205275</v>
      </c>
      <c r="L320" s="108">
        <v>7320</v>
      </c>
      <c r="M320" s="108">
        <f>+L320*1.19</f>
        <v>8710.7999999999993</v>
      </c>
      <c r="N320" s="108">
        <f>+L320*G320</f>
        <v>183000</v>
      </c>
      <c r="O320" s="108">
        <f>+M320*G320</f>
        <v>217769.99999999997</v>
      </c>
      <c r="P320" s="108">
        <v>3900</v>
      </c>
      <c r="Q320" s="108">
        <f t="shared" si="737"/>
        <v>4641</v>
      </c>
      <c r="R320" s="105">
        <f t="shared" si="738"/>
        <v>97500</v>
      </c>
      <c r="S320" s="108">
        <f t="shared" si="739"/>
        <v>116025</v>
      </c>
      <c r="T320" s="108">
        <f t="shared" si="603"/>
        <v>179690</v>
      </c>
      <c r="U320" s="108">
        <f t="shared" si="604"/>
        <v>45306.036573507437</v>
      </c>
      <c r="V320" s="127">
        <f t="shared" si="598"/>
        <v>0.25213443471260188</v>
      </c>
      <c r="W320" s="108">
        <f t="shared" si="599"/>
        <v>7187.5999999999995</v>
      </c>
      <c r="X320" s="108">
        <f t="shared" si="600"/>
        <v>179690</v>
      </c>
      <c r="Y320" s="108">
        <v>4437</v>
      </c>
      <c r="Z320" s="108">
        <f>+Y320*1.19</f>
        <v>5280.03</v>
      </c>
      <c r="AA320" s="108">
        <f t="shared" si="749"/>
        <v>110925</v>
      </c>
      <c r="AB320" s="108">
        <f t="shared" si="750"/>
        <v>132000.75</v>
      </c>
      <c r="AC320" s="108">
        <f t="shared" si="742"/>
        <v>4046.2184873949582</v>
      </c>
      <c r="AD320" s="108">
        <v>4815</v>
      </c>
      <c r="AE320" s="108">
        <f t="shared" si="751"/>
        <v>101155.46218487395</v>
      </c>
      <c r="AF320" s="108">
        <f t="shared" si="752"/>
        <v>120375</v>
      </c>
      <c r="AG320" s="105">
        <f>_xlfn.XLOOKUP(D320,[1]General!$D$7:$D$477,[1]General!$L$7:$L$477)</f>
        <v>4719.3277310924368</v>
      </c>
      <c r="AH320" s="108">
        <f>_xlfn.XLOOKUP(D320,[1]General!$D$7:$D$477,[1]General!$M$7:$M$477)</f>
        <v>5616</v>
      </c>
      <c r="AI320" s="108">
        <f t="shared" si="753"/>
        <v>117983.19327731091</v>
      </c>
      <c r="AJ320" s="108">
        <f t="shared" si="754"/>
        <v>140400</v>
      </c>
      <c r="AK320" s="108">
        <f t="shared" si="605"/>
        <v>130925.25</v>
      </c>
      <c r="AL320" s="108">
        <f t="shared" si="606"/>
        <v>8210.4681733138696</v>
      </c>
      <c r="AM320" s="127">
        <f t="shared" si="607"/>
        <v>6.2711113198667706E-2</v>
      </c>
      <c r="AN320" s="108">
        <f t="shared" si="608"/>
        <v>5237.0099999999993</v>
      </c>
      <c r="AO320" s="108">
        <f t="shared" si="609"/>
        <v>130925.25</v>
      </c>
      <c r="AP320" s="108">
        <f t="shared" si="610"/>
        <v>155307.625</v>
      </c>
      <c r="AQ320" s="108">
        <f t="shared" si="611"/>
        <v>24382.375</v>
      </c>
      <c r="AR320" s="133">
        <f t="shared" si="612"/>
        <v>0.15699406259029458</v>
      </c>
      <c r="AS320" s="131">
        <f>AVERAGE(I320,M320,Q320,Z320,AD320,AH320)</f>
        <v>6212.3050000000003</v>
      </c>
      <c r="AT320" s="156">
        <f t="shared" si="747"/>
        <v>155307.625</v>
      </c>
      <c r="AU320" s="169" t="s">
        <v>38</v>
      </c>
    </row>
    <row r="321" spans="1:78" s="37" customFormat="1" ht="58" x14ac:dyDescent="0.35">
      <c r="A321" s="67">
        <v>270</v>
      </c>
      <c r="B321" s="67" t="s">
        <v>34</v>
      </c>
      <c r="C321" s="68" t="s">
        <v>210</v>
      </c>
      <c r="D321" s="69" t="str">
        <f>+[2]General!$D$306</f>
        <v>3 Bonos de reconocimiento deportivo, redimibles en almacenes deportivos ubicados en Bogotá por el valor de cada una de las premiaciones Nota: El pago de este bono debe incluir la carga tributaria y el pago del mismo debe ser valor neto</v>
      </c>
      <c r="E321" s="77"/>
      <c r="F321" s="70" t="s">
        <v>169</v>
      </c>
      <c r="G321" s="68">
        <v>1</v>
      </c>
      <c r="H321" s="97"/>
      <c r="I321" s="97"/>
      <c r="J321" s="97"/>
      <c r="K321" s="97"/>
      <c r="L321" s="125"/>
      <c r="M321" s="125"/>
      <c r="N321" s="125"/>
      <c r="O321" s="125"/>
      <c r="P321" s="125"/>
      <c r="Q321" s="125"/>
      <c r="R321" s="125"/>
      <c r="S321" s="125"/>
      <c r="T321" s="125"/>
      <c r="U321" s="125"/>
      <c r="V321" s="138"/>
      <c r="W321" s="125"/>
      <c r="X321" s="125"/>
      <c r="Y321" s="125"/>
      <c r="Z321" s="125"/>
      <c r="AA321" s="125"/>
      <c r="AB321" s="125"/>
      <c r="AC321" s="125" t="s">
        <v>160</v>
      </c>
      <c r="AD321" s="125" t="s">
        <v>161</v>
      </c>
      <c r="AE321" s="125" t="s">
        <v>160</v>
      </c>
      <c r="AF321" s="125" t="s">
        <v>160</v>
      </c>
      <c r="AG321" s="125"/>
      <c r="AH321" s="125"/>
      <c r="AI321" s="125"/>
      <c r="AJ321" s="125"/>
      <c r="AK321" s="125"/>
      <c r="AL321" s="125"/>
      <c r="AM321" s="138"/>
      <c r="AN321" s="125"/>
      <c r="AO321" s="125"/>
      <c r="AP321" s="125"/>
      <c r="AQ321" s="125"/>
      <c r="AR321" s="130"/>
      <c r="AS321" s="100">
        <v>2100000</v>
      </c>
      <c r="AT321" s="156">
        <f t="shared" si="747"/>
        <v>2100000</v>
      </c>
      <c r="AU321" s="132"/>
      <c r="AV321" s="58"/>
      <c r="AW321" s="171"/>
      <c r="AX321" s="58"/>
      <c r="AY321" s="58"/>
      <c r="AZ321" s="58"/>
      <c r="BA321" s="58"/>
      <c r="BB321" s="58"/>
      <c r="BC321" s="58"/>
      <c r="BD321" s="58"/>
      <c r="BE321" s="58"/>
      <c r="BF321" s="58"/>
      <c r="BG321" s="58"/>
      <c r="BH321" s="58"/>
      <c r="BI321" s="58"/>
      <c r="BJ321" s="58"/>
      <c r="BK321" s="58"/>
      <c r="BL321" s="58"/>
      <c r="BM321" s="58"/>
      <c r="BN321" s="58"/>
      <c r="BO321" s="58"/>
      <c r="BP321" s="58"/>
      <c r="BQ321" s="58"/>
      <c r="BR321" s="58"/>
      <c r="BS321" s="58"/>
      <c r="BT321" s="58"/>
      <c r="BU321" s="58"/>
      <c r="BV321" s="58"/>
      <c r="BW321" s="58"/>
      <c r="BX321" s="58"/>
      <c r="BY321" s="58"/>
      <c r="BZ321" s="58"/>
    </row>
    <row r="322" spans="1:78" s="37" customFormat="1" x14ac:dyDescent="0.35">
      <c r="A322" s="236" t="s">
        <v>151</v>
      </c>
      <c r="B322" s="237"/>
      <c r="C322" s="237"/>
      <c r="D322" s="237"/>
      <c r="E322" s="237"/>
      <c r="F322" s="237"/>
      <c r="G322" s="238"/>
      <c r="H322" s="112">
        <f>SUM(H316:H321)</f>
        <v>1261646.6399999999</v>
      </c>
      <c r="I322" s="112">
        <f t="shared" ref="I322:K322" si="758">SUM(I316:I321)</f>
        <v>1501359.5016000001</v>
      </c>
      <c r="J322" s="112">
        <f t="shared" si="758"/>
        <v>3247029.84</v>
      </c>
      <c r="K322" s="112">
        <f t="shared" si="758"/>
        <v>3863965.5096</v>
      </c>
      <c r="L322" s="109">
        <f>SUM(L316:L321)</f>
        <v>1316640.8400000001</v>
      </c>
      <c r="M322" s="109">
        <f t="shared" ref="M322:O322" si="759">SUM(M316:M321)</f>
        <v>1566802.5996000001</v>
      </c>
      <c r="N322" s="109">
        <f t="shared" si="759"/>
        <v>3388265.04</v>
      </c>
      <c r="O322" s="109">
        <f t="shared" si="759"/>
        <v>4032035.3975999998</v>
      </c>
      <c r="P322" s="109">
        <f>SUM(P316:P321)</f>
        <v>713104.62</v>
      </c>
      <c r="Q322" s="109">
        <f t="shared" ref="Q322:AT322" si="760">SUM(Q316:Q321)</f>
        <v>848594.49780000001</v>
      </c>
      <c r="R322" s="109">
        <f t="shared" si="760"/>
        <v>1835277.72</v>
      </c>
      <c r="S322" s="109">
        <f t="shared" si="760"/>
        <v>2183980.4868000001</v>
      </c>
      <c r="T322" s="109">
        <f t="shared" si="760"/>
        <v>3359993.798</v>
      </c>
      <c r="U322" s="109">
        <f t="shared" si="760"/>
        <v>834566.08146061376</v>
      </c>
      <c r="V322" s="109"/>
      <c r="W322" s="109">
        <f t="shared" si="760"/>
        <v>1305585.5330000001</v>
      </c>
      <c r="X322" s="109">
        <f t="shared" si="760"/>
        <v>3359993.798</v>
      </c>
      <c r="Y322" s="109">
        <f t="shared" si="760"/>
        <v>337672</v>
      </c>
      <c r="Z322" s="109">
        <f t="shared" si="760"/>
        <v>401829.68</v>
      </c>
      <c r="AA322" s="109">
        <f t="shared" si="760"/>
        <v>1000772</v>
      </c>
      <c r="AB322" s="109">
        <f t="shared" si="760"/>
        <v>1190918.68</v>
      </c>
      <c r="AC322" s="109">
        <f t="shared" si="760"/>
        <v>310569.74789915973</v>
      </c>
      <c r="AD322" s="109">
        <f t="shared" si="760"/>
        <v>369578</v>
      </c>
      <c r="AE322" s="109">
        <f t="shared" si="760"/>
        <v>920649.57983193302</v>
      </c>
      <c r="AF322" s="109">
        <f t="shared" si="760"/>
        <v>1095573</v>
      </c>
      <c r="AG322" s="109">
        <f t="shared" si="760"/>
        <v>315031.93277310929</v>
      </c>
      <c r="AH322" s="109">
        <f t="shared" si="760"/>
        <v>374888</v>
      </c>
      <c r="AI322" s="109">
        <f t="shared" si="760"/>
        <v>935657.14285714284</v>
      </c>
      <c r="AJ322" s="109">
        <f t="shared" si="760"/>
        <v>1113432</v>
      </c>
      <c r="AK322" s="109">
        <f t="shared" si="760"/>
        <v>1133307.8933333333</v>
      </c>
      <c r="AL322" s="109">
        <f t="shared" si="760"/>
        <v>72572.942918603861</v>
      </c>
      <c r="AM322" s="109"/>
      <c r="AN322" s="109">
        <f t="shared" si="760"/>
        <v>382098.56</v>
      </c>
      <c r="AO322" s="109">
        <f t="shared" si="760"/>
        <v>1133307.8933333333</v>
      </c>
      <c r="AP322" s="109">
        <f t="shared" si="760"/>
        <v>2246650.8456666665</v>
      </c>
      <c r="AQ322" s="109">
        <f t="shared" si="760"/>
        <v>1218279.3823333331</v>
      </c>
      <c r="AR322" s="109"/>
      <c r="AS322" s="109">
        <f t="shared" si="760"/>
        <v>2644795.3498333334</v>
      </c>
      <c r="AT322" s="109">
        <f t="shared" si="760"/>
        <v>3925867.452333333</v>
      </c>
      <c r="AU322" s="89"/>
      <c r="AV322" s="58"/>
      <c r="AW322" s="171">
        <v>3925867.452333333</v>
      </c>
      <c r="AX322" s="58"/>
      <c r="AY322" s="58"/>
      <c r="AZ322" s="58"/>
      <c r="BA322" s="58"/>
      <c r="BB322" s="58"/>
      <c r="BC322" s="58"/>
      <c r="BD322" s="58"/>
      <c r="BE322" s="58"/>
      <c r="BF322" s="58"/>
      <c r="BG322" s="58"/>
      <c r="BH322" s="58"/>
      <c r="BI322" s="58"/>
      <c r="BJ322" s="58"/>
      <c r="BK322" s="58"/>
      <c r="BL322" s="58"/>
      <c r="BM322" s="58"/>
      <c r="BN322" s="58"/>
      <c r="BO322" s="58"/>
      <c r="BP322" s="58"/>
      <c r="BQ322" s="58"/>
      <c r="BR322" s="58"/>
      <c r="BS322" s="58"/>
      <c r="BT322" s="58"/>
      <c r="BU322" s="58"/>
      <c r="BV322" s="58"/>
      <c r="BW322" s="58"/>
      <c r="BX322" s="58"/>
      <c r="BY322" s="58"/>
      <c r="BZ322" s="58"/>
    </row>
    <row r="323" spans="1:78" s="49" customFormat="1" x14ac:dyDescent="0.35">
      <c r="A323" s="81" t="s">
        <v>368</v>
      </c>
      <c r="B323" s="82"/>
      <c r="C323" s="82"/>
      <c r="D323" s="82"/>
      <c r="E323" s="82"/>
      <c r="F323" s="82"/>
      <c r="G323" s="82"/>
      <c r="H323" s="107"/>
      <c r="I323" s="124"/>
      <c r="J323" s="124"/>
      <c r="K323" s="142"/>
      <c r="L323" s="142"/>
      <c r="M323" s="142"/>
      <c r="N323" s="142"/>
      <c r="O323" s="142"/>
      <c r="P323" s="142"/>
      <c r="Q323" s="142"/>
      <c r="R323" s="142"/>
      <c r="S323" s="142"/>
      <c r="T323" s="142"/>
      <c r="U323" s="142"/>
      <c r="V323" s="142"/>
      <c r="W323" s="142"/>
      <c r="X323" s="142"/>
      <c r="Y323" s="142"/>
      <c r="Z323" s="142"/>
      <c r="AA323" s="142"/>
      <c r="AB323" s="142"/>
      <c r="AC323" s="142"/>
      <c r="AD323" s="142"/>
      <c r="AE323" s="142"/>
      <c r="AF323" s="142"/>
      <c r="AG323" s="142"/>
      <c r="AH323" s="142"/>
      <c r="AI323" s="142"/>
      <c r="AJ323" s="142"/>
      <c r="AK323" s="142"/>
      <c r="AL323" s="142"/>
      <c r="AM323" s="142"/>
      <c r="AN323" s="142"/>
      <c r="AO323" s="142"/>
      <c r="AP323" s="142"/>
      <c r="AQ323" s="142"/>
      <c r="AR323" s="142"/>
      <c r="AS323" s="142"/>
      <c r="AT323" s="142"/>
      <c r="AU323" s="142"/>
      <c r="AV323" s="1"/>
      <c r="AW323" s="144"/>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row>
    <row r="324" spans="1:78" x14ac:dyDescent="0.35">
      <c r="A324" s="81" t="s">
        <v>369</v>
      </c>
      <c r="B324" s="82"/>
      <c r="C324" s="82"/>
      <c r="D324" s="82"/>
      <c r="E324" s="82"/>
      <c r="F324" s="82"/>
      <c r="G324" s="82"/>
      <c r="H324" s="107"/>
      <c r="I324" s="124"/>
      <c r="J324" s="124"/>
      <c r="K324" s="142"/>
      <c r="L324" s="142"/>
      <c r="M324" s="142"/>
      <c r="N324" s="142"/>
      <c r="O324" s="142"/>
      <c r="P324" s="142"/>
      <c r="Q324" s="142"/>
      <c r="R324" s="142"/>
      <c r="S324" s="142"/>
      <c r="T324" s="142"/>
      <c r="U324" s="142"/>
      <c r="V324" s="142"/>
      <c r="W324" s="142"/>
      <c r="X324" s="142"/>
      <c r="Y324" s="142"/>
      <c r="Z324" s="142"/>
      <c r="AA324" s="142"/>
      <c r="AB324" s="142"/>
      <c r="AC324" s="142"/>
      <c r="AD324" s="142"/>
      <c r="AE324" s="142"/>
      <c r="AF324" s="142"/>
      <c r="AG324" s="142"/>
      <c r="AH324" s="142"/>
      <c r="AI324" s="142"/>
      <c r="AJ324" s="142"/>
      <c r="AK324" s="142"/>
      <c r="AL324" s="142"/>
      <c r="AM324" s="142"/>
      <c r="AN324" s="142"/>
      <c r="AO324" s="142"/>
      <c r="AP324" s="142"/>
      <c r="AQ324" s="142"/>
      <c r="AR324" s="142"/>
      <c r="AS324" s="142"/>
      <c r="AT324" s="142"/>
      <c r="AU324" s="142"/>
    </row>
    <row r="325" spans="1:78" s="37" customFormat="1" ht="51" customHeight="1" x14ac:dyDescent="0.35">
      <c r="A325" s="9">
        <v>271</v>
      </c>
      <c r="B325" s="9" t="s">
        <v>166</v>
      </c>
      <c r="C325" s="13" t="s">
        <v>370</v>
      </c>
      <c r="D325" s="11" t="s">
        <v>371</v>
      </c>
      <c r="E325" s="10"/>
      <c r="F325" s="17" t="s">
        <v>169</v>
      </c>
      <c r="G325" s="10">
        <v>1</v>
      </c>
      <c r="H325" s="113"/>
      <c r="I325" s="123"/>
      <c r="J325" s="105"/>
      <c r="K325" s="140"/>
      <c r="L325" s="108"/>
      <c r="M325" s="108"/>
      <c r="N325" s="108"/>
      <c r="O325" s="108"/>
      <c r="P325" s="108"/>
      <c r="Q325" s="108"/>
      <c r="R325" s="105"/>
      <c r="S325" s="108"/>
      <c r="T325" s="108"/>
      <c r="U325" s="108"/>
      <c r="V325" s="127"/>
      <c r="W325" s="108"/>
      <c r="X325" s="108"/>
      <c r="Y325" s="108"/>
      <c r="Z325" s="108"/>
      <c r="AA325" s="108"/>
      <c r="AB325" s="108"/>
      <c r="AC325" s="108"/>
      <c r="AD325" s="108"/>
      <c r="AE325" s="108"/>
      <c r="AF325" s="108"/>
      <c r="AG325" s="108"/>
      <c r="AH325" s="108"/>
      <c r="AI325" s="108"/>
      <c r="AJ325" s="108"/>
      <c r="AK325" s="108"/>
      <c r="AL325" s="108"/>
      <c r="AM325" s="127"/>
      <c r="AN325" s="108"/>
      <c r="AO325" s="108"/>
      <c r="AP325" s="108"/>
      <c r="AQ325" s="108"/>
      <c r="AR325" s="159"/>
      <c r="AS325" s="131">
        <v>30000000</v>
      </c>
      <c r="AT325" s="101">
        <v>30000000</v>
      </c>
      <c r="AU325" s="157"/>
      <c r="AV325" s="58"/>
      <c r="AW325" s="171"/>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row>
    <row r="326" spans="1:78" s="37" customFormat="1" x14ac:dyDescent="0.35">
      <c r="A326" s="236" t="s">
        <v>151</v>
      </c>
      <c r="B326" s="237"/>
      <c r="C326" s="237"/>
      <c r="D326" s="237"/>
      <c r="E326" s="237"/>
      <c r="F326" s="237"/>
      <c r="G326" s="238"/>
      <c r="H326" s="112">
        <f t="shared" ref="H326:S326" si="761">SUM(H325:H325)</f>
        <v>0</v>
      </c>
      <c r="I326" s="112">
        <f t="shared" si="761"/>
        <v>0</v>
      </c>
      <c r="J326" s="112">
        <f t="shared" si="761"/>
        <v>0</v>
      </c>
      <c r="K326" s="112">
        <f t="shared" si="761"/>
        <v>0</v>
      </c>
      <c r="L326" s="109">
        <f t="shared" si="761"/>
        <v>0</v>
      </c>
      <c r="M326" s="109">
        <f t="shared" si="761"/>
        <v>0</v>
      </c>
      <c r="N326" s="109">
        <f t="shared" si="761"/>
        <v>0</v>
      </c>
      <c r="O326" s="109">
        <f t="shared" si="761"/>
        <v>0</v>
      </c>
      <c r="P326" s="109">
        <f t="shared" si="761"/>
        <v>0</v>
      </c>
      <c r="Q326" s="109">
        <f t="shared" si="761"/>
        <v>0</v>
      </c>
      <c r="R326" s="109">
        <f t="shared" si="761"/>
        <v>0</v>
      </c>
      <c r="S326" s="109">
        <f t="shared" si="761"/>
        <v>0</v>
      </c>
      <c r="T326" s="109">
        <f t="shared" ref="T326:T355" si="762">AVERAGE(K326,O326,S326)</f>
        <v>0</v>
      </c>
      <c r="U326" s="109">
        <f t="shared" ref="U326:U355" si="763">_xlfn.STDEV.P(K326,O326,S326)</f>
        <v>0</v>
      </c>
      <c r="V326" s="99"/>
      <c r="W326" s="109">
        <f t="shared" ref="W326:W331" si="764">AVERAGE(M326,Q326,I326)</f>
        <v>0</v>
      </c>
      <c r="X326" s="109">
        <f t="shared" ref="X326:X355" si="765">AVERAGE(K326,O326,S326)</f>
        <v>0</v>
      </c>
      <c r="Y326" s="109">
        <f>SUM(Y325:Y325)</f>
        <v>0</v>
      </c>
      <c r="Z326" s="109">
        <f>SUM(Z325:Z325)</f>
        <v>0</v>
      </c>
      <c r="AA326" s="109">
        <f t="shared" ref="AA326" si="766">+Y326*G326</f>
        <v>0</v>
      </c>
      <c r="AB326" s="109">
        <f t="shared" ref="AB326" si="767">+Z326*G326</f>
        <v>0</v>
      </c>
      <c r="AC326" s="109">
        <v>0</v>
      </c>
      <c r="AD326" s="109">
        <v>0</v>
      </c>
      <c r="AE326" s="109">
        <v>0</v>
      </c>
      <c r="AF326" s="109">
        <v>0</v>
      </c>
      <c r="AG326" s="109">
        <v>0</v>
      </c>
      <c r="AH326" s="109">
        <f>_xlfn.XLOOKUP(D326,[1]General!$D$7:$D$477,[1]General!$M$7:$M$477)</f>
        <v>0</v>
      </c>
      <c r="AI326" s="109">
        <f t="shared" ref="AI326:AI332" si="768">+AG326*G326</f>
        <v>0</v>
      </c>
      <c r="AJ326" s="109">
        <f t="shared" ref="AJ326:AJ332" si="769">AH326*G326</f>
        <v>0</v>
      </c>
      <c r="AK326" s="109">
        <f t="shared" ref="AK326:AK355" si="770">AVERAGE(AB326,AF326,AJ326)</f>
        <v>0</v>
      </c>
      <c r="AL326" s="109">
        <f t="shared" ref="AL326:AL355" si="771">_xlfn.STDEV.P(AB326,AF326,AJ326)</f>
        <v>0</v>
      </c>
      <c r="AM326" s="99"/>
      <c r="AN326" s="109">
        <f t="shared" ref="AN326:AN355" si="772">AVERAGE(Z326,AD326,AH326)</f>
        <v>0</v>
      </c>
      <c r="AO326" s="109">
        <f t="shared" ref="AO326:AO355" si="773">+AK326</f>
        <v>0</v>
      </c>
      <c r="AP326" s="109">
        <f t="shared" ref="AP326:AP355" si="774">AVERAGE(X326,AO326)</f>
        <v>0</v>
      </c>
      <c r="AQ326" s="109">
        <f t="shared" ref="AQ326:AQ355" si="775">_xlfn.STDEV.P(X326,AO326)</f>
        <v>0</v>
      </c>
      <c r="AR326" s="109">
        <f t="shared" ref="AR326" si="776">_xlfn.STDEV.P(Y326,AP326)</f>
        <v>0</v>
      </c>
      <c r="AS326" s="109">
        <f>+AS325</f>
        <v>30000000</v>
      </c>
      <c r="AT326" s="109">
        <f>+AT325</f>
        <v>30000000</v>
      </c>
      <c r="AU326" s="157"/>
      <c r="AV326" s="58"/>
      <c r="AW326" s="171">
        <v>30000000</v>
      </c>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row>
    <row r="327" spans="1:78" x14ac:dyDescent="0.35">
      <c r="A327" s="81" t="s">
        <v>372</v>
      </c>
      <c r="B327" s="82"/>
      <c r="C327" s="82"/>
      <c r="D327" s="82"/>
      <c r="E327" s="82"/>
      <c r="F327" s="82"/>
      <c r="G327" s="82"/>
      <c r="H327" s="107"/>
      <c r="I327" s="124"/>
      <c r="J327" s="124"/>
      <c r="K327" s="142"/>
      <c r="L327" s="142"/>
      <c r="M327" s="142"/>
      <c r="N327" s="142"/>
      <c r="O327" s="142"/>
      <c r="P327" s="142"/>
      <c r="Q327" s="142"/>
      <c r="R327" s="142"/>
      <c r="S327" s="142"/>
      <c r="T327" s="142"/>
      <c r="U327" s="142"/>
      <c r="V327" s="142"/>
      <c r="W327" s="142"/>
      <c r="X327" s="142"/>
      <c r="Y327" s="142"/>
      <c r="Z327" s="142"/>
      <c r="AA327" s="142"/>
      <c r="AB327" s="142"/>
      <c r="AC327" s="142"/>
      <c r="AD327" s="142"/>
      <c r="AE327" s="142"/>
      <c r="AF327" s="142"/>
      <c r="AG327" s="142"/>
      <c r="AH327" s="142"/>
      <c r="AI327" s="142"/>
      <c r="AJ327" s="142"/>
      <c r="AK327" s="142"/>
      <c r="AL327" s="142"/>
      <c r="AM327" s="142"/>
      <c r="AN327" s="142"/>
      <c r="AO327" s="142"/>
      <c r="AP327" s="142"/>
      <c r="AQ327" s="142"/>
      <c r="AR327" s="142"/>
      <c r="AS327" s="142"/>
      <c r="AT327" s="142"/>
      <c r="AU327" s="142"/>
    </row>
    <row r="328" spans="1:78" ht="29" x14ac:dyDescent="0.35">
      <c r="A328" s="9">
        <v>272</v>
      </c>
      <c r="B328" s="9" t="s">
        <v>166</v>
      </c>
      <c r="C328" s="10" t="s">
        <v>373</v>
      </c>
      <c r="D328" s="39" t="s">
        <v>374</v>
      </c>
      <c r="E328" s="73"/>
      <c r="F328" s="12" t="s">
        <v>284</v>
      </c>
      <c r="G328" s="10">
        <v>32</v>
      </c>
      <c r="H328" s="105">
        <v>299000</v>
      </c>
      <c r="I328" s="123">
        <f t="shared" ref="I328" si="777">+H328*1.19</f>
        <v>355810</v>
      </c>
      <c r="J328" s="105">
        <f t="shared" ref="J328:J355" si="778">+H328*G328</f>
        <v>9568000</v>
      </c>
      <c r="K328" s="140">
        <f t="shared" ref="K328:K355" si="779">+I328*G328</f>
        <v>11385920</v>
      </c>
      <c r="L328" s="108">
        <v>312000</v>
      </c>
      <c r="M328" s="108">
        <f>+L328*1.19</f>
        <v>371280</v>
      </c>
      <c r="N328" s="108">
        <f>+L328*G328</f>
        <v>9984000</v>
      </c>
      <c r="O328" s="108">
        <f>+M328*G328</f>
        <v>11880960</v>
      </c>
      <c r="P328" s="108">
        <v>169000</v>
      </c>
      <c r="Q328" s="108">
        <f t="shared" ref="Q328:Q332" si="780">+P328*1.19</f>
        <v>201110</v>
      </c>
      <c r="R328" s="105">
        <f>+P328*G328</f>
        <v>5408000</v>
      </c>
      <c r="S328" s="108">
        <f>+Q328*G328</f>
        <v>6435520</v>
      </c>
      <c r="T328" s="108">
        <f t="shared" si="762"/>
        <v>9900800</v>
      </c>
      <c r="U328" s="108">
        <f t="shared" si="763"/>
        <v>2458643.2924413146</v>
      </c>
      <c r="V328" s="127">
        <f t="shared" ref="V328:V355" si="781">(U328/T328)</f>
        <v>0.24832774042918901</v>
      </c>
      <c r="W328" s="108">
        <f t="shared" si="764"/>
        <v>309400</v>
      </c>
      <c r="X328" s="108">
        <f t="shared" si="765"/>
        <v>9900800</v>
      </c>
      <c r="Y328" s="108">
        <v>127681</v>
      </c>
      <c r="Z328" s="108">
        <f>+Y328*1.19</f>
        <v>151940.38999999998</v>
      </c>
      <c r="AA328" s="108">
        <f t="shared" ref="AA328" si="782">+Y328*G328</f>
        <v>4085792</v>
      </c>
      <c r="AB328" s="108">
        <f t="shared" ref="AB328" si="783">+Z328*G328</f>
        <v>4862092.4799999995</v>
      </c>
      <c r="AC328" s="108">
        <f t="shared" ref="AC328:AC332" si="784">+AD328/1.19</f>
        <v>115991.59663865546</v>
      </c>
      <c r="AD328" s="108">
        <v>138030</v>
      </c>
      <c r="AE328" s="108">
        <f t="shared" ref="AE328" si="785">+AC328*G328</f>
        <v>3711731.0924369749</v>
      </c>
      <c r="AF328" s="108">
        <f t="shared" ref="AF328" si="786">+AD328*G328</f>
        <v>4416960</v>
      </c>
      <c r="AG328" s="105">
        <f>_xlfn.XLOOKUP(D328,[1]General!$D$7:$D$477,[1]General!$L$7:$L$477)</f>
        <v>108907.56302521008</v>
      </c>
      <c r="AH328" s="108">
        <f>_xlfn.XLOOKUP(D328,[1]General!$D$7:$D$477,[1]General!$M$7:$M$477)</f>
        <v>129600</v>
      </c>
      <c r="AI328" s="108">
        <f t="shared" si="768"/>
        <v>3485042.0168067226</v>
      </c>
      <c r="AJ328" s="108">
        <f t="shared" si="769"/>
        <v>4147200</v>
      </c>
      <c r="AK328" s="108">
        <f t="shared" si="770"/>
        <v>4475417.4933333332</v>
      </c>
      <c r="AL328" s="108">
        <f t="shared" si="771"/>
        <v>294766.31805013493</v>
      </c>
      <c r="AM328" s="127">
        <f t="shared" ref="AM328:AM355" si="787">+AL328/AK328</f>
        <v>6.5863423577626992E-2</v>
      </c>
      <c r="AN328" s="108">
        <f t="shared" si="772"/>
        <v>139856.79666666666</v>
      </c>
      <c r="AO328" s="108">
        <f t="shared" si="773"/>
        <v>4475417.4933333332</v>
      </c>
      <c r="AP328" s="108">
        <f t="shared" si="774"/>
        <v>7188108.7466666661</v>
      </c>
      <c r="AQ328" s="108">
        <f t="shared" si="775"/>
        <v>2712691.2533333348</v>
      </c>
      <c r="AR328" s="133">
        <f t="shared" ref="AR328:AR355" si="788">+AQ328/AP328</f>
        <v>0.37738595073304759</v>
      </c>
      <c r="AS328" s="131">
        <f>+AN328</f>
        <v>139856.79666666666</v>
      </c>
      <c r="AT328" s="156">
        <f t="shared" ref="AT328:AT333" si="789">+AS328*G328</f>
        <v>4475417.4933333332</v>
      </c>
      <c r="AU328" s="157" t="s">
        <v>44</v>
      </c>
    </row>
    <row r="329" spans="1:78" ht="58" x14ac:dyDescent="0.35">
      <c r="A329" s="9">
        <v>273</v>
      </c>
      <c r="B329" s="9" t="s">
        <v>34</v>
      </c>
      <c r="C329" s="10" t="s">
        <v>207</v>
      </c>
      <c r="D329" s="39" t="s">
        <v>208</v>
      </c>
      <c r="E329" s="73"/>
      <c r="F329" s="12" t="s">
        <v>37</v>
      </c>
      <c r="G329" s="10">
        <v>10</v>
      </c>
      <c r="H329" s="105">
        <v>173650</v>
      </c>
      <c r="I329" s="123">
        <f t="shared" ref="I329:I332" si="790">+H329*1.19</f>
        <v>206643.5</v>
      </c>
      <c r="J329" s="105">
        <f t="shared" si="778"/>
        <v>1736500</v>
      </c>
      <c r="K329" s="140">
        <f t="shared" si="779"/>
        <v>2066435</v>
      </c>
      <c r="L329" s="108">
        <v>184220</v>
      </c>
      <c r="M329" s="108">
        <f>+L329*1.19</f>
        <v>219221.8</v>
      </c>
      <c r="N329" s="108">
        <f>+L329*G329</f>
        <v>1842200</v>
      </c>
      <c r="O329" s="108">
        <f>+M329*G329</f>
        <v>2192218</v>
      </c>
      <c r="P329" s="108">
        <v>98150</v>
      </c>
      <c r="Q329" s="108">
        <f t="shared" si="780"/>
        <v>116798.5</v>
      </c>
      <c r="R329" s="105">
        <f>+P329*G329</f>
        <v>981500</v>
      </c>
      <c r="S329" s="108">
        <f>+Q329*G329</f>
        <v>1167985</v>
      </c>
      <c r="T329" s="108">
        <f t="shared" si="762"/>
        <v>1808879.3333333333</v>
      </c>
      <c r="U329" s="108">
        <f t="shared" si="763"/>
        <v>456080.76817330893</v>
      </c>
      <c r="V329" s="127">
        <f t="shared" si="781"/>
        <v>0.25213443471260233</v>
      </c>
      <c r="W329" s="108">
        <f t="shared" si="764"/>
        <v>180887.93333333335</v>
      </c>
      <c r="X329" s="108">
        <f t="shared" si="765"/>
        <v>1808879.3333333333</v>
      </c>
      <c r="Y329" s="108">
        <v>196017</v>
      </c>
      <c r="Z329" s="108">
        <f>+Y329*1.19</f>
        <v>233260.22999999998</v>
      </c>
      <c r="AA329" s="108">
        <f t="shared" ref="AA329:AA332" si="791">+Y329*G329</f>
        <v>1960170</v>
      </c>
      <c r="AB329" s="108">
        <f t="shared" ref="AB329:AB332" si="792">+Z329*G329</f>
        <v>2332602.2999999998</v>
      </c>
      <c r="AC329" s="108">
        <f t="shared" si="784"/>
        <v>181630.25210084036</v>
      </c>
      <c r="AD329" s="108">
        <v>216140</v>
      </c>
      <c r="AE329" s="108">
        <f t="shared" ref="AE329:AE332" si="793">+AC329*G329</f>
        <v>1816302.5210084035</v>
      </c>
      <c r="AF329" s="108">
        <f t="shared" ref="AF329:AF332" si="794">+AD329*G329</f>
        <v>2161400</v>
      </c>
      <c r="AG329" s="105">
        <f>_xlfn.XLOOKUP(D329,[1]General!$D$7:$D$477,[1]General!$L$7:$L$477)</f>
        <v>166554.62184873951</v>
      </c>
      <c r="AH329" s="108">
        <f>_xlfn.XLOOKUP(D329,[1]General!$D$7:$D$477,[1]General!$M$7:$M$477)</f>
        <v>198200</v>
      </c>
      <c r="AI329" s="108">
        <f t="shared" si="768"/>
        <v>1665546.218487395</v>
      </c>
      <c r="AJ329" s="108">
        <f t="shared" si="769"/>
        <v>1982000</v>
      </c>
      <c r="AK329" s="108">
        <f t="shared" si="770"/>
        <v>2158667.4333333331</v>
      </c>
      <c r="AL329" s="108">
        <f t="shared" si="771"/>
        <v>143145.83095981361</v>
      </c>
      <c r="AM329" s="127">
        <f t="shared" si="787"/>
        <v>6.6312127912530369E-2</v>
      </c>
      <c r="AN329" s="108">
        <f t="shared" si="772"/>
        <v>215866.74333333332</v>
      </c>
      <c r="AO329" s="108">
        <f t="shared" si="773"/>
        <v>2158667.4333333331</v>
      </c>
      <c r="AP329" s="108">
        <f t="shared" si="774"/>
        <v>1983773.3833333333</v>
      </c>
      <c r="AQ329" s="108">
        <f t="shared" si="775"/>
        <v>174894.04999999993</v>
      </c>
      <c r="AR329" s="116">
        <f t="shared" si="788"/>
        <v>8.816231302898396E-2</v>
      </c>
      <c r="AS329" s="131">
        <f>AVERAGE(I329,M329,Q329,Z329,AD329,AH329)</f>
        <v>198377.33833333335</v>
      </c>
      <c r="AT329" s="156">
        <f t="shared" si="789"/>
        <v>1983773.3833333335</v>
      </c>
      <c r="AU329" s="157" t="s">
        <v>38</v>
      </c>
    </row>
    <row r="330" spans="1:78" ht="188.5" x14ac:dyDescent="0.35">
      <c r="A330" s="9">
        <v>274</v>
      </c>
      <c r="B330" s="9" t="s">
        <v>34</v>
      </c>
      <c r="C330" s="10" t="s">
        <v>280</v>
      </c>
      <c r="D330" s="39" t="s">
        <v>273</v>
      </c>
      <c r="E330" s="73"/>
      <c r="F330" s="12" t="s">
        <v>37</v>
      </c>
      <c r="G330" s="10">
        <v>160</v>
      </c>
      <c r="H330" s="105">
        <v>67647.600000000006</v>
      </c>
      <c r="I330" s="123">
        <f t="shared" si="790"/>
        <v>80500.644</v>
      </c>
      <c r="J330" s="105">
        <f t="shared" si="778"/>
        <v>10823616</v>
      </c>
      <c r="K330" s="140">
        <f t="shared" si="779"/>
        <v>12880103.039999999</v>
      </c>
      <c r="L330" s="108">
        <v>69412.320000000007</v>
      </c>
      <c r="M330" s="108">
        <f>+L330*1.19</f>
        <v>82600.660799999998</v>
      </c>
      <c r="N330" s="108">
        <f>+L330*G330</f>
        <v>11105971.200000001</v>
      </c>
      <c r="O330" s="108">
        <f>+M330*G330</f>
        <v>13216105.728</v>
      </c>
      <c r="P330" s="108">
        <v>38235.599999999999</v>
      </c>
      <c r="Q330" s="108">
        <f t="shared" si="780"/>
        <v>45500.363999999994</v>
      </c>
      <c r="R330" s="105">
        <f>+P330*G330</f>
        <v>6117696</v>
      </c>
      <c r="S330" s="108">
        <f>+Q330*G330</f>
        <v>7280058.2399999993</v>
      </c>
      <c r="T330" s="108">
        <f t="shared" si="762"/>
        <v>11125422.335999999</v>
      </c>
      <c r="U330" s="108">
        <f t="shared" si="763"/>
        <v>2722540.875076103</v>
      </c>
      <c r="V330" s="127">
        <f t="shared" si="781"/>
        <v>0.24471348528194006</v>
      </c>
      <c r="W330" s="108">
        <f t="shared" si="764"/>
        <v>69533.889599999995</v>
      </c>
      <c r="X330" s="108">
        <f t="shared" si="765"/>
        <v>11125422.335999999</v>
      </c>
      <c r="Y330" s="108">
        <v>82555</v>
      </c>
      <c r="Z330" s="108">
        <f>+Y330*1.19</f>
        <v>98240.45</v>
      </c>
      <c r="AA330" s="108">
        <f t="shared" si="791"/>
        <v>13208800</v>
      </c>
      <c r="AB330" s="108">
        <f t="shared" si="792"/>
        <v>15718472</v>
      </c>
      <c r="AC330" s="108">
        <f t="shared" si="784"/>
        <v>88403.361344537814</v>
      </c>
      <c r="AD330" s="108">
        <v>105200</v>
      </c>
      <c r="AE330" s="108">
        <f t="shared" si="793"/>
        <v>14144537.81512605</v>
      </c>
      <c r="AF330" s="108">
        <f t="shared" si="794"/>
        <v>16832000</v>
      </c>
      <c r="AG330" s="105">
        <f>_xlfn.XLOOKUP(D330,[1]General!$D$7:$D$477,[1]General!$L$7:$L$477)</f>
        <v>83277.310924369755</v>
      </c>
      <c r="AH330" s="108">
        <f>_xlfn.XLOOKUP(D330,[1]General!$D$7:$D$477,[1]General!$M$7:$M$477)</f>
        <v>99100</v>
      </c>
      <c r="AI330" s="108">
        <f t="shared" si="768"/>
        <v>13324369.74789916</v>
      </c>
      <c r="AJ330" s="108">
        <f t="shared" si="769"/>
        <v>15856000</v>
      </c>
      <c r="AK330" s="108">
        <f t="shared" si="770"/>
        <v>16135490.666666666</v>
      </c>
      <c r="AL330" s="108">
        <f t="shared" si="771"/>
        <v>495696.4301272392</v>
      </c>
      <c r="AM330" s="127">
        <f t="shared" si="787"/>
        <v>3.072087737320988E-2</v>
      </c>
      <c r="AN330" s="108">
        <f t="shared" si="772"/>
        <v>100846.81666666667</v>
      </c>
      <c r="AO330" s="108">
        <f t="shared" si="773"/>
        <v>16135490.666666666</v>
      </c>
      <c r="AP330" s="108">
        <f t="shared" si="774"/>
        <v>13630456.501333334</v>
      </c>
      <c r="AQ330" s="108">
        <f t="shared" si="775"/>
        <v>2505034.1653333292</v>
      </c>
      <c r="AR330" s="116">
        <f t="shared" si="788"/>
        <v>0.18378211801551081</v>
      </c>
      <c r="AS330" s="131">
        <f>AVERAGE(I330,M330,Q330,Z330,AD330,AH330)</f>
        <v>85190.353133333338</v>
      </c>
      <c r="AT330" s="156">
        <f t="shared" si="789"/>
        <v>13630456.501333334</v>
      </c>
      <c r="AU330" s="157" t="s">
        <v>38</v>
      </c>
    </row>
    <row r="331" spans="1:78" ht="58" x14ac:dyDescent="0.35">
      <c r="A331" s="9">
        <v>275</v>
      </c>
      <c r="B331" s="9" t="s">
        <v>34</v>
      </c>
      <c r="C331" s="10" t="s">
        <v>375</v>
      </c>
      <c r="D331" s="39" t="s">
        <v>376</v>
      </c>
      <c r="E331" s="73"/>
      <c r="F331" s="12" t="s">
        <v>41</v>
      </c>
      <c r="G331" s="10">
        <v>1</v>
      </c>
      <c r="H331" s="113">
        <v>575000</v>
      </c>
      <c r="I331" s="123">
        <f t="shared" si="790"/>
        <v>684250</v>
      </c>
      <c r="J331" s="105">
        <f t="shared" si="778"/>
        <v>575000</v>
      </c>
      <c r="K331" s="140">
        <f t="shared" si="779"/>
        <v>684250</v>
      </c>
      <c r="L331" s="108">
        <v>600000</v>
      </c>
      <c r="M331" s="108">
        <f>+L331*1.19</f>
        <v>714000</v>
      </c>
      <c r="N331" s="108">
        <f>+L331*G331</f>
        <v>600000</v>
      </c>
      <c r="O331" s="108">
        <f>+M331*G331</f>
        <v>714000</v>
      </c>
      <c r="P331" s="108">
        <v>325000</v>
      </c>
      <c r="Q331" s="108">
        <f t="shared" si="780"/>
        <v>386750</v>
      </c>
      <c r="R331" s="105">
        <f>+P331*G331</f>
        <v>325000</v>
      </c>
      <c r="S331" s="108">
        <f>+Q331*G331</f>
        <v>386750</v>
      </c>
      <c r="T331" s="108">
        <f t="shared" si="762"/>
        <v>595000</v>
      </c>
      <c r="U331" s="108">
        <f t="shared" si="763"/>
        <v>147755.00555536745</v>
      </c>
      <c r="V331" s="127">
        <f t="shared" si="781"/>
        <v>0.24832774042918898</v>
      </c>
      <c r="W331" s="108">
        <f t="shared" si="764"/>
        <v>595000</v>
      </c>
      <c r="X331" s="108">
        <f t="shared" si="765"/>
        <v>595000</v>
      </c>
      <c r="Y331" s="108">
        <v>651891</v>
      </c>
      <c r="Z331" s="108">
        <f>+Y331*1.19</f>
        <v>775750.28999999992</v>
      </c>
      <c r="AA331" s="108">
        <f t="shared" si="791"/>
        <v>651891</v>
      </c>
      <c r="AB331" s="108">
        <f t="shared" si="792"/>
        <v>775750.28999999992</v>
      </c>
      <c r="AC331" s="108">
        <f t="shared" si="784"/>
        <v>519714.28571428574</v>
      </c>
      <c r="AD331" s="108">
        <v>618460</v>
      </c>
      <c r="AE331" s="108">
        <f t="shared" si="793"/>
        <v>519714.28571428574</v>
      </c>
      <c r="AF331" s="108">
        <f t="shared" si="794"/>
        <v>618460</v>
      </c>
      <c r="AG331" s="108">
        <f>_xlfn.XLOOKUP(D331,[1]General!$D$7:$D$477,[1]General!$L$7:$L$477)</f>
        <v>671596.63865546219</v>
      </c>
      <c r="AH331" s="108">
        <f>_xlfn.XLOOKUP(D331,[1]General!$D$7:$D$477,[1]General!$M$7:$M$477)</f>
        <v>799200</v>
      </c>
      <c r="AI331" s="108">
        <f t="shared" si="768"/>
        <v>671596.63865546219</v>
      </c>
      <c r="AJ331" s="108">
        <f t="shared" si="769"/>
        <v>799200</v>
      </c>
      <c r="AK331" s="108">
        <f t="shared" si="770"/>
        <v>731136.76333333331</v>
      </c>
      <c r="AL331" s="108">
        <f t="shared" si="771"/>
        <v>80247.583437044086</v>
      </c>
      <c r="AM331" s="127">
        <f t="shared" si="787"/>
        <v>0.10975728134800182</v>
      </c>
      <c r="AN331" s="108">
        <f t="shared" si="772"/>
        <v>731136.76333333331</v>
      </c>
      <c r="AO331" s="108">
        <f t="shared" si="773"/>
        <v>731136.76333333331</v>
      </c>
      <c r="AP331" s="108">
        <f t="shared" si="774"/>
        <v>663068.3816666666</v>
      </c>
      <c r="AQ331" s="108">
        <f t="shared" si="775"/>
        <v>68068.381666667497</v>
      </c>
      <c r="AR331" s="116">
        <f t="shared" si="788"/>
        <v>0.10265665434924386</v>
      </c>
      <c r="AS331" s="131">
        <f>AVERAGE(I331,M331,Q331,Z331,AD331,AH331)</f>
        <v>663068.38166666671</v>
      </c>
      <c r="AT331" s="156">
        <f t="shared" si="789"/>
        <v>663068.38166666671</v>
      </c>
      <c r="AU331" s="157" t="s">
        <v>38</v>
      </c>
    </row>
    <row r="332" spans="1:78" ht="174" x14ac:dyDescent="0.35">
      <c r="A332" s="9">
        <v>276</v>
      </c>
      <c r="B332" s="9" t="s">
        <v>34</v>
      </c>
      <c r="C332" s="13" t="s">
        <v>47</v>
      </c>
      <c r="D332" s="20" t="s">
        <v>48</v>
      </c>
      <c r="E332" s="16"/>
      <c r="F332" s="15" t="s">
        <v>37</v>
      </c>
      <c r="G332" s="10">
        <v>5</v>
      </c>
      <c r="H332" s="105">
        <v>103500</v>
      </c>
      <c r="I332" s="123">
        <f t="shared" si="790"/>
        <v>123165</v>
      </c>
      <c r="J332" s="105">
        <f t="shared" si="778"/>
        <v>517500</v>
      </c>
      <c r="K332" s="140">
        <f t="shared" si="779"/>
        <v>615825</v>
      </c>
      <c r="L332" s="108">
        <v>109800</v>
      </c>
      <c r="M332" s="108">
        <f>+L332*1.19</f>
        <v>130662</v>
      </c>
      <c r="N332" s="108">
        <f>+L332*G332</f>
        <v>549000</v>
      </c>
      <c r="O332" s="108">
        <f>+M332*G332</f>
        <v>653310</v>
      </c>
      <c r="P332" s="108">
        <v>58500</v>
      </c>
      <c r="Q332" s="108">
        <f t="shared" si="780"/>
        <v>69615</v>
      </c>
      <c r="R332" s="105">
        <f>+P332*G332</f>
        <v>292500</v>
      </c>
      <c r="S332" s="108">
        <f>+Q332*G332</f>
        <v>348075</v>
      </c>
      <c r="T332" s="108">
        <f t="shared" si="762"/>
        <v>539070</v>
      </c>
      <c r="U332" s="108">
        <f t="shared" si="763"/>
        <v>135918.10972052254</v>
      </c>
      <c r="V332" s="127">
        <f t="shared" si="781"/>
        <v>0.25213443471260233</v>
      </c>
      <c r="W332" s="108">
        <f>AVERAGE(Q332,M332,I332)</f>
        <v>107814</v>
      </c>
      <c r="X332" s="108">
        <f t="shared" si="765"/>
        <v>539070</v>
      </c>
      <c r="Y332" s="108">
        <v>149171</v>
      </c>
      <c r="Z332" s="108">
        <f>+Y332*1.19</f>
        <v>177513.49</v>
      </c>
      <c r="AA332" s="108">
        <f t="shared" si="791"/>
        <v>745855</v>
      </c>
      <c r="AB332" s="108">
        <f t="shared" si="792"/>
        <v>887567.45</v>
      </c>
      <c r="AC332" s="108">
        <f t="shared" si="784"/>
        <v>130557.98319327732</v>
      </c>
      <c r="AD332" s="108" t="s">
        <v>377</v>
      </c>
      <c r="AE332" s="108">
        <f t="shared" si="793"/>
        <v>652789.91596638667</v>
      </c>
      <c r="AF332" s="108">
        <f t="shared" si="794"/>
        <v>776820</v>
      </c>
      <c r="AG332" s="105">
        <f>_xlfn.XLOOKUP(D332,[1]General!$D$7:$D$477,[1]General!$L$7:$L$477)</f>
        <v>105842.01680672269</v>
      </c>
      <c r="AH332" s="108">
        <f>_xlfn.XLOOKUP(D332,[1]General!$D$7:$D$477,[1]General!$M$7:$M$477)</f>
        <v>125952</v>
      </c>
      <c r="AI332" s="108">
        <f t="shared" si="768"/>
        <v>529210.08403361344</v>
      </c>
      <c r="AJ332" s="108">
        <f t="shared" si="769"/>
        <v>629760</v>
      </c>
      <c r="AK332" s="108">
        <f t="shared" si="770"/>
        <v>764715.81666666677</v>
      </c>
      <c r="AL332" s="108">
        <f t="shared" si="771"/>
        <v>105596.88682122156</v>
      </c>
      <c r="AM332" s="127">
        <f t="shared" si="787"/>
        <v>0.13808644272784848</v>
      </c>
      <c r="AN332" s="108">
        <f t="shared" si="772"/>
        <v>151732.745</v>
      </c>
      <c r="AO332" s="108">
        <f t="shared" si="773"/>
        <v>764715.81666666677</v>
      </c>
      <c r="AP332" s="108">
        <f t="shared" si="774"/>
        <v>651892.90833333344</v>
      </c>
      <c r="AQ332" s="108">
        <f t="shared" si="775"/>
        <v>112822.90833333312</v>
      </c>
      <c r="AR332" s="116">
        <f t="shared" si="788"/>
        <v>0.17306969732464586</v>
      </c>
      <c r="AS332" s="131">
        <f>AVERAGE(I332,M332,Q332,Z332,AD332,AH332)</f>
        <v>125381.49799999999</v>
      </c>
      <c r="AT332" s="156">
        <f t="shared" si="789"/>
        <v>626907.49</v>
      </c>
      <c r="AU332" s="157" t="s">
        <v>38</v>
      </c>
    </row>
    <row r="333" spans="1:78" s="37" customFormat="1" ht="58" x14ac:dyDescent="0.35">
      <c r="A333" s="9">
        <v>277</v>
      </c>
      <c r="B333" s="67" t="s">
        <v>34</v>
      </c>
      <c r="C333" s="68" t="s">
        <v>210</v>
      </c>
      <c r="D333" s="69" t="str">
        <f>+[2]General!$D$351</f>
        <v>6 Bonos de reconocimiento deportivo, redimibles en almacenes deportivos ubicados en Bogotá por el valor de cada una de las premiaciones Nota: El pago de este bono debe incluir la carga tributaria y el pago del mismo debe ser valor neto</v>
      </c>
      <c r="E333" s="77"/>
      <c r="F333" s="70" t="s">
        <v>169</v>
      </c>
      <c r="G333" s="68">
        <v>1</v>
      </c>
      <c r="H333" s="97"/>
      <c r="I333" s="97"/>
      <c r="J333" s="97"/>
      <c r="K333" s="97"/>
      <c r="L333" s="125"/>
      <c r="M333" s="125"/>
      <c r="N333" s="125"/>
      <c r="O333" s="125"/>
      <c r="P333" s="125"/>
      <c r="Q333" s="125"/>
      <c r="R333" s="125"/>
      <c r="S333" s="125"/>
      <c r="T333" s="125"/>
      <c r="U333" s="125"/>
      <c r="V333" s="138"/>
      <c r="W333" s="125"/>
      <c r="X333" s="125"/>
      <c r="Y333" s="125"/>
      <c r="Z333" s="125"/>
      <c r="AA333" s="125"/>
      <c r="AB333" s="125"/>
      <c r="AC333" s="125" t="s">
        <v>160</v>
      </c>
      <c r="AD333" s="125" t="s">
        <v>161</v>
      </c>
      <c r="AE333" s="125" t="s">
        <v>160</v>
      </c>
      <c r="AF333" s="125" t="s">
        <v>160</v>
      </c>
      <c r="AG333" s="125"/>
      <c r="AH333" s="125"/>
      <c r="AI333" s="125"/>
      <c r="AJ333" s="125"/>
      <c r="AK333" s="125"/>
      <c r="AL333" s="125"/>
      <c r="AM333" s="138"/>
      <c r="AN333" s="125"/>
      <c r="AO333" s="125"/>
      <c r="AP333" s="125"/>
      <c r="AQ333" s="125"/>
      <c r="AR333" s="130"/>
      <c r="AS333" s="100">
        <v>9000000</v>
      </c>
      <c r="AT333" s="156">
        <f t="shared" si="789"/>
        <v>9000000</v>
      </c>
      <c r="AU333" s="132"/>
      <c r="AV333" s="58"/>
      <c r="AW333" s="171"/>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row>
    <row r="334" spans="1:78" s="37" customFormat="1" x14ac:dyDescent="0.35">
      <c r="A334" s="236" t="s">
        <v>151</v>
      </c>
      <c r="B334" s="237"/>
      <c r="C334" s="237"/>
      <c r="D334" s="237"/>
      <c r="E334" s="237"/>
      <c r="F334" s="237"/>
      <c r="G334" s="238"/>
      <c r="H334" s="112">
        <f>SUM(H328:H333)</f>
        <v>1218797.6000000001</v>
      </c>
      <c r="I334" s="112">
        <f t="shared" ref="I334:K334" si="795">SUM(I328:I333)</f>
        <v>1450369.1439999999</v>
      </c>
      <c r="J334" s="112">
        <f t="shared" si="795"/>
        <v>23220616</v>
      </c>
      <c r="K334" s="112">
        <f t="shared" si="795"/>
        <v>27632533.039999999</v>
      </c>
      <c r="L334" s="109">
        <f>SUM(L328:L333)</f>
        <v>1275432.32</v>
      </c>
      <c r="M334" s="109">
        <f t="shared" ref="M334:O334" si="796">SUM(M328:M333)</f>
        <v>1517764.4608</v>
      </c>
      <c r="N334" s="109">
        <f t="shared" si="796"/>
        <v>24081171.200000003</v>
      </c>
      <c r="O334" s="109">
        <f t="shared" si="796"/>
        <v>28656593.728</v>
      </c>
      <c r="P334" s="109">
        <f>SUM(P328:P333)</f>
        <v>688885.6</v>
      </c>
      <c r="Q334" s="109">
        <f t="shared" ref="Q334:AT334" si="797">SUM(Q328:Q333)</f>
        <v>819773.86400000006</v>
      </c>
      <c r="R334" s="109">
        <f t="shared" si="797"/>
        <v>13124696</v>
      </c>
      <c r="S334" s="109">
        <f t="shared" si="797"/>
        <v>15618388.239999998</v>
      </c>
      <c r="T334" s="109">
        <f t="shared" si="797"/>
        <v>23969171.669333331</v>
      </c>
      <c r="U334" s="109">
        <f t="shared" si="797"/>
        <v>5920938.0509666167</v>
      </c>
      <c r="V334" s="109"/>
      <c r="W334" s="108">
        <f>AVERAGE(Q334,M334,I334)</f>
        <v>1262635.8229333332</v>
      </c>
      <c r="X334" s="109">
        <f t="shared" si="797"/>
        <v>23969171.669333331</v>
      </c>
      <c r="Y334" s="109">
        <f t="shared" si="797"/>
        <v>1207315</v>
      </c>
      <c r="Z334" s="109">
        <f t="shared" si="797"/>
        <v>1436704.8499999999</v>
      </c>
      <c r="AA334" s="109">
        <f t="shared" si="797"/>
        <v>20652508</v>
      </c>
      <c r="AB334" s="109">
        <f t="shared" si="797"/>
        <v>24576484.52</v>
      </c>
      <c r="AC334" s="109">
        <f t="shared" si="797"/>
        <v>1036297.4789915967</v>
      </c>
      <c r="AD334" s="109">
        <f t="shared" si="797"/>
        <v>1077830</v>
      </c>
      <c r="AE334" s="109">
        <f t="shared" si="797"/>
        <v>20845075.630252104</v>
      </c>
      <c r="AF334" s="109">
        <f t="shared" si="797"/>
        <v>24805640</v>
      </c>
      <c r="AG334" s="109">
        <f t="shared" si="797"/>
        <v>1136178.1512605043</v>
      </c>
      <c r="AH334" s="109">
        <f t="shared" si="797"/>
        <v>1352052</v>
      </c>
      <c r="AI334" s="109">
        <f t="shared" si="797"/>
        <v>19675764.705882352</v>
      </c>
      <c r="AJ334" s="109">
        <f t="shared" si="797"/>
        <v>23414160</v>
      </c>
      <c r="AK334" s="109">
        <f t="shared" si="797"/>
        <v>24265428.173333332</v>
      </c>
      <c r="AL334" s="109">
        <f t="shared" si="797"/>
        <v>1119453.0493954532</v>
      </c>
      <c r="AM334" s="109"/>
      <c r="AN334" s="109">
        <f t="shared" si="797"/>
        <v>1339439.8649999998</v>
      </c>
      <c r="AO334" s="109">
        <f t="shared" si="797"/>
        <v>24265428.173333332</v>
      </c>
      <c r="AP334" s="109">
        <f t="shared" si="797"/>
        <v>24117299.921333335</v>
      </c>
      <c r="AQ334" s="109">
        <f t="shared" si="797"/>
        <v>5573510.7586666644</v>
      </c>
      <c r="AR334" s="109"/>
      <c r="AS334" s="109">
        <f t="shared" si="797"/>
        <v>10211874.367799999</v>
      </c>
      <c r="AT334" s="109">
        <f t="shared" si="797"/>
        <v>30379623.249666665</v>
      </c>
      <c r="AU334" s="157"/>
      <c r="AV334" s="58"/>
      <c r="AW334" s="171">
        <v>30379623.249666665</v>
      </c>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row>
    <row r="335" spans="1:78" x14ac:dyDescent="0.35">
      <c r="A335" s="81" t="s">
        <v>378</v>
      </c>
      <c r="B335" s="82"/>
      <c r="C335" s="82"/>
      <c r="D335" s="82"/>
      <c r="E335" s="82"/>
      <c r="F335" s="82"/>
      <c r="G335" s="82"/>
      <c r="H335" s="82"/>
      <c r="I335" s="82"/>
      <c r="J335" s="82"/>
      <c r="K335" s="82"/>
      <c r="L335" s="82"/>
      <c r="M335" s="82"/>
      <c r="N335" s="82"/>
      <c r="O335" s="82"/>
      <c r="P335" s="82"/>
      <c r="Q335" s="82"/>
      <c r="R335" s="82"/>
      <c r="S335" s="82"/>
      <c r="T335" s="82"/>
      <c r="U335" s="82"/>
      <c r="V335" s="82"/>
      <c r="W335" s="82"/>
      <c r="X335" s="142"/>
      <c r="Y335" s="142"/>
      <c r="Z335" s="142"/>
      <c r="AA335" s="142"/>
      <c r="AB335" s="142"/>
      <c r="AC335" s="142"/>
      <c r="AD335" s="142"/>
      <c r="AE335" s="142"/>
      <c r="AF335" s="142"/>
      <c r="AG335" s="142"/>
      <c r="AH335" s="142"/>
      <c r="AI335" s="142"/>
      <c r="AJ335" s="142"/>
      <c r="AK335" s="142"/>
      <c r="AL335" s="142"/>
      <c r="AM335" s="142"/>
      <c r="AN335" s="142"/>
      <c r="AO335" s="142"/>
      <c r="AP335" s="142"/>
      <c r="AQ335" s="142"/>
      <c r="AR335" s="142"/>
      <c r="AS335" s="142"/>
      <c r="AT335" s="142"/>
      <c r="AU335" s="142"/>
    </row>
    <row r="336" spans="1:78" ht="29" x14ac:dyDescent="0.35">
      <c r="A336" s="9">
        <v>277</v>
      </c>
      <c r="B336" s="9" t="s">
        <v>166</v>
      </c>
      <c r="C336" s="10" t="s">
        <v>278</v>
      </c>
      <c r="D336" s="39" t="s">
        <v>279</v>
      </c>
      <c r="E336" s="73"/>
      <c r="F336" s="12" t="s">
        <v>269</v>
      </c>
      <c r="G336" s="10">
        <v>32</v>
      </c>
      <c r="H336" s="105">
        <v>460000</v>
      </c>
      <c r="I336" s="123">
        <f t="shared" ref="I336" si="798">+H336*1.19</f>
        <v>547400</v>
      </c>
      <c r="J336" s="105">
        <f t="shared" si="778"/>
        <v>14720000</v>
      </c>
      <c r="K336" s="140">
        <f t="shared" si="779"/>
        <v>17516800</v>
      </c>
      <c r="L336" s="108">
        <v>472000</v>
      </c>
      <c r="M336" s="108">
        <f>+L336*1.19</f>
        <v>561680</v>
      </c>
      <c r="N336" s="108">
        <f>+L336*G336</f>
        <v>15104000</v>
      </c>
      <c r="O336" s="108">
        <f>+M336*G336</f>
        <v>17973760</v>
      </c>
      <c r="P336" s="108">
        <v>260000</v>
      </c>
      <c r="Q336" s="108">
        <f t="shared" ref="Q336:Q340" si="799">+P336*1.19</f>
        <v>309400</v>
      </c>
      <c r="R336" s="105">
        <f>+P336*G336</f>
        <v>8320000</v>
      </c>
      <c r="S336" s="108">
        <f>+Q336*G336</f>
        <v>9900800</v>
      </c>
      <c r="T336" s="108">
        <f t="shared" si="762"/>
        <v>15130453.333333334</v>
      </c>
      <c r="U336" s="108">
        <f t="shared" si="763"/>
        <v>3702625.9690957475</v>
      </c>
      <c r="V336" s="127">
        <f t="shared" si="781"/>
        <v>0.24471348528194004</v>
      </c>
      <c r="W336" s="108">
        <f t="shared" ref="W336:W379" si="800">AVERAGE(Q336,M336,I336)</f>
        <v>472826.66666666669</v>
      </c>
      <c r="X336" s="108">
        <f t="shared" si="765"/>
        <v>15130453.333333334</v>
      </c>
      <c r="Y336" s="108">
        <v>163647</v>
      </c>
      <c r="Z336" s="108">
        <f>+Y336*1.19</f>
        <v>194739.93</v>
      </c>
      <c r="AA336" s="108">
        <f t="shared" ref="AA336" si="801">+Y336*G336</f>
        <v>5236704</v>
      </c>
      <c r="AB336" s="108">
        <f t="shared" ref="AB336" si="802">+Z336*G336</f>
        <v>6231677.7599999998</v>
      </c>
      <c r="AC336" s="108">
        <f>+AD336/1.19</f>
        <v>151957.98319327732</v>
      </c>
      <c r="AD336" s="108">
        <v>180830</v>
      </c>
      <c r="AE336" s="108">
        <f t="shared" ref="AE336" si="803">+AC336*G336</f>
        <v>4862655.4621848743</v>
      </c>
      <c r="AF336" s="108">
        <f t="shared" ref="AF336" si="804">+AD336*G336</f>
        <v>5786560</v>
      </c>
      <c r="AG336" s="105">
        <f>_xlfn.XLOOKUP(D336,[1]General!$D$7:$D$477,[1]General!$L$7:$L$477)</f>
        <v>137949.57983193279</v>
      </c>
      <c r="AH336" s="108">
        <f>_xlfn.XLOOKUP(D336,[1]General!$D$7:$D$477,[1]General!$M$7:$M$477)</f>
        <v>164160</v>
      </c>
      <c r="AI336" s="108">
        <f t="shared" ref="AI336" si="805">+AG336*G336</f>
        <v>4414386.5546218492</v>
      </c>
      <c r="AJ336" s="108">
        <f t="shared" ref="AJ336" si="806">AH336*G336</f>
        <v>5253120</v>
      </c>
      <c r="AK336" s="108">
        <f t="shared" si="770"/>
        <v>5757119.2533333329</v>
      </c>
      <c r="AL336" s="108">
        <f t="shared" si="771"/>
        <v>400036.57381733856</v>
      </c>
      <c r="AM336" s="127">
        <f t="shared" si="787"/>
        <v>6.9485545845818647E-2</v>
      </c>
      <c r="AN336" s="108">
        <f t="shared" si="772"/>
        <v>179909.97666666665</v>
      </c>
      <c r="AO336" s="108">
        <f t="shared" si="773"/>
        <v>5757119.2533333329</v>
      </c>
      <c r="AP336" s="108">
        <f t="shared" si="774"/>
        <v>10443786.293333333</v>
      </c>
      <c r="AQ336" s="108">
        <f t="shared" si="775"/>
        <v>4686667.04</v>
      </c>
      <c r="AR336" s="133">
        <f t="shared" si="788"/>
        <v>0.44875171785080264</v>
      </c>
      <c r="AS336" s="131">
        <f>+AN336</f>
        <v>179909.97666666665</v>
      </c>
      <c r="AT336" s="156">
        <f t="shared" ref="AT336:AT341" si="807">+AS336*G336</f>
        <v>5757119.2533333329</v>
      </c>
      <c r="AU336" s="157" t="s">
        <v>44</v>
      </c>
    </row>
    <row r="337" spans="1:78" ht="58" x14ac:dyDescent="0.35">
      <c r="A337" s="9">
        <v>278</v>
      </c>
      <c r="B337" s="9" t="s">
        <v>34</v>
      </c>
      <c r="C337" s="10" t="s">
        <v>207</v>
      </c>
      <c r="D337" s="39" t="s">
        <v>208</v>
      </c>
      <c r="E337" s="73"/>
      <c r="F337" s="12" t="s">
        <v>37</v>
      </c>
      <c r="G337" s="10">
        <v>10</v>
      </c>
      <c r="H337" s="105">
        <v>173650</v>
      </c>
      <c r="I337" s="123">
        <f t="shared" ref="I337:I340" si="808">+H337*1.19</f>
        <v>206643.5</v>
      </c>
      <c r="J337" s="105">
        <f t="shared" si="778"/>
        <v>1736500</v>
      </c>
      <c r="K337" s="140">
        <f t="shared" si="779"/>
        <v>2066435</v>
      </c>
      <c r="L337" s="108">
        <v>181200</v>
      </c>
      <c r="M337" s="108">
        <f>+L337*1.19</f>
        <v>215628</v>
      </c>
      <c r="N337" s="108">
        <f>+L337*G337</f>
        <v>1812000</v>
      </c>
      <c r="O337" s="108">
        <f>+M337*G337</f>
        <v>2156280</v>
      </c>
      <c r="P337" s="108">
        <v>98150</v>
      </c>
      <c r="Q337" s="108">
        <f t="shared" si="799"/>
        <v>116798.5</v>
      </c>
      <c r="R337" s="105">
        <f>+P337*G337</f>
        <v>981500</v>
      </c>
      <c r="S337" s="108">
        <f>+Q337*G337</f>
        <v>1167985</v>
      </c>
      <c r="T337" s="108">
        <f t="shared" si="762"/>
        <v>1796900</v>
      </c>
      <c r="U337" s="108">
        <f t="shared" si="763"/>
        <v>446220.11677720968</v>
      </c>
      <c r="V337" s="127">
        <f t="shared" si="781"/>
        <v>0.24832774042918898</v>
      </c>
      <c r="W337" s="108">
        <f t="shared" si="800"/>
        <v>179690</v>
      </c>
      <c r="X337" s="108">
        <f t="shared" si="765"/>
        <v>1796900</v>
      </c>
      <c r="Y337" s="108">
        <v>196017</v>
      </c>
      <c r="Z337" s="108">
        <f>+Y337*1.19</f>
        <v>233260.22999999998</v>
      </c>
      <c r="AA337" s="108">
        <f t="shared" ref="AA337:AA340" si="809">+Y337*G337</f>
        <v>1960170</v>
      </c>
      <c r="AB337" s="108">
        <f t="shared" ref="AB337:AB340" si="810">+Z337*G337</f>
        <v>2332602.2999999998</v>
      </c>
      <c r="AC337" s="108">
        <f t="shared" ref="AC337:AC340" si="811">+AD337/1.19</f>
        <v>181630.25210084036</v>
      </c>
      <c r="AD337" s="108">
        <v>216140</v>
      </c>
      <c r="AE337" s="108">
        <f t="shared" ref="AE337:AE340" si="812">+AC337*G337</f>
        <v>1816302.5210084035</v>
      </c>
      <c r="AF337" s="108">
        <f t="shared" ref="AF337:AF340" si="813">+AD337*G337</f>
        <v>2161400</v>
      </c>
      <c r="AG337" s="105">
        <f>_xlfn.XLOOKUP(D337,[1]General!$D$7:$D$477,[1]General!$L$7:$L$477)</f>
        <v>166554.62184873951</v>
      </c>
      <c r="AH337" s="108">
        <f>_xlfn.XLOOKUP(D337,[1]General!$D$7:$D$477,[1]General!$M$7:$M$477)</f>
        <v>198200</v>
      </c>
      <c r="AI337" s="108">
        <f t="shared" ref="AI337:AI340" si="814">+AG337*G337</f>
        <v>1665546.218487395</v>
      </c>
      <c r="AJ337" s="108">
        <f t="shared" ref="AJ337:AJ340" si="815">AH337*G337</f>
        <v>1982000</v>
      </c>
      <c r="AK337" s="108">
        <f t="shared" si="770"/>
        <v>2158667.4333333331</v>
      </c>
      <c r="AL337" s="108">
        <f t="shared" si="771"/>
        <v>143145.83095981361</v>
      </c>
      <c r="AM337" s="127">
        <f t="shared" si="787"/>
        <v>6.6312127912530369E-2</v>
      </c>
      <c r="AN337" s="108">
        <f t="shared" si="772"/>
        <v>215866.74333333332</v>
      </c>
      <c r="AO337" s="108">
        <f t="shared" si="773"/>
        <v>2158667.4333333331</v>
      </c>
      <c r="AP337" s="108">
        <f t="shared" si="774"/>
        <v>1977783.7166666666</v>
      </c>
      <c r="AQ337" s="108">
        <f t="shared" si="775"/>
        <v>180883.71666666656</v>
      </c>
      <c r="AR337" s="116">
        <f t="shared" si="788"/>
        <v>9.145778435850703E-2</v>
      </c>
      <c r="AS337" s="131">
        <f>AVERAGE(I337,M337,Q337,Z337,AD337,AH337)</f>
        <v>197778.37166666667</v>
      </c>
      <c r="AT337" s="156">
        <f t="shared" si="807"/>
        <v>1977783.7166666668</v>
      </c>
      <c r="AU337" s="157" t="s">
        <v>38</v>
      </c>
    </row>
    <row r="338" spans="1:78" ht="188.5" x14ac:dyDescent="0.35">
      <c r="A338" s="9">
        <v>279</v>
      </c>
      <c r="B338" s="9" t="s">
        <v>34</v>
      </c>
      <c r="C338" s="10" t="s">
        <v>280</v>
      </c>
      <c r="D338" s="39" t="s">
        <v>273</v>
      </c>
      <c r="E338" s="73"/>
      <c r="F338" s="12" t="s">
        <v>37</v>
      </c>
      <c r="G338" s="10">
        <v>60</v>
      </c>
      <c r="H338" s="105">
        <v>67647.600000000006</v>
      </c>
      <c r="I338" s="123">
        <f t="shared" si="808"/>
        <v>80500.644</v>
      </c>
      <c r="J338" s="105">
        <f t="shared" si="778"/>
        <v>4058856.0000000005</v>
      </c>
      <c r="K338" s="140">
        <f t="shared" si="779"/>
        <v>4830038.6399999997</v>
      </c>
      <c r="L338" s="108">
        <v>71765.279999999999</v>
      </c>
      <c r="M338" s="108">
        <f>+L338*1.19</f>
        <v>85400.683199999999</v>
      </c>
      <c r="N338" s="108">
        <f>+L338*G338</f>
        <v>4305916.8</v>
      </c>
      <c r="O338" s="108">
        <f>+M338*G338</f>
        <v>5124040.9919999996</v>
      </c>
      <c r="P338" s="108">
        <v>38235.599999999999</v>
      </c>
      <c r="Q338" s="108">
        <f t="shared" si="799"/>
        <v>45500.363999999994</v>
      </c>
      <c r="R338" s="105">
        <f>+P338*G338</f>
        <v>2294136</v>
      </c>
      <c r="S338" s="108">
        <f>+Q338*G338</f>
        <v>2730021.84</v>
      </c>
      <c r="T338" s="108">
        <f t="shared" si="762"/>
        <v>4228033.824</v>
      </c>
      <c r="U338" s="108">
        <f t="shared" si="763"/>
        <v>1066032.9181600034</v>
      </c>
      <c r="V338" s="127">
        <f t="shared" si="781"/>
        <v>0.25213443471260255</v>
      </c>
      <c r="W338" s="108">
        <f t="shared" si="800"/>
        <v>70467.2304</v>
      </c>
      <c r="X338" s="108">
        <f t="shared" si="765"/>
        <v>4228033.824</v>
      </c>
      <c r="Y338" s="108">
        <v>82555</v>
      </c>
      <c r="Z338" s="108">
        <f>+Y338*1.19</f>
        <v>98240.45</v>
      </c>
      <c r="AA338" s="108">
        <f t="shared" si="809"/>
        <v>4953300</v>
      </c>
      <c r="AB338" s="108">
        <f t="shared" si="810"/>
        <v>5894427</v>
      </c>
      <c r="AC338" s="108">
        <f t="shared" si="811"/>
        <v>88403.361344537814</v>
      </c>
      <c r="AD338" s="108">
        <v>105200</v>
      </c>
      <c r="AE338" s="108">
        <f t="shared" si="812"/>
        <v>5304201.6806722693</v>
      </c>
      <c r="AF338" s="108">
        <f t="shared" si="813"/>
        <v>6312000</v>
      </c>
      <c r="AG338" s="105">
        <f>_xlfn.XLOOKUP(D338,[1]General!$D$7:$D$477,[1]General!$L$7:$L$477)</f>
        <v>83277.310924369755</v>
      </c>
      <c r="AH338" s="108">
        <f>_xlfn.XLOOKUP(D338,[1]General!$D$7:$D$477,[1]General!$M$7:$M$477)</f>
        <v>99100</v>
      </c>
      <c r="AI338" s="108">
        <f t="shared" si="814"/>
        <v>4996638.6554621849</v>
      </c>
      <c r="AJ338" s="108">
        <f t="shared" si="815"/>
        <v>5946000</v>
      </c>
      <c r="AK338" s="108">
        <f t="shared" si="770"/>
        <v>6050809</v>
      </c>
      <c r="AL338" s="108">
        <f t="shared" si="771"/>
        <v>185886.16129771469</v>
      </c>
      <c r="AM338" s="127">
        <f t="shared" si="787"/>
        <v>3.0720877373209877E-2</v>
      </c>
      <c r="AN338" s="108">
        <f t="shared" si="772"/>
        <v>100846.81666666667</v>
      </c>
      <c r="AO338" s="108">
        <f t="shared" si="773"/>
        <v>6050809</v>
      </c>
      <c r="AP338" s="108">
        <f t="shared" si="774"/>
        <v>5139421.4120000005</v>
      </c>
      <c r="AQ338" s="108">
        <f t="shared" si="775"/>
        <v>911387.58799999743</v>
      </c>
      <c r="AR338" s="116">
        <f t="shared" si="788"/>
        <v>0.17733272190367669</v>
      </c>
      <c r="AS338" s="131">
        <f>AVERAGE(I338,M338,Q338,Z338,AD338,AH338)</f>
        <v>85657.02353333334</v>
      </c>
      <c r="AT338" s="156">
        <f t="shared" si="807"/>
        <v>5139421.4120000005</v>
      </c>
      <c r="AU338" s="157" t="s">
        <v>38</v>
      </c>
    </row>
    <row r="339" spans="1:78" ht="101.5" x14ac:dyDescent="0.35">
      <c r="A339" s="9">
        <v>280</v>
      </c>
      <c r="B339" s="9" t="s">
        <v>34</v>
      </c>
      <c r="C339" s="26" t="s">
        <v>66</v>
      </c>
      <c r="D339" s="27" t="s">
        <v>67</v>
      </c>
      <c r="E339" s="16"/>
      <c r="F339" s="17" t="s">
        <v>41</v>
      </c>
      <c r="G339" s="10">
        <v>1</v>
      </c>
      <c r="H339" s="113">
        <v>367227.2</v>
      </c>
      <c r="I339" s="123">
        <f t="shared" si="808"/>
        <v>437000.36800000002</v>
      </c>
      <c r="J339" s="105">
        <f t="shared" si="778"/>
        <v>367227.2</v>
      </c>
      <c r="K339" s="140">
        <f t="shared" si="779"/>
        <v>437000.36800000002</v>
      </c>
      <c r="L339" s="108">
        <v>376807.04</v>
      </c>
      <c r="M339" s="108">
        <f>+L339*1.19</f>
        <v>448400.37759999995</v>
      </c>
      <c r="N339" s="108">
        <f>+L339*G339</f>
        <v>376807.04</v>
      </c>
      <c r="O339" s="108">
        <f>+M339*G339</f>
        <v>448400.37759999995</v>
      </c>
      <c r="P339" s="108">
        <v>207563.2</v>
      </c>
      <c r="Q339" s="108">
        <f t="shared" si="799"/>
        <v>247000.20800000001</v>
      </c>
      <c r="R339" s="105">
        <f>+P339*G339</f>
        <v>207563.2</v>
      </c>
      <c r="S339" s="108">
        <f>+Q339*G339</f>
        <v>247000.20800000001</v>
      </c>
      <c r="T339" s="108">
        <f t="shared" si="762"/>
        <v>377466.98453333339</v>
      </c>
      <c r="U339" s="108">
        <f t="shared" si="763"/>
        <v>92371.261364016013</v>
      </c>
      <c r="V339" s="127">
        <f t="shared" si="781"/>
        <v>0.24471348528193962</v>
      </c>
      <c r="W339" s="108">
        <f t="shared" si="800"/>
        <v>377466.98453333339</v>
      </c>
      <c r="X339" s="108">
        <f t="shared" si="765"/>
        <v>377466.98453333339</v>
      </c>
      <c r="Y339" s="108">
        <v>370007</v>
      </c>
      <c r="Z339" s="108">
        <f>+Y339*1.19</f>
        <v>440308.32999999996</v>
      </c>
      <c r="AA339" s="108">
        <f t="shared" si="809"/>
        <v>370007</v>
      </c>
      <c r="AB339" s="108">
        <f t="shared" si="810"/>
        <v>440308.32999999996</v>
      </c>
      <c r="AC339" s="108">
        <f t="shared" si="811"/>
        <v>409926.89075630251</v>
      </c>
      <c r="AD339" s="108">
        <v>487813</v>
      </c>
      <c r="AE339" s="108">
        <f t="shared" si="812"/>
        <v>409926.89075630251</v>
      </c>
      <c r="AF339" s="108">
        <f t="shared" si="813"/>
        <v>487813</v>
      </c>
      <c r="AG339" s="108">
        <f>_xlfn.XLOOKUP(D339,[1]General!$D$7:$D$477,[1]General!$L$7:$L$477)</f>
        <v>392067.22689075634</v>
      </c>
      <c r="AH339" s="108">
        <f>_xlfn.XLOOKUP(D339,[1]General!$D$7:$D$477,[1]General!$M$7:$M$477)</f>
        <v>466560</v>
      </c>
      <c r="AI339" s="108">
        <f t="shared" si="814"/>
        <v>392067.22689075634</v>
      </c>
      <c r="AJ339" s="108">
        <f t="shared" si="815"/>
        <v>466560</v>
      </c>
      <c r="AK339" s="108">
        <f t="shared" si="770"/>
        <v>464893.77666666667</v>
      </c>
      <c r="AL339" s="108">
        <f t="shared" si="771"/>
        <v>19429.456041444468</v>
      </c>
      <c r="AM339" s="127">
        <f t="shared" si="787"/>
        <v>4.1793323586208332E-2</v>
      </c>
      <c r="AN339" s="108">
        <f t="shared" si="772"/>
        <v>464893.77666666667</v>
      </c>
      <c r="AO339" s="108">
        <f t="shared" si="773"/>
        <v>464893.77666666667</v>
      </c>
      <c r="AP339" s="108">
        <f t="shared" si="774"/>
        <v>421180.38060000003</v>
      </c>
      <c r="AQ339" s="108">
        <f t="shared" si="775"/>
        <v>43713.396066666734</v>
      </c>
      <c r="AR339" s="116">
        <f t="shared" si="788"/>
        <v>0.10378782602455042</v>
      </c>
      <c r="AS339" s="131">
        <f>AVERAGE(I339,M339,Q339,Z339,AD339,AH339)</f>
        <v>421180.38060000003</v>
      </c>
      <c r="AT339" s="156">
        <f t="shared" si="807"/>
        <v>421180.38060000003</v>
      </c>
      <c r="AU339" s="157" t="s">
        <v>38</v>
      </c>
    </row>
    <row r="340" spans="1:78" ht="174" x14ac:dyDescent="0.35">
      <c r="A340" s="9">
        <v>281</v>
      </c>
      <c r="B340" s="9" t="s">
        <v>34</v>
      </c>
      <c r="C340" s="13" t="s">
        <v>47</v>
      </c>
      <c r="D340" s="20" t="s">
        <v>48</v>
      </c>
      <c r="E340" s="16"/>
      <c r="F340" s="15" t="s">
        <v>37</v>
      </c>
      <c r="G340" s="10">
        <v>5</v>
      </c>
      <c r="H340" s="105">
        <v>103500</v>
      </c>
      <c r="I340" s="123">
        <f t="shared" si="808"/>
        <v>123165</v>
      </c>
      <c r="J340" s="105">
        <f t="shared" si="778"/>
        <v>517500</v>
      </c>
      <c r="K340" s="140">
        <f t="shared" si="779"/>
        <v>615825</v>
      </c>
      <c r="L340" s="108">
        <v>108000</v>
      </c>
      <c r="M340" s="108">
        <f>+L340*1.19</f>
        <v>128520</v>
      </c>
      <c r="N340" s="108">
        <f>+L340*G340</f>
        <v>540000</v>
      </c>
      <c r="O340" s="108">
        <f>+M340*G340</f>
        <v>642600</v>
      </c>
      <c r="P340" s="108">
        <v>58500</v>
      </c>
      <c r="Q340" s="108">
        <f t="shared" si="799"/>
        <v>69615</v>
      </c>
      <c r="R340" s="105">
        <f>+P340*G340</f>
        <v>292500</v>
      </c>
      <c r="S340" s="108">
        <f>+Q340*G340</f>
        <v>348075</v>
      </c>
      <c r="T340" s="108">
        <f t="shared" si="762"/>
        <v>535500</v>
      </c>
      <c r="U340" s="108">
        <f t="shared" si="763"/>
        <v>132979.50499983071</v>
      </c>
      <c r="V340" s="127">
        <f t="shared" si="781"/>
        <v>0.24832774042918901</v>
      </c>
      <c r="W340" s="108">
        <f t="shared" si="800"/>
        <v>107100</v>
      </c>
      <c r="X340" s="108">
        <f t="shared" si="765"/>
        <v>535500</v>
      </c>
      <c r="Y340" s="108">
        <v>149171</v>
      </c>
      <c r="Z340" s="108">
        <f>+Y340*1.19</f>
        <v>177513.49</v>
      </c>
      <c r="AA340" s="108">
        <f t="shared" si="809"/>
        <v>745855</v>
      </c>
      <c r="AB340" s="108">
        <f t="shared" si="810"/>
        <v>887567.45</v>
      </c>
      <c r="AC340" s="108">
        <f t="shared" si="811"/>
        <v>130557.98319327732</v>
      </c>
      <c r="AD340" s="108" t="s">
        <v>377</v>
      </c>
      <c r="AE340" s="108">
        <f t="shared" si="812"/>
        <v>652789.91596638667</v>
      </c>
      <c r="AF340" s="108">
        <f t="shared" si="813"/>
        <v>776820</v>
      </c>
      <c r="AG340" s="105">
        <f>_xlfn.XLOOKUP(D340,[1]General!$D$7:$D$477,[1]General!$L$7:$L$477)</f>
        <v>105842.01680672269</v>
      </c>
      <c r="AH340" s="108">
        <f>_xlfn.XLOOKUP(D340,[1]General!$D$7:$D$477,[1]General!$M$7:$M$477)</f>
        <v>125952</v>
      </c>
      <c r="AI340" s="108">
        <f t="shared" si="814"/>
        <v>529210.08403361344</v>
      </c>
      <c r="AJ340" s="108">
        <f t="shared" si="815"/>
        <v>629760</v>
      </c>
      <c r="AK340" s="108">
        <f t="shared" si="770"/>
        <v>764715.81666666677</v>
      </c>
      <c r="AL340" s="108">
        <f t="shared" si="771"/>
        <v>105596.88682122156</v>
      </c>
      <c r="AM340" s="127">
        <f t="shared" si="787"/>
        <v>0.13808644272784848</v>
      </c>
      <c r="AN340" s="108">
        <f t="shared" si="772"/>
        <v>151732.745</v>
      </c>
      <c r="AO340" s="108">
        <f t="shared" si="773"/>
        <v>764715.81666666677</v>
      </c>
      <c r="AP340" s="108">
        <f t="shared" si="774"/>
        <v>650107.90833333344</v>
      </c>
      <c r="AQ340" s="108">
        <f t="shared" si="775"/>
        <v>114607.90833333312</v>
      </c>
      <c r="AR340" s="116">
        <f t="shared" si="788"/>
        <v>0.17629059247587181</v>
      </c>
      <c r="AS340" s="131">
        <f>AVERAGE(I340,M340,Q340,Z340,AD340,AH340)</f>
        <v>124953.098</v>
      </c>
      <c r="AT340" s="156">
        <f t="shared" si="807"/>
        <v>624765.49</v>
      </c>
      <c r="AU340" s="157" t="s">
        <v>38</v>
      </c>
    </row>
    <row r="341" spans="1:78" s="37" customFormat="1" ht="58" x14ac:dyDescent="0.35">
      <c r="A341" s="9">
        <v>282</v>
      </c>
      <c r="B341" s="67" t="s">
        <v>34</v>
      </c>
      <c r="C341" s="68" t="s">
        <v>210</v>
      </c>
      <c r="D341" s="69" t="str">
        <f>+[2]General!$D$351</f>
        <v>6 Bonos de reconocimiento deportivo, redimibles en almacenes deportivos ubicados en Bogotá por el valor de cada una de las premiaciones Nota: El pago de este bono debe incluir la carga tributaria y el pago del mismo debe ser valor neto</v>
      </c>
      <c r="E341" s="77"/>
      <c r="F341" s="70" t="s">
        <v>169</v>
      </c>
      <c r="G341" s="68">
        <v>1</v>
      </c>
      <c r="H341" s="97"/>
      <c r="I341" s="97"/>
      <c r="J341" s="97"/>
      <c r="K341" s="97"/>
      <c r="L341" s="125"/>
      <c r="M341" s="125"/>
      <c r="N341" s="125"/>
      <c r="O341" s="125"/>
      <c r="P341" s="125"/>
      <c r="Q341" s="125"/>
      <c r="R341" s="125"/>
      <c r="S341" s="125"/>
      <c r="T341" s="125"/>
      <c r="U341" s="125"/>
      <c r="V341" s="138"/>
      <c r="W341" s="108" t="e">
        <f t="shared" si="800"/>
        <v>#DIV/0!</v>
      </c>
      <c r="X341" s="125"/>
      <c r="Y341" s="125"/>
      <c r="Z341" s="125"/>
      <c r="AA341" s="125"/>
      <c r="AB341" s="125"/>
      <c r="AC341" s="125" t="s">
        <v>160</v>
      </c>
      <c r="AD341" s="125" t="s">
        <v>161</v>
      </c>
      <c r="AE341" s="125" t="s">
        <v>160</v>
      </c>
      <c r="AF341" s="125" t="s">
        <v>160</v>
      </c>
      <c r="AG341" s="125"/>
      <c r="AH341" s="125"/>
      <c r="AI341" s="125"/>
      <c r="AJ341" s="125"/>
      <c r="AK341" s="125"/>
      <c r="AL341" s="125"/>
      <c r="AM341" s="138"/>
      <c r="AN341" s="125"/>
      <c r="AO341" s="125"/>
      <c r="AP341" s="125"/>
      <c r="AQ341" s="125"/>
      <c r="AR341" s="130"/>
      <c r="AS341" s="100">
        <v>9000000</v>
      </c>
      <c r="AT341" s="156">
        <f t="shared" si="807"/>
        <v>9000000</v>
      </c>
      <c r="AU341" s="132"/>
      <c r="AV341" s="58"/>
      <c r="AW341" s="171"/>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row>
    <row r="342" spans="1:78" s="58" customFormat="1" x14ac:dyDescent="0.35">
      <c r="A342" s="236" t="s">
        <v>151</v>
      </c>
      <c r="B342" s="237"/>
      <c r="C342" s="237"/>
      <c r="D342" s="237"/>
      <c r="E342" s="237"/>
      <c r="F342" s="237"/>
      <c r="G342" s="238"/>
      <c r="H342" s="112">
        <f>SUM(H336:H341)</f>
        <v>1172024.8</v>
      </c>
      <c r="I342" s="112">
        <f t="shared" ref="I342:K342" si="816">SUM(I336:I341)</f>
        <v>1394709.5120000001</v>
      </c>
      <c r="J342" s="112">
        <f t="shared" si="816"/>
        <v>21400083.199999999</v>
      </c>
      <c r="K342" s="112">
        <f t="shared" si="816"/>
        <v>25466099.008000001</v>
      </c>
      <c r="L342" s="109">
        <f>SUM(L336:L341)</f>
        <v>1209772.32</v>
      </c>
      <c r="M342" s="109">
        <f t="shared" ref="M342:O342" si="817">SUM(M336:M341)</f>
        <v>1439629.0607999999</v>
      </c>
      <c r="N342" s="109">
        <f t="shared" si="817"/>
        <v>22138723.84</v>
      </c>
      <c r="O342" s="109">
        <f t="shared" si="817"/>
        <v>26345081.369599998</v>
      </c>
      <c r="P342" s="109">
        <f>SUM(P336:P341)</f>
        <v>662448.80000000005</v>
      </c>
      <c r="Q342" s="109">
        <f t="shared" ref="Q342:R342" si="818">SUM(Q336:Q341)</f>
        <v>788314.07200000004</v>
      </c>
      <c r="R342" s="109">
        <f t="shared" si="818"/>
        <v>12095699.199999999</v>
      </c>
      <c r="S342" s="109">
        <f>SUM(S336:S341)</f>
        <v>14393882.048</v>
      </c>
      <c r="T342" s="109">
        <f t="shared" ref="T342:AT342" si="819">SUM(T336:T341)</f>
        <v>22068354.141866669</v>
      </c>
      <c r="U342" s="109">
        <f t="shared" si="819"/>
        <v>5440229.7703968063</v>
      </c>
      <c r="V342" s="109"/>
      <c r="W342" s="108">
        <f t="shared" si="800"/>
        <v>1207550.8816</v>
      </c>
      <c r="X342" s="109">
        <f t="shared" si="819"/>
        <v>22068354.141866669</v>
      </c>
      <c r="Y342" s="109">
        <f t="shared" si="819"/>
        <v>961397</v>
      </c>
      <c r="Z342" s="109">
        <f t="shared" si="819"/>
        <v>1144062.43</v>
      </c>
      <c r="AA342" s="109">
        <f t="shared" si="819"/>
        <v>13266036</v>
      </c>
      <c r="AB342" s="109">
        <f t="shared" si="819"/>
        <v>15786582.839999998</v>
      </c>
      <c r="AC342" s="109">
        <f t="shared" si="819"/>
        <v>962476.47058823542</v>
      </c>
      <c r="AD342" s="109">
        <f t="shared" si="819"/>
        <v>989983</v>
      </c>
      <c r="AE342" s="109">
        <f t="shared" si="819"/>
        <v>13045876.470588235</v>
      </c>
      <c r="AF342" s="109">
        <f t="shared" si="819"/>
        <v>15524593</v>
      </c>
      <c r="AG342" s="109">
        <f t="shared" si="819"/>
        <v>885690.75630252121</v>
      </c>
      <c r="AH342" s="109">
        <f t="shared" si="819"/>
        <v>1053972</v>
      </c>
      <c r="AI342" s="109">
        <f t="shared" si="819"/>
        <v>11997848.739495799</v>
      </c>
      <c r="AJ342" s="109">
        <f t="shared" si="819"/>
        <v>14277440</v>
      </c>
      <c r="AK342" s="109">
        <f t="shared" si="819"/>
        <v>15196205.279999999</v>
      </c>
      <c r="AL342" s="109">
        <f t="shared" si="819"/>
        <v>854094.90893753292</v>
      </c>
      <c r="AM342" s="109"/>
      <c r="AN342" s="109">
        <f t="shared" si="819"/>
        <v>1113250.0583333331</v>
      </c>
      <c r="AO342" s="109">
        <f t="shared" si="819"/>
        <v>15196205.279999999</v>
      </c>
      <c r="AP342" s="109">
        <f t="shared" si="819"/>
        <v>18632279.710933335</v>
      </c>
      <c r="AQ342" s="109">
        <f t="shared" si="819"/>
        <v>5937259.6490666643</v>
      </c>
      <c r="AR342" s="109"/>
      <c r="AS342" s="109">
        <f t="shared" si="819"/>
        <v>10009478.850466667</v>
      </c>
      <c r="AT342" s="109">
        <f t="shared" si="819"/>
        <v>22920270.252599999</v>
      </c>
      <c r="AU342" s="157"/>
      <c r="AW342" s="171">
        <v>22920270.252599999</v>
      </c>
    </row>
    <row r="343" spans="1:78" x14ac:dyDescent="0.35">
      <c r="A343" s="81" t="s">
        <v>379</v>
      </c>
      <c r="B343" s="82"/>
      <c r="C343" s="82"/>
      <c r="D343" s="82"/>
      <c r="E343" s="82"/>
      <c r="F343" s="82"/>
      <c r="G343" s="82"/>
      <c r="H343" s="107"/>
      <c r="I343" s="124"/>
      <c r="J343" s="124"/>
      <c r="K343" s="142"/>
      <c r="L343" s="142"/>
      <c r="M343" s="142"/>
      <c r="N343" s="142"/>
      <c r="O343" s="142"/>
      <c r="P343" s="142"/>
      <c r="Q343" s="142"/>
      <c r="R343" s="142"/>
      <c r="S343" s="142"/>
      <c r="T343" s="142"/>
      <c r="U343" s="142"/>
      <c r="V343" s="142"/>
      <c r="W343" s="108" t="e">
        <f t="shared" si="800"/>
        <v>#DIV/0!</v>
      </c>
      <c r="X343" s="142"/>
      <c r="Y343" s="142"/>
      <c r="Z343" s="142"/>
      <c r="AA343" s="142"/>
      <c r="AB343" s="142"/>
      <c r="AC343" s="142"/>
      <c r="AD343" s="142"/>
      <c r="AE343" s="142"/>
      <c r="AF343" s="142"/>
      <c r="AG343" s="142"/>
      <c r="AH343" s="142"/>
      <c r="AI343" s="142"/>
      <c r="AJ343" s="142"/>
      <c r="AK343" s="142"/>
      <c r="AL343" s="142"/>
      <c r="AM343" s="142"/>
      <c r="AN343" s="142"/>
      <c r="AO343" s="142"/>
      <c r="AP343" s="142"/>
      <c r="AQ343" s="142"/>
      <c r="AR343" s="142"/>
      <c r="AS343" s="142"/>
      <c r="AT343" s="142"/>
      <c r="AU343" s="142"/>
    </row>
    <row r="344" spans="1:78" ht="29" x14ac:dyDescent="0.35">
      <c r="A344" s="9">
        <v>282</v>
      </c>
      <c r="B344" s="9" t="s">
        <v>166</v>
      </c>
      <c r="C344" s="10" t="s">
        <v>288</v>
      </c>
      <c r="D344" s="39" t="s">
        <v>279</v>
      </c>
      <c r="E344" s="73"/>
      <c r="F344" s="12" t="s">
        <v>269</v>
      </c>
      <c r="G344" s="10">
        <v>16</v>
      </c>
      <c r="H344" s="105">
        <v>460000</v>
      </c>
      <c r="I344" s="123">
        <f t="shared" ref="I344" si="820">+H344*1.19</f>
        <v>547400</v>
      </c>
      <c r="J344" s="105">
        <f>+H344*G344</f>
        <v>7360000</v>
      </c>
      <c r="K344" s="140">
        <f>+I344*G344</f>
        <v>8758400</v>
      </c>
      <c r="L344" s="108">
        <v>488000</v>
      </c>
      <c r="M344" s="108">
        <f>+L344*1.19</f>
        <v>580720</v>
      </c>
      <c r="N344" s="108">
        <f>+L344*G344</f>
        <v>7808000</v>
      </c>
      <c r="O344" s="108">
        <f>+M344*G344</f>
        <v>9291520</v>
      </c>
      <c r="P344" s="108">
        <v>260000</v>
      </c>
      <c r="Q344" s="108">
        <f t="shared" ref="Q344:Q347" si="821">+P344*1.19</f>
        <v>309400</v>
      </c>
      <c r="R344" s="105">
        <f>+P344*G344</f>
        <v>4160000</v>
      </c>
      <c r="S344" s="108">
        <f>+Q344*G344</f>
        <v>4950400</v>
      </c>
      <c r="T344" s="108">
        <f t="shared" si="762"/>
        <v>7666773.333333333</v>
      </c>
      <c r="U344" s="108">
        <f t="shared" si="763"/>
        <v>1933057.5604696537</v>
      </c>
      <c r="V344" s="127">
        <f t="shared" si="781"/>
        <v>0.25213443471260233</v>
      </c>
      <c r="W344" s="108">
        <f t="shared" si="800"/>
        <v>479173.33333333331</v>
      </c>
      <c r="X344" s="108">
        <f t="shared" si="765"/>
        <v>7666773.333333333</v>
      </c>
      <c r="Y344" s="108">
        <v>163647</v>
      </c>
      <c r="Z344" s="108">
        <f>+Y344*1.19</f>
        <v>194739.93</v>
      </c>
      <c r="AA344" s="108">
        <f t="shared" ref="AA344" si="822">+Y344*G344</f>
        <v>2618352</v>
      </c>
      <c r="AB344" s="108">
        <f t="shared" ref="AB344" si="823">+Z344*G344</f>
        <v>3115838.88</v>
      </c>
      <c r="AC344" s="108">
        <f t="shared" ref="AC344:AC347" si="824">+AD344/1.19</f>
        <v>151957.98319327732</v>
      </c>
      <c r="AD344" s="108">
        <v>180830</v>
      </c>
      <c r="AE344" s="108">
        <f t="shared" ref="AE344" si="825">+AC344*G344</f>
        <v>2431327.7310924372</v>
      </c>
      <c r="AF344" s="108">
        <f t="shared" ref="AF344" si="826">+AD344*G344</f>
        <v>2893280</v>
      </c>
      <c r="AG344" s="105">
        <f>_xlfn.XLOOKUP(D344,[1]General!$D$7:$D$477,[1]General!$L$7:$L$477)</f>
        <v>137949.57983193279</v>
      </c>
      <c r="AH344" s="108">
        <f>_xlfn.XLOOKUP(D344,[1]General!$D$7:$D$477,[1]General!$M$7:$M$477)</f>
        <v>164160</v>
      </c>
      <c r="AI344" s="108">
        <f t="shared" ref="AI344" si="827">+AG344*G344</f>
        <v>2207193.2773109246</v>
      </c>
      <c r="AJ344" s="108">
        <f t="shared" ref="AJ344" si="828">AH344*G344</f>
        <v>2626560</v>
      </c>
      <c r="AK344" s="108">
        <f t="shared" si="770"/>
        <v>2878559.6266666665</v>
      </c>
      <c r="AL344" s="108">
        <f t="shared" si="771"/>
        <v>200018.28690866928</v>
      </c>
      <c r="AM344" s="127">
        <f t="shared" si="787"/>
        <v>6.9485545845818647E-2</v>
      </c>
      <c r="AN344" s="108">
        <f t="shared" si="772"/>
        <v>179909.97666666665</v>
      </c>
      <c r="AO344" s="108">
        <f t="shared" si="773"/>
        <v>2878559.6266666665</v>
      </c>
      <c r="AP344" s="108">
        <f t="shared" si="774"/>
        <v>5272666.4799999995</v>
      </c>
      <c r="AQ344" s="108">
        <f t="shared" si="775"/>
        <v>2394106.8533333335</v>
      </c>
      <c r="AR344" s="133">
        <f t="shared" si="788"/>
        <v>0.45405998320101099</v>
      </c>
      <c r="AS344" s="131">
        <f>+AN344</f>
        <v>179909.97666666665</v>
      </c>
      <c r="AT344" s="156">
        <f t="shared" ref="AT344:AT348" si="829">+AS344*G344</f>
        <v>2878559.6266666665</v>
      </c>
      <c r="AU344" s="157" t="s">
        <v>44</v>
      </c>
    </row>
    <row r="345" spans="1:78" ht="58" x14ac:dyDescent="0.35">
      <c r="A345" s="9">
        <v>283</v>
      </c>
      <c r="B345" s="9" t="s">
        <v>34</v>
      </c>
      <c r="C345" s="10" t="s">
        <v>207</v>
      </c>
      <c r="D345" s="39" t="s">
        <v>208</v>
      </c>
      <c r="E345" s="73"/>
      <c r="F345" s="12" t="s">
        <v>37</v>
      </c>
      <c r="G345" s="10">
        <v>3</v>
      </c>
      <c r="H345" s="105">
        <v>173650</v>
      </c>
      <c r="I345" s="123">
        <f t="shared" ref="I345:I347" si="830">+H345*1.19</f>
        <v>206643.5</v>
      </c>
      <c r="J345" s="105">
        <f t="shared" si="778"/>
        <v>520950</v>
      </c>
      <c r="K345" s="140">
        <f t="shared" si="779"/>
        <v>619930.5</v>
      </c>
      <c r="L345" s="108">
        <v>178180</v>
      </c>
      <c r="M345" s="108">
        <f>+L345*1.19</f>
        <v>212034.19999999998</v>
      </c>
      <c r="N345" s="108">
        <f>+L345*G345</f>
        <v>534540</v>
      </c>
      <c r="O345" s="108">
        <f>+M345*G345</f>
        <v>636102.6</v>
      </c>
      <c r="P345" s="108">
        <v>98150</v>
      </c>
      <c r="Q345" s="108">
        <f t="shared" si="821"/>
        <v>116798.5</v>
      </c>
      <c r="R345" s="105">
        <f>+P345*G345</f>
        <v>294450</v>
      </c>
      <c r="S345" s="108">
        <f>+Q345*G345</f>
        <v>350395.5</v>
      </c>
      <c r="T345" s="108">
        <f t="shared" si="762"/>
        <v>535476.20000000007</v>
      </c>
      <c r="U345" s="108">
        <f t="shared" si="763"/>
        <v>131038.24718752911</v>
      </c>
      <c r="V345" s="127">
        <f t="shared" si="781"/>
        <v>0.24471348528193987</v>
      </c>
      <c r="W345" s="108">
        <f t="shared" si="800"/>
        <v>178492.06666666665</v>
      </c>
      <c r="X345" s="108">
        <f t="shared" si="765"/>
        <v>535476.20000000007</v>
      </c>
      <c r="Y345" s="108">
        <v>196017</v>
      </c>
      <c r="Z345" s="108">
        <f>+Y345*1.19</f>
        <v>233260.22999999998</v>
      </c>
      <c r="AA345" s="108">
        <f t="shared" ref="AA345:AA347" si="831">+Y345*G345</f>
        <v>588051</v>
      </c>
      <c r="AB345" s="108">
        <f t="shared" ref="AB345:AB347" si="832">+Z345*G345</f>
        <v>699780.69</v>
      </c>
      <c r="AC345" s="108">
        <f t="shared" si="824"/>
        <v>181630.25210084036</v>
      </c>
      <c r="AD345" s="108">
        <v>216140</v>
      </c>
      <c r="AE345" s="108">
        <f t="shared" ref="AE345:AE347" si="833">+AC345*G345</f>
        <v>544890.7563025211</v>
      </c>
      <c r="AF345" s="108">
        <f t="shared" ref="AF345:AF347" si="834">+AD345*G345</f>
        <v>648420</v>
      </c>
      <c r="AG345" s="105">
        <f>_xlfn.XLOOKUP(D345,[1]General!$D$7:$D$477,[1]General!$L$7:$L$477)</f>
        <v>166554.62184873951</v>
      </c>
      <c r="AH345" s="108">
        <f>_xlfn.XLOOKUP(D345,[1]General!$D$7:$D$477,[1]General!$M$7:$M$477)</f>
        <v>198200</v>
      </c>
      <c r="AI345" s="108">
        <f t="shared" ref="AI345:AI347" si="835">+AG345*G345</f>
        <v>499663.86554621853</v>
      </c>
      <c r="AJ345" s="108">
        <f t="shared" ref="AJ345:AJ347" si="836">AH345*G345</f>
        <v>594600</v>
      </c>
      <c r="AK345" s="108">
        <f t="shared" si="770"/>
        <v>647600.23</v>
      </c>
      <c r="AL345" s="108">
        <f t="shared" si="771"/>
        <v>42943.749287944083</v>
      </c>
      <c r="AM345" s="127">
        <f t="shared" si="787"/>
        <v>6.6312127912530369E-2</v>
      </c>
      <c r="AN345" s="108">
        <f t="shared" si="772"/>
        <v>215866.74333333332</v>
      </c>
      <c r="AO345" s="108">
        <f t="shared" si="773"/>
        <v>647600.23</v>
      </c>
      <c r="AP345" s="108">
        <f t="shared" si="774"/>
        <v>591538.21500000008</v>
      </c>
      <c r="AQ345" s="108">
        <f t="shared" si="775"/>
        <v>56062.014999999956</v>
      </c>
      <c r="AR345" s="116">
        <f t="shared" si="788"/>
        <v>9.4773276820331792E-2</v>
      </c>
      <c r="AS345" s="131">
        <f>AVERAGE(I345,M345,Q345,Z345,AD345,AH345)</f>
        <v>197179.405</v>
      </c>
      <c r="AT345" s="156">
        <f t="shared" si="829"/>
        <v>591538.21499999997</v>
      </c>
      <c r="AU345" s="157" t="s">
        <v>38</v>
      </c>
    </row>
    <row r="346" spans="1:78" ht="101.5" x14ac:dyDescent="0.35">
      <c r="A346" s="9">
        <v>284</v>
      </c>
      <c r="B346" s="9" t="s">
        <v>34</v>
      </c>
      <c r="C346" s="10" t="s">
        <v>289</v>
      </c>
      <c r="D346" s="39" t="s">
        <v>290</v>
      </c>
      <c r="E346" s="73"/>
      <c r="F346" s="12" t="s">
        <v>37</v>
      </c>
      <c r="G346" s="10">
        <v>20</v>
      </c>
      <c r="H346" s="105">
        <v>92000</v>
      </c>
      <c r="I346" s="123">
        <f t="shared" si="830"/>
        <v>109480</v>
      </c>
      <c r="J346" s="105">
        <f t="shared" si="778"/>
        <v>1840000</v>
      </c>
      <c r="K346" s="140">
        <f t="shared" si="779"/>
        <v>2189600</v>
      </c>
      <c r="L346" s="108">
        <v>96000</v>
      </c>
      <c r="M346" s="108">
        <f>+L346*1.19</f>
        <v>114240</v>
      </c>
      <c r="N346" s="108">
        <f>+L346*G346</f>
        <v>1920000</v>
      </c>
      <c r="O346" s="108">
        <f>+M346*G346</f>
        <v>2284800</v>
      </c>
      <c r="P346" s="108">
        <v>52000</v>
      </c>
      <c r="Q346" s="108">
        <f t="shared" si="821"/>
        <v>61880</v>
      </c>
      <c r="R346" s="105">
        <f>+P346*G346</f>
        <v>1040000</v>
      </c>
      <c r="S346" s="108">
        <f>+Q346*G346</f>
        <v>1237600</v>
      </c>
      <c r="T346" s="108">
        <f t="shared" si="762"/>
        <v>1904000</v>
      </c>
      <c r="U346" s="108">
        <f t="shared" si="763"/>
        <v>472816.01777717582</v>
      </c>
      <c r="V346" s="127">
        <f t="shared" si="781"/>
        <v>0.24832774042918898</v>
      </c>
      <c r="W346" s="108">
        <f t="shared" si="800"/>
        <v>95200</v>
      </c>
      <c r="X346" s="108">
        <f t="shared" si="765"/>
        <v>1904000</v>
      </c>
      <c r="Y346" s="108">
        <v>77328</v>
      </c>
      <c r="Z346" s="108">
        <f>+Y346*1.19</f>
        <v>92020.319999999992</v>
      </c>
      <c r="AA346" s="108">
        <f t="shared" si="831"/>
        <v>1546560</v>
      </c>
      <c r="AB346" s="108">
        <f t="shared" si="832"/>
        <v>1840406.4</v>
      </c>
      <c r="AC346" s="108">
        <f t="shared" si="824"/>
        <v>74540.336134453784</v>
      </c>
      <c r="AD346" s="108">
        <v>88703</v>
      </c>
      <c r="AE346" s="108">
        <f t="shared" si="833"/>
        <v>1490806.7226890756</v>
      </c>
      <c r="AF346" s="108">
        <f t="shared" si="834"/>
        <v>1774060</v>
      </c>
      <c r="AG346" s="105">
        <f>_xlfn.XLOOKUP(D346,[1]General!$D$7:$D$477,[1]General!$L$7:$L$477)</f>
        <v>74329.411764705888</v>
      </c>
      <c r="AH346" s="108">
        <f>_xlfn.XLOOKUP(D346,[1]General!$D$7:$D$477,[1]General!$M$7:$M$477)</f>
        <v>88452</v>
      </c>
      <c r="AI346" s="108">
        <f t="shared" si="835"/>
        <v>1486588.2352941178</v>
      </c>
      <c r="AJ346" s="108">
        <f t="shared" si="836"/>
        <v>1769040</v>
      </c>
      <c r="AK346" s="108">
        <f t="shared" si="770"/>
        <v>1794502.1333333335</v>
      </c>
      <c r="AL346" s="108">
        <f t="shared" si="771"/>
        <v>32523.851490389112</v>
      </c>
      <c r="AM346" s="127">
        <f t="shared" si="787"/>
        <v>1.812416429395669E-2</v>
      </c>
      <c r="AN346" s="108">
        <f t="shared" si="772"/>
        <v>89725.106666666674</v>
      </c>
      <c r="AO346" s="108">
        <f t="shared" si="773"/>
        <v>1794502.1333333335</v>
      </c>
      <c r="AP346" s="108">
        <f t="shared" si="774"/>
        <v>1849251.0666666669</v>
      </c>
      <c r="AQ346" s="108">
        <f t="shared" si="775"/>
        <v>54748.933333333232</v>
      </c>
      <c r="AR346" s="116">
        <f t="shared" si="788"/>
        <v>2.9606003381693273E-2</v>
      </c>
      <c r="AS346" s="131">
        <f>AVERAGE(I346,M346,Q346,Z346,AD346,AH346)</f>
        <v>92462.553333333344</v>
      </c>
      <c r="AT346" s="156">
        <f t="shared" si="829"/>
        <v>1849251.0666666669</v>
      </c>
      <c r="AU346" s="157" t="s">
        <v>38</v>
      </c>
    </row>
    <row r="347" spans="1:78" ht="145" x14ac:dyDescent="0.35">
      <c r="A347" s="9">
        <v>285</v>
      </c>
      <c r="B347" s="9" t="s">
        <v>34</v>
      </c>
      <c r="C347" s="13" t="s">
        <v>58</v>
      </c>
      <c r="D347" s="14" t="s">
        <v>59</v>
      </c>
      <c r="E347" s="16"/>
      <c r="F347" s="15" t="s">
        <v>37</v>
      </c>
      <c r="G347" s="10">
        <v>5</v>
      </c>
      <c r="H347" s="105">
        <v>154622.1</v>
      </c>
      <c r="I347" s="123">
        <f t="shared" si="830"/>
        <v>184000.299</v>
      </c>
      <c r="J347" s="105">
        <f t="shared" si="778"/>
        <v>773110.5</v>
      </c>
      <c r="K347" s="140">
        <f t="shared" si="779"/>
        <v>920001.495</v>
      </c>
      <c r="L347" s="108">
        <v>164033.88</v>
      </c>
      <c r="M347" s="108">
        <f>+L347*1.19</f>
        <v>195200.31719999999</v>
      </c>
      <c r="N347" s="108">
        <f>+L347*G347</f>
        <v>820169.4</v>
      </c>
      <c r="O347" s="108">
        <f>+M347*G347</f>
        <v>976001.58599999989</v>
      </c>
      <c r="P347" s="108">
        <v>87395.1</v>
      </c>
      <c r="Q347" s="108">
        <f t="shared" si="821"/>
        <v>104000.16900000001</v>
      </c>
      <c r="R347" s="105">
        <f>+P347*G347</f>
        <v>436975.5</v>
      </c>
      <c r="S347" s="108">
        <f>+Q347*G347</f>
        <v>520000.84500000003</v>
      </c>
      <c r="T347" s="108">
        <f t="shared" si="762"/>
        <v>805334.64199999999</v>
      </c>
      <c r="U347" s="108">
        <f t="shared" si="763"/>
        <v>203052.59471514585</v>
      </c>
      <c r="V347" s="127">
        <f t="shared" si="781"/>
        <v>0.25213443471260216</v>
      </c>
      <c r="W347" s="108">
        <f t="shared" si="800"/>
        <v>161066.9284</v>
      </c>
      <c r="X347" s="108">
        <f t="shared" si="765"/>
        <v>805334.64199999999</v>
      </c>
      <c r="Y347" s="108">
        <v>148361</v>
      </c>
      <c r="Z347" s="108">
        <f>+Y347*1.19</f>
        <v>176549.59</v>
      </c>
      <c r="AA347" s="108">
        <f t="shared" si="831"/>
        <v>741805</v>
      </c>
      <c r="AB347" s="108">
        <f t="shared" si="832"/>
        <v>882747.95</v>
      </c>
      <c r="AC347" s="108">
        <f t="shared" si="824"/>
        <v>135683.19327731093</v>
      </c>
      <c r="AD347" s="108">
        <v>161463</v>
      </c>
      <c r="AE347" s="108">
        <f t="shared" si="833"/>
        <v>678415.96638655465</v>
      </c>
      <c r="AF347" s="108">
        <f t="shared" si="834"/>
        <v>807315</v>
      </c>
      <c r="AG347" s="105">
        <f>_xlfn.XLOOKUP(D347,[1]General!$D$7:$D$477,[1]General!$L$7:$L$477)</f>
        <v>130689.0756302521</v>
      </c>
      <c r="AH347" s="108">
        <f>_xlfn.XLOOKUP(D347,[1]General!$D$7:$D$477,[1]General!$M$7:$M$477)</f>
        <v>155520</v>
      </c>
      <c r="AI347" s="108">
        <f t="shared" si="835"/>
        <v>653445.37815126055</v>
      </c>
      <c r="AJ347" s="108">
        <f t="shared" si="836"/>
        <v>777600</v>
      </c>
      <c r="AK347" s="108">
        <f t="shared" si="770"/>
        <v>822554.31666666677</v>
      </c>
      <c r="AL347" s="108">
        <f t="shared" si="771"/>
        <v>44258.335762135102</v>
      </c>
      <c r="AM347" s="127">
        <f t="shared" si="787"/>
        <v>5.3805973496666264E-2</v>
      </c>
      <c r="AN347" s="108">
        <f t="shared" si="772"/>
        <v>164510.86333333331</v>
      </c>
      <c r="AO347" s="108">
        <f t="shared" si="773"/>
        <v>822554.31666666677</v>
      </c>
      <c r="AP347" s="108">
        <f>AVERAGE(X347,AO347)</f>
        <v>813944.47933333344</v>
      </c>
      <c r="AQ347" s="108">
        <f t="shared" si="775"/>
        <v>8609.8373333333875</v>
      </c>
      <c r="AR347" s="133">
        <f t="shared" si="788"/>
        <v>1.0577917231388229E-2</v>
      </c>
      <c r="AS347" s="131">
        <f>AVERAGE(I347,M347,Q347,Z347,AD347,AH347)</f>
        <v>162788.89586666666</v>
      </c>
      <c r="AT347" s="156">
        <f t="shared" si="829"/>
        <v>813944.47933333332</v>
      </c>
      <c r="AU347" s="169" t="s">
        <v>38</v>
      </c>
    </row>
    <row r="348" spans="1:78" s="49" customFormat="1" ht="58" x14ac:dyDescent="0.35">
      <c r="A348" s="9">
        <v>286</v>
      </c>
      <c r="B348" s="67" t="s">
        <v>34</v>
      </c>
      <c r="C348" s="68" t="s">
        <v>210</v>
      </c>
      <c r="D348" s="69" t="str">
        <f>+[2]General!$D$365</f>
        <v>3 Bonos de reconocimiento deportivo, redimibles en almacenes deportivos ubicados en Bogotá por el valor de cada una de las premiaciones Nota: El pago de este bono debe incluir la carga tributaria y el pago del mismo debe ser valor neto</v>
      </c>
      <c r="E348" s="77"/>
      <c r="F348" s="70" t="s">
        <v>169</v>
      </c>
      <c r="G348" s="68">
        <v>1</v>
      </c>
      <c r="H348" s="97"/>
      <c r="I348" s="97"/>
      <c r="J348" s="97"/>
      <c r="K348" s="97"/>
      <c r="L348" s="125"/>
      <c r="M348" s="125"/>
      <c r="N348" s="125"/>
      <c r="O348" s="125"/>
      <c r="P348" s="125"/>
      <c r="Q348" s="125"/>
      <c r="R348" s="125"/>
      <c r="S348" s="125"/>
      <c r="T348" s="125"/>
      <c r="U348" s="125"/>
      <c r="V348" s="138"/>
      <c r="W348" s="108" t="e">
        <f t="shared" si="800"/>
        <v>#DIV/0!</v>
      </c>
      <c r="X348" s="125"/>
      <c r="Y348" s="125"/>
      <c r="Z348" s="125"/>
      <c r="AA348" s="125"/>
      <c r="AB348" s="125"/>
      <c r="AC348" s="125" t="s">
        <v>160</v>
      </c>
      <c r="AD348" s="125" t="s">
        <v>161</v>
      </c>
      <c r="AE348" s="125" t="s">
        <v>160</v>
      </c>
      <c r="AF348" s="125" t="s">
        <v>160</v>
      </c>
      <c r="AG348" s="125"/>
      <c r="AH348" s="125"/>
      <c r="AI348" s="125"/>
      <c r="AJ348" s="125"/>
      <c r="AK348" s="125"/>
      <c r="AL348" s="125"/>
      <c r="AM348" s="138"/>
      <c r="AN348" s="125"/>
      <c r="AO348" s="125"/>
      <c r="AP348" s="125"/>
      <c r="AQ348" s="125"/>
      <c r="AR348" s="130"/>
      <c r="AS348" s="100">
        <v>4500000</v>
      </c>
      <c r="AT348" s="156">
        <f t="shared" si="829"/>
        <v>4500000</v>
      </c>
      <c r="AU348" s="96"/>
      <c r="AV348" s="1"/>
      <c r="AW348" s="144"/>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row>
    <row r="349" spans="1:78" s="58" customFormat="1" x14ac:dyDescent="0.35">
      <c r="A349" s="236" t="s">
        <v>151</v>
      </c>
      <c r="B349" s="237"/>
      <c r="C349" s="237"/>
      <c r="D349" s="237"/>
      <c r="E349" s="237"/>
      <c r="F349" s="237"/>
      <c r="G349" s="238"/>
      <c r="H349" s="112">
        <f>SUM(H344:H348)</f>
        <v>880272.1</v>
      </c>
      <c r="I349" s="112">
        <f t="shared" ref="I349:K349" si="837">SUM(I344:I348)</f>
        <v>1047523.799</v>
      </c>
      <c r="J349" s="112">
        <f t="shared" si="837"/>
        <v>10494060.5</v>
      </c>
      <c r="K349" s="112">
        <f t="shared" si="837"/>
        <v>12487931.994999999</v>
      </c>
      <c r="L349" s="109">
        <f>SUM(L344:L348)</f>
        <v>926213.88</v>
      </c>
      <c r="M349" s="109">
        <f t="shared" ref="M349:O349" si="838">SUM(M344:M348)</f>
        <v>1102194.5171999999</v>
      </c>
      <c r="N349" s="109">
        <f t="shared" si="838"/>
        <v>11082709.4</v>
      </c>
      <c r="O349" s="109">
        <f t="shared" si="838"/>
        <v>13188424.185999999</v>
      </c>
      <c r="P349" s="109">
        <f>SUM(P344:P348)</f>
        <v>497545.1</v>
      </c>
      <c r="Q349" s="109">
        <f t="shared" ref="Q349:AT349" si="839">SUM(Q344:Q348)</f>
        <v>592078.66899999999</v>
      </c>
      <c r="R349" s="109">
        <f t="shared" si="839"/>
        <v>5931425.5</v>
      </c>
      <c r="S349" s="109">
        <f t="shared" si="839"/>
        <v>7058396.3449999997</v>
      </c>
      <c r="T349" s="109">
        <f t="shared" si="839"/>
        <v>10911584.175333332</v>
      </c>
      <c r="U349" s="109">
        <f t="shared" si="839"/>
        <v>2739964.4201495042</v>
      </c>
      <c r="V349" s="109"/>
      <c r="W349" s="108">
        <f t="shared" si="800"/>
        <v>913932.3284</v>
      </c>
      <c r="X349" s="109">
        <f t="shared" si="839"/>
        <v>10911584.175333332</v>
      </c>
      <c r="Y349" s="109">
        <f t="shared" si="839"/>
        <v>585353</v>
      </c>
      <c r="Z349" s="109">
        <f t="shared" si="839"/>
        <v>696570.07</v>
      </c>
      <c r="AA349" s="109">
        <f t="shared" si="839"/>
        <v>5494768</v>
      </c>
      <c r="AB349" s="109">
        <f t="shared" si="839"/>
        <v>6538773.9199999999</v>
      </c>
      <c r="AC349" s="109">
        <f t="shared" si="839"/>
        <v>543811.76470588241</v>
      </c>
      <c r="AD349" s="109">
        <f t="shared" si="839"/>
        <v>647136</v>
      </c>
      <c r="AE349" s="109">
        <f t="shared" si="839"/>
        <v>5145441.1764705889</v>
      </c>
      <c r="AF349" s="109">
        <f t="shared" si="839"/>
        <v>6123075</v>
      </c>
      <c r="AG349" s="109">
        <f t="shared" si="839"/>
        <v>509522.68907563027</v>
      </c>
      <c r="AH349" s="109">
        <f t="shared" si="839"/>
        <v>606332</v>
      </c>
      <c r="AI349" s="109">
        <f t="shared" si="839"/>
        <v>4846890.7563025216</v>
      </c>
      <c r="AJ349" s="109">
        <f t="shared" si="839"/>
        <v>5767800</v>
      </c>
      <c r="AK349" s="109">
        <f t="shared" si="839"/>
        <v>6143216.3066666666</v>
      </c>
      <c r="AL349" s="109">
        <f t="shared" si="839"/>
        <v>319744.22344913759</v>
      </c>
      <c r="AM349" s="109"/>
      <c r="AN349" s="109">
        <f t="shared" si="839"/>
        <v>650012.68999999994</v>
      </c>
      <c r="AO349" s="109">
        <f t="shared" si="839"/>
        <v>6143216.3066666666</v>
      </c>
      <c r="AP349" s="109">
        <f t="shared" si="839"/>
        <v>8527400.2410000004</v>
      </c>
      <c r="AQ349" s="109">
        <f t="shared" si="839"/>
        <v>2513527.639</v>
      </c>
      <c r="AR349" s="109"/>
      <c r="AS349" s="109">
        <f t="shared" si="839"/>
        <v>5132340.8308666665</v>
      </c>
      <c r="AT349" s="109">
        <f t="shared" si="839"/>
        <v>10633293.387666667</v>
      </c>
      <c r="AU349" s="157"/>
      <c r="AW349" s="171">
        <v>10633293.387666667</v>
      </c>
    </row>
    <row r="350" spans="1:78" x14ac:dyDescent="0.35">
      <c r="A350" s="81" t="s">
        <v>380</v>
      </c>
      <c r="B350" s="82"/>
      <c r="C350" s="82"/>
      <c r="D350" s="82"/>
      <c r="E350" s="82"/>
      <c r="F350" s="82"/>
      <c r="G350" s="82"/>
      <c r="H350" s="107"/>
      <c r="I350" s="124"/>
      <c r="J350" s="124"/>
      <c r="K350" s="142"/>
      <c r="L350" s="142"/>
      <c r="M350" s="142"/>
      <c r="N350" s="142"/>
      <c r="O350" s="142"/>
      <c r="P350" s="142"/>
      <c r="Q350" s="142"/>
      <c r="R350" s="142"/>
      <c r="S350" s="142"/>
      <c r="T350" s="142"/>
      <c r="U350" s="142"/>
      <c r="V350" s="142"/>
      <c r="W350" s="108" t="e">
        <f t="shared" si="800"/>
        <v>#DIV/0!</v>
      </c>
      <c r="X350" s="142"/>
      <c r="Y350" s="142"/>
      <c r="Z350" s="142"/>
      <c r="AA350" s="142"/>
      <c r="AB350" s="142"/>
      <c r="AC350" s="142"/>
      <c r="AD350" s="142"/>
      <c r="AE350" s="142"/>
      <c r="AF350" s="142"/>
      <c r="AG350" s="142"/>
      <c r="AH350" s="142"/>
      <c r="AI350" s="142"/>
      <c r="AJ350" s="142"/>
      <c r="AK350" s="142"/>
      <c r="AL350" s="142"/>
      <c r="AM350" s="142"/>
      <c r="AN350" s="142"/>
      <c r="AO350" s="142"/>
      <c r="AP350" s="142"/>
      <c r="AQ350" s="142"/>
      <c r="AR350" s="142"/>
      <c r="AS350" s="142"/>
      <c r="AT350" s="142"/>
      <c r="AU350" s="142"/>
    </row>
    <row r="351" spans="1:78" ht="29" x14ac:dyDescent="0.35">
      <c r="A351" s="9">
        <v>286</v>
      </c>
      <c r="B351" s="9" t="s">
        <v>166</v>
      </c>
      <c r="C351" s="10" t="s">
        <v>282</v>
      </c>
      <c r="D351" s="39" t="s">
        <v>283</v>
      </c>
      <c r="E351" s="73"/>
      <c r="F351" s="12" t="s">
        <v>284</v>
      </c>
      <c r="G351" s="10">
        <v>16</v>
      </c>
      <c r="H351" s="105">
        <v>299000</v>
      </c>
      <c r="I351" s="123">
        <f t="shared" ref="I351:I355" si="840">+H351*1.19</f>
        <v>355810</v>
      </c>
      <c r="J351" s="105">
        <f t="shared" si="778"/>
        <v>4784000</v>
      </c>
      <c r="K351" s="140">
        <f t="shared" si="779"/>
        <v>5692960</v>
      </c>
      <c r="L351" s="108">
        <v>306800</v>
      </c>
      <c r="M351" s="108">
        <f>+L351*1.19</f>
        <v>365092</v>
      </c>
      <c r="N351" s="108">
        <f>+L351*G351</f>
        <v>4908800</v>
      </c>
      <c r="O351" s="108">
        <f>+M351*G351</f>
        <v>5841472</v>
      </c>
      <c r="P351" s="108">
        <v>169000</v>
      </c>
      <c r="Q351" s="108">
        <f t="shared" ref="Q351:Q355" si="841">+P351*1.19</f>
        <v>201110</v>
      </c>
      <c r="R351" s="105">
        <f>+P351*G351</f>
        <v>2704000</v>
      </c>
      <c r="S351" s="108">
        <f>+Q351*G351</f>
        <v>3217760</v>
      </c>
      <c r="T351" s="108">
        <f t="shared" si="762"/>
        <v>4917397.333333333</v>
      </c>
      <c r="U351" s="108">
        <f t="shared" si="763"/>
        <v>1203353.4399561179</v>
      </c>
      <c r="V351" s="127">
        <f t="shared" si="781"/>
        <v>0.24471348528194006</v>
      </c>
      <c r="W351" s="108">
        <f t="shared" si="800"/>
        <v>307337.33333333331</v>
      </c>
      <c r="X351" s="108">
        <f t="shared" si="765"/>
        <v>4917397.333333333</v>
      </c>
      <c r="Y351" s="108">
        <v>130378</v>
      </c>
      <c r="Z351" s="108">
        <f>+Y351*1.19</f>
        <v>155149.82</v>
      </c>
      <c r="AA351" s="108">
        <f t="shared" ref="AA351" si="842">+Y351*G351</f>
        <v>2086048</v>
      </c>
      <c r="AB351" s="108">
        <f t="shared" ref="AB351" si="843">+Z351*G351</f>
        <v>2482397.12</v>
      </c>
      <c r="AC351" s="108">
        <f t="shared" ref="AC351:AC355" si="844">+AD351/1.19</f>
        <v>124084.03361344538</v>
      </c>
      <c r="AD351" s="108">
        <v>147660</v>
      </c>
      <c r="AE351" s="108">
        <f t="shared" ref="AE351" si="845">+AC351*G351</f>
        <v>1985344.5378151261</v>
      </c>
      <c r="AF351" s="108">
        <f t="shared" ref="AF351" si="846">+AD351*G351</f>
        <v>2362560</v>
      </c>
      <c r="AG351" s="105">
        <f>_xlfn.XLOOKUP(D351,[1]General!$D$7:$D$477,[1]General!$L$7:$L$477)</f>
        <v>113445.37815126051</v>
      </c>
      <c r="AH351" s="108">
        <f>_xlfn.XLOOKUP(D351,[1]General!$D$7:$D$477,[1]General!$M$7:$M$477)</f>
        <v>135000</v>
      </c>
      <c r="AI351" s="108">
        <f t="shared" ref="AI351" si="847">+AG351*G351</f>
        <v>1815126.0504201681</v>
      </c>
      <c r="AJ351" s="108">
        <f t="shared" ref="AJ351" si="848">AH351*G351</f>
        <v>2160000</v>
      </c>
      <c r="AK351" s="108">
        <f t="shared" si="770"/>
        <v>2334985.7066666665</v>
      </c>
      <c r="AL351" s="108">
        <f t="shared" si="771"/>
        <v>133054.45498165567</v>
      </c>
      <c r="AM351" s="127">
        <f t="shared" si="787"/>
        <v>5.6982984778780062E-2</v>
      </c>
      <c r="AN351" s="108">
        <f t="shared" si="772"/>
        <v>145936.60666666666</v>
      </c>
      <c r="AO351" s="108">
        <f>+AK351</f>
        <v>2334985.7066666665</v>
      </c>
      <c r="AP351" s="108">
        <f t="shared" si="774"/>
        <v>3626191.5199999996</v>
      </c>
      <c r="AQ351" s="108">
        <f t="shared" si="775"/>
        <v>1291205.8133333342</v>
      </c>
      <c r="AR351" s="133">
        <f t="shared" si="788"/>
        <v>0.35607766611658015</v>
      </c>
      <c r="AS351" s="131">
        <f>+AN351</f>
        <v>145936.60666666666</v>
      </c>
      <c r="AT351" s="156">
        <f t="shared" ref="AT351:AT356" si="849">+AS351*G351</f>
        <v>2334985.7066666665</v>
      </c>
      <c r="AU351" s="157" t="s">
        <v>44</v>
      </c>
    </row>
    <row r="352" spans="1:78" ht="58" x14ac:dyDescent="0.35">
      <c r="A352" s="9">
        <v>287</v>
      </c>
      <c r="B352" s="9" t="s">
        <v>34</v>
      </c>
      <c r="C352" s="10" t="s">
        <v>207</v>
      </c>
      <c r="D352" s="39" t="s">
        <v>208</v>
      </c>
      <c r="E352" s="73"/>
      <c r="F352" s="12" t="s">
        <v>37</v>
      </c>
      <c r="G352" s="10">
        <v>3</v>
      </c>
      <c r="H352" s="105">
        <v>173650</v>
      </c>
      <c r="I352" s="123">
        <f t="shared" si="840"/>
        <v>206643.5</v>
      </c>
      <c r="J352" s="105">
        <f t="shared" si="778"/>
        <v>520950</v>
      </c>
      <c r="K352" s="140">
        <f t="shared" si="779"/>
        <v>619930.5</v>
      </c>
      <c r="L352" s="108">
        <v>181200</v>
      </c>
      <c r="M352" s="108">
        <f>+L352*1.19</f>
        <v>215628</v>
      </c>
      <c r="N352" s="108">
        <f t="shared" ref="N352:N355" si="850">+L352*G352</f>
        <v>543600</v>
      </c>
      <c r="O352" s="108">
        <f t="shared" ref="O352:O355" si="851">+M352*G352</f>
        <v>646884</v>
      </c>
      <c r="P352" s="108">
        <v>98150</v>
      </c>
      <c r="Q352" s="108">
        <f t="shared" si="841"/>
        <v>116798.5</v>
      </c>
      <c r="R352" s="105">
        <f>+P352*G352</f>
        <v>294450</v>
      </c>
      <c r="S352" s="108">
        <f>+Q352*G352</f>
        <v>350395.5</v>
      </c>
      <c r="T352" s="108">
        <f t="shared" si="762"/>
        <v>539070</v>
      </c>
      <c r="U352" s="108">
        <f t="shared" si="763"/>
        <v>133866.03503316292</v>
      </c>
      <c r="V352" s="127">
        <f t="shared" si="781"/>
        <v>0.24832774042918901</v>
      </c>
      <c r="W352" s="108">
        <f t="shared" si="800"/>
        <v>179690</v>
      </c>
      <c r="X352" s="108">
        <f t="shared" si="765"/>
        <v>539070</v>
      </c>
      <c r="Y352" s="108">
        <v>196017</v>
      </c>
      <c r="Z352" s="108">
        <f>+Y352*1.19</f>
        <v>233260.22999999998</v>
      </c>
      <c r="AA352" s="108">
        <f t="shared" ref="AA352:AA355" si="852">+Y352*G352</f>
        <v>588051</v>
      </c>
      <c r="AB352" s="108">
        <f t="shared" ref="AB352:AB355" si="853">+Z352*G352</f>
        <v>699780.69</v>
      </c>
      <c r="AC352" s="108">
        <f t="shared" si="844"/>
        <v>181630.25210084036</v>
      </c>
      <c r="AD352" s="108">
        <v>216140</v>
      </c>
      <c r="AE352" s="108">
        <f t="shared" ref="AE352:AE355" si="854">+AC352*G352</f>
        <v>544890.7563025211</v>
      </c>
      <c r="AF352" s="108">
        <f t="shared" ref="AF352:AF355" si="855">+AD352*G352</f>
        <v>648420</v>
      </c>
      <c r="AG352" s="105">
        <f>_xlfn.XLOOKUP(D352,[1]General!$D$7:$D$477,[1]General!$L$7:$L$477)</f>
        <v>166554.62184873951</v>
      </c>
      <c r="AH352" s="108">
        <f>_xlfn.XLOOKUP(D352,[1]General!$D$7:$D$477,[1]General!$M$7:$M$477)</f>
        <v>198200</v>
      </c>
      <c r="AI352" s="108">
        <f t="shared" ref="AI352:AI355" si="856">+AG352*G352</f>
        <v>499663.86554621853</v>
      </c>
      <c r="AJ352" s="108">
        <f t="shared" ref="AJ352:AJ355" si="857">AH352*G352</f>
        <v>594600</v>
      </c>
      <c r="AK352" s="108">
        <f t="shared" si="770"/>
        <v>647600.23</v>
      </c>
      <c r="AL352" s="108">
        <f t="shared" si="771"/>
        <v>42943.749287944083</v>
      </c>
      <c r="AM352" s="127">
        <f t="shared" si="787"/>
        <v>6.6312127912530369E-2</v>
      </c>
      <c r="AN352" s="108">
        <f t="shared" si="772"/>
        <v>215866.74333333332</v>
      </c>
      <c r="AO352" s="108">
        <f t="shared" si="773"/>
        <v>647600.23</v>
      </c>
      <c r="AP352" s="108">
        <f t="shared" si="774"/>
        <v>593335.11499999999</v>
      </c>
      <c r="AQ352" s="108">
        <f t="shared" si="775"/>
        <v>54265.114999999991</v>
      </c>
      <c r="AR352" s="133">
        <f t="shared" si="788"/>
        <v>9.1457784358507072E-2</v>
      </c>
      <c r="AS352" s="131">
        <f>AVERAGE(I352,M352,Q352,Z352,AD352,AH352)</f>
        <v>197778.37166666667</v>
      </c>
      <c r="AT352" s="156">
        <f t="shared" si="849"/>
        <v>593335.11499999999</v>
      </c>
      <c r="AU352" s="169" t="s">
        <v>38</v>
      </c>
    </row>
    <row r="353" spans="1:78" ht="87" x14ac:dyDescent="0.35">
      <c r="A353" s="9">
        <v>288</v>
      </c>
      <c r="B353" s="9" t="s">
        <v>34</v>
      </c>
      <c r="C353" s="10" t="s">
        <v>285</v>
      </c>
      <c r="D353" s="39" t="s">
        <v>286</v>
      </c>
      <c r="E353" s="73"/>
      <c r="F353" s="12" t="s">
        <v>37</v>
      </c>
      <c r="G353" s="10">
        <v>20</v>
      </c>
      <c r="H353" s="113">
        <v>125630.6</v>
      </c>
      <c r="I353" s="123">
        <f t="shared" si="840"/>
        <v>149500.41399999999</v>
      </c>
      <c r="J353" s="105">
        <f t="shared" si="778"/>
        <v>2512612</v>
      </c>
      <c r="K353" s="140">
        <f t="shared" si="779"/>
        <v>2990008.28</v>
      </c>
      <c r="L353" s="108">
        <v>133277.68</v>
      </c>
      <c r="M353" s="108">
        <f>+L353*1.19</f>
        <v>158600.43919999999</v>
      </c>
      <c r="N353" s="108">
        <f t="shared" si="850"/>
        <v>2665553.5999999996</v>
      </c>
      <c r="O353" s="108">
        <f t="shared" si="851"/>
        <v>3172008.784</v>
      </c>
      <c r="P353" s="108">
        <v>71008.600000000006</v>
      </c>
      <c r="Q353" s="108">
        <f t="shared" si="841"/>
        <v>84500.233999999997</v>
      </c>
      <c r="R353" s="105">
        <f>+P353*G353</f>
        <v>1420172</v>
      </c>
      <c r="S353" s="108">
        <f>+Q353*G353</f>
        <v>1690004.68</v>
      </c>
      <c r="T353" s="108">
        <f t="shared" si="762"/>
        <v>2617340.5813333332</v>
      </c>
      <c r="U353" s="108">
        <f t="shared" si="763"/>
        <v>659921.68792483443</v>
      </c>
      <c r="V353" s="127">
        <f t="shared" si="781"/>
        <v>0.25213443471260255</v>
      </c>
      <c r="W353" s="108">
        <f t="shared" si="800"/>
        <v>130867.02906666666</v>
      </c>
      <c r="X353" s="108">
        <f t="shared" si="765"/>
        <v>2617340.5813333332</v>
      </c>
      <c r="Y353" s="108">
        <v>77328</v>
      </c>
      <c r="Z353" s="108">
        <f>+Y353*1.19</f>
        <v>92020.319999999992</v>
      </c>
      <c r="AA353" s="108">
        <f t="shared" si="852"/>
        <v>1546560</v>
      </c>
      <c r="AB353" s="108">
        <f t="shared" si="853"/>
        <v>1840406.4</v>
      </c>
      <c r="AC353" s="108">
        <f t="shared" si="844"/>
        <v>74540.336134453784</v>
      </c>
      <c r="AD353" s="108">
        <v>88703</v>
      </c>
      <c r="AE353" s="108">
        <f t="shared" si="854"/>
        <v>1490806.7226890756</v>
      </c>
      <c r="AF353" s="108">
        <f t="shared" si="855"/>
        <v>1774060</v>
      </c>
      <c r="AG353" s="108">
        <f>_xlfn.XLOOKUP(D353,[1]General!$D$7:$D$477,[1]General!$L$7:$L$477)</f>
        <v>74329.411764705888</v>
      </c>
      <c r="AH353" s="108">
        <f>_xlfn.XLOOKUP(D353,[1]General!$D$7:$D$477,[1]General!$M$7:$M$477)</f>
        <v>88452</v>
      </c>
      <c r="AI353" s="108">
        <f t="shared" si="856"/>
        <v>1486588.2352941178</v>
      </c>
      <c r="AJ353" s="108">
        <f t="shared" si="857"/>
        <v>1769040</v>
      </c>
      <c r="AK353" s="108">
        <f t="shared" si="770"/>
        <v>1794502.1333333335</v>
      </c>
      <c r="AL353" s="108">
        <f t="shared" si="771"/>
        <v>32523.851490389112</v>
      </c>
      <c r="AM353" s="127">
        <f t="shared" si="787"/>
        <v>1.812416429395669E-2</v>
      </c>
      <c r="AN353" s="108">
        <f t="shared" si="772"/>
        <v>89725.106666666674</v>
      </c>
      <c r="AO353" s="108">
        <f t="shared" si="773"/>
        <v>1794502.1333333335</v>
      </c>
      <c r="AP353" s="108">
        <f t="shared" si="774"/>
        <v>2205921.3573333332</v>
      </c>
      <c r="AQ353" s="108">
        <f t="shared" si="775"/>
        <v>411419.22400000063</v>
      </c>
      <c r="AR353" s="133">
        <f t="shared" si="788"/>
        <v>0.18650675040263084</v>
      </c>
      <c r="AS353" s="131">
        <f>AVERAGE(I353,M353,Q353,Z353,AD353,AH353)</f>
        <v>110296.06786666666</v>
      </c>
      <c r="AT353" s="156">
        <f t="shared" si="849"/>
        <v>2205921.3573333332</v>
      </c>
      <c r="AU353" s="169" t="s">
        <v>38</v>
      </c>
    </row>
    <row r="354" spans="1:78" ht="101.5" x14ac:dyDescent="0.35">
      <c r="A354" s="9">
        <v>289</v>
      </c>
      <c r="B354" s="9" t="s">
        <v>34</v>
      </c>
      <c r="C354" s="13" t="s">
        <v>68</v>
      </c>
      <c r="D354" s="28" t="s">
        <v>69</v>
      </c>
      <c r="E354" s="16"/>
      <c r="F354" s="17" t="s">
        <v>37</v>
      </c>
      <c r="G354" s="10">
        <v>1</v>
      </c>
      <c r="H354" s="105">
        <v>724790.95</v>
      </c>
      <c r="I354" s="123">
        <f t="shared" si="840"/>
        <v>862501.23049999995</v>
      </c>
      <c r="J354" s="105">
        <f t="shared" si="778"/>
        <v>724790.95</v>
      </c>
      <c r="K354" s="140">
        <f t="shared" si="779"/>
        <v>862501.23049999995</v>
      </c>
      <c r="L354" s="108">
        <v>743698.54</v>
      </c>
      <c r="M354" s="108">
        <f>+L354*1.19</f>
        <v>885001.26260000002</v>
      </c>
      <c r="N354" s="108">
        <f t="shared" si="850"/>
        <v>743698.54</v>
      </c>
      <c r="O354" s="108">
        <f t="shared" si="851"/>
        <v>885001.26260000002</v>
      </c>
      <c r="P354" s="108">
        <v>409664.45</v>
      </c>
      <c r="Q354" s="108">
        <f t="shared" si="841"/>
        <v>487500.69549999997</v>
      </c>
      <c r="R354" s="105">
        <f>+P354*G354</f>
        <v>409664.45</v>
      </c>
      <c r="S354" s="108">
        <f>+Q354*G354</f>
        <v>487500.69549999997</v>
      </c>
      <c r="T354" s="108">
        <f t="shared" si="762"/>
        <v>745001.0628666667</v>
      </c>
      <c r="U354" s="108">
        <f t="shared" si="763"/>
        <v>182311.80663285189</v>
      </c>
      <c r="V354" s="127">
        <f t="shared" si="781"/>
        <v>0.24471348528194026</v>
      </c>
      <c r="W354" s="108">
        <f t="shared" si="800"/>
        <v>745001.0628666667</v>
      </c>
      <c r="X354" s="108">
        <f t="shared" si="765"/>
        <v>745001.0628666667</v>
      </c>
      <c r="Y354" s="108">
        <v>362517</v>
      </c>
      <c r="Z354" s="108">
        <f>+Y354*1.19</f>
        <v>431395.23</v>
      </c>
      <c r="AA354" s="108">
        <f t="shared" si="852"/>
        <v>362517</v>
      </c>
      <c r="AB354" s="108">
        <f t="shared" si="853"/>
        <v>431395.23</v>
      </c>
      <c r="AC354" s="108">
        <f t="shared" si="844"/>
        <v>332689.07563025213</v>
      </c>
      <c r="AD354" s="108">
        <v>395900</v>
      </c>
      <c r="AE354" s="108">
        <f t="shared" si="854"/>
        <v>332689.07563025213</v>
      </c>
      <c r="AF354" s="108">
        <f t="shared" si="855"/>
        <v>395900</v>
      </c>
      <c r="AG354" s="105">
        <f>_xlfn.XLOOKUP(D354,[1]General!$D$7:$D$477,[1]General!$L$7:$L$477)</f>
        <v>315831.93277310923</v>
      </c>
      <c r="AH354" s="108">
        <f>_xlfn.XLOOKUP(D354,[1]General!$D$7:$D$477,[1]General!$M$7:$M$477)</f>
        <v>375840</v>
      </c>
      <c r="AI354" s="108">
        <f t="shared" si="856"/>
        <v>315831.93277310923</v>
      </c>
      <c r="AJ354" s="108">
        <f t="shared" si="857"/>
        <v>375840</v>
      </c>
      <c r="AK354" s="108">
        <f t="shared" si="770"/>
        <v>401045.07666666666</v>
      </c>
      <c r="AL354" s="108">
        <f t="shared" si="771"/>
        <v>22970.267093464292</v>
      </c>
      <c r="AM354" s="127">
        <f t="shared" si="787"/>
        <v>5.7276023145289227E-2</v>
      </c>
      <c r="AN354" s="108">
        <f t="shared" si="772"/>
        <v>401045.07666666666</v>
      </c>
      <c r="AO354" s="108">
        <f t="shared" si="773"/>
        <v>401045.07666666666</v>
      </c>
      <c r="AP354" s="108">
        <f t="shared" si="774"/>
        <v>573023.06976666674</v>
      </c>
      <c r="AQ354" s="108">
        <f t="shared" si="775"/>
        <v>171977.99309999991</v>
      </c>
      <c r="AR354" s="133">
        <f t="shared" si="788"/>
        <v>0.30012403020707146</v>
      </c>
      <c r="AS354" s="131">
        <f>+AN354</f>
        <v>401045.07666666666</v>
      </c>
      <c r="AT354" s="156">
        <f t="shared" si="849"/>
        <v>401045.07666666666</v>
      </c>
      <c r="AU354" s="157" t="s">
        <v>44</v>
      </c>
    </row>
    <row r="355" spans="1:78" ht="203" x14ac:dyDescent="0.35">
      <c r="A355" s="9">
        <v>290</v>
      </c>
      <c r="B355" s="9" t="s">
        <v>34</v>
      </c>
      <c r="C355" s="13" t="s">
        <v>54</v>
      </c>
      <c r="D355" s="14" t="s">
        <v>55</v>
      </c>
      <c r="E355" s="16"/>
      <c r="F355" s="15" t="s">
        <v>37</v>
      </c>
      <c r="G355" s="10">
        <v>5</v>
      </c>
      <c r="H355" s="105">
        <v>149500</v>
      </c>
      <c r="I355" s="123">
        <f t="shared" si="840"/>
        <v>177905</v>
      </c>
      <c r="J355" s="105">
        <f t="shared" si="778"/>
        <v>747500</v>
      </c>
      <c r="K355" s="140">
        <f t="shared" si="779"/>
        <v>889525</v>
      </c>
      <c r="L355" s="108">
        <v>156000</v>
      </c>
      <c r="M355" s="108">
        <f>+L355*1.19</f>
        <v>185640</v>
      </c>
      <c r="N355" s="108">
        <f t="shared" si="850"/>
        <v>780000</v>
      </c>
      <c r="O355" s="108">
        <f t="shared" si="851"/>
        <v>928200</v>
      </c>
      <c r="P355" s="108">
        <v>84500</v>
      </c>
      <c r="Q355" s="108">
        <f t="shared" si="841"/>
        <v>100555</v>
      </c>
      <c r="R355" s="105">
        <f>+P355*G355</f>
        <v>422500</v>
      </c>
      <c r="S355" s="108">
        <f>+Q355*G355</f>
        <v>502775</v>
      </c>
      <c r="T355" s="108">
        <f t="shared" si="762"/>
        <v>773500</v>
      </c>
      <c r="U355" s="108">
        <f t="shared" si="763"/>
        <v>192081.50722197769</v>
      </c>
      <c r="V355" s="127">
        <f t="shared" si="781"/>
        <v>0.24832774042918901</v>
      </c>
      <c r="W355" s="108">
        <f t="shared" si="800"/>
        <v>154700</v>
      </c>
      <c r="X355" s="108">
        <f t="shared" si="765"/>
        <v>773500</v>
      </c>
      <c r="Y355" s="108">
        <v>162534</v>
      </c>
      <c r="Z355" s="108">
        <f>+Y355*1.19</f>
        <v>193415.46</v>
      </c>
      <c r="AA355" s="108">
        <f t="shared" si="852"/>
        <v>812670</v>
      </c>
      <c r="AB355" s="108">
        <f t="shared" si="853"/>
        <v>967077.29999999993</v>
      </c>
      <c r="AC355" s="108">
        <f t="shared" si="844"/>
        <v>167153.78151260506</v>
      </c>
      <c r="AD355" s="108">
        <v>198913</v>
      </c>
      <c r="AE355" s="108">
        <f t="shared" si="854"/>
        <v>835768.90756302525</v>
      </c>
      <c r="AF355" s="108">
        <f t="shared" si="855"/>
        <v>994565</v>
      </c>
      <c r="AG355" s="105">
        <f>_xlfn.XLOOKUP(D355,[1]General!$D$7:$D$477,[1]General!$L$7:$L$477)</f>
        <v>174252.10084033615</v>
      </c>
      <c r="AH355" s="108">
        <f>_xlfn.XLOOKUP(D355,[1]General!$D$7:$D$477,[1]General!$M$7:$M$477)</f>
        <v>207360</v>
      </c>
      <c r="AI355" s="108">
        <f t="shared" si="856"/>
        <v>871260.50420168077</v>
      </c>
      <c r="AJ355" s="108">
        <f t="shared" si="857"/>
        <v>1036800</v>
      </c>
      <c r="AK355" s="108">
        <f t="shared" si="770"/>
        <v>999480.7666666666</v>
      </c>
      <c r="AL355" s="108">
        <f t="shared" si="771"/>
        <v>28675.626064230179</v>
      </c>
      <c r="AM355" s="127">
        <f t="shared" si="787"/>
        <v>2.869052314019534E-2</v>
      </c>
      <c r="AN355" s="108">
        <f t="shared" si="772"/>
        <v>199896.15333333332</v>
      </c>
      <c r="AO355" s="108">
        <f t="shared" si="773"/>
        <v>999480.7666666666</v>
      </c>
      <c r="AP355" s="108">
        <f t="shared" si="774"/>
        <v>886490.3833333333</v>
      </c>
      <c r="AQ355" s="108">
        <f t="shared" si="775"/>
        <v>112990.38333333327</v>
      </c>
      <c r="AR355" s="133">
        <f t="shared" si="788"/>
        <v>0.12745810384143472</v>
      </c>
      <c r="AS355" s="131">
        <f>AVERAGE(I355,M355,Q355,Z355,AD355,AH355)</f>
        <v>177298.07666666666</v>
      </c>
      <c r="AT355" s="156">
        <f t="shared" si="849"/>
        <v>886490.3833333333</v>
      </c>
      <c r="AU355" s="169" t="s">
        <v>38</v>
      </c>
    </row>
    <row r="356" spans="1:78" s="37" customFormat="1" ht="58" x14ac:dyDescent="0.35">
      <c r="A356" s="9">
        <v>291</v>
      </c>
      <c r="B356" s="67" t="s">
        <v>34</v>
      </c>
      <c r="C356" s="68" t="s">
        <v>210</v>
      </c>
      <c r="D356" s="69" t="str">
        <f>+[2]General!$D$365</f>
        <v>3 Bonos de reconocimiento deportivo, redimibles en almacenes deportivos ubicados en Bogotá por el valor de cada una de las premiaciones Nota: El pago de este bono debe incluir la carga tributaria y el pago del mismo debe ser valor neto</v>
      </c>
      <c r="E356" s="77"/>
      <c r="F356" s="70" t="s">
        <v>169</v>
      </c>
      <c r="G356" s="68">
        <v>1</v>
      </c>
      <c r="H356" s="97"/>
      <c r="I356" s="97"/>
      <c r="J356" s="97"/>
      <c r="K356" s="97"/>
      <c r="L356" s="125"/>
      <c r="M356" s="125"/>
      <c r="N356" s="125"/>
      <c r="O356" s="125"/>
      <c r="P356" s="125"/>
      <c r="Q356" s="125"/>
      <c r="R356" s="125"/>
      <c r="S356" s="125"/>
      <c r="T356" s="125"/>
      <c r="U356" s="125"/>
      <c r="V356" s="138"/>
      <c r="W356" s="108" t="e">
        <f t="shared" si="800"/>
        <v>#DIV/0!</v>
      </c>
      <c r="X356" s="125"/>
      <c r="Y356" s="125"/>
      <c r="Z356" s="125"/>
      <c r="AA356" s="125"/>
      <c r="AB356" s="125"/>
      <c r="AC356" s="125" t="s">
        <v>160</v>
      </c>
      <c r="AD356" s="125" t="s">
        <v>161</v>
      </c>
      <c r="AE356" s="125" t="s">
        <v>160</v>
      </c>
      <c r="AF356" s="125" t="s">
        <v>160</v>
      </c>
      <c r="AG356" s="125"/>
      <c r="AH356" s="125"/>
      <c r="AI356" s="125"/>
      <c r="AJ356" s="125"/>
      <c r="AK356" s="125"/>
      <c r="AL356" s="125"/>
      <c r="AM356" s="138"/>
      <c r="AN356" s="125"/>
      <c r="AO356" s="125"/>
      <c r="AP356" s="125"/>
      <c r="AQ356" s="125"/>
      <c r="AR356" s="130"/>
      <c r="AS356" s="100">
        <v>4500000</v>
      </c>
      <c r="AT356" s="156">
        <f t="shared" si="849"/>
        <v>4500000</v>
      </c>
      <c r="AU356" s="132"/>
      <c r="AV356" s="58"/>
      <c r="AW356" s="171"/>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row>
    <row r="357" spans="1:78" s="58" customFormat="1" x14ac:dyDescent="0.35">
      <c r="A357" s="236" t="s">
        <v>151</v>
      </c>
      <c r="B357" s="237"/>
      <c r="C357" s="237"/>
      <c r="D357" s="237"/>
      <c r="E357" s="237"/>
      <c r="F357" s="237"/>
      <c r="G357" s="238"/>
      <c r="H357" s="112">
        <f>SUM(H351:H356)</f>
        <v>1472571.5499999998</v>
      </c>
      <c r="I357" s="112">
        <f t="shared" ref="I357:K357" si="858">SUM(I351:I356)</f>
        <v>1752360.1444999999</v>
      </c>
      <c r="J357" s="112">
        <f t="shared" si="858"/>
        <v>9289852.9499999993</v>
      </c>
      <c r="K357" s="112">
        <f t="shared" si="858"/>
        <v>11054925.010499999</v>
      </c>
      <c r="L357" s="109">
        <f>SUM(L351:L356)</f>
        <v>1520976.22</v>
      </c>
      <c r="M357" s="109">
        <f t="shared" ref="M357:O357" si="859">SUM(M351:M356)</f>
        <v>1809961.7017999999</v>
      </c>
      <c r="N357" s="109">
        <f t="shared" si="859"/>
        <v>9641652.1400000006</v>
      </c>
      <c r="O357" s="109">
        <f t="shared" si="859"/>
        <v>11473566.046599999</v>
      </c>
      <c r="P357" s="109">
        <f>SUM(P351:P356)</f>
        <v>832323.05</v>
      </c>
      <c r="Q357" s="109">
        <f t="shared" ref="Q357:R357" si="860">SUM(Q351:Q356)</f>
        <v>990464.42949999997</v>
      </c>
      <c r="R357" s="109">
        <f t="shared" si="860"/>
        <v>5250786.45</v>
      </c>
      <c r="S357" s="109">
        <f>SUM(S351:S356)</f>
        <v>6248435.8755000001</v>
      </c>
      <c r="T357" s="109">
        <f t="shared" ref="T357:AT357" si="861">SUM(T351:T356)</f>
        <v>9592308.977533333</v>
      </c>
      <c r="U357" s="109">
        <f t="shared" si="861"/>
        <v>2371534.4767689449</v>
      </c>
      <c r="V357" s="109"/>
      <c r="W357" s="108">
        <f t="shared" si="800"/>
        <v>1517595.4252666666</v>
      </c>
      <c r="X357" s="109">
        <f t="shared" si="861"/>
        <v>9592308.977533333</v>
      </c>
      <c r="Y357" s="109">
        <f t="shared" si="861"/>
        <v>928774</v>
      </c>
      <c r="Z357" s="109">
        <f t="shared" si="861"/>
        <v>1105241.06</v>
      </c>
      <c r="AA357" s="109">
        <f t="shared" si="861"/>
        <v>5395846</v>
      </c>
      <c r="AB357" s="109">
        <f t="shared" si="861"/>
        <v>6421056.7399999993</v>
      </c>
      <c r="AC357" s="109">
        <f t="shared" si="861"/>
        <v>880097.47899159673</v>
      </c>
      <c r="AD357" s="109">
        <f t="shared" si="861"/>
        <v>1047316</v>
      </c>
      <c r="AE357" s="109">
        <f t="shared" si="861"/>
        <v>5189500</v>
      </c>
      <c r="AF357" s="109">
        <f t="shared" si="861"/>
        <v>6175505</v>
      </c>
      <c r="AG357" s="109">
        <f t="shared" si="861"/>
        <v>844413.44537815126</v>
      </c>
      <c r="AH357" s="109">
        <f t="shared" si="861"/>
        <v>1004852</v>
      </c>
      <c r="AI357" s="109">
        <f t="shared" si="861"/>
        <v>4988470.5882352944</v>
      </c>
      <c r="AJ357" s="109">
        <f t="shared" si="861"/>
        <v>5936280</v>
      </c>
      <c r="AK357" s="109">
        <f t="shared" si="861"/>
        <v>6177613.9133333331</v>
      </c>
      <c r="AL357" s="109">
        <f t="shared" si="861"/>
        <v>260167.94891768333</v>
      </c>
      <c r="AM357" s="109"/>
      <c r="AN357" s="109">
        <f t="shared" si="861"/>
        <v>1052469.6866666665</v>
      </c>
      <c r="AO357" s="109">
        <f t="shared" si="861"/>
        <v>6177613.9133333331</v>
      </c>
      <c r="AP357" s="109">
        <f t="shared" si="861"/>
        <v>7884961.4454333335</v>
      </c>
      <c r="AQ357" s="109">
        <f t="shared" si="861"/>
        <v>2041858.5287666679</v>
      </c>
      <c r="AR357" s="109"/>
      <c r="AS357" s="109">
        <f t="shared" si="861"/>
        <v>5532354.1995333331</v>
      </c>
      <c r="AT357" s="109">
        <f t="shared" si="861"/>
        <v>10921777.638999999</v>
      </c>
      <c r="AU357" s="157"/>
      <c r="AW357" s="171">
        <v>10921777.638999999</v>
      </c>
    </row>
    <row r="358" spans="1:78" x14ac:dyDescent="0.35">
      <c r="A358" s="81" t="s">
        <v>381</v>
      </c>
      <c r="B358" s="82"/>
      <c r="C358" s="82"/>
      <c r="D358" s="82"/>
      <c r="E358" s="82"/>
      <c r="F358" s="82"/>
      <c r="G358" s="82"/>
      <c r="H358" s="107"/>
      <c r="I358" s="124"/>
      <c r="J358" s="124"/>
      <c r="K358" s="142"/>
      <c r="L358" s="142"/>
      <c r="M358" s="142"/>
      <c r="N358" s="142"/>
      <c r="O358" s="142"/>
      <c r="P358" s="142"/>
      <c r="Q358" s="142"/>
      <c r="R358" s="142"/>
      <c r="S358" s="142"/>
      <c r="T358" s="142"/>
      <c r="U358" s="142"/>
      <c r="V358" s="142"/>
      <c r="W358" s="108" t="e">
        <f t="shared" si="800"/>
        <v>#DIV/0!</v>
      </c>
      <c r="X358" s="142"/>
      <c r="Y358" s="142"/>
      <c r="Z358" s="142"/>
      <c r="AA358" s="142"/>
      <c r="AB358" s="142"/>
      <c r="AC358" s="142"/>
      <c r="AD358" s="142"/>
      <c r="AE358" s="142"/>
      <c r="AF358" s="142"/>
      <c r="AG358" s="142"/>
      <c r="AH358" s="142"/>
      <c r="AI358" s="142"/>
      <c r="AJ358" s="142"/>
      <c r="AK358" s="142"/>
      <c r="AL358" s="142"/>
      <c r="AM358" s="142"/>
      <c r="AN358" s="142"/>
      <c r="AO358" s="142"/>
      <c r="AP358" s="142"/>
      <c r="AQ358" s="142"/>
      <c r="AR358" s="142"/>
      <c r="AS358" s="142"/>
      <c r="AT358" s="142"/>
      <c r="AU358" s="142"/>
    </row>
    <row r="359" spans="1:78" s="58" customFormat="1" ht="57" customHeight="1" x14ac:dyDescent="0.35">
      <c r="A359" s="9">
        <v>292</v>
      </c>
      <c r="B359" s="9" t="s">
        <v>166</v>
      </c>
      <c r="C359" s="13" t="s">
        <v>370</v>
      </c>
      <c r="D359" s="11" t="s">
        <v>382</v>
      </c>
      <c r="E359" s="10"/>
      <c r="F359" s="17" t="s">
        <v>169</v>
      </c>
      <c r="G359" s="10">
        <v>1</v>
      </c>
      <c r="H359" s="113"/>
      <c r="I359" s="123"/>
      <c r="J359" s="105"/>
      <c r="K359" s="140"/>
      <c r="L359" s="108"/>
      <c r="M359" s="108"/>
      <c r="N359" s="108"/>
      <c r="O359" s="108"/>
      <c r="P359" s="108"/>
      <c r="Q359" s="108"/>
      <c r="R359" s="105"/>
      <c r="S359" s="108"/>
      <c r="T359" s="108"/>
      <c r="U359" s="108"/>
      <c r="V359" s="127"/>
      <c r="W359" s="108" t="e">
        <f t="shared" si="800"/>
        <v>#DIV/0!</v>
      </c>
      <c r="X359" s="108"/>
      <c r="Y359" s="108"/>
      <c r="Z359" s="108"/>
      <c r="AA359" s="108"/>
      <c r="AB359" s="108"/>
      <c r="AC359" s="108"/>
      <c r="AD359" s="108"/>
      <c r="AE359" s="108"/>
      <c r="AF359" s="108"/>
      <c r="AG359" s="108"/>
      <c r="AH359" s="108"/>
      <c r="AI359" s="108"/>
      <c r="AJ359" s="108"/>
      <c r="AK359" s="108"/>
      <c r="AL359" s="108"/>
      <c r="AM359" s="127"/>
      <c r="AN359" s="108"/>
      <c r="AO359" s="108"/>
      <c r="AP359" s="108"/>
      <c r="AQ359" s="108"/>
      <c r="AR359" s="159"/>
      <c r="AS359" s="131">
        <v>30000000</v>
      </c>
      <c r="AT359" s="101">
        <v>30000000</v>
      </c>
      <c r="AU359" s="157"/>
      <c r="AW359" s="171"/>
    </row>
    <row r="360" spans="1:78" s="58" customFormat="1" x14ac:dyDescent="0.35">
      <c r="A360" s="236" t="s">
        <v>151</v>
      </c>
      <c r="B360" s="237"/>
      <c r="C360" s="237"/>
      <c r="D360" s="237"/>
      <c r="E360" s="237"/>
      <c r="F360" s="237"/>
      <c r="G360" s="238"/>
      <c r="H360" s="112">
        <f>SUM(H359)</f>
        <v>0</v>
      </c>
      <c r="I360" s="112">
        <f t="shared" ref="I360:K360" si="862">SUM(I359)</f>
        <v>0</v>
      </c>
      <c r="J360" s="112">
        <f t="shared" si="862"/>
        <v>0</v>
      </c>
      <c r="K360" s="112">
        <f t="shared" si="862"/>
        <v>0</v>
      </c>
      <c r="L360" s="109">
        <f>SUM(L359)</f>
        <v>0</v>
      </c>
      <c r="M360" s="109">
        <f t="shared" ref="M360:O360" si="863">SUM(M359)</f>
        <v>0</v>
      </c>
      <c r="N360" s="109">
        <f t="shared" si="863"/>
        <v>0</v>
      </c>
      <c r="O360" s="109">
        <f t="shared" si="863"/>
        <v>0</v>
      </c>
      <c r="P360" s="109">
        <f>SUM(P359)</f>
        <v>0</v>
      </c>
      <c r="Q360" s="109">
        <f t="shared" ref="Q360:R360" si="864">SUM(Q359)</f>
        <v>0</v>
      </c>
      <c r="R360" s="109">
        <f t="shared" si="864"/>
        <v>0</v>
      </c>
      <c r="S360" s="109">
        <f>SUM(S359)</f>
        <v>0</v>
      </c>
      <c r="T360" s="109">
        <f t="shared" ref="T360:AT360" si="865">SUM(T359)</f>
        <v>0</v>
      </c>
      <c r="U360" s="109">
        <f t="shared" si="865"/>
        <v>0</v>
      </c>
      <c r="V360" s="109"/>
      <c r="W360" s="108">
        <f t="shared" si="800"/>
        <v>0</v>
      </c>
      <c r="X360" s="109">
        <f t="shared" si="865"/>
        <v>0</v>
      </c>
      <c r="Y360" s="109">
        <f t="shared" si="865"/>
        <v>0</v>
      </c>
      <c r="Z360" s="109">
        <f t="shared" si="865"/>
        <v>0</v>
      </c>
      <c r="AA360" s="109">
        <f t="shared" si="865"/>
        <v>0</v>
      </c>
      <c r="AB360" s="109">
        <f t="shared" si="865"/>
        <v>0</v>
      </c>
      <c r="AC360" s="109">
        <f t="shared" si="865"/>
        <v>0</v>
      </c>
      <c r="AD360" s="109">
        <f t="shared" si="865"/>
        <v>0</v>
      </c>
      <c r="AE360" s="109">
        <f t="shared" si="865"/>
        <v>0</v>
      </c>
      <c r="AF360" s="109">
        <f t="shared" si="865"/>
        <v>0</v>
      </c>
      <c r="AG360" s="109">
        <f t="shared" si="865"/>
        <v>0</v>
      </c>
      <c r="AH360" s="109">
        <f t="shared" si="865"/>
        <v>0</v>
      </c>
      <c r="AI360" s="109">
        <f t="shared" si="865"/>
        <v>0</v>
      </c>
      <c r="AJ360" s="109">
        <f t="shared" si="865"/>
        <v>0</v>
      </c>
      <c r="AK360" s="109">
        <f t="shared" si="865"/>
        <v>0</v>
      </c>
      <c r="AL360" s="109">
        <f t="shared" si="865"/>
        <v>0</v>
      </c>
      <c r="AM360" s="109"/>
      <c r="AN360" s="109">
        <f t="shared" si="865"/>
        <v>0</v>
      </c>
      <c r="AO360" s="109">
        <f t="shared" si="865"/>
        <v>0</v>
      </c>
      <c r="AP360" s="109">
        <f t="shared" si="865"/>
        <v>0</v>
      </c>
      <c r="AQ360" s="109">
        <f t="shared" si="865"/>
        <v>0</v>
      </c>
      <c r="AR360" s="109">
        <f t="shared" si="865"/>
        <v>0</v>
      </c>
      <c r="AS360" s="109">
        <f t="shared" si="865"/>
        <v>30000000</v>
      </c>
      <c r="AT360" s="109">
        <f t="shared" si="865"/>
        <v>30000000</v>
      </c>
      <c r="AU360" s="157"/>
      <c r="AW360" s="171">
        <v>30000000</v>
      </c>
    </row>
    <row r="361" spans="1:78" x14ac:dyDescent="0.35">
      <c r="A361" s="81" t="s">
        <v>383</v>
      </c>
      <c r="B361" s="82"/>
      <c r="C361" s="82"/>
      <c r="D361" s="82"/>
      <c r="E361" s="82"/>
      <c r="F361" s="82"/>
      <c r="G361" s="82"/>
      <c r="H361" s="107"/>
      <c r="I361" s="124"/>
      <c r="J361" s="124"/>
      <c r="K361" s="142"/>
      <c r="L361" s="142"/>
      <c r="M361" s="142"/>
      <c r="N361" s="142"/>
      <c r="O361" s="142"/>
      <c r="P361" s="142"/>
      <c r="Q361" s="142"/>
      <c r="R361" s="142"/>
      <c r="S361" s="142"/>
      <c r="T361" s="142"/>
      <c r="U361" s="142"/>
      <c r="V361" s="142"/>
      <c r="W361" s="108" t="e">
        <f t="shared" si="800"/>
        <v>#DIV/0!</v>
      </c>
      <c r="X361" s="142"/>
      <c r="Y361" s="142"/>
      <c r="Z361" s="142"/>
      <c r="AA361" s="142"/>
      <c r="AB361" s="142"/>
      <c r="AC361" s="142"/>
      <c r="AD361" s="142"/>
      <c r="AE361" s="142"/>
      <c r="AF361" s="142"/>
      <c r="AG361" s="142"/>
      <c r="AH361" s="142"/>
      <c r="AI361" s="142"/>
      <c r="AJ361" s="142"/>
      <c r="AK361" s="142"/>
      <c r="AL361" s="142"/>
      <c r="AM361" s="142"/>
      <c r="AN361" s="142"/>
      <c r="AO361" s="142"/>
      <c r="AP361" s="142"/>
      <c r="AQ361" s="142"/>
      <c r="AR361" s="142"/>
      <c r="AS361" s="142"/>
      <c r="AT361" s="142"/>
      <c r="AU361" s="142"/>
    </row>
    <row r="362" spans="1:78" s="58" customFormat="1" ht="29" x14ac:dyDescent="0.35">
      <c r="A362" s="9">
        <v>293</v>
      </c>
      <c r="B362" s="9" t="s">
        <v>166</v>
      </c>
      <c r="C362" s="13" t="s">
        <v>370</v>
      </c>
      <c r="D362" s="11" t="s">
        <v>384</v>
      </c>
      <c r="E362" s="10"/>
      <c r="F362" s="17" t="s">
        <v>169</v>
      </c>
      <c r="G362" s="10">
        <v>1</v>
      </c>
      <c r="H362" s="113"/>
      <c r="I362" s="123"/>
      <c r="J362" s="105"/>
      <c r="K362" s="140"/>
      <c r="L362" s="108"/>
      <c r="M362" s="108"/>
      <c r="N362" s="108"/>
      <c r="O362" s="108"/>
      <c r="P362" s="108"/>
      <c r="Q362" s="108"/>
      <c r="R362" s="105"/>
      <c r="S362" s="108"/>
      <c r="T362" s="108"/>
      <c r="U362" s="108"/>
      <c r="V362" s="127"/>
      <c r="W362" s="108" t="e">
        <f t="shared" si="800"/>
        <v>#DIV/0!</v>
      </c>
      <c r="X362" s="108"/>
      <c r="Y362" s="108"/>
      <c r="Z362" s="108"/>
      <c r="AA362" s="108"/>
      <c r="AB362" s="108"/>
      <c r="AC362" s="108"/>
      <c r="AD362" s="108"/>
      <c r="AE362" s="108"/>
      <c r="AF362" s="108"/>
      <c r="AG362" s="108"/>
      <c r="AH362" s="108"/>
      <c r="AI362" s="108"/>
      <c r="AJ362" s="108"/>
      <c r="AK362" s="108"/>
      <c r="AL362" s="108"/>
      <c r="AM362" s="127"/>
      <c r="AN362" s="108"/>
      <c r="AO362" s="108"/>
      <c r="AP362" s="108"/>
      <c r="AQ362" s="108"/>
      <c r="AR362" s="159"/>
      <c r="AS362" s="131">
        <v>30000000</v>
      </c>
      <c r="AT362" s="101">
        <v>30000000</v>
      </c>
      <c r="AU362" s="157"/>
      <c r="AW362" s="171"/>
    </row>
    <row r="363" spans="1:78" s="58" customFormat="1" x14ac:dyDescent="0.35">
      <c r="A363" s="236" t="s">
        <v>151</v>
      </c>
      <c r="B363" s="237"/>
      <c r="C363" s="237"/>
      <c r="D363" s="237"/>
      <c r="E363" s="237"/>
      <c r="F363" s="237"/>
      <c r="G363" s="238"/>
      <c r="H363" s="112">
        <f>SUM(H362)</f>
        <v>0</v>
      </c>
      <c r="I363" s="112">
        <f t="shared" ref="I363:K363" si="866">SUM(I362)</f>
        <v>0</v>
      </c>
      <c r="J363" s="112">
        <f t="shared" si="866"/>
        <v>0</v>
      </c>
      <c r="K363" s="112">
        <f t="shared" si="866"/>
        <v>0</v>
      </c>
      <c r="L363" s="109">
        <f>SUM(L362)</f>
        <v>0</v>
      </c>
      <c r="M363" s="109">
        <f t="shared" ref="M363:N363" si="867">SUM(M362)</f>
        <v>0</v>
      </c>
      <c r="N363" s="109">
        <f t="shared" si="867"/>
        <v>0</v>
      </c>
      <c r="O363" s="109">
        <f>SUM(O362)</f>
        <v>0</v>
      </c>
      <c r="P363" s="109">
        <f t="shared" ref="P363:AT363" si="868">SUM(P362)</f>
        <v>0</v>
      </c>
      <c r="Q363" s="109">
        <f t="shared" si="868"/>
        <v>0</v>
      </c>
      <c r="R363" s="109">
        <f t="shared" si="868"/>
        <v>0</v>
      </c>
      <c r="S363" s="109">
        <f t="shared" si="868"/>
        <v>0</v>
      </c>
      <c r="T363" s="109">
        <f t="shared" si="868"/>
        <v>0</v>
      </c>
      <c r="U363" s="109">
        <f t="shared" si="868"/>
        <v>0</v>
      </c>
      <c r="V363" s="109"/>
      <c r="W363" s="108">
        <f t="shared" si="800"/>
        <v>0</v>
      </c>
      <c r="X363" s="109">
        <f t="shared" si="868"/>
        <v>0</v>
      </c>
      <c r="Y363" s="109">
        <f t="shared" si="868"/>
        <v>0</v>
      </c>
      <c r="Z363" s="109">
        <f t="shared" si="868"/>
        <v>0</v>
      </c>
      <c r="AA363" s="109">
        <f t="shared" si="868"/>
        <v>0</v>
      </c>
      <c r="AB363" s="109">
        <f t="shared" si="868"/>
        <v>0</v>
      </c>
      <c r="AC363" s="109">
        <f t="shared" si="868"/>
        <v>0</v>
      </c>
      <c r="AD363" s="109">
        <f t="shared" si="868"/>
        <v>0</v>
      </c>
      <c r="AE363" s="109">
        <f t="shared" si="868"/>
        <v>0</v>
      </c>
      <c r="AF363" s="109">
        <f t="shared" si="868"/>
        <v>0</v>
      </c>
      <c r="AG363" s="109">
        <f t="shared" si="868"/>
        <v>0</v>
      </c>
      <c r="AH363" s="109">
        <f t="shared" si="868"/>
        <v>0</v>
      </c>
      <c r="AI363" s="109">
        <f t="shared" si="868"/>
        <v>0</v>
      </c>
      <c r="AJ363" s="109">
        <f t="shared" si="868"/>
        <v>0</v>
      </c>
      <c r="AK363" s="109">
        <f t="shared" si="868"/>
        <v>0</v>
      </c>
      <c r="AL363" s="109">
        <f t="shared" si="868"/>
        <v>0</v>
      </c>
      <c r="AM363" s="109"/>
      <c r="AN363" s="109">
        <f t="shared" si="868"/>
        <v>0</v>
      </c>
      <c r="AO363" s="109">
        <f t="shared" si="868"/>
        <v>0</v>
      </c>
      <c r="AP363" s="109">
        <f t="shared" si="868"/>
        <v>0</v>
      </c>
      <c r="AQ363" s="109">
        <f t="shared" si="868"/>
        <v>0</v>
      </c>
      <c r="AR363" s="109">
        <f t="shared" si="868"/>
        <v>0</v>
      </c>
      <c r="AS363" s="109">
        <f t="shared" si="868"/>
        <v>30000000</v>
      </c>
      <c r="AT363" s="109">
        <f t="shared" si="868"/>
        <v>30000000</v>
      </c>
      <c r="AU363" s="157"/>
      <c r="AW363" s="171">
        <v>30000000</v>
      </c>
    </row>
    <row r="364" spans="1:78" x14ac:dyDescent="0.35">
      <c r="A364" s="81" t="s">
        <v>385</v>
      </c>
      <c r="B364" s="82"/>
      <c r="C364" s="82"/>
      <c r="D364" s="82"/>
      <c r="E364" s="82"/>
      <c r="F364" s="82"/>
      <c r="G364" s="82"/>
      <c r="H364" s="107"/>
      <c r="I364" s="124"/>
      <c r="J364" s="124"/>
      <c r="K364" s="142"/>
      <c r="L364" s="142"/>
      <c r="M364" s="142"/>
      <c r="N364" s="142"/>
      <c r="O364" s="142"/>
      <c r="P364" s="142"/>
      <c r="Q364" s="142"/>
      <c r="R364" s="142"/>
      <c r="S364" s="142"/>
      <c r="T364" s="142"/>
      <c r="U364" s="142"/>
      <c r="V364" s="142"/>
      <c r="W364" s="108" t="e">
        <f t="shared" si="800"/>
        <v>#DIV/0!</v>
      </c>
      <c r="X364" s="142"/>
      <c r="Y364" s="142"/>
      <c r="Z364" s="142"/>
      <c r="AA364" s="142"/>
      <c r="AB364" s="142"/>
      <c r="AC364" s="142"/>
      <c r="AD364" s="142"/>
      <c r="AE364" s="142"/>
      <c r="AF364" s="142"/>
      <c r="AG364" s="142"/>
      <c r="AH364" s="142"/>
      <c r="AI364" s="142"/>
      <c r="AJ364" s="142"/>
      <c r="AK364" s="142"/>
      <c r="AL364" s="142"/>
      <c r="AM364" s="142"/>
      <c r="AN364" s="142"/>
      <c r="AO364" s="142"/>
      <c r="AP364" s="142"/>
      <c r="AQ364" s="142"/>
      <c r="AR364" s="142"/>
      <c r="AS364" s="142"/>
      <c r="AT364" s="142"/>
      <c r="AU364" s="142"/>
    </row>
    <row r="365" spans="1:78" s="58" customFormat="1" ht="29" x14ac:dyDescent="0.35">
      <c r="A365" s="9">
        <v>294</v>
      </c>
      <c r="B365" s="9" t="s">
        <v>166</v>
      </c>
      <c r="C365" s="13" t="s">
        <v>370</v>
      </c>
      <c r="D365" s="11" t="s">
        <v>386</v>
      </c>
      <c r="E365" s="10"/>
      <c r="F365" s="17" t="s">
        <v>169</v>
      </c>
      <c r="G365" s="10">
        <v>1</v>
      </c>
      <c r="H365" s="113"/>
      <c r="I365" s="123"/>
      <c r="J365" s="105"/>
      <c r="K365" s="140"/>
      <c r="L365" s="108"/>
      <c r="M365" s="108"/>
      <c r="N365" s="108"/>
      <c r="O365" s="108"/>
      <c r="P365" s="108"/>
      <c r="Q365" s="108"/>
      <c r="R365" s="105"/>
      <c r="S365" s="108"/>
      <c r="T365" s="108"/>
      <c r="U365" s="108"/>
      <c r="V365" s="127"/>
      <c r="W365" s="108" t="e">
        <f t="shared" si="800"/>
        <v>#DIV/0!</v>
      </c>
      <c r="X365" s="108"/>
      <c r="Y365" s="108"/>
      <c r="Z365" s="108"/>
      <c r="AA365" s="108"/>
      <c r="AB365" s="108"/>
      <c r="AC365" s="108"/>
      <c r="AD365" s="108"/>
      <c r="AE365" s="108"/>
      <c r="AF365" s="108"/>
      <c r="AG365" s="108"/>
      <c r="AH365" s="108"/>
      <c r="AI365" s="108"/>
      <c r="AJ365" s="108"/>
      <c r="AK365" s="108"/>
      <c r="AL365" s="108"/>
      <c r="AM365" s="127"/>
      <c r="AN365" s="108"/>
      <c r="AO365" s="108"/>
      <c r="AP365" s="108"/>
      <c r="AQ365" s="108"/>
      <c r="AR365" s="159"/>
      <c r="AS365" s="131">
        <v>30000000</v>
      </c>
      <c r="AT365" s="101">
        <v>30000000</v>
      </c>
      <c r="AU365" s="157"/>
      <c r="AW365" s="171"/>
    </row>
    <row r="366" spans="1:78" s="58" customFormat="1" x14ac:dyDescent="0.35">
      <c r="A366" s="236" t="s">
        <v>151</v>
      </c>
      <c r="B366" s="237"/>
      <c r="C366" s="237"/>
      <c r="D366" s="237"/>
      <c r="E366" s="237"/>
      <c r="F366" s="237"/>
      <c r="G366" s="238"/>
      <c r="H366" s="112">
        <f>SUM(H365:H365)</f>
        <v>0</v>
      </c>
      <c r="I366" s="112">
        <f t="shared" ref="I366:K366" si="869">SUM(I365:I365)</f>
        <v>0</v>
      </c>
      <c r="J366" s="112">
        <f t="shared" si="869"/>
        <v>0</v>
      </c>
      <c r="K366" s="112">
        <f t="shared" si="869"/>
        <v>0</v>
      </c>
      <c r="L366" s="109">
        <f>SUM(L365:L365)</f>
        <v>0</v>
      </c>
      <c r="M366" s="109">
        <f t="shared" ref="M366:AT366" si="870">SUM(M365:M365)</f>
        <v>0</v>
      </c>
      <c r="N366" s="109">
        <f t="shared" si="870"/>
        <v>0</v>
      </c>
      <c r="O366" s="109">
        <f t="shared" si="870"/>
        <v>0</v>
      </c>
      <c r="P366" s="109">
        <f t="shared" si="870"/>
        <v>0</v>
      </c>
      <c r="Q366" s="109">
        <f t="shared" si="870"/>
        <v>0</v>
      </c>
      <c r="R366" s="109">
        <f t="shared" si="870"/>
        <v>0</v>
      </c>
      <c r="S366" s="109">
        <f t="shared" si="870"/>
        <v>0</v>
      </c>
      <c r="T366" s="109">
        <f t="shared" si="870"/>
        <v>0</v>
      </c>
      <c r="U366" s="109">
        <f t="shared" si="870"/>
        <v>0</v>
      </c>
      <c r="V366" s="109"/>
      <c r="W366" s="108">
        <f t="shared" si="800"/>
        <v>0</v>
      </c>
      <c r="X366" s="109">
        <f t="shared" si="870"/>
        <v>0</v>
      </c>
      <c r="Y366" s="109">
        <f t="shared" si="870"/>
        <v>0</v>
      </c>
      <c r="Z366" s="109">
        <f t="shared" si="870"/>
        <v>0</v>
      </c>
      <c r="AA366" s="109">
        <f t="shared" si="870"/>
        <v>0</v>
      </c>
      <c r="AB366" s="109">
        <f t="shared" si="870"/>
        <v>0</v>
      </c>
      <c r="AC366" s="109">
        <f t="shared" si="870"/>
        <v>0</v>
      </c>
      <c r="AD366" s="109">
        <f t="shared" si="870"/>
        <v>0</v>
      </c>
      <c r="AE366" s="109">
        <f t="shared" si="870"/>
        <v>0</v>
      </c>
      <c r="AF366" s="109">
        <f t="shared" si="870"/>
        <v>0</v>
      </c>
      <c r="AG366" s="109">
        <f t="shared" si="870"/>
        <v>0</v>
      </c>
      <c r="AH366" s="109">
        <f t="shared" si="870"/>
        <v>0</v>
      </c>
      <c r="AI366" s="109">
        <f t="shared" si="870"/>
        <v>0</v>
      </c>
      <c r="AJ366" s="109">
        <f t="shared" si="870"/>
        <v>0</v>
      </c>
      <c r="AK366" s="109">
        <f t="shared" si="870"/>
        <v>0</v>
      </c>
      <c r="AL366" s="109">
        <f t="shared" si="870"/>
        <v>0</v>
      </c>
      <c r="AM366" s="109"/>
      <c r="AN366" s="109">
        <f t="shared" si="870"/>
        <v>0</v>
      </c>
      <c r="AO366" s="109">
        <f t="shared" si="870"/>
        <v>0</v>
      </c>
      <c r="AP366" s="109">
        <f t="shared" si="870"/>
        <v>0</v>
      </c>
      <c r="AQ366" s="109">
        <f t="shared" si="870"/>
        <v>0</v>
      </c>
      <c r="AR366" s="109">
        <f t="shared" si="870"/>
        <v>0</v>
      </c>
      <c r="AS366" s="109">
        <f t="shared" si="870"/>
        <v>30000000</v>
      </c>
      <c r="AT366" s="109">
        <f t="shared" si="870"/>
        <v>30000000</v>
      </c>
      <c r="AU366" s="157"/>
      <c r="AW366" s="171">
        <v>30000000</v>
      </c>
    </row>
    <row r="367" spans="1:78" x14ac:dyDescent="0.35">
      <c r="A367" s="81" t="s">
        <v>387</v>
      </c>
      <c r="B367" s="82"/>
      <c r="C367" s="82"/>
      <c r="D367" s="82"/>
      <c r="E367" s="82"/>
      <c r="F367" s="82"/>
      <c r="G367" s="82"/>
      <c r="H367" s="107"/>
      <c r="I367" s="124"/>
      <c r="J367" s="124"/>
      <c r="K367" s="124"/>
      <c r="L367" s="124"/>
      <c r="M367" s="124"/>
      <c r="N367" s="124"/>
      <c r="O367" s="124"/>
      <c r="P367" s="124"/>
      <c r="Q367" s="124"/>
      <c r="R367" s="124"/>
      <c r="S367" s="124"/>
      <c r="T367" s="124"/>
      <c r="U367" s="124"/>
      <c r="V367" s="124"/>
      <c r="W367" s="108" t="e">
        <f t="shared" si="800"/>
        <v>#DIV/0!</v>
      </c>
      <c r="X367" s="124"/>
      <c r="Y367" s="124"/>
      <c r="Z367" s="124"/>
      <c r="AA367" s="124"/>
      <c r="AB367" s="124"/>
      <c r="AC367" s="124"/>
      <c r="AD367" s="124"/>
      <c r="AE367" s="124"/>
      <c r="AF367" s="124"/>
      <c r="AG367" s="124"/>
      <c r="AH367" s="124"/>
      <c r="AI367" s="124"/>
      <c r="AJ367" s="124"/>
      <c r="AK367" s="124"/>
      <c r="AL367" s="124"/>
      <c r="AM367" s="124"/>
      <c r="AN367" s="124"/>
      <c r="AO367" s="124"/>
      <c r="AP367" s="124"/>
      <c r="AQ367" s="124"/>
      <c r="AR367" s="124"/>
      <c r="AS367" s="124"/>
      <c r="AT367" s="124"/>
      <c r="AU367" s="124"/>
    </row>
    <row r="368" spans="1:78" ht="29" x14ac:dyDescent="0.35">
      <c r="A368" s="9">
        <v>295</v>
      </c>
      <c r="B368" s="9" t="s">
        <v>166</v>
      </c>
      <c r="C368" s="13" t="s">
        <v>370</v>
      </c>
      <c r="D368" s="11" t="s">
        <v>388</v>
      </c>
      <c r="E368" s="10"/>
      <c r="F368" s="17" t="s">
        <v>169</v>
      </c>
      <c r="G368" s="10">
        <v>1</v>
      </c>
      <c r="H368" s="113"/>
      <c r="I368" s="123"/>
      <c r="J368" s="105"/>
      <c r="K368" s="140"/>
      <c r="L368" s="108"/>
      <c r="M368" s="108"/>
      <c r="N368" s="108"/>
      <c r="O368" s="108"/>
      <c r="P368" s="108"/>
      <c r="Q368" s="108"/>
      <c r="R368" s="105"/>
      <c r="S368" s="108"/>
      <c r="T368" s="108"/>
      <c r="U368" s="108"/>
      <c r="V368" s="127"/>
      <c r="W368" s="108" t="e">
        <f t="shared" si="800"/>
        <v>#DIV/0!</v>
      </c>
      <c r="X368" s="108"/>
      <c r="Y368" s="108"/>
      <c r="Z368" s="108"/>
      <c r="AA368" s="108"/>
      <c r="AB368" s="108"/>
      <c r="AC368" s="108"/>
      <c r="AD368" s="108"/>
      <c r="AE368" s="108"/>
      <c r="AF368" s="108"/>
      <c r="AG368" s="108"/>
      <c r="AH368" s="108"/>
      <c r="AI368" s="108"/>
      <c r="AJ368" s="108"/>
      <c r="AK368" s="108"/>
      <c r="AL368" s="108"/>
      <c r="AM368" s="127"/>
      <c r="AN368" s="108"/>
      <c r="AO368" s="108"/>
      <c r="AP368" s="108"/>
      <c r="AQ368" s="108"/>
      <c r="AR368" s="159"/>
      <c r="AS368" s="131">
        <v>30000000</v>
      </c>
      <c r="AT368" s="101">
        <v>30000000</v>
      </c>
      <c r="AU368" s="157"/>
    </row>
    <row r="369" spans="1:78" s="58" customFormat="1" x14ac:dyDescent="0.35">
      <c r="A369" s="236" t="s">
        <v>151</v>
      </c>
      <c r="B369" s="237"/>
      <c r="C369" s="237"/>
      <c r="D369" s="237"/>
      <c r="E369" s="237"/>
      <c r="F369" s="237"/>
      <c r="G369" s="238"/>
      <c r="H369" s="112">
        <f>+H368</f>
        <v>0</v>
      </c>
      <c r="I369" s="112">
        <f t="shared" ref="I369:AT369" si="871">+I368</f>
        <v>0</v>
      </c>
      <c r="J369" s="112">
        <f t="shared" si="871"/>
        <v>0</v>
      </c>
      <c r="K369" s="112">
        <f t="shared" si="871"/>
        <v>0</v>
      </c>
      <c r="L369" s="112">
        <f t="shared" si="871"/>
        <v>0</v>
      </c>
      <c r="M369" s="112">
        <f t="shared" si="871"/>
        <v>0</v>
      </c>
      <c r="N369" s="112">
        <f t="shared" si="871"/>
        <v>0</v>
      </c>
      <c r="O369" s="112">
        <f t="shared" si="871"/>
        <v>0</v>
      </c>
      <c r="P369" s="112">
        <f t="shared" si="871"/>
        <v>0</v>
      </c>
      <c r="Q369" s="112">
        <f t="shared" si="871"/>
        <v>0</v>
      </c>
      <c r="R369" s="112">
        <f t="shared" si="871"/>
        <v>0</v>
      </c>
      <c r="S369" s="112">
        <f t="shared" si="871"/>
        <v>0</v>
      </c>
      <c r="T369" s="112">
        <f t="shared" si="871"/>
        <v>0</v>
      </c>
      <c r="U369" s="112">
        <f t="shared" si="871"/>
        <v>0</v>
      </c>
      <c r="V369" s="112"/>
      <c r="W369" s="108">
        <f t="shared" si="800"/>
        <v>0</v>
      </c>
      <c r="X369" s="112">
        <f t="shared" si="871"/>
        <v>0</v>
      </c>
      <c r="Y369" s="112">
        <f t="shared" si="871"/>
        <v>0</v>
      </c>
      <c r="Z369" s="112">
        <f t="shared" si="871"/>
        <v>0</v>
      </c>
      <c r="AA369" s="112">
        <f t="shared" si="871"/>
        <v>0</v>
      </c>
      <c r="AB369" s="112">
        <f t="shared" si="871"/>
        <v>0</v>
      </c>
      <c r="AC369" s="112">
        <f t="shared" si="871"/>
        <v>0</v>
      </c>
      <c r="AD369" s="112">
        <f t="shared" si="871"/>
        <v>0</v>
      </c>
      <c r="AE369" s="112">
        <f t="shared" si="871"/>
        <v>0</v>
      </c>
      <c r="AF369" s="112">
        <f t="shared" si="871"/>
        <v>0</v>
      </c>
      <c r="AG369" s="112">
        <f t="shared" si="871"/>
        <v>0</v>
      </c>
      <c r="AH369" s="112">
        <f t="shared" si="871"/>
        <v>0</v>
      </c>
      <c r="AI369" s="112">
        <f t="shared" si="871"/>
        <v>0</v>
      </c>
      <c r="AJ369" s="112">
        <f t="shared" si="871"/>
        <v>0</v>
      </c>
      <c r="AK369" s="112">
        <f t="shared" si="871"/>
        <v>0</v>
      </c>
      <c r="AL369" s="112">
        <f t="shared" si="871"/>
        <v>0</v>
      </c>
      <c r="AM369" s="112"/>
      <c r="AN369" s="112">
        <f t="shared" si="871"/>
        <v>0</v>
      </c>
      <c r="AO369" s="112">
        <f t="shared" si="871"/>
        <v>0</v>
      </c>
      <c r="AP369" s="112">
        <f t="shared" si="871"/>
        <v>0</v>
      </c>
      <c r="AQ369" s="112">
        <f t="shared" si="871"/>
        <v>0</v>
      </c>
      <c r="AR369" s="112">
        <f t="shared" si="871"/>
        <v>0</v>
      </c>
      <c r="AS369" s="112">
        <f t="shared" si="871"/>
        <v>30000000</v>
      </c>
      <c r="AT369" s="112">
        <f t="shared" si="871"/>
        <v>30000000</v>
      </c>
      <c r="AU369" s="157"/>
      <c r="AW369" s="171">
        <v>30000000</v>
      </c>
    </row>
    <row r="370" spans="1:78" x14ac:dyDescent="0.35">
      <c r="A370" s="81" t="s">
        <v>389</v>
      </c>
      <c r="B370" s="82"/>
      <c r="C370" s="82"/>
      <c r="D370" s="82"/>
      <c r="E370" s="82"/>
      <c r="F370" s="82"/>
      <c r="G370" s="82"/>
      <c r="H370" s="107"/>
      <c r="I370" s="124"/>
      <c r="J370" s="124"/>
      <c r="K370" s="142"/>
      <c r="L370" s="142"/>
      <c r="M370" s="142"/>
      <c r="N370" s="142"/>
      <c r="O370" s="142"/>
      <c r="P370" s="142"/>
      <c r="Q370" s="142"/>
      <c r="R370" s="142"/>
      <c r="S370" s="142"/>
      <c r="T370" s="142"/>
      <c r="U370" s="142"/>
      <c r="V370" s="142"/>
      <c r="W370" s="108" t="e">
        <f t="shared" si="800"/>
        <v>#DIV/0!</v>
      </c>
      <c r="X370" s="142"/>
      <c r="Y370" s="142"/>
      <c r="Z370" s="142"/>
      <c r="AA370" s="142"/>
      <c r="AB370" s="142"/>
      <c r="AC370" s="142"/>
      <c r="AD370" s="142"/>
      <c r="AE370" s="142"/>
      <c r="AF370" s="142"/>
      <c r="AG370" s="142"/>
      <c r="AH370" s="142"/>
      <c r="AI370" s="142"/>
      <c r="AJ370" s="142"/>
      <c r="AK370" s="142"/>
      <c r="AL370" s="142"/>
      <c r="AM370" s="142"/>
      <c r="AN370" s="142"/>
      <c r="AO370" s="142"/>
      <c r="AP370" s="142"/>
      <c r="AQ370" s="142"/>
      <c r="AR370" s="142"/>
      <c r="AS370" s="142"/>
      <c r="AT370" s="142"/>
      <c r="AU370" s="142"/>
    </row>
    <row r="371" spans="1:78" s="58" customFormat="1" ht="29" x14ac:dyDescent="0.35">
      <c r="A371" s="9">
        <v>296</v>
      </c>
      <c r="B371" s="9" t="s">
        <v>166</v>
      </c>
      <c r="C371" s="13" t="s">
        <v>370</v>
      </c>
      <c r="D371" s="11" t="s">
        <v>390</v>
      </c>
      <c r="E371" s="10"/>
      <c r="F371" s="17" t="s">
        <v>169</v>
      </c>
      <c r="G371" s="10">
        <v>1</v>
      </c>
      <c r="H371" s="113"/>
      <c r="I371" s="123"/>
      <c r="J371" s="105"/>
      <c r="K371" s="140"/>
      <c r="L371" s="108"/>
      <c r="M371" s="108"/>
      <c r="N371" s="108"/>
      <c r="O371" s="108"/>
      <c r="P371" s="108"/>
      <c r="Q371" s="108"/>
      <c r="R371" s="105"/>
      <c r="S371" s="108"/>
      <c r="T371" s="108"/>
      <c r="U371" s="108"/>
      <c r="V371" s="127"/>
      <c r="W371" s="108" t="e">
        <f t="shared" si="800"/>
        <v>#DIV/0!</v>
      </c>
      <c r="X371" s="108"/>
      <c r="Y371" s="108"/>
      <c r="Z371" s="108"/>
      <c r="AA371" s="108"/>
      <c r="AB371" s="108"/>
      <c r="AC371" s="108"/>
      <c r="AD371" s="108"/>
      <c r="AE371" s="108"/>
      <c r="AF371" s="108"/>
      <c r="AG371" s="108"/>
      <c r="AH371" s="108"/>
      <c r="AI371" s="108"/>
      <c r="AJ371" s="108"/>
      <c r="AK371" s="108"/>
      <c r="AL371" s="108"/>
      <c r="AM371" s="127"/>
      <c r="AN371" s="108"/>
      <c r="AO371" s="108"/>
      <c r="AP371" s="108"/>
      <c r="AQ371" s="108"/>
      <c r="AR371" s="159"/>
      <c r="AS371" s="131">
        <v>30000000</v>
      </c>
      <c r="AT371" s="101">
        <v>30000000</v>
      </c>
      <c r="AU371" s="157"/>
      <c r="AW371" s="171"/>
    </row>
    <row r="372" spans="1:78" s="37" customFormat="1" x14ac:dyDescent="0.35">
      <c r="A372" s="236" t="s">
        <v>151</v>
      </c>
      <c r="B372" s="237"/>
      <c r="C372" s="237"/>
      <c r="D372" s="237"/>
      <c r="E372" s="237"/>
      <c r="F372" s="237"/>
      <c r="G372" s="238"/>
      <c r="H372" s="112">
        <f>SUM(H371:H371)</f>
        <v>0</v>
      </c>
      <c r="I372" s="112">
        <f t="shared" ref="I372:AT372" si="872">SUM(I371:I371)</f>
        <v>0</v>
      </c>
      <c r="J372" s="112">
        <f t="shared" si="872"/>
        <v>0</v>
      </c>
      <c r="K372" s="112">
        <f t="shared" si="872"/>
        <v>0</v>
      </c>
      <c r="L372" s="112">
        <f t="shared" si="872"/>
        <v>0</v>
      </c>
      <c r="M372" s="112">
        <f t="shared" si="872"/>
        <v>0</v>
      </c>
      <c r="N372" s="112">
        <f t="shared" si="872"/>
        <v>0</v>
      </c>
      <c r="O372" s="112">
        <f t="shared" si="872"/>
        <v>0</v>
      </c>
      <c r="P372" s="112">
        <f t="shared" si="872"/>
        <v>0</v>
      </c>
      <c r="Q372" s="112">
        <f t="shared" si="872"/>
        <v>0</v>
      </c>
      <c r="R372" s="112">
        <f t="shared" si="872"/>
        <v>0</v>
      </c>
      <c r="S372" s="112">
        <f t="shared" si="872"/>
        <v>0</v>
      </c>
      <c r="T372" s="112">
        <f t="shared" si="872"/>
        <v>0</v>
      </c>
      <c r="U372" s="112">
        <f t="shared" si="872"/>
        <v>0</v>
      </c>
      <c r="V372" s="112"/>
      <c r="W372" s="108">
        <f t="shared" si="800"/>
        <v>0</v>
      </c>
      <c r="X372" s="112">
        <f t="shared" si="872"/>
        <v>0</v>
      </c>
      <c r="Y372" s="112">
        <f t="shared" si="872"/>
        <v>0</v>
      </c>
      <c r="Z372" s="112">
        <f t="shared" si="872"/>
        <v>0</v>
      </c>
      <c r="AA372" s="112">
        <f t="shared" si="872"/>
        <v>0</v>
      </c>
      <c r="AB372" s="112">
        <f t="shared" si="872"/>
        <v>0</v>
      </c>
      <c r="AC372" s="112">
        <f t="shared" si="872"/>
        <v>0</v>
      </c>
      <c r="AD372" s="112">
        <f t="shared" si="872"/>
        <v>0</v>
      </c>
      <c r="AE372" s="112">
        <f t="shared" si="872"/>
        <v>0</v>
      </c>
      <c r="AF372" s="112">
        <f t="shared" si="872"/>
        <v>0</v>
      </c>
      <c r="AG372" s="112">
        <f t="shared" si="872"/>
        <v>0</v>
      </c>
      <c r="AH372" s="112">
        <f t="shared" si="872"/>
        <v>0</v>
      </c>
      <c r="AI372" s="112">
        <f t="shared" si="872"/>
        <v>0</v>
      </c>
      <c r="AJ372" s="112">
        <f t="shared" si="872"/>
        <v>0</v>
      </c>
      <c r="AK372" s="112">
        <f t="shared" si="872"/>
        <v>0</v>
      </c>
      <c r="AL372" s="112">
        <f t="shared" si="872"/>
        <v>0</v>
      </c>
      <c r="AM372" s="112"/>
      <c r="AN372" s="112">
        <f t="shared" si="872"/>
        <v>0</v>
      </c>
      <c r="AO372" s="112">
        <f t="shared" si="872"/>
        <v>0</v>
      </c>
      <c r="AP372" s="112">
        <f t="shared" si="872"/>
        <v>0</v>
      </c>
      <c r="AQ372" s="112">
        <f t="shared" si="872"/>
        <v>0</v>
      </c>
      <c r="AR372" s="112">
        <f t="shared" si="872"/>
        <v>0</v>
      </c>
      <c r="AS372" s="112">
        <f t="shared" si="872"/>
        <v>30000000</v>
      </c>
      <c r="AT372" s="112">
        <f t="shared" si="872"/>
        <v>30000000</v>
      </c>
      <c r="AU372" s="157"/>
      <c r="AV372" s="58"/>
      <c r="AW372" s="171">
        <v>30000000</v>
      </c>
      <c r="AX372" s="58"/>
      <c r="AY372" s="58"/>
      <c r="AZ372" s="58"/>
      <c r="BA372" s="58"/>
      <c r="BB372" s="58"/>
      <c r="BC372" s="58"/>
      <c r="BD372" s="58"/>
      <c r="BE372" s="58"/>
      <c r="BF372" s="58"/>
      <c r="BG372" s="58"/>
      <c r="BH372" s="58"/>
      <c r="BI372" s="58"/>
      <c r="BJ372" s="58"/>
      <c r="BK372" s="58"/>
      <c r="BL372" s="58"/>
      <c r="BM372" s="58"/>
      <c r="BN372" s="58"/>
      <c r="BO372" s="58"/>
      <c r="BP372" s="58"/>
      <c r="BQ372" s="58"/>
      <c r="BR372" s="58"/>
      <c r="BS372" s="58"/>
      <c r="BT372" s="58"/>
      <c r="BU372" s="58"/>
      <c r="BV372" s="58"/>
      <c r="BW372" s="58"/>
      <c r="BX372" s="58"/>
      <c r="BY372" s="58"/>
      <c r="BZ372" s="58"/>
    </row>
    <row r="373" spans="1:78" x14ac:dyDescent="0.35">
      <c r="A373" s="81" t="s">
        <v>391</v>
      </c>
      <c r="B373" s="82"/>
      <c r="C373" s="82"/>
      <c r="D373" s="82"/>
      <c r="E373" s="82"/>
      <c r="F373" s="82"/>
      <c r="G373" s="82"/>
      <c r="H373" s="107"/>
      <c r="I373" s="124"/>
      <c r="J373" s="124"/>
      <c r="K373" s="142"/>
      <c r="L373" s="142"/>
      <c r="M373" s="142"/>
      <c r="N373" s="142"/>
      <c r="O373" s="142"/>
      <c r="P373" s="142"/>
      <c r="Q373" s="142"/>
      <c r="R373" s="142"/>
      <c r="S373" s="142"/>
      <c r="T373" s="142"/>
      <c r="U373" s="142"/>
      <c r="V373" s="142"/>
      <c r="W373" s="108" t="e">
        <f t="shared" si="800"/>
        <v>#DIV/0!</v>
      </c>
      <c r="X373" s="142"/>
      <c r="Y373" s="142"/>
      <c r="Z373" s="142"/>
      <c r="AA373" s="142"/>
      <c r="AB373" s="142"/>
      <c r="AC373" s="142"/>
      <c r="AD373" s="142"/>
      <c r="AE373" s="142"/>
      <c r="AF373" s="142"/>
      <c r="AG373" s="142"/>
      <c r="AH373" s="142"/>
      <c r="AI373" s="142"/>
      <c r="AJ373" s="142"/>
      <c r="AK373" s="142"/>
      <c r="AL373" s="142"/>
      <c r="AM373" s="142"/>
      <c r="AN373" s="142"/>
      <c r="AO373" s="142"/>
      <c r="AP373" s="142"/>
      <c r="AQ373" s="142"/>
      <c r="AR373" s="142"/>
      <c r="AS373" s="142"/>
      <c r="AT373" s="142"/>
      <c r="AU373" s="142"/>
    </row>
    <row r="374" spans="1:78" ht="72.5" x14ac:dyDescent="0.35">
      <c r="A374" s="9">
        <v>297</v>
      </c>
      <c r="B374" s="9" t="s">
        <v>166</v>
      </c>
      <c r="C374" s="10" t="s">
        <v>392</v>
      </c>
      <c r="D374" s="11" t="s">
        <v>393</v>
      </c>
      <c r="E374" s="10"/>
      <c r="F374" s="12" t="s">
        <v>334</v>
      </c>
      <c r="G374" s="10">
        <v>1600</v>
      </c>
      <c r="H374" s="108">
        <v>115000</v>
      </c>
      <c r="I374" s="123">
        <f t="shared" ref="I374:I389" si="873">+H374*1.19</f>
        <v>136850</v>
      </c>
      <c r="J374" s="108">
        <f>+H374*G374</f>
        <v>184000000</v>
      </c>
      <c r="K374" s="143">
        <f>+I374*G374</f>
        <v>218960000</v>
      </c>
      <c r="L374" s="108">
        <v>122000</v>
      </c>
      <c r="M374" s="108">
        <f t="shared" ref="M374:M379" si="874">+L374*1.19</f>
        <v>145180</v>
      </c>
      <c r="N374" s="108">
        <f t="shared" ref="N374" si="875">+L374*G374</f>
        <v>195200000</v>
      </c>
      <c r="O374" s="108">
        <f t="shared" ref="O374" si="876">+M374*G374</f>
        <v>232288000</v>
      </c>
      <c r="P374" s="108">
        <v>65000</v>
      </c>
      <c r="Q374" s="108">
        <f t="shared" ref="Q374:Q389" si="877">+P374*1.19</f>
        <v>77350</v>
      </c>
      <c r="R374" s="105">
        <f t="shared" ref="R374:R379" si="878">+P374*G374</f>
        <v>104000000</v>
      </c>
      <c r="S374" s="108">
        <f t="shared" ref="S374:S379" si="879">+Q374*G374</f>
        <v>123760000</v>
      </c>
      <c r="T374" s="108">
        <f t="shared" ref="T374:T420" si="880">AVERAGE(K374,O374,S374)</f>
        <v>191669333.33333334</v>
      </c>
      <c r="U374" s="108">
        <f t="shared" ref="U374:U420" si="881">_xlfn.STDEV.P(K374,O374,S374)</f>
        <v>48326439.01174134</v>
      </c>
      <c r="V374" s="127">
        <f t="shared" ref="V374:V419" si="882">(U374/T374)</f>
        <v>0.25213443471260227</v>
      </c>
      <c r="W374" s="108">
        <f t="shared" si="800"/>
        <v>119793.33333333333</v>
      </c>
      <c r="X374" s="108">
        <f t="shared" ref="X374:X419" si="883">AVERAGE(K374,O374,S374)</f>
        <v>191669333.33333334</v>
      </c>
      <c r="Y374" s="108">
        <v>67437</v>
      </c>
      <c r="Z374" s="108">
        <f t="shared" ref="Z374:Z379" si="884">+Y374*1.19</f>
        <v>80250.03</v>
      </c>
      <c r="AA374" s="108">
        <f t="shared" ref="AA374" si="885">+Y374*G374</f>
        <v>107899200</v>
      </c>
      <c r="AB374" s="108">
        <f t="shared" ref="AB374" si="886">+Z374*G374</f>
        <v>128400048</v>
      </c>
      <c r="AC374" s="105">
        <f t="shared" ref="AC374:AC378" si="887">AD374/1.19</f>
        <v>71932.773109243702</v>
      </c>
      <c r="AD374" s="120">
        <v>85600</v>
      </c>
      <c r="AE374" s="108">
        <f>+AC374*G374</f>
        <v>115092436.97478992</v>
      </c>
      <c r="AF374" s="108">
        <f>+AD374*G374</f>
        <v>136960000</v>
      </c>
      <c r="AG374" s="108">
        <f t="shared" ref="AG374" si="888">AH374/1.19</f>
        <v>75327.731092436981</v>
      </c>
      <c r="AH374" s="108">
        <v>89640</v>
      </c>
      <c r="AI374" s="108">
        <f t="shared" ref="AI374" si="889">+AG374*G374</f>
        <v>120524369.74789917</v>
      </c>
      <c r="AJ374" s="108">
        <f t="shared" ref="AJ374" si="890">AH374*G374</f>
        <v>143424000</v>
      </c>
      <c r="AK374" s="108">
        <f t="shared" ref="AK374:AK420" si="891">AVERAGE(AB374,AF374,AJ374)</f>
        <v>136261349.33333334</v>
      </c>
      <c r="AL374" s="108">
        <f t="shared" ref="AL374:AL420" si="892">_xlfn.STDEV.P(AB374,AF374,AJ374)</f>
        <v>6153365.9076476907</v>
      </c>
      <c r="AM374" s="127">
        <f t="shared" ref="AM374:AM420" si="893">+AL374/AK374</f>
        <v>4.5158556977113427E-2</v>
      </c>
      <c r="AN374" s="108">
        <f t="shared" ref="AN374:AN420" si="894">AVERAGE(Z374,AD374,AH374)</f>
        <v>85163.343333333338</v>
      </c>
      <c r="AO374" s="108">
        <f t="shared" ref="AO374:AO420" si="895">+AK374</f>
        <v>136261349.33333334</v>
      </c>
      <c r="AP374" s="108">
        <f t="shared" ref="AP374:AP420" si="896">AVERAGE(X374,AO374)</f>
        <v>163965341.33333334</v>
      </c>
      <c r="AQ374" s="108">
        <f t="shared" ref="AQ374:AQ420" si="897">_xlfn.STDEV.P(X374,AO374)</f>
        <v>27703992</v>
      </c>
      <c r="AR374" s="116">
        <f t="shared" ref="AR374:AR420" si="898">+AQ374/AP374</f>
        <v>0.1689624878935797</v>
      </c>
      <c r="AS374" s="131">
        <f>AVERAGE(I374,M374,Q374,Z374,AD374,AH374)</f>
        <v>102478.33833333333</v>
      </c>
      <c r="AT374" s="156">
        <f t="shared" ref="AT374:AT389" si="899">+AS374*G374</f>
        <v>163965341.33333334</v>
      </c>
      <c r="AU374" s="157" t="s">
        <v>38</v>
      </c>
    </row>
    <row r="375" spans="1:78" ht="58" x14ac:dyDescent="0.35">
      <c r="A375" s="9">
        <v>298</v>
      </c>
      <c r="B375" s="9" t="s">
        <v>34</v>
      </c>
      <c r="C375" s="61" t="s">
        <v>394</v>
      </c>
      <c r="D375" s="34" t="s">
        <v>395</v>
      </c>
      <c r="E375" s="76"/>
      <c r="F375" s="17" t="s">
        <v>37</v>
      </c>
      <c r="G375" s="16">
        <v>40</v>
      </c>
      <c r="H375" s="113">
        <v>1460500</v>
      </c>
      <c r="I375" s="123">
        <f t="shared" si="873"/>
        <v>1737995</v>
      </c>
      <c r="J375" s="105">
        <f t="shared" ref="J375:J384" si="900">+H375*G375</f>
        <v>58420000</v>
      </c>
      <c r="K375" s="140">
        <f t="shared" ref="K375:K384" si="901">+I375*G375</f>
        <v>69519800</v>
      </c>
      <c r="L375" s="108">
        <v>1498600</v>
      </c>
      <c r="M375" s="108">
        <f t="shared" si="874"/>
        <v>1783334</v>
      </c>
      <c r="N375" s="108">
        <f t="shared" ref="N375:N389" si="902">+L375*G375</f>
        <v>59944000</v>
      </c>
      <c r="O375" s="108">
        <f t="shared" ref="O375:O389" si="903">+M375*G375</f>
        <v>71333360</v>
      </c>
      <c r="P375" s="108">
        <v>825500</v>
      </c>
      <c r="Q375" s="108">
        <f t="shared" si="877"/>
        <v>982345</v>
      </c>
      <c r="R375" s="105">
        <f t="shared" si="878"/>
        <v>33020000</v>
      </c>
      <c r="S375" s="108">
        <f t="shared" si="879"/>
        <v>39293800</v>
      </c>
      <c r="T375" s="108">
        <f t="shared" si="880"/>
        <v>60048986.666666664</v>
      </c>
      <c r="U375" s="108">
        <f t="shared" si="881"/>
        <v>14694796.814848747</v>
      </c>
      <c r="V375" s="127">
        <f t="shared" si="882"/>
        <v>0.24471348528194006</v>
      </c>
      <c r="W375" s="108">
        <f t="shared" si="800"/>
        <v>1501224.6666666667</v>
      </c>
      <c r="X375" s="108">
        <f t="shared" si="883"/>
        <v>60048986.666666664</v>
      </c>
      <c r="Y375" s="108">
        <v>436092</v>
      </c>
      <c r="Z375" s="108">
        <f t="shared" si="884"/>
        <v>518949.48</v>
      </c>
      <c r="AA375" s="108">
        <f t="shared" ref="AA375:AA389" si="904">+Y375*G375</f>
        <v>17443680</v>
      </c>
      <c r="AB375" s="108">
        <f t="shared" ref="AB375:AB389" si="905">+Z375*G375</f>
        <v>20757979.199999999</v>
      </c>
      <c r="AC375" s="105">
        <f t="shared" si="887"/>
        <v>475655.46218487399</v>
      </c>
      <c r="AD375" s="108">
        <v>566030</v>
      </c>
      <c r="AE375" s="108">
        <f t="shared" ref="AE375:AE379" si="906">+AC375*G375</f>
        <v>19026218.487394959</v>
      </c>
      <c r="AF375" s="108">
        <f t="shared" ref="AF375:AF379" si="907">+AD375*G375</f>
        <v>22641200</v>
      </c>
      <c r="AG375" s="108">
        <f>_xlfn.XLOOKUP(D375,[1]General!$D$7:$D$477,[1]General!$L$7:$L$477)</f>
        <v>404773.10924369749</v>
      </c>
      <c r="AH375" s="108">
        <f>_xlfn.XLOOKUP(D375,[1]General!$D$7:$D$477,[1]General!$M$7:$M$477)</f>
        <v>481680</v>
      </c>
      <c r="AI375" s="108">
        <f t="shared" ref="AI375:AI389" si="908">+AG375*G375</f>
        <v>16190924.369747899</v>
      </c>
      <c r="AJ375" s="108">
        <f t="shared" ref="AJ375:AJ389" si="909">AH375*G375</f>
        <v>19267200</v>
      </c>
      <c r="AK375" s="108">
        <f t="shared" si="891"/>
        <v>20888793.066666666</v>
      </c>
      <c r="AL375" s="108">
        <f t="shared" si="892"/>
        <v>1380532.0715299624</v>
      </c>
      <c r="AM375" s="127">
        <f t="shared" si="893"/>
        <v>6.6089604465130597E-2</v>
      </c>
      <c r="AN375" s="108">
        <f t="shared" si="894"/>
        <v>522219.82666666666</v>
      </c>
      <c r="AO375" s="108">
        <f t="shared" si="895"/>
        <v>20888793.066666666</v>
      </c>
      <c r="AP375" s="108">
        <f t="shared" si="896"/>
        <v>40468889.866666667</v>
      </c>
      <c r="AQ375" s="108">
        <f t="shared" si="897"/>
        <v>19580096.800000001</v>
      </c>
      <c r="AR375" s="133">
        <f t="shared" si="898"/>
        <v>0.48383083560015555</v>
      </c>
      <c r="AS375" s="131">
        <f>+AN375</f>
        <v>522219.82666666666</v>
      </c>
      <c r="AT375" s="156">
        <f t="shared" si="899"/>
        <v>20888793.066666666</v>
      </c>
      <c r="AU375" s="157" t="s">
        <v>44</v>
      </c>
    </row>
    <row r="376" spans="1:78" ht="87" x14ac:dyDescent="0.35">
      <c r="A376" s="9">
        <v>299</v>
      </c>
      <c r="B376" s="9" t="s">
        <v>34</v>
      </c>
      <c r="C376" s="10" t="s">
        <v>396</v>
      </c>
      <c r="D376" s="11" t="s">
        <v>397</v>
      </c>
      <c r="E376" s="10"/>
      <c r="F376" s="12" t="s">
        <v>37</v>
      </c>
      <c r="G376" s="10">
        <v>1000</v>
      </c>
      <c r="H376" s="113">
        <v>13800</v>
      </c>
      <c r="I376" s="123">
        <f t="shared" si="873"/>
        <v>16422</v>
      </c>
      <c r="J376" s="105">
        <f t="shared" si="900"/>
        <v>13800000</v>
      </c>
      <c r="K376" s="140">
        <f t="shared" si="901"/>
        <v>16422000</v>
      </c>
      <c r="L376" s="108">
        <v>14400</v>
      </c>
      <c r="M376" s="108">
        <f t="shared" si="874"/>
        <v>17136</v>
      </c>
      <c r="N376" s="108">
        <f t="shared" si="902"/>
        <v>14400000</v>
      </c>
      <c r="O376" s="108">
        <f t="shared" si="903"/>
        <v>17136000</v>
      </c>
      <c r="P376" s="108">
        <v>7800</v>
      </c>
      <c r="Q376" s="108">
        <f t="shared" si="877"/>
        <v>9282</v>
      </c>
      <c r="R376" s="105">
        <f t="shared" si="878"/>
        <v>7800000</v>
      </c>
      <c r="S376" s="108">
        <f t="shared" si="879"/>
        <v>9282000</v>
      </c>
      <c r="T376" s="108">
        <f t="shared" si="880"/>
        <v>14280000</v>
      </c>
      <c r="U376" s="108">
        <f t="shared" si="881"/>
        <v>3546120.1333288187</v>
      </c>
      <c r="V376" s="127">
        <f t="shared" si="882"/>
        <v>0.24832774042918898</v>
      </c>
      <c r="W376" s="108">
        <f t="shared" si="800"/>
        <v>14280</v>
      </c>
      <c r="X376" s="108">
        <f t="shared" si="883"/>
        <v>14280000</v>
      </c>
      <c r="Y376" s="108">
        <v>12626</v>
      </c>
      <c r="Z376" s="108">
        <f t="shared" si="884"/>
        <v>15024.939999999999</v>
      </c>
      <c r="AA376" s="108">
        <f t="shared" si="904"/>
        <v>12626000</v>
      </c>
      <c r="AB376" s="108">
        <f t="shared" si="905"/>
        <v>15024939.999999998</v>
      </c>
      <c r="AC376" s="105">
        <f t="shared" si="887"/>
        <v>11059.663865546219</v>
      </c>
      <c r="AD376" s="108">
        <v>13161</v>
      </c>
      <c r="AE376" s="108">
        <f t="shared" si="906"/>
        <v>11059663.865546219</v>
      </c>
      <c r="AF376" s="108">
        <f t="shared" si="907"/>
        <v>13161000</v>
      </c>
      <c r="AG376" s="108">
        <f>_xlfn.XLOOKUP(D376,[1]General!$D$7:$D$477,[1]General!$L$7:$L$477)</f>
        <v>12615.126050420169</v>
      </c>
      <c r="AH376" s="108">
        <f>_xlfn.XLOOKUP(D376,[1]General!$D$7:$D$477,[1]General!$M$7:$M$477)</f>
        <v>15012</v>
      </c>
      <c r="AI376" s="108">
        <f t="shared" si="908"/>
        <v>12615126.050420169</v>
      </c>
      <c r="AJ376" s="108">
        <f t="shared" si="909"/>
        <v>15012000</v>
      </c>
      <c r="AK376" s="108">
        <f t="shared" si="891"/>
        <v>14399313.333333334</v>
      </c>
      <c r="AL376" s="108">
        <f t="shared" si="892"/>
        <v>875635.69081109366</v>
      </c>
      <c r="AM376" s="127">
        <f t="shared" si="893"/>
        <v>6.0810933864746348E-2</v>
      </c>
      <c r="AN376" s="108">
        <f t="shared" si="894"/>
        <v>14399.313333333334</v>
      </c>
      <c r="AO376" s="108">
        <f t="shared" si="895"/>
        <v>14399313.333333334</v>
      </c>
      <c r="AP376" s="108">
        <f t="shared" si="896"/>
        <v>14339656.666666668</v>
      </c>
      <c r="AQ376" s="108">
        <f t="shared" si="897"/>
        <v>59656.666666666977</v>
      </c>
      <c r="AR376" s="116">
        <f t="shared" si="898"/>
        <v>4.1602576723710708E-3</v>
      </c>
      <c r="AS376" s="131">
        <f>AVERAGE(I376,M376,Q376,Z376,AD376,AH376)</f>
        <v>14339.656666666668</v>
      </c>
      <c r="AT376" s="156">
        <f t="shared" si="899"/>
        <v>14339656.666666668</v>
      </c>
      <c r="AU376" s="157" t="s">
        <v>38</v>
      </c>
    </row>
    <row r="377" spans="1:78" ht="87" x14ac:dyDescent="0.35">
      <c r="A377" s="9">
        <v>300</v>
      </c>
      <c r="B377" s="9" t="s">
        <v>34</v>
      </c>
      <c r="C377" s="10" t="s">
        <v>398</v>
      </c>
      <c r="D377" s="11" t="s">
        <v>399</v>
      </c>
      <c r="E377" s="10"/>
      <c r="F377" s="12" t="s">
        <v>37</v>
      </c>
      <c r="G377" s="10">
        <v>1000</v>
      </c>
      <c r="H377" s="113">
        <v>17250</v>
      </c>
      <c r="I377" s="123">
        <f t="shared" si="873"/>
        <v>20527.5</v>
      </c>
      <c r="J377" s="105">
        <f t="shared" si="900"/>
        <v>17250000</v>
      </c>
      <c r="K377" s="140">
        <f t="shared" si="901"/>
        <v>20527500</v>
      </c>
      <c r="L377" s="108">
        <v>18300</v>
      </c>
      <c r="M377" s="108">
        <f t="shared" si="874"/>
        <v>21777</v>
      </c>
      <c r="N377" s="108">
        <f t="shared" si="902"/>
        <v>18300000</v>
      </c>
      <c r="O377" s="108">
        <f t="shared" si="903"/>
        <v>21777000</v>
      </c>
      <c r="P377" s="108">
        <v>9750</v>
      </c>
      <c r="Q377" s="108">
        <f t="shared" si="877"/>
        <v>11602.5</v>
      </c>
      <c r="R377" s="105">
        <f t="shared" si="878"/>
        <v>9750000</v>
      </c>
      <c r="S377" s="108">
        <f t="shared" si="879"/>
        <v>11602500</v>
      </c>
      <c r="T377" s="108">
        <f t="shared" si="880"/>
        <v>17969000</v>
      </c>
      <c r="U377" s="108">
        <f t="shared" si="881"/>
        <v>4530603.6573507506</v>
      </c>
      <c r="V377" s="127">
        <f t="shared" si="882"/>
        <v>0.25213443471260227</v>
      </c>
      <c r="W377" s="108">
        <f t="shared" si="800"/>
        <v>17969</v>
      </c>
      <c r="X377" s="108">
        <f t="shared" si="883"/>
        <v>17969000</v>
      </c>
      <c r="Y377" s="108">
        <v>11342</v>
      </c>
      <c r="Z377" s="108">
        <f t="shared" si="884"/>
        <v>13496.98</v>
      </c>
      <c r="AA377" s="108">
        <f t="shared" si="904"/>
        <v>11342000</v>
      </c>
      <c r="AB377" s="108">
        <f t="shared" si="905"/>
        <v>13496980</v>
      </c>
      <c r="AC377" s="105">
        <f t="shared" si="887"/>
        <v>9441.176470588236</v>
      </c>
      <c r="AD377" s="108">
        <v>11235</v>
      </c>
      <c r="AE377" s="108">
        <f t="shared" si="906"/>
        <v>9441176.4705882352</v>
      </c>
      <c r="AF377" s="108">
        <f t="shared" si="907"/>
        <v>11235000</v>
      </c>
      <c r="AG377" s="108">
        <f>_xlfn.XLOOKUP(D377,[1]General!$D$7:$D$477,[1]General!$L$7:$L$477)</f>
        <v>8894.1176470588234</v>
      </c>
      <c r="AH377" s="108">
        <f>_xlfn.XLOOKUP(D377,[1]General!$D$7:$D$477,[1]General!$M$7:$M$477)</f>
        <v>10584</v>
      </c>
      <c r="AI377" s="108">
        <f t="shared" si="908"/>
        <v>8894117.6470588241</v>
      </c>
      <c r="AJ377" s="108">
        <f t="shared" si="909"/>
        <v>10584000</v>
      </c>
      <c r="AK377" s="108">
        <f t="shared" si="891"/>
        <v>11771993.333333334</v>
      </c>
      <c r="AL377" s="108">
        <f t="shared" si="892"/>
        <v>1248368.1348419981</v>
      </c>
      <c r="AM377" s="127">
        <f t="shared" si="893"/>
        <v>0.10604560328004473</v>
      </c>
      <c r="AN377" s="108">
        <f t="shared" si="894"/>
        <v>11771.993333333332</v>
      </c>
      <c r="AO377" s="108">
        <f t="shared" si="895"/>
        <v>11771993.333333334</v>
      </c>
      <c r="AP377" s="108">
        <f t="shared" si="896"/>
        <v>14870496.666666668</v>
      </c>
      <c r="AQ377" s="108">
        <f t="shared" si="897"/>
        <v>3098503.3333333288</v>
      </c>
      <c r="AR377" s="133">
        <f t="shared" si="898"/>
        <v>0.20836582683071078</v>
      </c>
      <c r="AS377" s="131">
        <f>AVERAGE(I377,M377,Q377,Z377,AD377,AH377)</f>
        <v>14870.496666666666</v>
      </c>
      <c r="AT377" s="156">
        <f t="shared" si="899"/>
        <v>14870496.666666666</v>
      </c>
      <c r="AU377" s="157" t="s">
        <v>38</v>
      </c>
    </row>
    <row r="378" spans="1:78" ht="29" x14ac:dyDescent="0.35">
      <c r="A378" s="9">
        <v>301</v>
      </c>
      <c r="B378" s="9" t="s">
        <v>34</v>
      </c>
      <c r="C378" s="10" t="s">
        <v>400</v>
      </c>
      <c r="D378" s="11" t="s">
        <v>401</v>
      </c>
      <c r="E378" s="10"/>
      <c r="F378" s="12" t="s">
        <v>37</v>
      </c>
      <c r="G378" s="10">
        <v>1000</v>
      </c>
      <c r="H378" s="113">
        <v>17250</v>
      </c>
      <c r="I378" s="123">
        <f t="shared" si="873"/>
        <v>20527.5</v>
      </c>
      <c r="J378" s="105">
        <f t="shared" si="900"/>
        <v>17250000</v>
      </c>
      <c r="K378" s="140">
        <f t="shared" si="901"/>
        <v>20527500</v>
      </c>
      <c r="L378" s="108">
        <v>17700</v>
      </c>
      <c r="M378" s="108">
        <f t="shared" si="874"/>
        <v>21063</v>
      </c>
      <c r="N378" s="108">
        <f t="shared" si="902"/>
        <v>17700000</v>
      </c>
      <c r="O378" s="108">
        <f t="shared" si="903"/>
        <v>21063000</v>
      </c>
      <c r="P378" s="108">
        <v>9750</v>
      </c>
      <c r="Q378" s="108">
        <f t="shared" si="877"/>
        <v>11602.5</v>
      </c>
      <c r="R378" s="105">
        <f t="shared" si="878"/>
        <v>9750000</v>
      </c>
      <c r="S378" s="108">
        <f t="shared" si="879"/>
        <v>11602500</v>
      </c>
      <c r="T378" s="108">
        <f t="shared" si="880"/>
        <v>17731000</v>
      </c>
      <c r="U378" s="108">
        <f t="shared" si="881"/>
        <v>4339014.8075340791</v>
      </c>
      <c r="V378" s="127">
        <f t="shared" si="882"/>
        <v>0.24471348528194006</v>
      </c>
      <c r="W378" s="108">
        <f t="shared" si="800"/>
        <v>17731</v>
      </c>
      <c r="X378" s="108">
        <f t="shared" si="883"/>
        <v>17731000</v>
      </c>
      <c r="Y378" s="108">
        <v>7677</v>
      </c>
      <c r="Z378" s="108">
        <f t="shared" si="884"/>
        <v>9135.6299999999992</v>
      </c>
      <c r="AA378" s="108">
        <f t="shared" si="904"/>
        <v>7677000</v>
      </c>
      <c r="AB378" s="108">
        <f t="shared" si="905"/>
        <v>9135630</v>
      </c>
      <c r="AC378" s="105">
        <f t="shared" si="887"/>
        <v>15375.63025210084</v>
      </c>
      <c r="AD378" s="108">
        <v>18297</v>
      </c>
      <c r="AE378" s="108">
        <f t="shared" si="906"/>
        <v>15375630.25210084</v>
      </c>
      <c r="AF378" s="108">
        <f t="shared" si="907"/>
        <v>18297000</v>
      </c>
      <c r="AG378" s="108">
        <f>_xlfn.XLOOKUP(D378,[1]General!$D$7:$D$477,[1]General!$L$7:$L$477)</f>
        <v>14430.252100840336</v>
      </c>
      <c r="AH378" s="108">
        <f>_xlfn.XLOOKUP(D378,[1]General!$D$7:$D$477,[1]General!$M$7:$M$477)</f>
        <v>17172</v>
      </c>
      <c r="AI378" s="108">
        <f t="shared" si="908"/>
        <v>14430252.100840336</v>
      </c>
      <c r="AJ378" s="108">
        <f t="shared" si="909"/>
        <v>17172000</v>
      </c>
      <c r="AK378" s="108">
        <f t="shared" si="891"/>
        <v>14868210</v>
      </c>
      <c r="AL378" s="108">
        <f t="shared" si="892"/>
        <v>4079482.1029390483</v>
      </c>
      <c r="AM378" s="127">
        <f t="shared" si="893"/>
        <v>0.27437614231565521</v>
      </c>
      <c r="AN378" s="108">
        <f t="shared" si="894"/>
        <v>14868.21</v>
      </c>
      <c r="AO378" s="108">
        <f t="shared" si="895"/>
        <v>14868210</v>
      </c>
      <c r="AP378" s="108">
        <f t="shared" si="896"/>
        <v>16299605</v>
      </c>
      <c r="AQ378" s="108">
        <f t="shared" si="897"/>
        <v>1431395</v>
      </c>
      <c r="AR378" s="133">
        <f t="shared" si="898"/>
        <v>8.7817772271168534E-2</v>
      </c>
      <c r="AS378" s="131">
        <f>AVERAGE(I378,M378,Q378,Z378,AD378,AH378)</f>
        <v>16299.605000000001</v>
      </c>
      <c r="AT378" s="156">
        <f t="shared" si="899"/>
        <v>16299605.000000002</v>
      </c>
      <c r="AU378" s="157" t="s">
        <v>38</v>
      </c>
    </row>
    <row r="379" spans="1:78" s="37" customFormat="1" ht="67.5" customHeight="1" x14ac:dyDescent="0.35">
      <c r="A379" s="9">
        <v>302</v>
      </c>
      <c r="B379" s="9" t="s">
        <v>34</v>
      </c>
      <c r="C379" s="46" t="s">
        <v>402</v>
      </c>
      <c r="D379" s="11" t="s">
        <v>403</v>
      </c>
      <c r="E379" s="10"/>
      <c r="F379" s="12" t="s">
        <v>37</v>
      </c>
      <c r="G379" s="10">
        <v>1000</v>
      </c>
      <c r="H379" s="113">
        <v>63250</v>
      </c>
      <c r="I379" s="123">
        <f t="shared" si="873"/>
        <v>75267.5</v>
      </c>
      <c r="J379" s="105">
        <f t="shared" si="900"/>
        <v>63250000</v>
      </c>
      <c r="K379" s="140">
        <f t="shared" si="901"/>
        <v>75267500</v>
      </c>
      <c r="L379" s="108">
        <v>66000</v>
      </c>
      <c r="M379" s="108">
        <f t="shared" si="874"/>
        <v>78540</v>
      </c>
      <c r="N379" s="108">
        <f t="shared" si="902"/>
        <v>66000000</v>
      </c>
      <c r="O379" s="108">
        <f t="shared" si="903"/>
        <v>78540000</v>
      </c>
      <c r="P379" s="108">
        <v>35750</v>
      </c>
      <c r="Q379" s="108">
        <f t="shared" si="877"/>
        <v>42542.5</v>
      </c>
      <c r="R379" s="105">
        <f t="shared" si="878"/>
        <v>35750000</v>
      </c>
      <c r="S379" s="108">
        <f t="shared" si="879"/>
        <v>42542500</v>
      </c>
      <c r="T379" s="108">
        <f t="shared" si="880"/>
        <v>65450000</v>
      </c>
      <c r="U379" s="108">
        <f t="shared" si="881"/>
        <v>16253050.61109042</v>
      </c>
      <c r="V379" s="127">
        <f t="shared" si="882"/>
        <v>0.24832774042918901</v>
      </c>
      <c r="W379" s="108">
        <f t="shared" si="800"/>
        <v>65450</v>
      </c>
      <c r="X379" s="108">
        <f t="shared" si="883"/>
        <v>65450000</v>
      </c>
      <c r="Y379" s="108"/>
      <c r="Z379" s="108">
        <f t="shared" si="884"/>
        <v>0</v>
      </c>
      <c r="AA379" s="108">
        <f t="shared" si="904"/>
        <v>0</v>
      </c>
      <c r="AB379" s="108">
        <f t="shared" si="905"/>
        <v>0</v>
      </c>
      <c r="AC379" s="108">
        <v>0</v>
      </c>
      <c r="AD379" s="108">
        <v>0</v>
      </c>
      <c r="AE379" s="108">
        <f t="shared" si="906"/>
        <v>0</v>
      </c>
      <c r="AF379" s="108">
        <f t="shared" si="907"/>
        <v>0</v>
      </c>
      <c r="AG379" s="108">
        <v>0</v>
      </c>
      <c r="AH379" s="108">
        <v>0</v>
      </c>
      <c r="AI379" s="108">
        <v>0</v>
      </c>
      <c r="AJ379" s="108">
        <v>0</v>
      </c>
      <c r="AK379" s="108">
        <f t="shared" si="891"/>
        <v>0</v>
      </c>
      <c r="AL379" s="108">
        <f t="shared" si="892"/>
        <v>0</v>
      </c>
      <c r="AM379" s="127"/>
      <c r="AN379" s="108">
        <f t="shared" si="894"/>
        <v>0</v>
      </c>
      <c r="AO379" s="108">
        <f t="shared" si="895"/>
        <v>0</v>
      </c>
      <c r="AP379" s="108">
        <f t="shared" si="896"/>
        <v>32725000</v>
      </c>
      <c r="AQ379" s="108">
        <f t="shared" si="897"/>
        <v>32725000</v>
      </c>
      <c r="AR379" s="133">
        <f t="shared" si="898"/>
        <v>1</v>
      </c>
      <c r="AS379" s="131">
        <f>+W379</f>
        <v>65450</v>
      </c>
      <c r="AT379" s="156">
        <f t="shared" si="899"/>
        <v>65450000</v>
      </c>
      <c r="AU379" s="157" t="s">
        <v>51</v>
      </c>
      <c r="AV379" s="58"/>
      <c r="AW379" s="171"/>
      <c r="AX379" s="58"/>
      <c r="AY379" s="58"/>
      <c r="AZ379" s="58"/>
      <c r="BA379" s="58"/>
      <c r="BB379" s="58"/>
      <c r="BC379" s="58"/>
      <c r="BD379" s="58"/>
      <c r="BE379" s="58"/>
      <c r="BF379" s="58"/>
      <c r="BG379" s="58"/>
      <c r="BH379" s="58"/>
      <c r="BI379" s="58"/>
      <c r="BJ379" s="58"/>
      <c r="BK379" s="58"/>
      <c r="BL379" s="58"/>
      <c r="BM379" s="58"/>
      <c r="BN379" s="58"/>
      <c r="BO379" s="58"/>
      <c r="BP379" s="58"/>
      <c r="BQ379" s="58"/>
      <c r="BR379" s="58"/>
      <c r="BS379" s="58"/>
      <c r="BT379" s="58"/>
      <c r="BU379" s="58"/>
      <c r="BV379" s="58"/>
      <c r="BW379" s="58"/>
      <c r="BX379" s="58"/>
      <c r="BY379" s="58"/>
      <c r="BZ379" s="58"/>
    </row>
    <row r="380" spans="1:78" x14ac:dyDescent="0.35">
      <c r="A380" s="83" t="s">
        <v>404</v>
      </c>
      <c r="B380" s="83"/>
      <c r="C380" s="83"/>
      <c r="D380" s="83"/>
      <c r="E380" s="83"/>
      <c r="F380" s="83"/>
      <c r="G380" s="83"/>
      <c r="H380" s="83"/>
      <c r="I380" s="83"/>
      <c r="J380" s="83"/>
      <c r="K380" s="83"/>
      <c r="L380" s="83"/>
      <c r="M380" s="83"/>
      <c r="N380" s="83"/>
      <c r="O380" s="83"/>
      <c r="P380" s="83"/>
      <c r="Q380" s="83"/>
      <c r="R380" s="83"/>
      <c r="S380" s="83"/>
      <c r="T380" s="83"/>
      <c r="U380" s="83"/>
      <c r="V380" s="83"/>
      <c r="W380" s="83"/>
      <c r="X380" s="83"/>
      <c r="Y380" s="83"/>
      <c r="Z380" s="83"/>
      <c r="AA380" s="83"/>
      <c r="AB380" s="83"/>
      <c r="AC380" s="83"/>
      <c r="AD380" s="83"/>
      <c r="AE380" s="83"/>
      <c r="AF380" s="83"/>
      <c r="AG380" s="83"/>
      <c r="AH380" s="83"/>
      <c r="AI380" s="83"/>
      <c r="AJ380" s="83"/>
      <c r="AK380" s="83"/>
      <c r="AL380" s="83"/>
      <c r="AM380" s="83"/>
      <c r="AN380" s="83"/>
      <c r="AO380" s="83"/>
      <c r="AP380" s="83"/>
      <c r="AQ380" s="83"/>
      <c r="AR380" s="83"/>
      <c r="AS380" s="218"/>
      <c r="AT380" s="218"/>
      <c r="AU380" s="83"/>
    </row>
    <row r="381" spans="1:78" ht="43.5" x14ac:dyDescent="0.35">
      <c r="A381" s="9">
        <v>302</v>
      </c>
      <c r="B381" s="9" t="s">
        <v>166</v>
      </c>
      <c r="C381" s="10" t="s">
        <v>405</v>
      </c>
      <c r="D381" s="11" t="s">
        <v>406</v>
      </c>
      <c r="E381" s="10"/>
      <c r="F381" s="12" t="s">
        <v>37</v>
      </c>
      <c r="G381" s="10">
        <v>1000</v>
      </c>
      <c r="H381" s="113">
        <v>115000</v>
      </c>
      <c r="I381" s="123">
        <f t="shared" si="873"/>
        <v>136850</v>
      </c>
      <c r="J381" s="105">
        <f t="shared" si="900"/>
        <v>115000000</v>
      </c>
      <c r="K381" s="140">
        <f t="shared" si="901"/>
        <v>136850000</v>
      </c>
      <c r="L381" s="108">
        <v>118000</v>
      </c>
      <c r="M381" s="108">
        <f t="shared" ref="M381:M389" si="910">+L381*1.19</f>
        <v>140420</v>
      </c>
      <c r="N381" s="108">
        <f t="shared" si="902"/>
        <v>118000000</v>
      </c>
      <c r="O381" s="108">
        <f t="shared" si="903"/>
        <v>140420000</v>
      </c>
      <c r="P381" s="108">
        <v>65000</v>
      </c>
      <c r="Q381" s="108">
        <f t="shared" si="877"/>
        <v>77350</v>
      </c>
      <c r="R381" s="105">
        <f t="shared" ref="R381:R389" si="911">+P381*G381</f>
        <v>65000000</v>
      </c>
      <c r="S381" s="108">
        <f t="shared" ref="S381:S389" si="912">+Q381*G381</f>
        <v>77350000</v>
      </c>
      <c r="T381" s="108">
        <f t="shared" si="880"/>
        <v>118206666.66666667</v>
      </c>
      <c r="U381" s="108">
        <f t="shared" si="881"/>
        <v>28926765.383560523</v>
      </c>
      <c r="V381" s="127">
        <f t="shared" si="882"/>
        <v>0.24471348528194001</v>
      </c>
      <c r="W381" s="108">
        <f t="shared" ref="W381:W412" si="913">AVERAGE(Q381,M381,I381)</f>
        <v>118206.66666666667</v>
      </c>
      <c r="X381" s="108">
        <f t="shared" si="883"/>
        <v>118206666.66666667</v>
      </c>
      <c r="Y381" s="108">
        <v>127681</v>
      </c>
      <c r="Z381" s="108"/>
      <c r="AA381" s="108"/>
      <c r="AB381" s="108"/>
      <c r="AC381" s="108">
        <v>0</v>
      </c>
      <c r="AD381" s="108">
        <v>0</v>
      </c>
      <c r="AE381" s="108">
        <v>0</v>
      </c>
      <c r="AF381" s="108">
        <v>0</v>
      </c>
      <c r="AG381" s="108">
        <v>0</v>
      </c>
      <c r="AH381" s="108">
        <v>0</v>
      </c>
      <c r="AI381" s="108">
        <f t="shared" si="908"/>
        <v>0</v>
      </c>
      <c r="AJ381" s="108">
        <f t="shared" si="909"/>
        <v>0</v>
      </c>
      <c r="AK381" s="108">
        <f t="shared" si="891"/>
        <v>0</v>
      </c>
      <c r="AL381" s="108">
        <f t="shared" si="892"/>
        <v>0</v>
      </c>
      <c r="AM381" s="127"/>
      <c r="AN381" s="108">
        <v>0</v>
      </c>
      <c r="AO381" s="108">
        <f t="shared" si="895"/>
        <v>0</v>
      </c>
      <c r="AP381" s="108">
        <f t="shared" si="896"/>
        <v>59103333.333333336</v>
      </c>
      <c r="AQ381" s="108">
        <f t="shared" si="897"/>
        <v>59103333.333333336</v>
      </c>
      <c r="AR381" s="133">
        <f t="shared" si="898"/>
        <v>1</v>
      </c>
      <c r="AS381" s="131">
        <f>+W381</f>
        <v>118206.66666666667</v>
      </c>
      <c r="AT381" s="156">
        <f t="shared" si="899"/>
        <v>118206666.66666667</v>
      </c>
      <c r="AU381" s="157" t="s">
        <v>51</v>
      </c>
    </row>
    <row r="382" spans="1:78" ht="58" x14ac:dyDescent="0.35">
      <c r="A382" s="9">
        <v>303</v>
      </c>
      <c r="B382" s="9" t="s">
        <v>34</v>
      </c>
      <c r="C382" s="10" t="s">
        <v>407</v>
      </c>
      <c r="D382" s="11" t="s">
        <v>408</v>
      </c>
      <c r="E382" s="10"/>
      <c r="F382" s="12" t="s">
        <v>37</v>
      </c>
      <c r="G382" s="10">
        <v>2000</v>
      </c>
      <c r="H382" s="113">
        <v>25300</v>
      </c>
      <c r="I382" s="123">
        <f t="shared" si="873"/>
        <v>30107</v>
      </c>
      <c r="J382" s="105">
        <f t="shared" si="900"/>
        <v>50600000</v>
      </c>
      <c r="K382" s="140">
        <f t="shared" si="901"/>
        <v>60214000</v>
      </c>
      <c r="L382" s="108">
        <v>26400</v>
      </c>
      <c r="M382" s="108">
        <f t="shared" si="910"/>
        <v>31416</v>
      </c>
      <c r="N382" s="108">
        <f t="shared" si="902"/>
        <v>52800000</v>
      </c>
      <c r="O382" s="108">
        <f t="shared" si="903"/>
        <v>62832000</v>
      </c>
      <c r="P382" s="108">
        <v>14300</v>
      </c>
      <c r="Q382" s="108">
        <f t="shared" si="877"/>
        <v>17017</v>
      </c>
      <c r="R382" s="105">
        <f t="shared" si="911"/>
        <v>28600000</v>
      </c>
      <c r="S382" s="108">
        <f t="shared" si="912"/>
        <v>34034000</v>
      </c>
      <c r="T382" s="108">
        <f t="shared" si="880"/>
        <v>52360000</v>
      </c>
      <c r="U382" s="108">
        <f t="shared" si="881"/>
        <v>13002440.488872336</v>
      </c>
      <c r="V382" s="127">
        <f>(U382/T382)</f>
        <v>0.24832774042918901</v>
      </c>
      <c r="W382" s="108">
        <f t="shared" si="913"/>
        <v>26180</v>
      </c>
      <c r="X382" s="108">
        <f t="shared" si="883"/>
        <v>52360000</v>
      </c>
      <c r="Y382" s="108"/>
      <c r="Z382" s="108"/>
      <c r="AA382" s="108"/>
      <c r="AB382" s="108"/>
      <c r="AC382" s="108">
        <v>0</v>
      </c>
      <c r="AD382" s="108">
        <v>0</v>
      </c>
      <c r="AE382" s="108">
        <v>0</v>
      </c>
      <c r="AF382" s="108">
        <v>0</v>
      </c>
      <c r="AG382" s="108">
        <v>0</v>
      </c>
      <c r="AH382" s="108">
        <v>0</v>
      </c>
      <c r="AI382" s="108">
        <f t="shared" si="908"/>
        <v>0</v>
      </c>
      <c r="AJ382" s="108">
        <f t="shared" si="909"/>
        <v>0</v>
      </c>
      <c r="AK382" s="108">
        <f t="shared" si="891"/>
        <v>0</v>
      </c>
      <c r="AL382" s="108">
        <f t="shared" si="892"/>
        <v>0</v>
      </c>
      <c r="AM382" s="127"/>
      <c r="AN382" s="108">
        <f>AVERAGE(Z382,AD382,AH382)</f>
        <v>0</v>
      </c>
      <c r="AO382" s="108">
        <f>+AK382</f>
        <v>0</v>
      </c>
      <c r="AP382" s="108">
        <f t="shared" si="896"/>
        <v>26180000</v>
      </c>
      <c r="AQ382" s="108">
        <f t="shared" si="897"/>
        <v>26180000</v>
      </c>
      <c r="AR382" s="133">
        <f t="shared" si="898"/>
        <v>1</v>
      </c>
      <c r="AS382" s="131">
        <f>+W382</f>
        <v>26180</v>
      </c>
      <c r="AT382" s="156">
        <f t="shared" si="899"/>
        <v>52360000</v>
      </c>
      <c r="AU382" s="157" t="s">
        <v>51</v>
      </c>
    </row>
    <row r="383" spans="1:78" ht="72.5" x14ac:dyDescent="0.35">
      <c r="A383" s="9">
        <v>304</v>
      </c>
      <c r="B383" s="9" t="s">
        <v>166</v>
      </c>
      <c r="C383" s="10" t="s">
        <v>409</v>
      </c>
      <c r="D383" s="11" t="s">
        <v>410</v>
      </c>
      <c r="E383" s="10"/>
      <c r="F383" s="12" t="s">
        <v>37</v>
      </c>
      <c r="G383" s="10">
        <v>26</v>
      </c>
      <c r="H383" s="113">
        <v>1265000</v>
      </c>
      <c r="I383" s="123">
        <f>+H383*1.19</f>
        <v>1505350</v>
      </c>
      <c r="J383" s="105">
        <f t="shared" si="900"/>
        <v>32890000</v>
      </c>
      <c r="K383" s="140">
        <f t="shared" si="901"/>
        <v>39139100</v>
      </c>
      <c r="L383" s="108">
        <v>1342000</v>
      </c>
      <c r="M383" s="108">
        <f t="shared" si="910"/>
        <v>1596980</v>
      </c>
      <c r="N383" s="108">
        <f t="shared" si="902"/>
        <v>34892000</v>
      </c>
      <c r="O383" s="108">
        <f t="shared" si="903"/>
        <v>41521480</v>
      </c>
      <c r="P383" s="108">
        <v>715000</v>
      </c>
      <c r="Q383" s="108">
        <f t="shared" si="877"/>
        <v>850850</v>
      </c>
      <c r="R383" s="105">
        <f t="shared" si="911"/>
        <v>18590000</v>
      </c>
      <c r="S383" s="108">
        <f t="shared" si="912"/>
        <v>22122100</v>
      </c>
      <c r="T383" s="108">
        <f t="shared" si="880"/>
        <v>34260893.333333336</v>
      </c>
      <c r="U383" s="108">
        <f t="shared" si="881"/>
        <v>8638350.9733487647</v>
      </c>
      <c r="V383" s="127">
        <f>(U383/T383)</f>
        <v>0.25213443471260227</v>
      </c>
      <c r="W383" s="108">
        <f t="shared" si="913"/>
        <v>1317726.6666666667</v>
      </c>
      <c r="X383" s="108">
        <f t="shared" si="883"/>
        <v>34260893.333333336</v>
      </c>
      <c r="Y383" s="108"/>
      <c r="Z383" s="108"/>
      <c r="AA383" s="108"/>
      <c r="AB383" s="108"/>
      <c r="AC383" s="108">
        <v>0</v>
      </c>
      <c r="AD383" s="108">
        <v>0</v>
      </c>
      <c r="AE383" s="108">
        <v>0</v>
      </c>
      <c r="AF383" s="108">
        <v>0</v>
      </c>
      <c r="AG383" s="108">
        <v>0</v>
      </c>
      <c r="AH383" s="108">
        <v>0</v>
      </c>
      <c r="AI383" s="108">
        <f t="shared" si="908"/>
        <v>0</v>
      </c>
      <c r="AJ383" s="108">
        <f t="shared" si="909"/>
        <v>0</v>
      </c>
      <c r="AK383" s="108">
        <f t="shared" si="891"/>
        <v>0</v>
      </c>
      <c r="AL383" s="108">
        <f t="shared" si="892"/>
        <v>0</v>
      </c>
      <c r="AM383" s="127"/>
      <c r="AN383" s="108">
        <f>AVERAGE(Z383,AD383,AH383)</f>
        <v>0</v>
      </c>
      <c r="AO383" s="108">
        <f>+AK383</f>
        <v>0</v>
      </c>
      <c r="AP383" s="108">
        <f t="shared" si="896"/>
        <v>17130446.666666668</v>
      </c>
      <c r="AQ383" s="108">
        <f t="shared" si="897"/>
        <v>17130446.666666668</v>
      </c>
      <c r="AR383" s="133">
        <f t="shared" si="898"/>
        <v>1</v>
      </c>
      <c r="AS383" s="131">
        <f>+W383</f>
        <v>1317726.6666666667</v>
      </c>
      <c r="AT383" s="156">
        <f t="shared" si="899"/>
        <v>34260893.333333336</v>
      </c>
      <c r="AU383" s="157" t="s">
        <v>51</v>
      </c>
    </row>
    <row r="384" spans="1:78" ht="72.5" x14ac:dyDescent="0.35">
      <c r="A384" s="9">
        <v>305</v>
      </c>
      <c r="B384" s="9" t="s">
        <v>166</v>
      </c>
      <c r="C384" s="10" t="s">
        <v>411</v>
      </c>
      <c r="D384" s="48" t="s">
        <v>412</v>
      </c>
      <c r="E384" s="10"/>
      <c r="F384" s="12" t="s">
        <v>37</v>
      </c>
      <c r="G384" s="10">
        <v>15</v>
      </c>
      <c r="H384" s="113">
        <v>1932000</v>
      </c>
      <c r="I384" s="123">
        <f t="shared" si="873"/>
        <v>2299080</v>
      </c>
      <c r="J384" s="105">
        <f t="shared" si="900"/>
        <v>28980000</v>
      </c>
      <c r="K384" s="140">
        <f t="shared" si="901"/>
        <v>34486200</v>
      </c>
      <c r="L384" s="108">
        <v>1982400</v>
      </c>
      <c r="M384" s="108">
        <f t="shared" si="910"/>
        <v>2359056</v>
      </c>
      <c r="N384" s="108">
        <f t="shared" si="902"/>
        <v>29736000</v>
      </c>
      <c r="O384" s="108">
        <f t="shared" si="903"/>
        <v>35385840</v>
      </c>
      <c r="P384" s="108">
        <v>1092000</v>
      </c>
      <c r="Q384" s="108">
        <f t="shared" si="877"/>
        <v>1299480</v>
      </c>
      <c r="R384" s="105">
        <f t="shared" si="911"/>
        <v>16380000</v>
      </c>
      <c r="S384" s="108">
        <f t="shared" si="912"/>
        <v>19492200</v>
      </c>
      <c r="T384" s="108">
        <f t="shared" si="880"/>
        <v>29788080</v>
      </c>
      <c r="U384" s="108">
        <f t="shared" si="881"/>
        <v>7289544.8766572522</v>
      </c>
      <c r="V384" s="127">
        <f t="shared" si="882"/>
        <v>0.24471348528194004</v>
      </c>
      <c r="W384" s="108">
        <f t="shared" si="913"/>
        <v>1985872</v>
      </c>
      <c r="X384" s="108">
        <f t="shared" si="883"/>
        <v>29788080</v>
      </c>
      <c r="Y384" s="108">
        <v>130378</v>
      </c>
      <c r="Z384" s="108">
        <f t="shared" ref="Z384:Z389" si="914">+Y384*1.19</f>
        <v>155149.82</v>
      </c>
      <c r="AA384" s="108">
        <f t="shared" si="904"/>
        <v>1955670</v>
      </c>
      <c r="AB384" s="108">
        <f t="shared" si="905"/>
        <v>2327247.3000000003</v>
      </c>
      <c r="AC384" s="108">
        <f>+AD384/1.19</f>
        <v>118689.0756302521</v>
      </c>
      <c r="AD384" s="108">
        <v>141240</v>
      </c>
      <c r="AE384" s="108">
        <f t="shared" ref="AE384" si="915">+AC384*G384</f>
        <v>1780336.1344537816</v>
      </c>
      <c r="AF384" s="108">
        <f t="shared" ref="AF384" si="916">+AD384*G384</f>
        <v>2118600</v>
      </c>
      <c r="AG384" s="108">
        <f>_xlfn.XLOOKUP(D384,[1]General!$D$7:$D$477,[1]General!$L$7:$L$477)</f>
        <v>136134.45378151262</v>
      </c>
      <c r="AH384" s="108">
        <f>_xlfn.XLOOKUP(D384,[1]General!$D$7:$D$477,[1]General!$M$7:$M$477)</f>
        <v>162000</v>
      </c>
      <c r="AI384" s="108">
        <f t="shared" si="908"/>
        <v>2042016.8067226894</v>
      </c>
      <c r="AJ384" s="108">
        <f t="shared" si="909"/>
        <v>2430000</v>
      </c>
      <c r="AK384" s="108">
        <f t="shared" si="891"/>
        <v>2291949.1</v>
      </c>
      <c r="AL384" s="108">
        <f t="shared" si="892"/>
        <v>129555.55357305222</v>
      </c>
      <c r="AM384" s="127">
        <f t="shared" si="893"/>
        <v>5.6526365953350456E-2</v>
      </c>
      <c r="AN384" s="108">
        <f t="shared" si="894"/>
        <v>152796.60666666666</v>
      </c>
      <c r="AO384" s="108">
        <f t="shared" si="895"/>
        <v>2291949.1</v>
      </c>
      <c r="AP384" s="108">
        <f t="shared" si="896"/>
        <v>16040014.550000001</v>
      </c>
      <c r="AQ384" s="108">
        <f t="shared" si="897"/>
        <v>13748065.449999997</v>
      </c>
      <c r="AR384" s="133">
        <f t="shared" si="898"/>
        <v>0.85711053485297473</v>
      </c>
      <c r="AS384" s="131">
        <f>+AN384</f>
        <v>152796.60666666666</v>
      </c>
      <c r="AT384" s="156">
        <f t="shared" si="899"/>
        <v>2291949.1</v>
      </c>
      <c r="AU384" s="157" t="s">
        <v>44</v>
      </c>
    </row>
    <row r="385" spans="1:78" ht="43.5" x14ac:dyDescent="0.35">
      <c r="A385" s="9">
        <v>306</v>
      </c>
      <c r="B385" s="9" t="s">
        <v>166</v>
      </c>
      <c r="C385" s="10" t="s">
        <v>413</v>
      </c>
      <c r="D385" s="11" t="s">
        <v>414</v>
      </c>
      <c r="E385" s="10"/>
      <c r="F385" s="12" t="s">
        <v>37</v>
      </c>
      <c r="G385" s="10">
        <v>10</v>
      </c>
      <c r="H385" s="113">
        <v>552000</v>
      </c>
      <c r="I385" s="123">
        <f t="shared" si="873"/>
        <v>656880</v>
      </c>
      <c r="J385" s="105">
        <f t="shared" ref="J385:J445" si="917">+H385*G385</f>
        <v>5520000</v>
      </c>
      <c r="K385" s="140">
        <f t="shared" ref="K385:K445" si="918">+I385*G385</f>
        <v>6568800</v>
      </c>
      <c r="L385" s="108">
        <v>576000</v>
      </c>
      <c r="M385" s="108">
        <f t="shared" si="910"/>
        <v>685440</v>
      </c>
      <c r="N385" s="108">
        <f t="shared" si="902"/>
        <v>5760000</v>
      </c>
      <c r="O385" s="108">
        <f t="shared" si="903"/>
        <v>6854400</v>
      </c>
      <c r="P385" s="108">
        <v>312000</v>
      </c>
      <c r="Q385" s="108">
        <f t="shared" si="877"/>
        <v>371280</v>
      </c>
      <c r="R385" s="105">
        <f t="shared" si="911"/>
        <v>3120000</v>
      </c>
      <c r="S385" s="108">
        <f t="shared" si="912"/>
        <v>3712800</v>
      </c>
      <c r="T385" s="108">
        <f t="shared" si="880"/>
        <v>5712000</v>
      </c>
      <c r="U385" s="108">
        <f t="shared" si="881"/>
        <v>1418448.0533315276</v>
      </c>
      <c r="V385" s="127">
        <f t="shared" si="882"/>
        <v>0.24832774042918901</v>
      </c>
      <c r="W385" s="108">
        <f t="shared" si="913"/>
        <v>571200</v>
      </c>
      <c r="X385" s="108">
        <f t="shared" si="883"/>
        <v>5712000</v>
      </c>
      <c r="Y385" s="108">
        <v>160500</v>
      </c>
      <c r="Z385" s="108">
        <f t="shared" si="914"/>
        <v>190995</v>
      </c>
      <c r="AA385" s="108">
        <f t="shared" si="904"/>
        <v>1605000</v>
      </c>
      <c r="AB385" s="108">
        <f t="shared" si="905"/>
        <v>1909950</v>
      </c>
      <c r="AC385" s="108">
        <f t="shared" ref="AC385:AC389" si="919">+AD385/1.19</f>
        <v>188823.52941176473</v>
      </c>
      <c r="AD385" s="108">
        <v>224700</v>
      </c>
      <c r="AE385" s="108">
        <f t="shared" ref="AE385:AE389" si="920">+AC385*G385</f>
        <v>1888235.2941176472</v>
      </c>
      <c r="AF385" s="108">
        <f t="shared" ref="AF385:AF389" si="921">+AD385*G385</f>
        <v>2247000</v>
      </c>
      <c r="AG385" s="108">
        <f>_xlfn.XLOOKUP(D385,[1]General!$D$7:$D$477,[1]General!$L$7:$L$477)</f>
        <v>222352.9411764706</v>
      </c>
      <c r="AH385" s="108">
        <f>_xlfn.XLOOKUP(D385,[1]General!$D$7:$D$477,[1]General!$M$7:$M$477)</f>
        <v>264600</v>
      </c>
      <c r="AI385" s="108">
        <f t="shared" si="908"/>
        <v>2223529.411764706</v>
      </c>
      <c r="AJ385" s="108">
        <f t="shared" si="909"/>
        <v>2646000</v>
      </c>
      <c r="AK385" s="108">
        <f t="shared" si="891"/>
        <v>2267650</v>
      </c>
      <c r="AL385" s="108">
        <f t="shared" si="892"/>
        <v>300845.71627330844</v>
      </c>
      <c r="AM385" s="127">
        <f t="shared" si="893"/>
        <v>0.13266849658161906</v>
      </c>
      <c r="AN385" s="108">
        <f t="shared" si="894"/>
        <v>226765</v>
      </c>
      <c r="AO385" s="108">
        <f t="shared" si="895"/>
        <v>2267650</v>
      </c>
      <c r="AP385" s="108">
        <f t="shared" si="896"/>
        <v>3989825</v>
      </c>
      <c r="AQ385" s="108">
        <f t="shared" si="897"/>
        <v>1722175</v>
      </c>
      <c r="AR385" s="133">
        <f t="shared" si="898"/>
        <v>0.4316417386727488</v>
      </c>
      <c r="AS385" s="131">
        <f>+AN385</f>
        <v>226765</v>
      </c>
      <c r="AT385" s="156">
        <f t="shared" si="899"/>
        <v>2267650</v>
      </c>
      <c r="AU385" s="157" t="s">
        <v>44</v>
      </c>
    </row>
    <row r="386" spans="1:78" ht="43.5" x14ac:dyDescent="0.35">
      <c r="A386" s="9">
        <v>307</v>
      </c>
      <c r="B386" s="9" t="s">
        <v>166</v>
      </c>
      <c r="C386" s="10" t="s">
        <v>415</v>
      </c>
      <c r="D386" s="39" t="s">
        <v>265</v>
      </c>
      <c r="E386" s="73"/>
      <c r="F386" s="12" t="s">
        <v>37</v>
      </c>
      <c r="G386" s="10">
        <v>20</v>
      </c>
      <c r="H386" s="113">
        <v>207000</v>
      </c>
      <c r="I386" s="123">
        <f t="shared" si="873"/>
        <v>246330</v>
      </c>
      <c r="J386" s="105">
        <f t="shared" si="917"/>
        <v>4140000</v>
      </c>
      <c r="K386" s="140">
        <f t="shared" si="918"/>
        <v>4926600</v>
      </c>
      <c r="L386" s="108">
        <v>219600</v>
      </c>
      <c r="M386" s="108">
        <f t="shared" si="910"/>
        <v>261324</v>
      </c>
      <c r="N386" s="108">
        <f t="shared" si="902"/>
        <v>4392000</v>
      </c>
      <c r="O386" s="108">
        <f t="shared" si="903"/>
        <v>5226480</v>
      </c>
      <c r="P386" s="108">
        <v>117000</v>
      </c>
      <c r="Q386" s="108">
        <f t="shared" si="877"/>
        <v>139230</v>
      </c>
      <c r="R386" s="105">
        <f t="shared" si="911"/>
        <v>2340000</v>
      </c>
      <c r="S386" s="108">
        <f t="shared" si="912"/>
        <v>2784600</v>
      </c>
      <c r="T386" s="108">
        <f t="shared" si="880"/>
        <v>4312560</v>
      </c>
      <c r="U386" s="108">
        <f t="shared" si="881"/>
        <v>1087344.8777641803</v>
      </c>
      <c r="V386" s="127">
        <f t="shared" si="882"/>
        <v>0.25213443471260233</v>
      </c>
      <c r="W386" s="108">
        <f t="shared" si="913"/>
        <v>215628</v>
      </c>
      <c r="X386" s="108">
        <f t="shared" si="883"/>
        <v>4312560</v>
      </c>
      <c r="Y386" s="108">
        <v>178588</v>
      </c>
      <c r="Z386" s="108">
        <f t="shared" si="914"/>
        <v>212519.72</v>
      </c>
      <c r="AA386" s="108">
        <f t="shared" si="904"/>
        <v>3571760</v>
      </c>
      <c r="AB386" s="108">
        <f t="shared" si="905"/>
        <v>4250394.4000000004</v>
      </c>
      <c r="AC386" s="108">
        <f t="shared" si="919"/>
        <v>188084.03361344538</v>
      </c>
      <c r="AD386" s="108">
        <v>223820</v>
      </c>
      <c r="AE386" s="108">
        <f t="shared" si="920"/>
        <v>3761680.6722689075</v>
      </c>
      <c r="AF386" s="108">
        <f t="shared" si="921"/>
        <v>4476400</v>
      </c>
      <c r="AG386" s="108">
        <f>_xlfn.XLOOKUP(D386,[1]General!$D$7:$D$477,[1]General!$L$7:$L$477)</f>
        <v>167058.82352941178</v>
      </c>
      <c r="AH386" s="108">
        <f>_xlfn.XLOOKUP(D386,[1]General!$D$7:$D$477,[1]General!$M$7:$M$477)</f>
        <v>198800</v>
      </c>
      <c r="AI386" s="108">
        <f t="shared" si="908"/>
        <v>3341176.4705882357</v>
      </c>
      <c r="AJ386" s="108">
        <f t="shared" si="909"/>
        <v>3976000</v>
      </c>
      <c r="AK386" s="108">
        <f t="shared" si="891"/>
        <v>4234264.8</v>
      </c>
      <c r="AL386" s="108">
        <f t="shared" si="892"/>
        <v>204605.57665440111</v>
      </c>
      <c r="AM386" s="127">
        <f t="shared" si="893"/>
        <v>4.8321393752795316E-2</v>
      </c>
      <c r="AN386" s="108">
        <f t="shared" si="894"/>
        <v>211713.24</v>
      </c>
      <c r="AO386" s="108">
        <f t="shared" si="895"/>
        <v>4234264.8</v>
      </c>
      <c r="AP386" s="108">
        <f t="shared" si="896"/>
        <v>4273412.4000000004</v>
      </c>
      <c r="AQ386" s="108">
        <f t="shared" si="897"/>
        <v>39147.600000000093</v>
      </c>
      <c r="AR386" s="116">
        <f t="shared" si="898"/>
        <v>9.1607353411526787E-3</v>
      </c>
      <c r="AS386" s="131">
        <f>AVERAGE(I386,M386,Q386,Z386,AD386,AH386)</f>
        <v>213670.62</v>
      </c>
      <c r="AT386" s="156">
        <f t="shared" si="899"/>
        <v>4273412.4000000004</v>
      </c>
      <c r="AU386" s="157" t="s">
        <v>38</v>
      </c>
    </row>
    <row r="387" spans="1:78" ht="29" x14ac:dyDescent="0.35">
      <c r="A387" s="9">
        <v>308</v>
      </c>
      <c r="B387" s="9" t="s">
        <v>34</v>
      </c>
      <c r="C387" s="10" t="s">
        <v>189</v>
      </c>
      <c r="D387" s="11" t="s">
        <v>416</v>
      </c>
      <c r="E387" s="10"/>
      <c r="F387" s="12" t="s">
        <v>37</v>
      </c>
      <c r="G387" s="10">
        <v>1000</v>
      </c>
      <c r="H387" s="113">
        <v>1725</v>
      </c>
      <c r="I387" s="123">
        <f t="shared" si="873"/>
        <v>2052.75</v>
      </c>
      <c r="J387" s="105">
        <f t="shared" si="917"/>
        <v>1725000</v>
      </c>
      <c r="K387" s="140">
        <f t="shared" si="918"/>
        <v>2052750</v>
      </c>
      <c r="L387" s="108">
        <v>1770</v>
      </c>
      <c r="M387" s="108">
        <f t="shared" si="910"/>
        <v>2106.2999999999997</v>
      </c>
      <c r="N387" s="108">
        <f t="shared" si="902"/>
        <v>1770000</v>
      </c>
      <c r="O387" s="108">
        <f t="shared" si="903"/>
        <v>2106299.9999999995</v>
      </c>
      <c r="P387" s="108">
        <v>975</v>
      </c>
      <c r="Q387" s="108">
        <f t="shared" si="877"/>
        <v>1160.25</v>
      </c>
      <c r="R387" s="105">
        <f t="shared" si="911"/>
        <v>975000</v>
      </c>
      <c r="S387" s="108">
        <f t="shared" si="912"/>
        <v>1160250</v>
      </c>
      <c r="T387" s="108">
        <f t="shared" si="880"/>
        <v>1773100</v>
      </c>
      <c r="U387" s="108">
        <f t="shared" si="881"/>
        <v>433901.48075340688</v>
      </c>
      <c r="V387" s="127">
        <f t="shared" si="882"/>
        <v>0.24471348528193948</v>
      </c>
      <c r="W387" s="108">
        <f t="shared" si="913"/>
        <v>1773.0999999999997</v>
      </c>
      <c r="X387" s="108">
        <f t="shared" si="883"/>
        <v>1773100</v>
      </c>
      <c r="Y387" s="108">
        <v>2140</v>
      </c>
      <c r="Z387" s="108">
        <f t="shared" si="914"/>
        <v>2546.6</v>
      </c>
      <c r="AA387" s="108">
        <f t="shared" si="904"/>
        <v>2140000</v>
      </c>
      <c r="AB387" s="108">
        <f t="shared" si="905"/>
        <v>2546600</v>
      </c>
      <c r="AC387" s="108">
        <f t="shared" si="919"/>
        <v>2329.4117647058824</v>
      </c>
      <c r="AD387" s="108">
        <v>2772</v>
      </c>
      <c r="AE387" s="108">
        <f t="shared" si="920"/>
        <v>2329411.7647058824</v>
      </c>
      <c r="AF387" s="108">
        <f t="shared" si="921"/>
        <v>2772000</v>
      </c>
      <c r="AG387" s="108">
        <f>_xlfn.XLOOKUP(D387,[1]General!$D$7:$D$477,[1]General!$L$7:$L$477)</f>
        <v>2495.7983193277314</v>
      </c>
      <c r="AH387" s="108">
        <f>_xlfn.XLOOKUP(D387,[1]General!$D$7:$D$477,[1]General!$M$7:$M$477)</f>
        <v>2970</v>
      </c>
      <c r="AI387" s="108">
        <f t="shared" si="908"/>
        <v>2495798.3193277316</v>
      </c>
      <c r="AJ387" s="108">
        <f t="shared" si="909"/>
        <v>2970000</v>
      </c>
      <c r="AK387" s="108">
        <f t="shared" si="891"/>
        <v>2762866.6666666665</v>
      </c>
      <c r="AL387" s="108">
        <f t="shared" si="892"/>
        <v>172972.93301425964</v>
      </c>
      <c r="AM387" s="127">
        <f t="shared" si="893"/>
        <v>6.2606326646572272E-2</v>
      </c>
      <c r="AN387" s="108">
        <f t="shared" si="894"/>
        <v>2762.8666666666668</v>
      </c>
      <c r="AO387" s="108">
        <f t="shared" si="895"/>
        <v>2762866.6666666665</v>
      </c>
      <c r="AP387" s="108">
        <f t="shared" si="896"/>
        <v>2267983.333333333</v>
      </c>
      <c r="AQ387" s="108">
        <f t="shared" si="897"/>
        <v>494883.33333333454</v>
      </c>
      <c r="AR387" s="116">
        <f t="shared" si="898"/>
        <v>0.21820413142365888</v>
      </c>
      <c r="AS387" s="131">
        <f>AVERAGE(I387,M387,Q387,Z387,AD387,AH387)</f>
        <v>2267.9833333333331</v>
      </c>
      <c r="AT387" s="156">
        <f t="shared" si="899"/>
        <v>2267983.333333333</v>
      </c>
      <c r="AU387" s="157" t="s">
        <v>38</v>
      </c>
    </row>
    <row r="388" spans="1:78" ht="43.5" x14ac:dyDescent="0.35">
      <c r="A388" s="9">
        <v>309</v>
      </c>
      <c r="B388" s="9" t="s">
        <v>166</v>
      </c>
      <c r="C388" s="10" t="s">
        <v>262</v>
      </c>
      <c r="D388" s="11" t="s">
        <v>417</v>
      </c>
      <c r="E388" s="10"/>
      <c r="F388" s="12" t="s">
        <v>37</v>
      </c>
      <c r="G388" s="10">
        <v>1000</v>
      </c>
      <c r="H388" s="113">
        <v>17250</v>
      </c>
      <c r="I388" s="123">
        <f t="shared" si="873"/>
        <v>20527.5</v>
      </c>
      <c r="J388" s="105">
        <f t="shared" si="917"/>
        <v>17250000</v>
      </c>
      <c r="K388" s="140">
        <f t="shared" si="918"/>
        <v>20527500</v>
      </c>
      <c r="L388" s="108">
        <v>18000</v>
      </c>
      <c r="M388" s="108">
        <f t="shared" si="910"/>
        <v>21420</v>
      </c>
      <c r="N388" s="108">
        <f t="shared" si="902"/>
        <v>18000000</v>
      </c>
      <c r="O388" s="108">
        <f t="shared" si="903"/>
        <v>21420000</v>
      </c>
      <c r="P388" s="108">
        <v>9750</v>
      </c>
      <c r="Q388" s="108">
        <f t="shared" si="877"/>
        <v>11602.5</v>
      </c>
      <c r="R388" s="105">
        <f t="shared" si="911"/>
        <v>9750000</v>
      </c>
      <c r="S388" s="108">
        <f t="shared" si="912"/>
        <v>11602500</v>
      </c>
      <c r="T388" s="108">
        <f t="shared" si="880"/>
        <v>17850000</v>
      </c>
      <c r="U388" s="108">
        <f t="shared" si="881"/>
        <v>4432650.1666610232</v>
      </c>
      <c r="V388" s="127">
        <f t="shared" si="882"/>
        <v>0.24832774042918898</v>
      </c>
      <c r="W388" s="108">
        <f t="shared" si="913"/>
        <v>17850</v>
      </c>
      <c r="X388" s="108">
        <f t="shared" si="883"/>
        <v>17850000</v>
      </c>
      <c r="Y388" s="108">
        <v>16050</v>
      </c>
      <c r="Z388" s="108">
        <f t="shared" si="914"/>
        <v>19099.5</v>
      </c>
      <c r="AA388" s="108">
        <f t="shared" si="904"/>
        <v>16050000</v>
      </c>
      <c r="AB388" s="108">
        <f t="shared" si="905"/>
        <v>19099500</v>
      </c>
      <c r="AC388" s="108">
        <f t="shared" si="919"/>
        <v>14296.638655462186</v>
      </c>
      <c r="AD388" s="108">
        <v>17013</v>
      </c>
      <c r="AE388" s="108">
        <f t="shared" si="920"/>
        <v>14296638.655462187</v>
      </c>
      <c r="AF388" s="108">
        <f t="shared" si="921"/>
        <v>17013000</v>
      </c>
      <c r="AG388" s="108">
        <f>_xlfn.XLOOKUP(D388,[1]General!$D$7:$D$477,[1]General!$L$7:$L$477)</f>
        <v>13794.957983193279</v>
      </c>
      <c r="AH388" s="108">
        <f>_xlfn.XLOOKUP(D388,[1]General!$D$7:$D$477,[1]General!$M$7:$M$477)</f>
        <v>16416</v>
      </c>
      <c r="AI388" s="108">
        <f t="shared" si="908"/>
        <v>13794957.983193278</v>
      </c>
      <c r="AJ388" s="108">
        <f t="shared" si="909"/>
        <v>16416000</v>
      </c>
      <c r="AK388" s="108">
        <f t="shared" si="891"/>
        <v>17509500</v>
      </c>
      <c r="AL388" s="108">
        <f t="shared" si="892"/>
        <v>1150413.6212684549</v>
      </c>
      <c r="AM388" s="127">
        <f t="shared" si="893"/>
        <v>6.5702254277304029E-2</v>
      </c>
      <c r="AN388" s="108">
        <f t="shared" si="894"/>
        <v>17509.5</v>
      </c>
      <c r="AO388" s="108">
        <f t="shared" si="895"/>
        <v>17509500</v>
      </c>
      <c r="AP388" s="108">
        <f t="shared" si="896"/>
        <v>17679750</v>
      </c>
      <c r="AQ388" s="108">
        <f t="shared" si="897"/>
        <v>170250</v>
      </c>
      <c r="AR388" s="116">
        <f t="shared" si="898"/>
        <v>9.6296610528995037E-3</v>
      </c>
      <c r="AS388" s="131">
        <f>AVERAGE(I388,M388,Q388,Z388,AD388,AH388)</f>
        <v>17679.75</v>
      </c>
      <c r="AT388" s="156">
        <f t="shared" si="899"/>
        <v>17679750</v>
      </c>
      <c r="AU388" s="157" t="s">
        <v>38</v>
      </c>
    </row>
    <row r="389" spans="1:78" s="37" customFormat="1" ht="101.5" x14ac:dyDescent="0.35">
      <c r="A389" s="9">
        <v>310</v>
      </c>
      <c r="B389" s="9" t="s">
        <v>166</v>
      </c>
      <c r="C389" s="10" t="s">
        <v>222</v>
      </c>
      <c r="D389" s="11" t="s">
        <v>223</v>
      </c>
      <c r="E389" s="10"/>
      <c r="F389" s="12" t="s">
        <v>37</v>
      </c>
      <c r="G389" s="10">
        <v>3</v>
      </c>
      <c r="H389" s="113">
        <v>2512605.04</v>
      </c>
      <c r="I389" s="123">
        <f t="shared" si="873"/>
        <v>2989999.9975999999</v>
      </c>
      <c r="J389" s="105">
        <f t="shared" si="917"/>
        <v>7537815.1200000001</v>
      </c>
      <c r="K389" s="140">
        <f t="shared" si="918"/>
        <v>8969999.9927999992</v>
      </c>
      <c r="L389" s="108">
        <v>2665546.2200000002</v>
      </c>
      <c r="M389" s="108">
        <f t="shared" si="910"/>
        <v>3172000.0018000002</v>
      </c>
      <c r="N389" s="108">
        <f t="shared" si="902"/>
        <v>7996638.6600000001</v>
      </c>
      <c r="O389" s="108">
        <f t="shared" si="903"/>
        <v>9516000.0054000001</v>
      </c>
      <c r="P389" s="108">
        <v>1420168.07</v>
      </c>
      <c r="Q389" s="108">
        <f t="shared" si="877"/>
        <v>1690000.0033</v>
      </c>
      <c r="R389" s="105">
        <f t="shared" si="911"/>
        <v>4260504.21</v>
      </c>
      <c r="S389" s="108">
        <f t="shared" si="912"/>
        <v>5070000.0098999999</v>
      </c>
      <c r="T389" s="108">
        <f t="shared" si="880"/>
        <v>7852000.0027000001</v>
      </c>
      <c r="U389" s="108">
        <f t="shared" si="881"/>
        <v>1979759.5768837181</v>
      </c>
      <c r="V389" s="127">
        <f t="shared" si="882"/>
        <v>0.25213443405539421</v>
      </c>
      <c r="W389" s="108">
        <f t="shared" si="913"/>
        <v>2617333.3342333338</v>
      </c>
      <c r="X389" s="108">
        <f t="shared" si="883"/>
        <v>7852000.0027000001</v>
      </c>
      <c r="Y389" s="108">
        <v>1600504</v>
      </c>
      <c r="Z389" s="108">
        <f t="shared" si="914"/>
        <v>1904599.76</v>
      </c>
      <c r="AA389" s="108">
        <f t="shared" si="904"/>
        <v>4801512</v>
      </c>
      <c r="AB389" s="108">
        <f t="shared" si="905"/>
        <v>5713799.2800000003</v>
      </c>
      <c r="AC389" s="108">
        <f t="shared" si="919"/>
        <v>1488109.2436974791</v>
      </c>
      <c r="AD389" s="108">
        <v>1770850</v>
      </c>
      <c r="AE389" s="108">
        <f t="shared" si="920"/>
        <v>4464327.7310924372</v>
      </c>
      <c r="AF389" s="108">
        <f t="shared" si="921"/>
        <v>5312550</v>
      </c>
      <c r="AG389" s="108">
        <f>_xlfn.XLOOKUP(D389,[1]General!$D$7:$D$477,[1]General!$L$7:$L$477)</f>
        <v>1669915.9663865548</v>
      </c>
      <c r="AH389" s="108">
        <f>_xlfn.XLOOKUP(D389,[1]General!$D$7:$D$477,[1]General!$M$7:$M$477)</f>
        <v>1987200</v>
      </c>
      <c r="AI389" s="108">
        <f t="shared" si="908"/>
        <v>5009747.8991596643</v>
      </c>
      <c r="AJ389" s="108">
        <f t="shared" si="909"/>
        <v>5961600</v>
      </c>
      <c r="AK389" s="108">
        <f t="shared" si="891"/>
        <v>5662649.7600000007</v>
      </c>
      <c r="AL389" s="108">
        <f t="shared" si="892"/>
        <v>267430.58996329352</v>
      </c>
      <c r="AM389" s="127">
        <f t="shared" si="893"/>
        <v>4.7227111210793565E-2</v>
      </c>
      <c r="AN389" s="108">
        <f t="shared" si="894"/>
        <v>1887549.92</v>
      </c>
      <c r="AO389" s="108">
        <f t="shared" si="895"/>
        <v>5662649.7600000007</v>
      </c>
      <c r="AP389" s="108">
        <f t="shared" si="896"/>
        <v>6757324.8813500004</v>
      </c>
      <c r="AQ389" s="108">
        <f t="shared" si="897"/>
        <v>1094675.1213500015</v>
      </c>
      <c r="AR389" s="133">
        <f t="shared" si="898"/>
        <v>0.16199829674776622</v>
      </c>
      <c r="AS389" s="131">
        <f>AVERAGE(I389,M389,Q389,Z389,AD389,AH389)</f>
        <v>2252441.6271166666</v>
      </c>
      <c r="AT389" s="156">
        <f t="shared" si="899"/>
        <v>6757324.8813499995</v>
      </c>
      <c r="AU389" s="157" t="s">
        <v>38</v>
      </c>
      <c r="AV389" s="58"/>
      <c r="AW389" s="171"/>
      <c r="AX389" s="58"/>
      <c r="AY389" s="58"/>
      <c r="AZ389" s="58"/>
      <c r="BA389" s="58"/>
      <c r="BB389" s="58"/>
      <c r="BC389" s="58"/>
      <c r="BD389" s="58"/>
      <c r="BE389" s="58"/>
      <c r="BF389" s="58"/>
      <c r="BG389" s="58"/>
      <c r="BH389" s="58"/>
      <c r="BI389" s="58"/>
      <c r="BJ389" s="58"/>
      <c r="BK389" s="58"/>
      <c r="BL389" s="58"/>
      <c r="BM389" s="58"/>
      <c r="BN389" s="58"/>
      <c r="BO389" s="58"/>
      <c r="BP389" s="58"/>
      <c r="BQ389" s="58"/>
      <c r="BR389" s="58"/>
      <c r="BS389" s="58"/>
      <c r="BT389" s="58"/>
      <c r="BU389" s="58"/>
      <c r="BV389" s="58"/>
      <c r="BW389" s="58"/>
      <c r="BX389" s="58"/>
      <c r="BY389" s="58"/>
      <c r="BZ389" s="58"/>
    </row>
    <row r="390" spans="1:78" s="58" customFormat="1" x14ac:dyDescent="0.35">
      <c r="A390" s="236" t="s">
        <v>151</v>
      </c>
      <c r="B390" s="237"/>
      <c r="C390" s="237"/>
      <c r="D390" s="237"/>
      <c r="E390" s="237"/>
      <c r="F390" s="237"/>
      <c r="G390" s="238"/>
      <c r="H390" s="112">
        <f>SUM(H374:H389)</f>
        <v>8314930.04</v>
      </c>
      <c r="I390" s="112">
        <f>SUM(I374:I389)</f>
        <v>9894766.7476000004</v>
      </c>
      <c r="J390" s="112">
        <f t="shared" ref="J390" si="922">SUM(J374:J389)</f>
        <v>617612815.12</v>
      </c>
      <c r="K390" s="112">
        <f>SUM(K374:K389)</f>
        <v>734959249.9928</v>
      </c>
      <c r="L390" s="112">
        <f t="shared" ref="L390" si="923">SUM(L374:L389)</f>
        <v>8686716.2200000007</v>
      </c>
      <c r="M390" s="112">
        <f>SUM(M374:M389)</f>
        <v>10337192.3018</v>
      </c>
      <c r="N390" s="112">
        <f t="shared" ref="N390:AT390" si="924">SUM(N374:N389)</f>
        <v>644890638.65999997</v>
      </c>
      <c r="O390" s="112">
        <f t="shared" si="924"/>
        <v>767419860.00539994</v>
      </c>
      <c r="P390" s="112">
        <f t="shared" si="924"/>
        <v>4699743.07</v>
      </c>
      <c r="Q390" s="112">
        <f t="shared" si="924"/>
        <v>5592694.2533</v>
      </c>
      <c r="R390" s="112">
        <f t="shared" si="924"/>
        <v>349085504.20999998</v>
      </c>
      <c r="S390" s="112">
        <f t="shared" si="924"/>
        <v>415411750.00989997</v>
      </c>
      <c r="T390" s="112">
        <f t="shared" si="924"/>
        <v>639263620.00270009</v>
      </c>
      <c r="U390" s="112">
        <f t="shared" si="924"/>
        <v>158899230.9137269</v>
      </c>
      <c r="V390" s="112"/>
      <c r="W390" s="108">
        <f t="shared" si="913"/>
        <v>8608217.767566666</v>
      </c>
      <c r="X390" s="112">
        <f t="shared" si="924"/>
        <v>639263620.00270009</v>
      </c>
      <c r="Y390" s="112">
        <f t="shared" si="924"/>
        <v>2751015</v>
      </c>
      <c r="Z390" s="112">
        <f t="shared" si="924"/>
        <v>3121767.46</v>
      </c>
      <c r="AA390" s="112">
        <f t="shared" si="924"/>
        <v>187111822</v>
      </c>
      <c r="AB390" s="112">
        <f t="shared" si="924"/>
        <v>222663068.18000001</v>
      </c>
      <c r="AC390" s="112">
        <f t="shared" si="924"/>
        <v>2583796.6386554623</v>
      </c>
      <c r="AD390" s="112">
        <f t="shared" si="924"/>
        <v>3074718</v>
      </c>
      <c r="AE390" s="112">
        <f t="shared" si="924"/>
        <v>198515756.30252099</v>
      </c>
      <c r="AF390" s="112">
        <f t="shared" si="924"/>
        <v>236233750</v>
      </c>
      <c r="AG390" s="112">
        <f t="shared" si="924"/>
        <v>2727793.2773109246</v>
      </c>
      <c r="AH390" s="112">
        <f t="shared" si="924"/>
        <v>3246074</v>
      </c>
      <c r="AI390" s="112">
        <f t="shared" si="924"/>
        <v>201562016.80672273</v>
      </c>
      <c r="AJ390" s="112">
        <f t="shared" si="924"/>
        <v>239858800</v>
      </c>
      <c r="AK390" s="112">
        <f t="shared" si="924"/>
        <v>232918539.39333335</v>
      </c>
      <c r="AL390" s="112">
        <f t="shared" si="924"/>
        <v>15963207.89851656</v>
      </c>
      <c r="AM390" s="112"/>
      <c r="AN390" s="112">
        <f t="shared" si="924"/>
        <v>3147519.82</v>
      </c>
      <c r="AO390" s="112">
        <f t="shared" si="924"/>
        <v>232918539.39333335</v>
      </c>
      <c r="AP390" s="112">
        <f t="shared" si="924"/>
        <v>436091079.69801658</v>
      </c>
      <c r="AQ390" s="112">
        <f t="shared" si="924"/>
        <v>204281620.3046833</v>
      </c>
      <c r="AR390" s="112"/>
      <c r="AS390" s="112">
        <f t="shared" si="924"/>
        <v>5063392.8437833339</v>
      </c>
      <c r="AT390" s="112">
        <f t="shared" si="924"/>
        <v>536179522.44801664</v>
      </c>
      <c r="AU390" s="157"/>
      <c r="AW390" s="171">
        <v>568972590.71468341</v>
      </c>
    </row>
    <row r="391" spans="1:78" x14ac:dyDescent="0.35">
      <c r="A391" s="81" t="s">
        <v>418</v>
      </c>
      <c r="B391" s="82"/>
      <c r="C391" s="82"/>
      <c r="D391" s="82"/>
      <c r="E391" s="82"/>
      <c r="F391" s="82"/>
      <c r="G391" s="82"/>
      <c r="H391" s="107"/>
      <c r="I391" s="124"/>
      <c r="J391" s="124"/>
      <c r="K391" s="142"/>
      <c r="L391" s="142"/>
      <c r="M391" s="142"/>
      <c r="N391" s="142"/>
      <c r="O391" s="142"/>
      <c r="P391" s="142"/>
      <c r="Q391" s="142"/>
      <c r="R391" s="142"/>
      <c r="S391" s="142"/>
      <c r="T391" s="142"/>
      <c r="U391" s="142"/>
      <c r="V391" s="142"/>
      <c r="W391" s="108" t="e">
        <f t="shared" si="913"/>
        <v>#DIV/0!</v>
      </c>
      <c r="X391" s="142"/>
      <c r="Y391" s="142"/>
      <c r="Z391" s="142"/>
      <c r="AA391" s="142"/>
      <c r="AB391" s="142"/>
      <c r="AC391" s="142"/>
      <c r="AD391" s="142"/>
      <c r="AE391" s="142"/>
      <c r="AF391" s="142"/>
      <c r="AG391" s="142"/>
      <c r="AH391" s="142"/>
      <c r="AI391" s="142"/>
      <c r="AJ391" s="142"/>
      <c r="AK391" s="142"/>
      <c r="AL391" s="142"/>
      <c r="AM391" s="142"/>
      <c r="AN391" s="142"/>
      <c r="AO391" s="142"/>
      <c r="AP391" s="142"/>
      <c r="AQ391" s="142"/>
      <c r="AR391" s="142"/>
      <c r="AS391" s="142"/>
      <c r="AT391" s="142"/>
      <c r="AU391" s="142"/>
    </row>
    <row r="392" spans="1:78" ht="43.5" x14ac:dyDescent="0.35">
      <c r="A392" s="9">
        <v>311</v>
      </c>
      <c r="B392" s="9" t="s">
        <v>166</v>
      </c>
      <c r="C392" s="10" t="s">
        <v>392</v>
      </c>
      <c r="D392" s="11" t="s">
        <v>419</v>
      </c>
      <c r="E392" s="10"/>
      <c r="F392" s="12" t="s">
        <v>249</v>
      </c>
      <c r="G392" s="10">
        <v>400</v>
      </c>
      <c r="H392" s="113">
        <v>69000</v>
      </c>
      <c r="I392" s="123">
        <f t="shared" ref="I392:I412" si="925">+H392*1.19</f>
        <v>82110</v>
      </c>
      <c r="J392" s="105">
        <f t="shared" si="917"/>
        <v>27600000</v>
      </c>
      <c r="K392" s="140">
        <f t="shared" si="918"/>
        <v>32844000</v>
      </c>
      <c r="L392" s="108">
        <v>73200</v>
      </c>
      <c r="M392" s="108">
        <f t="shared" ref="M392:M412" si="926">+L392*1.19</f>
        <v>87108</v>
      </c>
      <c r="N392" s="108">
        <f t="shared" ref="N392" si="927">+L392*G392</f>
        <v>29280000</v>
      </c>
      <c r="O392" s="108">
        <f t="shared" ref="O392" si="928">+M392*G392</f>
        <v>34843200</v>
      </c>
      <c r="P392" s="108">
        <v>39000</v>
      </c>
      <c r="Q392" s="108">
        <f t="shared" ref="Q392:Q412" si="929">+P392*1.19</f>
        <v>46410</v>
      </c>
      <c r="R392" s="105">
        <f t="shared" ref="R392:R398" si="930">+P392*G392</f>
        <v>15600000</v>
      </c>
      <c r="S392" s="108">
        <f t="shared" ref="S392:S398" si="931">+Q392*G392</f>
        <v>18564000</v>
      </c>
      <c r="T392" s="108">
        <f t="shared" si="880"/>
        <v>28750400</v>
      </c>
      <c r="U392" s="108">
        <f t="shared" si="881"/>
        <v>7248965.8517612014</v>
      </c>
      <c r="V392" s="127">
        <f t="shared" si="882"/>
        <v>0.25213443471260233</v>
      </c>
      <c r="W392" s="108">
        <f t="shared" si="913"/>
        <v>71876</v>
      </c>
      <c r="X392" s="108">
        <f t="shared" si="883"/>
        <v>28750400</v>
      </c>
      <c r="Y392" s="108">
        <v>67437</v>
      </c>
      <c r="Z392" s="108">
        <f t="shared" ref="Z392:Z398" si="932">+Y392*1.19</f>
        <v>80250.03</v>
      </c>
      <c r="AA392" s="108">
        <f t="shared" ref="AA392" si="933">+Y392*G392</f>
        <v>26974800</v>
      </c>
      <c r="AB392" s="108">
        <f t="shared" ref="AB392" si="934">+Z392*G392</f>
        <v>32100012</v>
      </c>
      <c r="AC392" s="108">
        <f t="shared" ref="AC392:AC412" si="935">+AD392/1.19</f>
        <v>71932.773109243702</v>
      </c>
      <c r="AD392" s="108">
        <v>85600</v>
      </c>
      <c r="AE392" s="108">
        <f t="shared" ref="AE392" si="936">+AC392*G392</f>
        <v>28773109.243697479</v>
      </c>
      <c r="AF392" s="108">
        <f t="shared" ref="AF392" si="937">+AD392*G392</f>
        <v>34240000</v>
      </c>
      <c r="AG392" s="108">
        <f>_xlfn.XLOOKUP(D392,[1]General!$D$7:$D$477,[1]General!$L$7:$L$477)</f>
        <v>75327.731092436981</v>
      </c>
      <c r="AH392" s="108">
        <f>_xlfn.XLOOKUP(D392,[1]General!$D$7:$D$477,[1]General!$M$7:$M$477)</f>
        <v>89640</v>
      </c>
      <c r="AI392" s="108">
        <f t="shared" ref="AI392" si="938">+AG392*G392</f>
        <v>30131092.436974794</v>
      </c>
      <c r="AJ392" s="108">
        <f t="shared" ref="AJ392" si="939">AH392*G392</f>
        <v>35856000</v>
      </c>
      <c r="AK392" s="108">
        <f t="shared" si="891"/>
        <v>34065337.333333336</v>
      </c>
      <c r="AL392" s="108">
        <f t="shared" si="892"/>
        <v>1538341.4769119227</v>
      </c>
      <c r="AM392" s="127">
        <f t="shared" si="893"/>
        <v>4.5158556977113427E-2</v>
      </c>
      <c r="AN392" s="108">
        <f t="shared" si="894"/>
        <v>85163.343333333338</v>
      </c>
      <c r="AO392" s="108">
        <f t="shared" si="895"/>
        <v>34065337.333333336</v>
      </c>
      <c r="AP392" s="108">
        <f t="shared" si="896"/>
        <v>31407868.666666668</v>
      </c>
      <c r="AQ392" s="108">
        <f t="shared" si="897"/>
        <v>2657468.6666666679</v>
      </c>
      <c r="AR392" s="116">
        <f t="shared" si="898"/>
        <v>8.4611556895837797E-2</v>
      </c>
      <c r="AS392" s="131">
        <f>AVERAGE(I392,M392,Q392,Z392,AD392,AH392)</f>
        <v>78519.671666666676</v>
      </c>
      <c r="AT392" s="156">
        <f t="shared" ref="AT392:AT412" si="940">+AS392*G392</f>
        <v>31407868.666666672</v>
      </c>
      <c r="AU392" s="157" t="s">
        <v>38</v>
      </c>
    </row>
    <row r="393" spans="1:78" ht="29" x14ac:dyDescent="0.35">
      <c r="A393" s="9">
        <v>312</v>
      </c>
      <c r="B393" s="9" t="s">
        <v>166</v>
      </c>
      <c r="C393" s="10" t="s">
        <v>420</v>
      </c>
      <c r="D393" s="11" t="s">
        <v>271</v>
      </c>
      <c r="E393" s="10"/>
      <c r="F393" s="12" t="s">
        <v>249</v>
      </c>
      <c r="G393" s="10">
        <v>400</v>
      </c>
      <c r="H393" s="105">
        <v>46000</v>
      </c>
      <c r="I393" s="123">
        <f t="shared" si="925"/>
        <v>54740</v>
      </c>
      <c r="J393" s="105">
        <f t="shared" si="917"/>
        <v>18400000</v>
      </c>
      <c r="K393" s="140">
        <f t="shared" si="918"/>
        <v>21896000</v>
      </c>
      <c r="L393" s="108">
        <v>47200</v>
      </c>
      <c r="M393" s="108">
        <f t="shared" si="926"/>
        <v>56168</v>
      </c>
      <c r="N393" s="108">
        <f t="shared" ref="N393:N412" si="941">+L393*G393</f>
        <v>18880000</v>
      </c>
      <c r="O393" s="108">
        <f t="shared" ref="O393:O412" si="942">+M393*G393</f>
        <v>22467200</v>
      </c>
      <c r="P393" s="108">
        <v>26000</v>
      </c>
      <c r="Q393" s="108">
        <f t="shared" si="929"/>
        <v>30940</v>
      </c>
      <c r="R393" s="105">
        <f t="shared" si="930"/>
        <v>10400000</v>
      </c>
      <c r="S393" s="108">
        <f t="shared" si="931"/>
        <v>12376000</v>
      </c>
      <c r="T393" s="108">
        <f t="shared" si="880"/>
        <v>18913066.666666668</v>
      </c>
      <c r="U393" s="108">
        <f t="shared" si="881"/>
        <v>4628282.461369684</v>
      </c>
      <c r="V393" s="127">
        <f t="shared" si="882"/>
        <v>0.24471348528194001</v>
      </c>
      <c r="W393" s="108">
        <f t="shared" si="913"/>
        <v>47282.666666666664</v>
      </c>
      <c r="X393" s="108">
        <f t="shared" si="883"/>
        <v>18913066.666666668</v>
      </c>
      <c r="Y393" s="108">
        <v>67437</v>
      </c>
      <c r="Z393" s="108">
        <f t="shared" si="932"/>
        <v>80250.03</v>
      </c>
      <c r="AA393" s="108">
        <f t="shared" ref="AA393:AA412" si="943">+Y393*G393</f>
        <v>26974800</v>
      </c>
      <c r="AB393" s="108">
        <f t="shared" ref="AB393:AB412" si="944">+Z393*G393</f>
        <v>32100012</v>
      </c>
      <c r="AC393" s="108">
        <f t="shared" si="935"/>
        <v>71932.773109243702</v>
      </c>
      <c r="AD393" s="108">
        <v>85600</v>
      </c>
      <c r="AE393" s="108">
        <f t="shared" ref="AE393:AE398" si="945">+AC393*G393</f>
        <v>28773109.243697479</v>
      </c>
      <c r="AF393" s="108">
        <f t="shared" ref="AF393:AF398" si="946">+AD393*G393</f>
        <v>34240000</v>
      </c>
      <c r="AG393" s="105">
        <f>_xlfn.XLOOKUP(D393,[1]General!$D$7:$D$477,[1]General!$L$7:$L$477)</f>
        <v>75327.731092436981</v>
      </c>
      <c r="AH393" s="108">
        <f>_xlfn.XLOOKUP(D393,[1]General!$D$7:$D$477,[1]General!$M$7:$M$477)</f>
        <v>89640</v>
      </c>
      <c r="AI393" s="108">
        <f t="shared" ref="AI393:AI412" si="947">+AG393*G393</f>
        <v>30131092.436974794</v>
      </c>
      <c r="AJ393" s="108">
        <f t="shared" ref="AJ393:AJ412" si="948">AH393*G393</f>
        <v>35856000</v>
      </c>
      <c r="AK393" s="108">
        <f t="shared" si="891"/>
        <v>34065337.333333336</v>
      </c>
      <c r="AL393" s="108">
        <f t="shared" si="892"/>
        <v>1538341.4769119227</v>
      </c>
      <c r="AM393" s="127">
        <f t="shared" si="893"/>
        <v>4.5158556977113427E-2</v>
      </c>
      <c r="AN393" s="108">
        <f t="shared" si="894"/>
        <v>85163.343333333338</v>
      </c>
      <c r="AO393" s="108">
        <f t="shared" si="895"/>
        <v>34065337.333333336</v>
      </c>
      <c r="AP393" s="108">
        <f t="shared" si="896"/>
        <v>26489202</v>
      </c>
      <c r="AQ393" s="108">
        <f t="shared" si="897"/>
        <v>7576135.3333333395</v>
      </c>
      <c r="AR393" s="133">
        <f t="shared" si="898"/>
        <v>0.28600843971567508</v>
      </c>
      <c r="AS393" s="131">
        <f>+W393</f>
        <v>47282.666666666664</v>
      </c>
      <c r="AT393" s="156">
        <f t="shared" si="940"/>
        <v>18913066.666666664</v>
      </c>
      <c r="AU393" s="157" t="s">
        <v>51</v>
      </c>
    </row>
    <row r="394" spans="1:78" ht="58" x14ac:dyDescent="0.35">
      <c r="A394" s="9">
        <v>313</v>
      </c>
      <c r="B394" s="9" t="s">
        <v>34</v>
      </c>
      <c r="C394" s="60" t="s">
        <v>394</v>
      </c>
      <c r="D394" s="34" t="s">
        <v>395</v>
      </c>
      <c r="E394" s="76"/>
      <c r="F394" s="17" t="s">
        <v>37</v>
      </c>
      <c r="G394" s="16">
        <v>10</v>
      </c>
      <c r="H394" s="113">
        <v>1460500</v>
      </c>
      <c r="I394" s="123">
        <f t="shared" si="925"/>
        <v>1737995</v>
      </c>
      <c r="J394" s="105">
        <f t="shared" si="917"/>
        <v>14605000</v>
      </c>
      <c r="K394" s="140">
        <f t="shared" si="918"/>
        <v>17379950</v>
      </c>
      <c r="L394" s="108">
        <v>1524000</v>
      </c>
      <c r="M394" s="108">
        <f t="shared" si="926"/>
        <v>1813560</v>
      </c>
      <c r="N394" s="108">
        <f t="shared" si="941"/>
        <v>15240000</v>
      </c>
      <c r="O394" s="108">
        <f t="shared" si="942"/>
        <v>18135600</v>
      </c>
      <c r="P394" s="108">
        <v>825500</v>
      </c>
      <c r="Q394" s="108">
        <f t="shared" si="929"/>
        <v>982345</v>
      </c>
      <c r="R394" s="105">
        <f t="shared" si="930"/>
        <v>8255000</v>
      </c>
      <c r="S394" s="108">
        <f t="shared" si="931"/>
        <v>9823450</v>
      </c>
      <c r="T394" s="108">
        <f t="shared" si="880"/>
        <v>15113000</v>
      </c>
      <c r="U394" s="108">
        <f t="shared" si="881"/>
        <v>3752977.1411063331</v>
      </c>
      <c r="V394" s="127">
        <f t="shared" si="882"/>
        <v>0.24832774042918898</v>
      </c>
      <c r="W394" s="108">
        <f t="shared" si="913"/>
        <v>1511300</v>
      </c>
      <c r="X394" s="108">
        <f t="shared" si="883"/>
        <v>15113000</v>
      </c>
      <c r="Y394" s="108">
        <v>436092</v>
      </c>
      <c r="Z394" s="108">
        <f t="shared" si="932"/>
        <v>518949.48</v>
      </c>
      <c r="AA394" s="108">
        <f t="shared" si="943"/>
        <v>4360920</v>
      </c>
      <c r="AB394" s="108">
        <f t="shared" si="944"/>
        <v>5189494.8</v>
      </c>
      <c r="AC394" s="108">
        <f t="shared" si="935"/>
        <v>475655.46218487399</v>
      </c>
      <c r="AD394" s="108">
        <v>566030</v>
      </c>
      <c r="AE394" s="108">
        <f t="shared" si="945"/>
        <v>4756554.6218487397</v>
      </c>
      <c r="AF394" s="108">
        <f t="shared" si="946"/>
        <v>5660300</v>
      </c>
      <c r="AG394" s="108">
        <f>_xlfn.XLOOKUP(D394,[1]General!$D$7:$D$477,[1]General!$L$7:$L$477)</f>
        <v>404773.10924369749</v>
      </c>
      <c r="AH394" s="108">
        <f>_xlfn.XLOOKUP(D394,[1]General!$D$7:$D$477,[1]General!$M$7:$M$477)</f>
        <v>481680</v>
      </c>
      <c r="AI394" s="108">
        <f t="shared" si="947"/>
        <v>4047731.0924369749</v>
      </c>
      <c r="AJ394" s="108">
        <f t="shared" si="948"/>
        <v>4816800</v>
      </c>
      <c r="AK394" s="108">
        <f t="shared" si="891"/>
        <v>5222198.2666666666</v>
      </c>
      <c r="AL394" s="108">
        <f t="shared" si="892"/>
        <v>345133.01788249059</v>
      </c>
      <c r="AM394" s="127">
        <f t="shared" si="893"/>
        <v>6.6089604465130597E-2</v>
      </c>
      <c r="AN394" s="108">
        <f t="shared" si="894"/>
        <v>522219.82666666666</v>
      </c>
      <c r="AO394" s="108">
        <f t="shared" si="895"/>
        <v>5222198.2666666666</v>
      </c>
      <c r="AP394" s="108">
        <f t="shared" si="896"/>
        <v>10167599.133333333</v>
      </c>
      <c r="AQ394" s="108">
        <f t="shared" si="897"/>
        <v>4945400.866666669</v>
      </c>
      <c r="AR394" s="133">
        <f t="shared" si="898"/>
        <v>0.48638826155662718</v>
      </c>
      <c r="AS394" s="131">
        <f>+AN394</f>
        <v>522219.82666666666</v>
      </c>
      <c r="AT394" s="156">
        <f t="shared" si="940"/>
        <v>5222198.2666666666</v>
      </c>
      <c r="AU394" s="157" t="s">
        <v>44</v>
      </c>
    </row>
    <row r="395" spans="1:78" ht="87" x14ac:dyDescent="0.35">
      <c r="A395" s="9">
        <v>314</v>
      </c>
      <c r="B395" s="9" t="s">
        <v>34</v>
      </c>
      <c r="C395" s="10" t="s">
        <v>396</v>
      </c>
      <c r="D395" s="11" t="s">
        <v>421</v>
      </c>
      <c r="E395" s="10"/>
      <c r="F395" s="12" t="s">
        <v>37</v>
      </c>
      <c r="G395" s="10">
        <v>80</v>
      </c>
      <c r="H395" s="113">
        <v>13800</v>
      </c>
      <c r="I395" s="123">
        <f t="shared" si="925"/>
        <v>16422</v>
      </c>
      <c r="J395" s="105">
        <f t="shared" si="917"/>
        <v>1104000</v>
      </c>
      <c r="K395" s="140">
        <f t="shared" si="918"/>
        <v>1313760</v>
      </c>
      <c r="L395" s="108">
        <v>14640</v>
      </c>
      <c r="M395" s="108">
        <f t="shared" si="926"/>
        <v>17421.599999999999</v>
      </c>
      <c r="N395" s="108">
        <f t="shared" si="941"/>
        <v>1171200</v>
      </c>
      <c r="O395" s="108">
        <f t="shared" si="942"/>
        <v>1393728</v>
      </c>
      <c r="P395" s="108">
        <v>7800</v>
      </c>
      <c r="Q395" s="108">
        <f t="shared" si="929"/>
        <v>9282</v>
      </c>
      <c r="R395" s="105">
        <f t="shared" si="930"/>
        <v>624000</v>
      </c>
      <c r="S395" s="108">
        <f t="shared" si="931"/>
        <v>742560</v>
      </c>
      <c r="T395" s="108">
        <f t="shared" si="880"/>
        <v>1150016</v>
      </c>
      <c r="U395" s="108">
        <f t="shared" si="881"/>
        <v>289958.63407044805</v>
      </c>
      <c r="V395" s="127">
        <f t="shared" si="882"/>
        <v>0.25213443471260233</v>
      </c>
      <c r="W395" s="108">
        <f t="shared" si="913"/>
        <v>14375.199999999999</v>
      </c>
      <c r="X395" s="108">
        <f t="shared" si="883"/>
        <v>1150016</v>
      </c>
      <c r="Y395" s="108">
        <v>12626</v>
      </c>
      <c r="Z395" s="108">
        <f t="shared" si="932"/>
        <v>15024.939999999999</v>
      </c>
      <c r="AA395" s="108">
        <f t="shared" si="943"/>
        <v>1010080</v>
      </c>
      <c r="AB395" s="108">
        <f t="shared" si="944"/>
        <v>1201995.2</v>
      </c>
      <c r="AC395" s="108">
        <f t="shared" si="935"/>
        <v>11059.663865546219</v>
      </c>
      <c r="AD395" s="108">
        <v>13161</v>
      </c>
      <c r="AE395" s="108">
        <f t="shared" si="945"/>
        <v>884773.10924369749</v>
      </c>
      <c r="AF395" s="108">
        <f t="shared" si="946"/>
        <v>1052880</v>
      </c>
      <c r="AG395" s="108">
        <f>_xlfn.XLOOKUP(D395,[1]General!$D$7:$D$477,[1]General!$L$7:$L$477)</f>
        <v>12615.126050420169</v>
      </c>
      <c r="AH395" s="108">
        <f>_xlfn.XLOOKUP(D395,[1]General!$D$7:$D$477,[1]General!$M$7:$M$477)</f>
        <v>15012</v>
      </c>
      <c r="AI395" s="108">
        <f t="shared" si="947"/>
        <v>1009210.0840336136</v>
      </c>
      <c r="AJ395" s="108">
        <f t="shared" si="948"/>
        <v>1200960</v>
      </c>
      <c r="AK395" s="108">
        <f t="shared" si="891"/>
        <v>1151945.0666666667</v>
      </c>
      <c r="AL395" s="108">
        <f t="shared" si="892"/>
        <v>70050.855264887519</v>
      </c>
      <c r="AM395" s="127">
        <f t="shared" si="893"/>
        <v>6.0810933864746376E-2</v>
      </c>
      <c r="AN395" s="108">
        <f t="shared" si="894"/>
        <v>14399.313333333334</v>
      </c>
      <c r="AO395" s="108">
        <f t="shared" si="895"/>
        <v>1151945.0666666667</v>
      </c>
      <c r="AP395" s="108">
        <f t="shared" si="896"/>
        <v>1150980.5333333332</v>
      </c>
      <c r="AQ395" s="108">
        <f t="shared" si="897"/>
        <v>964.53333333332557</v>
      </c>
      <c r="AR395" s="116">
        <f t="shared" si="898"/>
        <v>8.3801011867677602E-4</v>
      </c>
      <c r="AS395" s="131">
        <f>AVERAGE(I395,M395,Q395,Z395,AD395,AH395)</f>
        <v>14387.256666666666</v>
      </c>
      <c r="AT395" s="156">
        <f t="shared" si="940"/>
        <v>1150980.5333333332</v>
      </c>
      <c r="AU395" s="157" t="s">
        <v>38</v>
      </c>
    </row>
    <row r="396" spans="1:78" ht="87" x14ac:dyDescent="0.35">
      <c r="A396" s="9">
        <v>315</v>
      </c>
      <c r="B396" s="9" t="s">
        <v>34</v>
      </c>
      <c r="C396" s="10" t="s">
        <v>398</v>
      </c>
      <c r="D396" s="11" t="s">
        <v>399</v>
      </c>
      <c r="E396" s="10"/>
      <c r="F396" s="12" t="s">
        <v>37</v>
      </c>
      <c r="G396" s="10">
        <v>80</v>
      </c>
      <c r="H396" s="113">
        <v>17250</v>
      </c>
      <c r="I396" s="123">
        <f t="shared" si="925"/>
        <v>20527.5</v>
      </c>
      <c r="J396" s="105">
        <f t="shared" si="917"/>
        <v>1380000</v>
      </c>
      <c r="K396" s="140">
        <f t="shared" si="918"/>
        <v>1642200</v>
      </c>
      <c r="L396" s="108">
        <v>17700</v>
      </c>
      <c r="M396" s="108">
        <f t="shared" si="926"/>
        <v>21063</v>
      </c>
      <c r="N396" s="108">
        <f t="shared" si="941"/>
        <v>1416000</v>
      </c>
      <c r="O396" s="108">
        <f t="shared" si="942"/>
        <v>1685040</v>
      </c>
      <c r="P396" s="108">
        <v>9750</v>
      </c>
      <c r="Q396" s="108">
        <f t="shared" si="929"/>
        <v>11602.5</v>
      </c>
      <c r="R396" s="105">
        <f t="shared" si="930"/>
        <v>780000</v>
      </c>
      <c r="S396" s="108">
        <f t="shared" si="931"/>
        <v>928200</v>
      </c>
      <c r="T396" s="108">
        <f t="shared" si="880"/>
        <v>1418480</v>
      </c>
      <c r="U396" s="108">
        <f t="shared" si="881"/>
        <v>347121.18460272631</v>
      </c>
      <c r="V396" s="127">
        <f t="shared" si="882"/>
        <v>0.24471348528194004</v>
      </c>
      <c r="W396" s="108">
        <f t="shared" si="913"/>
        <v>17731</v>
      </c>
      <c r="X396" s="108">
        <f t="shared" si="883"/>
        <v>1418480</v>
      </c>
      <c r="Y396" s="108">
        <v>11342</v>
      </c>
      <c r="Z396" s="108">
        <f t="shared" si="932"/>
        <v>13496.98</v>
      </c>
      <c r="AA396" s="108">
        <f t="shared" si="943"/>
        <v>907360</v>
      </c>
      <c r="AB396" s="108">
        <f t="shared" si="944"/>
        <v>1079758.3999999999</v>
      </c>
      <c r="AC396" s="108">
        <f t="shared" si="935"/>
        <v>9441.176470588236</v>
      </c>
      <c r="AD396" s="108">
        <v>11235</v>
      </c>
      <c r="AE396" s="108">
        <f t="shared" si="945"/>
        <v>755294.11764705891</v>
      </c>
      <c r="AF396" s="108">
        <f t="shared" si="946"/>
        <v>898800</v>
      </c>
      <c r="AG396" s="108">
        <f>_xlfn.XLOOKUP(D396,[1]General!$D$7:$D$477,[1]General!$L$7:$L$477)</f>
        <v>8894.1176470588234</v>
      </c>
      <c r="AH396" s="108">
        <f>_xlfn.XLOOKUP(D396,[1]General!$D$7:$D$477,[1]General!$M$7:$M$477)</f>
        <v>10584</v>
      </c>
      <c r="AI396" s="108">
        <f t="shared" si="947"/>
        <v>711529.4117647059</v>
      </c>
      <c r="AJ396" s="108">
        <f t="shared" si="948"/>
        <v>846720</v>
      </c>
      <c r="AK396" s="108">
        <f t="shared" si="891"/>
        <v>941759.46666666667</v>
      </c>
      <c r="AL396" s="108">
        <f t="shared" si="892"/>
        <v>99869.450787359368</v>
      </c>
      <c r="AM396" s="127">
        <f t="shared" si="893"/>
        <v>0.10604560328004423</v>
      </c>
      <c r="AN396" s="108">
        <f t="shared" si="894"/>
        <v>11771.993333333332</v>
      </c>
      <c r="AO396" s="108">
        <f t="shared" si="895"/>
        <v>941759.46666666667</v>
      </c>
      <c r="AP396" s="108">
        <f t="shared" si="896"/>
        <v>1180119.7333333334</v>
      </c>
      <c r="AQ396" s="108">
        <f t="shared" si="897"/>
        <v>238360.26666666585</v>
      </c>
      <c r="AR396" s="133">
        <f t="shared" si="898"/>
        <v>0.201979731322177</v>
      </c>
      <c r="AS396" s="131">
        <f>AVERAGE(I396,M396,Q396,Z396,AD396,AH396)</f>
        <v>14751.496666666666</v>
      </c>
      <c r="AT396" s="156">
        <f t="shared" si="940"/>
        <v>1180119.7333333334</v>
      </c>
      <c r="AU396" s="157" t="s">
        <v>38</v>
      </c>
    </row>
    <row r="397" spans="1:78" ht="87" x14ac:dyDescent="0.35">
      <c r="A397" s="9">
        <v>316</v>
      </c>
      <c r="B397" s="9" t="s">
        <v>34</v>
      </c>
      <c r="C397" s="10" t="s">
        <v>422</v>
      </c>
      <c r="D397" s="11" t="s">
        <v>57</v>
      </c>
      <c r="E397" s="10"/>
      <c r="F397" s="12" t="s">
        <v>37</v>
      </c>
      <c r="G397" s="10">
        <v>80</v>
      </c>
      <c r="H397" s="113">
        <v>103500</v>
      </c>
      <c r="I397" s="123">
        <f t="shared" si="925"/>
        <v>123165</v>
      </c>
      <c r="J397" s="105">
        <f t="shared" si="917"/>
        <v>8280000</v>
      </c>
      <c r="K397" s="140">
        <f t="shared" si="918"/>
        <v>9853200</v>
      </c>
      <c r="L397" s="108">
        <v>108000</v>
      </c>
      <c r="M397" s="108">
        <f t="shared" si="926"/>
        <v>128520</v>
      </c>
      <c r="N397" s="108">
        <f t="shared" si="941"/>
        <v>8640000</v>
      </c>
      <c r="O397" s="108">
        <f t="shared" si="942"/>
        <v>10281600</v>
      </c>
      <c r="P397" s="108">
        <v>58500</v>
      </c>
      <c r="Q397" s="108">
        <f t="shared" si="929"/>
        <v>69615</v>
      </c>
      <c r="R397" s="105">
        <f t="shared" si="930"/>
        <v>4680000</v>
      </c>
      <c r="S397" s="108">
        <f t="shared" si="931"/>
        <v>5569200</v>
      </c>
      <c r="T397" s="108">
        <f t="shared" si="880"/>
        <v>8568000</v>
      </c>
      <c r="U397" s="108">
        <f t="shared" si="881"/>
        <v>2127672.0799972913</v>
      </c>
      <c r="V397" s="127">
        <f t="shared" si="882"/>
        <v>0.24832774042918901</v>
      </c>
      <c r="W397" s="108">
        <f t="shared" si="913"/>
        <v>107100</v>
      </c>
      <c r="X397" s="108">
        <f t="shared" si="883"/>
        <v>8568000</v>
      </c>
      <c r="Y397" s="108">
        <v>34618</v>
      </c>
      <c r="Z397" s="108">
        <f t="shared" si="932"/>
        <v>41195.42</v>
      </c>
      <c r="AA397" s="108">
        <f t="shared" si="943"/>
        <v>2769440</v>
      </c>
      <c r="AB397" s="108">
        <f t="shared" si="944"/>
        <v>3295633.5999999996</v>
      </c>
      <c r="AC397" s="108">
        <f t="shared" si="935"/>
        <v>39742.857142857145</v>
      </c>
      <c r="AD397" s="108">
        <v>47294</v>
      </c>
      <c r="AE397" s="108">
        <f t="shared" si="945"/>
        <v>3179428.5714285718</v>
      </c>
      <c r="AF397" s="108">
        <f t="shared" si="946"/>
        <v>3783520</v>
      </c>
      <c r="AG397" s="108">
        <f>_xlfn.XLOOKUP(D397,[1]General!$D$7:$D$477,[1]General!$L$7:$L$477)</f>
        <v>29768.067226890758</v>
      </c>
      <c r="AH397" s="108">
        <f>_xlfn.XLOOKUP(D397,[1]General!$D$7:$D$477,[1]General!$M$7:$M$477)</f>
        <v>35424</v>
      </c>
      <c r="AI397" s="108">
        <f t="shared" si="947"/>
        <v>2381445.3781512608</v>
      </c>
      <c r="AJ397" s="108">
        <f t="shared" si="948"/>
        <v>2833920</v>
      </c>
      <c r="AK397" s="108">
        <f t="shared" si="891"/>
        <v>3304357.8666666667</v>
      </c>
      <c r="AL397" s="108">
        <f t="shared" si="892"/>
        <v>387721.65670891071</v>
      </c>
      <c r="AM397" s="127">
        <f t="shared" si="893"/>
        <v>0.11733646062374964</v>
      </c>
      <c r="AN397" s="108">
        <f t="shared" si="894"/>
        <v>41304.473333333335</v>
      </c>
      <c r="AO397" s="108">
        <f t="shared" si="895"/>
        <v>3304357.8666666667</v>
      </c>
      <c r="AP397" s="108">
        <f t="shared" si="896"/>
        <v>5936178.9333333336</v>
      </c>
      <c r="AQ397" s="108">
        <f t="shared" si="897"/>
        <v>2631821.0666666664</v>
      </c>
      <c r="AR397" s="133">
        <f t="shared" si="898"/>
        <v>0.44335271834348561</v>
      </c>
      <c r="AS397" s="131">
        <f>+AN397</f>
        <v>41304.473333333335</v>
      </c>
      <c r="AT397" s="156">
        <f t="shared" si="940"/>
        <v>3304357.8666666667</v>
      </c>
      <c r="AU397" s="157" t="s">
        <v>44</v>
      </c>
    </row>
    <row r="398" spans="1:78" s="58" customFormat="1" ht="58" x14ac:dyDescent="0.35">
      <c r="A398" s="9">
        <v>317</v>
      </c>
      <c r="B398" s="9" t="s">
        <v>34</v>
      </c>
      <c r="C398" s="10" t="s">
        <v>423</v>
      </c>
      <c r="D398" s="11" t="s">
        <v>337</v>
      </c>
      <c r="E398" s="10"/>
      <c r="F398" s="12" t="s">
        <v>37</v>
      </c>
      <c r="G398" s="10">
        <v>100</v>
      </c>
      <c r="H398" s="113">
        <v>106950</v>
      </c>
      <c r="I398" s="123">
        <f t="shared" si="925"/>
        <v>127270.5</v>
      </c>
      <c r="J398" s="105">
        <f t="shared" si="917"/>
        <v>10695000</v>
      </c>
      <c r="K398" s="140">
        <f t="shared" si="918"/>
        <v>12727050</v>
      </c>
      <c r="L398" s="108">
        <v>113460</v>
      </c>
      <c r="M398" s="108">
        <f t="shared" si="926"/>
        <v>135017.4</v>
      </c>
      <c r="N398" s="108">
        <f t="shared" si="941"/>
        <v>11346000</v>
      </c>
      <c r="O398" s="108">
        <f t="shared" si="942"/>
        <v>13501740</v>
      </c>
      <c r="P398" s="108">
        <v>60450</v>
      </c>
      <c r="Q398" s="108">
        <f t="shared" si="929"/>
        <v>71935.5</v>
      </c>
      <c r="R398" s="105">
        <f t="shared" si="930"/>
        <v>6045000</v>
      </c>
      <c r="S398" s="108">
        <f t="shared" si="931"/>
        <v>7193550</v>
      </c>
      <c r="T398" s="108">
        <f t="shared" si="880"/>
        <v>11140780</v>
      </c>
      <c r="U398" s="108">
        <f t="shared" si="881"/>
        <v>2808974.2675574655</v>
      </c>
      <c r="V398" s="127">
        <f t="shared" si="882"/>
        <v>0.25213443471260233</v>
      </c>
      <c r="W398" s="108">
        <f t="shared" si="913"/>
        <v>111407.8</v>
      </c>
      <c r="X398" s="108">
        <f t="shared" si="883"/>
        <v>11140780</v>
      </c>
      <c r="Y398" s="108"/>
      <c r="Z398" s="108">
        <f t="shared" si="932"/>
        <v>0</v>
      </c>
      <c r="AA398" s="108">
        <f t="shared" si="943"/>
        <v>0</v>
      </c>
      <c r="AB398" s="108">
        <f t="shared" si="944"/>
        <v>0</v>
      </c>
      <c r="AC398" s="108">
        <f t="shared" si="935"/>
        <v>148361.34453781514</v>
      </c>
      <c r="AD398" s="108">
        <v>176550</v>
      </c>
      <c r="AE398" s="108">
        <f t="shared" si="945"/>
        <v>14836134.453781513</v>
      </c>
      <c r="AF398" s="108">
        <f t="shared" si="946"/>
        <v>17655000</v>
      </c>
      <c r="AG398" s="108">
        <f>_xlfn.XLOOKUP(D398,[1]General!$D$7:$D$477,[1]General!$L$7:$L$477)</f>
        <v>181421.84873949579</v>
      </c>
      <c r="AH398" s="108">
        <f>_xlfn.XLOOKUP(D398,[1]General!$D$7:$D$477,[1]General!$M$7:$M$477)</f>
        <v>215892</v>
      </c>
      <c r="AI398" s="108">
        <f t="shared" si="947"/>
        <v>18142184.87394958</v>
      </c>
      <c r="AJ398" s="108">
        <f t="shared" si="948"/>
        <v>21589200</v>
      </c>
      <c r="AK398" s="108">
        <f t="shared" si="891"/>
        <v>13081400</v>
      </c>
      <c r="AL398" s="108">
        <f t="shared" si="892"/>
        <v>9388352.7799076661</v>
      </c>
      <c r="AM398" s="127">
        <f t="shared" si="893"/>
        <v>0.71768715733084121</v>
      </c>
      <c r="AN398" s="108">
        <f t="shared" si="894"/>
        <v>130814</v>
      </c>
      <c r="AO398" s="108">
        <f t="shared" si="895"/>
        <v>13081400</v>
      </c>
      <c r="AP398" s="108">
        <f t="shared" si="896"/>
        <v>12111090</v>
      </c>
      <c r="AQ398" s="108">
        <f t="shared" si="897"/>
        <v>970310</v>
      </c>
      <c r="AR398" s="116">
        <f t="shared" si="898"/>
        <v>8.011747910386266E-2</v>
      </c>
      <c r="AS398" s="131">
        <f>AVERAGE(I398,M398,Q398,Z398,AD398,AH398)</f>
        <v>121110.90000000001</v>
      </c>
      <c r="AT398" s="156">
        <f t="shared" si="940"/>
        <v>12111090</v>
      </c>
      <c r="AU398" s="157" t="s">
        <v>38</v>
      </c>
      <c r="AW398" s="171"/>
    </row>
    <row r="399" spans="1:78" x14ac:dyDescent="0.35">
      <c r="A399" s="83" t="s">
        <v>424</v>
      </c>
      <c r="B399" s="83"/>
      <c r="C399" s="83"/>
      <c r="D399" s="83"/>
      <c r="E399" s="83"/>
      <c r="F399" s="83"/>
      <c r="G399" s="83"/>
      <c r="H399" s="83"/>
      <c r="I399" s="83"/>
      <c r="J399" s="83"/>
      <c r="K399" s="83"/>
      <c r="L399" s="83"/>
      <c r="M399" s="83"/>
      <c r="N399" s="83"/>
      <c r="O399" s="83"/>
      <c r="P399" s="83"/>
      <c r="Q399" s="83"/>
      <c r="R399" s="83"/>
      <c r="S399" s="83"/>
      <c r="T399" s="83"/>
      <c r="U399" s="83"/>
      <c r="V399" s="83"/>
      <c r="W399" s="108" t="e">
        <f t="shared" si="913"/>
        <v>#DIV/0!</v>
      </c>
      <c r="X399" s="83"/>
      <c r="Y399" s="83"/>
      <c r="Z399" s="83"/>
      <c r="AA399" s="83"/>
      <c r="AB399" s="83"/>
      <c r="AC399" s="83"/>
      <c r="AD399" s="83"/>
      <c r="AE399" s="83"/>
      <c r="AF399" s="83"/>
      <c r="AG399" s="83"/>
      <c r="AH399" s="83"/>
      <c r="AI399" s="83"/>
      <c r="AJ399" s="83"/>
      <c r="AK399" s="83"/>
      <c r="AL399" s="83"/>
      <c r="AM399" s="83"/>
      <c r="AN399" s="83"/>
      <c r="AO399" s="83"/>
      <c r="AP399" s="83"/>
      <c r="AQ399" s="83"/>
      <c r="AR399" s="83"/>
      <c r="AS399" s="218"/>
      <c r="AT399" s="218"/>
      <c r="AU399" s="83"/>
    </row>
    <row r="400" spans="1:78" ht="58" x14ac:dyDescent="0.35">
      <c r="A400" s="9">
        <v>318</v>
      </c>
      <c r="B400" s="9" t="s">
        <v>166</v>
      </c>
      <c r="C400" s="10" t="s">
        <v>392</v>
      </c>
      <c r="D400" s="11" t="s">
        <v>425</v>
      </c>
      <c r="E400" s="10"/>
      <c r="F400" s="12" t="s">
        <v>37</v>
      </c>
      <c r="G400" s="10">
        <v>10</v>
      </c>
      <c r="H400" s="113">
        <v>135294.12</v>
      </c>
      <c r="I400" s="123">
        <f t="shared" si="925"/>
        <v>161000.00279999999</v>
      </c>
      <c r="J400" s="105">
        <f t="shared" si="917"/>
        <v>1352941.2</v>
      </c>
      <c r="K400" s="140">
        <f t="shared" si="918"/>
        <v>1610000.0279999999</v>
      </c>
      <c r="L400" s="108">
        <v>141176.47</v>
      </c>
      <c r="M400" s="108">
        <f t="shared" si="926"/>
        <v>167999.9993</v>
      </c>
      <c r="N400" s="108">
        <f t="shared" si="941"/>
        <v>1411764.7</v>
      </c>
      <c r="O400" s="108">
        <f t="shared" si="942"/>
        <v>1679999.993</v>
      </c>
      <c r="P400" s="108">
        <v>76470.59</v>
      </c>
      <c r="Q400" s="108">
        <f t="shared" si="929"/>
        <v>91000.002099999998</v>
      </c>
      <c r="R400" s="105">
        <f t="shared" ref="R400:R412" si="949">+P400*G400</f>
        <v>764705.89999999991</v>
      </c>
      <c r="S400" s="108">
        <f t="shared" ref="S400:S412" si="950">+Q400*G400</f>
        <v>910000.02099999995</v>
      </c>
      <c r="T400" s="108">
        <f t="shared" si="880"/>
        <v>1400000.0139999997</v>
      </c>
      <c r="U400" s="108">
        <f t="shared" si="881"/>
        <v>347658.83049334504</v>
      </c>
      <c r="V400" s="127">
        <f t="shared" si="882"/>
        <v>0.24832773358339774</v>
      </c>
      <c r="W400" s="108">
        <f t="shared" si="913"/>
        <v>140000.00139999998</v>
      </c>
      <c r="X400" s="108">
        <f t="shared" si="883"/>
        <v>1400000.0139999997</v>
      </c>
      <c r="Y400" s="108">
        <v>130378</v>
      </c>
      <c r="Z400" s="108">
        <f t="shared" ref="Z400:Z412" si="951">+Y400*1.19</f>
        <v>155149.82</v>
      </c>
      <c r="AA400" s="108">
        <f t="shared" si="943"/>
        <v>1303780</v>
      </c>
      <c r="AB400" s="108">
        <f t="shared" si="944"/>
        <v>1551498.2000000002</v>
      </c>
      <c r="AC400" s="108">
        <f t="shared" si="935"/>
        <v>118689.0756302521</v>
      </c>
      <c r="AD400" s="108">
        <v>141240</v>
      </c>
      <c r="AE400" s="108">
        <f t="shared" ref="AE400" si="952">+AC400*G400</f>
        <v>1186890.7563025211</v>
      </c>
      <c r="AF400" s="108">
        <f t="shared" ref="AF400" si="953">+AD400*G400</f>
        <v>1412400</v>
      </c>
      <c r="AG400" s="108">
        <f>_xlfn.XLOOKUP(D400,[1]General!$D$7:$D$477,[1]General!$L$7:$L$477)</f>
        <v>136134.45378151262</v>
      </c>
      <c r="AH400" s="108">
        <f>_xlfn.XLOOKUP(D400,[1]General!$D$7:$D$477,[1]General!$M$7:$M$477)</f>
        <v>162000</v>
      </c>
      <c r="AI400" s="108">
        <f t="shared" si="947"/>
        <v>1361344.5378151261</v>
      </c>
      <c r="AJ400" s="108">
        <f t="shared" si="948"/>
        <v>1620000</v>
      </c>
      <c r="AK400" s="108">
        <f t="shared" si="891"/>
        <v>1527966.0666666667</v>
      </c>
      <c r="AL400" s="108">
        <f t="shared" si="892"/>
        <v>86370.369048701483</v>
      </c>
      <c r="AM400" s="127">
        <f t="shared" si="893"/>
        <v>5.6526365953350456E-2</v>
      </c>
      <c r="AN400" s="108">
        <f t="shared" si="894"/>
        <v>152796.60666666666</v>
      </c>
      <c r="AO400" s="108">
        <f t="shared" si="895"/>
        <v>1527966.0666666667</v>
      </c>
      <c r="AP400" s="108">
        <f t="shared" si="896"/>
        <v>1463983.0403333332</v>
      </c>
      <c r="AQ400" s="108">
        <f t="shared" si="897"/>
        <v>63983.026333333459</v>
      </c>
      <c r="AR400" s="116">
        <f t="shared" si="898"/>
        <v>4.3704759256476912E-2</v>
      </c>
      <c r="AS400" s="131">
        <f t="shared" ref="AS400:AS406" si="954">AVERAGE(I400,M400,Q400,Z400,AD400,AH400)</f>
        <v>146398.30403333332</v>
      </c>
      <c r="AT400" s="156">
        <f t="shared" si="940"/>
        <v>1463983.0403333332</v>
      </c>
      <c r="AU400" s="157" t="s">
        <v>38</v>
      </c>
    </row>
    <row r="401" spans="1:78" ht="101.5" x14ac:dyDescent="0.35">
      <c r="A401" s="9">
        <v>319</v>
      </c>
      <c r="B401" s="9" t="s">
        <v>166</v>
      </c>
      <c r="C401" s="9" t="s">
        <v>175</v>
      </c>
      <c r="D401" s="39" t="s">
        <v>176</v>
      </c>
      <c r="E401" s="73"/>
      <c r="F401" s="12" t="s">
        <v>37</v>
      </c>
      <c r="G401" s="10">
        <v>1</v>
      </c>
      <c r="H401" s="113">
        <v>1725000</v>
      </c>
      <c r="I401" s="123">
        <f t="shared" si="925"/>
        <v>2052750</v>
      </c>
      <c r="J401" s="105">
        <f t="shared" si="917"/>
        <v>1725000</v>
      </c>
      <c r="K401" s="140">
        <f t="shared" si="918"/>
        <v>2052750</v>
      </c>
      <c r="L401" s="108">
        <v>1830000</v>
      </c>
      <c r="M401" s="108">
        <f t="shared" si="926"/>
        <v>2177700</v>
      </c>
      <c r="N401" s="108">
        <f t="shared" si="941"/>
        <v>1830000</v>
      </c>
      <c r="O401" s="108">
        <f t="shared" si="942"/>
        <v>2177700</v>
      </c>
      <c r="P401" s="108">
        <v>975000</v>
      </c>
      <c r="Q401" s="108">
        <f t="shared" si="929"/>
        <v>1160250</v>
      </c>
      <c r="R401" s="105">
        <f t="shared" si="949"/>
        <v>975000</v>
      </c>
      <c r="S401" s="108">
        <f t="shared" si="950"/>
        <v>1160250</v>
      </c>
      <c r="T401" s="108">
        <f t="shared" si="880"/>
        <v>1796900</v>
      </c>
      <c r="U401" s="108">
        <f t="shared" si="881"/>
        <v>453060.36573507509</v>
      </c>
      <c r="V401" s="127">
        <f t="shared" si="882"/>
        <v>0.25213443471260233</v>
      </c>
      <c r="W401" s="108">
        <f t="shared" si="913"/>
        <v>1796900</v>
      </c>
      <c r="X401" s="108">
        <f t="shared" si="883"/>
        <v>1796900</v>
      </c>
      <c r="Y401" s="108">
        <v>1075840</v>
      </c>
      <c r="Z401" s="108">
        <f t="shared" si="951"/>
        <v>1280249.5999999999</v>
      </c>
      <c r="AA401" s="108">
        <f t="shared" si="943"/>
        <v>1075840</v>
      </c>
      <c r="AB401" s="108">
        <f t="shared" si="944"/>
        <v>1280249.5999999999</v>
      </c>
      <c r="AC401" s="108">
        <f t="shared" si="935"/>
        <v>1207142.8571428573</v>
      </c>
      <c r="AD401" s="108">
        <v>1436500</v>
      </c>
      <c r="AE401" s="108">
        <f t="shared" ref="AE401:AE412" si="955">+AC401*G401</f>
        <v>1207142.8571428573</v>
      </c>
      <c r="AF401" s="108">
        <f t="shared" ref="AF401:AF412" si="956">+AD401*G401</f>
        <v>1436500</v>
      </c>
      <c r="AG401" s="108">
        <f>_xlfn.XLOOKUP(D401,[1]General!$D$7:$D$477,[1]General!$L$7:$L$477)</f>
        <v>1195647.0588235294</v>
      </c>
      <c r="AH401" s="108">
        <f>_xlfn.XLOOKUP(D401,[1]General!$D$7:$D$477,[1]General!$M$7:$M$477)</f>
        <v>1422820</v>
      </c>
      <c r="AI401" s="108">
        <f t="shared" si="947"/>
        <v>1195647.0588235294</v>
      </c>
      <c r="AJ401" s="108">
        <f t="shared" si="948"/>
        <v>1422820</v>
      </c>
      <c r="AK401" s="108">
        <f t="shared" si="891"/>
        <v>1379856.5333333332</v>
      </c>
      <c r="AL401" s="108">
        <f t="shared" si="892"/>
        <v>70653.810824580185</v>
      </c>
      <c r="AM401" s="127">
        <f t="shared" si="893"/>
        <v>5.1203736850744239E-2</v>
      </c>
      <c r="AN401" s="108">
        <f t="shared" si="894"/>
        <v>1379856.5333333332</v>
      </c>
      <c r="AO401" s="108">
        <f t="shared" si="895"/>
        <v>1379856.5333333332</v>
      </c>
      <c r="AP401" s="108">
        <f t="shared" si="896"/>
        <v>1588378.2666666666</v>
      </c>
      <c r="AQ401" s="108">
        <f t="shared" si="897"/>
        <v>208521.73333333243</v>
      </c>
      <c r="AR401" s="116">
        <f t="shared" si="898"/>
        <v>0.1312796439672593</v>
      </c>
      <c r="AS401" s="131">
        <f t="shared" si="954"/>
        <v>1588378.2666666666</v>
      </c>
      <c r="AT401" s="156">
        <f t="shared" si="940"/>
        <v>1588378.2666666666</v>
      </c>
      <c r="AU401" s="157" t="s">
        <v>38</v>
      </c>
    </row>
    <row r="402" spans="1:78" ht="72.5" x14ac:dyDescent="0.35">
      <c r="A402" s="9">
        <v>320</v>
      </c>
      <c r="B402" s="9" t="s">
        <v>166</v>
      </c>
      <c r="C402" s="9" t="s">
        <v>173</v>
      </c>
      <c r="D402" s="39" t="s">
        <v>174</v>
      </c>
      <c r="E402" s="73"/>
      <c r="F402" s="12" t="s">
        <v>37</v>
      </c>
      <c r="G402" s="10">
        <v>4</v>
      </c>
      <c r="H402" s="113">
        <v>241596.64</v>
      </c>
      <c r="I402" s="123">
        <f t="shared" si="925"/>
        <v>287500.00160000002</v>
      </c>
      <c r="J402" s="105">
        <f t="shared" si="917"/>
        <v>966386.56</v>
      </c>
      <c r="K402" s="140">
        <f t="shared" si="918"/>
        <v>1150000.0064000001</v>
      </c>
      <c r="L402" s="108">
        <v>247899.16</v>
      </c>
      <c r="M402" s="108">
        <f t="shared" si="926"/>
        <v>295000.00040000002</v>
      </c>
      <c r="N402" s="108">
        <f t="shared" si="941"/>
        <v>991596.64</v>
      </c>
      <c r="O402" s="108">
        <f t="shared" si="942"/>
        <v>1180000.0016000001</v>
      </c>
      <c r="P402" s="108">
        <v>136554.62</v>
      </c>
      <c r="Q402" s="108">
        <f t="shared" si="929"/>
        <v>162499.99779999998</v>
      </c>
      <c r="R402" s="105">
        <f t="shared" si="949"/>
        <v>546218.48</v>
      </c>
      <c r="S402" s="108">
        <f t="shared" si="950"/>
        <v>649999.99119999993</v>
      </c>
      <c r="T402" s="108">
        <f t="shared" si="880"/>
        <v>993333.33306666685</v>
      </c>
      <c r="U402" s="108">
        <f t="shared" si="881"/>
        <v>243082.06797430918</v>
      </c>
      <c r="V402" s="127">
        <f t="shared" si="882"/>
        <v>0.24471349131499939</v>
      </c>
      <c r="W402" s="108">
        <f t="shared" si="913"/>
        <v>248333.33326666671</v>
      </c>
      <c r="X402" s="108">
        <f t="shared" si="883"/>
        <v>993333.33306666685</v>
      </c>
      <c r="Y402" s="108">
        <v>194668</v>
      </c>
      <c r="Z402" s="108">
        <f t="shared" si="951"/>
        <v>231654.91999999998</v>
      </c>
      <c r="AA402" s="108">
        <f t="shared" si="943"/>
        <v>778672</v>
      </c>
      <c r="AB402" s="108">
        <f t="shared" si="944"/>
        <v>926619.67999999993</v>
      </c>
      <c r="AC402" s="108">
        <f t="shared" si="935"/>
        <v>238277.31092436975</v>
      </c>
      <c r="AD402" s="108">
        <v>283550</v>
      </c>
      <c r="AE402" s="108">
        <f t="shared" si="955"/>
        <v>953109.24369747902</v>
      </c>
      <c r="AF402" s="108">
        <f t="shared" si="956"/>
        <v>1134200</v>
      </c>
      <c r="AG402" s="108">
        <f>_xlfn.XLOOKUP(D402,[1]General!$D$7:$D$477,[1]General!$L$7:$L$477)</f>
        <v>230521.00840336137</v>
      </c>
      <c r="AH402" s="108">
        <f>_xlfn.XLOOKUP(D402,[1]General!$D$7:$D$477,[1]General!$M$7:$M$477)</f>
        <v>274320</v>
      </c>
      <c r="AI402" s="108">
        <f t="shared" si="947"/>
        <v>922084.03361344547</v>
      </c>
      <c r="AJ402" s="108">
        <f t="shared" si="948"/>
        <v>1097280</v>
      </c>
      <c r="AK402" s="108">
        <f t="shared" si="891"/>
        <v>1052699.8933333333</v>
      </c>
      <c r="AL402" s="108">
        <f t="shared" si="892"/>
        <v>90417.316725039433</v>
      </c>
      <c r="AM402" s="127">
        <f t="shared" si="893"/>
        <v>8.5890876685411746E-2</v>
      </c>
      <c r="AN402" s="108">
        <f t="shared" si="894"/>
        <v>263174.97333333333</v>
      </c>
      <c r="AO402" s="108">
        <f t="shared" si="895"/>
        <v>1052699.8933333333</v>
      </c>
      <c r="AP402" s="108">
        <f t="shared" si="896"/>
        <v>1023016.6132</v>
      </c>
      <c r="AQ402" s="108">
        <f t="shared" si="897"/>
        <v>29683.280133333232</v>
      </c>
      <c r="AR402" s="116">
        <f t="shared" si="898"/>
        <v>2.9015442907113515E-2</v>
      </c>
      <c r="AS402" s="131">
        <f t="shared" si="954"/>
        <v>255754.15330000001</v>
      </c>
      <c r="AT402" s="156">
        <f t="shared" si="940"/>
        <v>1023016.6132</v>
      </c>
      <c r="AU402" s="157" t="s">
        <v>38</v>
      </c>
    </row>
    <row r="403" spans="1:78" ht="58" x14ac:dyDescent="0.35">
      <c r="A403" s="9">
        <v>321</v>
      </c>
      <c r="B403" s="9" t="s">
        <v>166</v>
      </c>
      <c r="C403" s="9" t="s">
        <v>179</v>
      </c>
      <c r="D403" s="39" t="s">
        <v>180</v>
      </c>
      <c r="E403" s="73"/>
      <c r="F403" s="12" t="s">
        <v>37</v>
      </c>
      <c r="G403" s="10">
        <v>1</v>
      </c>
      <c r="H403" s="113">
        <v>1150000</v>
      </c>
      <c r="I403" s="123">
        <f t="shared" si="925"/>
        <v>1368500</v>
      </c>
      <c r="J403" s="105">
        <f t="shared" si="917"/>
        <v>1150000</v>
      </c>
      <c r="K403" s="140">
        <f t="shared" si="918"/>
        <v>1368500</v>
      </c>
      <c r="L403" s="108">
        <v>1200000</v>
      </c>
      <c r="M403" s="108">
        <f t="shared" si="926"/>
        <v>1428000</v>
      </c>
      <c r="N403" s="108">
        <f t="shared" si="941"/>
        <v>1200000</v>
      </c>
      <c r="O403" s="108">
        <f t="shared" si="942"/>
        <v>1428000</v>
      </c>
      <c r="P403" s="108">
        <v>650000</v>
      </c>
      <c r="Q403" s="108">
        <f t="shared" si="929"/>
        <v>773500</v>
      </c>
      <c r="R403" s="105">
        <f t="shared" si="949"/>
        <v>650000</v>
      </c>
      <c r="S403" s="108">
        <f t="shared" si="950"/>
        <v>773500</v>
      </c>
      <c r="T403" s="108">
        <f t="shared" si="880"/>
        <v>1190000</v>
      </c>
      <c r="U403" s="108">
        <f t="shared" si="881"/>
        <v>295510.01111073489</v>
      </c>
      <c r="V403" s="127">
        <f t="shared" si="882"/>
        <v>0.24832774042918898</v>
      </c>
      <c r="W403" s="108">
        <f t="shared" si="913"/>
        <v>1190000</v>
      </c>
      <c r="X403" s="108">
        <f t="shared" si="883"/>
        <v>1190000</v>
      </c>
      <c r="Y403" s="108">
        <v>705840</v>
      </c>
      <c r="Z403" s="108">
        <f t="shared" si="951"/>
        <v>839949.6</v>
      </c>
      <c r="AA403" s="108">
        <f t="shared" si="943"/>
        <v>705840</v>
      </c>
      <c r="AB403" s="108">
        <f t="shared" si="944"/>
        <v>839949.6</v>
      </c>
      <c r="AC403" s="108">
        <f t="shared" si="935"/>
        <v>637504.20168067235</v>
      </c>
      <c r="AD403" s="108">
        <v>758630</v>
      </c>
      <c r="AE403" s="108">
        <f t="shared" si="955"/>
        <v>637504.20168067235</v>
      </c>
      <c r="AF403" s="108">
        <f t="shared" si="956"/>
        <v>758630</v>
      </c>
      <c r="AG403" s="108">
        <f>_xlfn.XLOOKUP(D403,[1]General!$D$7:$D$477,[1]General!$L$7:$L$477)</f>
        <v>739663.86554621847</v>
      </c>
      <c r="AH403" s="108">
        <f>_xlfn.XLOOKUP(D403,[1]General!$D$7:$D$477,[1]General!$M$7:$M$477)</f>
        <v>880200</v>
      </c>
      <c r="AI403" s="108">
        <f t="shared" si="947"/>
        <v>739663.86554621847</v>
      </c>
      <c r="AJ403" s="108">
        <f t="shared" si="948"/>
        <v>880200</v>
      </c>
      <c r="AK403" s="108">
        <f t="shared" si="891"/>
        <v>826259.8666666667</v>
      </c>
      <c r="AL403" s="108">
        <f t="shared" si="892"/>
        <v>50565.949175661241</v>
      </c>
      <c r="AM403" s="127">
        <f t="shared" si="893"/>
        <v>6.1198602540937369E-2</v>
      </c>
      <c r="AN403" s="108">
        <f t="shared" si="894"/>
        <v>826259.8666666667</v>
      </c>
      <c r="AO403" s="108">
        <f t="shared" si="895"/>
        <v>826259.8666666667</v>
      </c>
      <c r="AP403" s="108">
        <f t="shared" si="896"/>
        <v>1008129.9333333333</v>
      </c>
      <c r="AQ403" s="108">
        <f t="shared" si="897"/>
        <v>181870.06666666665</v>
      </c>
      <c r="AR403" s="133">
        <f t="shared" si="898"/>
        <v>0.18040339905920855</v>
      </c>
      <c r="AS403" s="131">
        <f t="shared" si="954"/>
        <v>1008129.9333333332</v>
      </c>
      <c r="AT403" s="156">
        <f t="shared" si="940"/>
        <v>1008129.9333333332</v>
      </c>
      <c r="AU403" s="157" t="s">
        <v>38</v>
      </c>
    </row>
    <row r="404" spans="1:78" ht="29" x14ac:dyDescent="0.35">
      <c r="A404" s="9">
        <v>322</v>
      </c>
      <c r="B404" s="9" t="s">
        <v>166</v>
      </c>
      <c r="C404" s="10" t="s">
        <v>201</v>
      </c>
      <c r="D404" s="39" t="s">
        <v>202</v>
      </c>
      <c r="E404" s="73"/>
      <c r="F404" s="12" t="s">
        <v>37</v>
      </c>
      <c r="G404" s="10">
        <v>15</v>
      </c>
      <c r="H404" s="113">
        <v>207000</v>
      </c>
      <c r="I404" s="123">
        <f t="shared" si="925"/>
        <v>246330</v>
      </c>
      <c r="J404" s="105">
        <f t="shared" si="917"/>
        <v>3105000</v>
      </c>
      <c r="K404" s="140">
        <f t="shared" si="918"/>
        <v>3694950</v>
      </c>
      <c r="L404" s="108">
        <v>219600</v>
      </c>
      <c r="M404" s="108">
        <f t="shared" si="926"/>
        <v>261324</v>
      </c>
      <c r="N404" s="108">
        <f t="shared" si="941"/>
        <v>3294000</v>
      </c>
      <c r="O404" s="108">
        <f t="shared" si="942"/>
        <v>3919860</v>
      </c>
      <c r="P404" s="108">
        <v>117000</v>
      </c>
      <c r="Q404" s="108">
        <f t="shared" si="929"/>
        <v>139230</v>
      </c>
      <c r="R404" s="105">
        <f t="shared" si="949"/>
        <v>1755000</v>
      </c>
      <c r="S404" s="108">
        <f t="shared" si="950"/>
        <v>2088450</v>
      </c>
      <c r="T404" s="108">
        <f t="shared" si="880"/>
        <v>3234420</v>
      </c>
      <c r="U404" s="108">
        <f t="shared" si="881"/>
        <v>815508.65832313511</v>
      </c>
      <c r="V404" s="127">
        <f t="shared" si="882"/>
        <v>0.25213443471260227</v>
      </c>
      <c r="W404" s="108">
        <f t="shared" si="913"/>
        <v>215628</v>
      </c>
      <c r="X404" s="108">
        <f t="shared" si="883"/>
        <v>3234420</v>
      </c>
      <c r="Y404" s="108">
        <v>115092</v>
      </c>
      <c r="Z404" s="108">
        <f t="shared" si="951"/>
        <v>136959.47999999998</v>
      </c>
      <c r="AA404" s="108">
        <f t="shared" si="943"/>
        <v>1726380</v>
      </c>
      <c r="AB404" s="108">
        <f t="shared" si="944"/>
        <v>2054392.1999999997</v>
      </c>
      <c r="AC404" s="108">
        <f t="shared" si="935"/>
        <v>124983.19327731093</v>
      </c>
      <c r="AD404" s="108">
        <v>148730</v>
      </c>
      <c r="AE404" s="108">
        <f t="shared" si="955"/>
        <v>1874747.8991596638</v>
      </c>
      <c r="AF404" s="108">
        <f t="shared" si="956"/>
        <v>2230950</v>
      </c>
      <c r="AG404" s="108">
        <f>_xlfn.XLOOKUP(D404,[1]General!$D$7:$D$477,[1]General!$L$7:$L$477)</f>
        <v>131596.63865546219</v>
      </c>
      <c r="AH404" s="108">
        <f>_xlfn.XLOOKUP(D404,[1]General!$D$7:$D$477,[1]General!$M$7:$M$477)</f>
        <v>156600</v>
      </c>
      <c r="AI404" s="108">
        <f t="shared" si="947"/>
        <v>1973949.5798319327</v>
      </c>
      <c r="AJ404" s="108">
        <f t="shared" si="948"/>
        <v>2349000</v>
      </c>
      <c r="AK404" s="108">
        <f t="shared" si="891"/>
        <v>2211447.4</v>
      </c>
      <c r="AL404" s="108">
        <f t="shared" si="892"/>
        <v>121061.14848918306</v>
      </c>
      <c r="AM404" s="127">
        <f t="shared" si="893"/>
        <v>5.4742947306448742E-2</v>
      </c>
      <c r="AN404" s="108">
        <f t="shared" si="894"/>
        <v>147429.82666666666</v>
      </c>
      <c r="AO404" s="108">
        <f t="shared" si="895"/>
        <v>2211447.4</v>
      </c>
      <c r="AP404" s="108">
        <f t="shared" si="896"/>
        <v>2722933.7</v>
      </c>
      <c r="AQ404" s="108">
        <f t="shared" si="897"/>
        <v>511486.29999999853</v>
      </c>
      <c r="AR404" s="133">
        <f t="shared" si="898"/>
        <v>0.18784383182006911</v>
      </c>
      <c r="AS404" s="131">
        <f t="shared" si="954"/>
        <v>181528.91333333333</v>
      </c>
      <c r="AT404" s="156">
        <f t="shared" si="940"/>
        <v>2722933.7</v>
      </c>
      <c r="AU404" s="157" t="s">
        <v>38</v>
      </c>
    </row>
    <row r="405" spans="1:78" ht="58" x14ac:dyDescent="0.35">
      <c r="A405" s="9">
        <v>323</v>
      </c>
      <c r="B405" s="9" t="s">
        <v>166</v>
      </c>
      <c r="C405" s="10" t="s">
        <v>213</v>
      </c>
      <c r="D405" s="39" t="s">
        <v>214</v>
      </c>
      <c r="E405" s="73"/>
      <c r="F405" s="12" t="s">
        <v>37</v>
      </c>
      <c r="G405" s="10">
        <v>10</v>
      </c>
      <c r="H405" s="113">
        <v>11596.64</v>
      </c>
      <c r="I405" s="123">
        <f t="shared" si="925"/>
        <v>13800.0016</v>
      </c>
      <c r="J405" s="105">
        <f t="shared" si="917"/>
        <v>115966.39999999999</v>
      </c>
      <c r="K405" s="140">
        <f t="shared" si="918"/>
        <v>138000.016</v>
      </c>
      <c r="L405" s="108">
        <v>11899.16</v>
      </c>
      <c r="M405" s="108">
        <f t="shared" si="926"/>
        <v>14160.000399999999</v>
      </c>
      <c r="N405" s="108">
        <f t="shared" si="941"/>
        <v>118991.6</v>
      </c>
      <c r="O405" s="108">
        <f t="shared" si="942"/>
        <v>141600.00399999999</v>
      </c>
      <c r="P405" s="108">
        <v>6554.62</v>
      </c>
      <c r="Q405" s="108">
        <f t="shared" si="929"/>
        <v>7799.9977999999992</v>
      </c>
      <c r="R405" s="105">
        <f t="shared" si="949"/>
        <v>65546.2</v>
      </c>
      <c r="S405" s="108">
        <f t="shared" si="950"/>
        <v>77999.977999999988</v>
      </c>
      <c r="T405" s="108">
        <f t="shared" si="880"/>
        <v>119199.99933333334</v>
      </c>
      <c r="U405" s="108">
        <f t="shared" si="881"/>
        <v>29169.862264563024</v>
      </c>
      <c r="V405" s="127">
        <f t="shared" si="882"/>
        <v>0.24471361097068314</v>
      </c>
      <c r="W405" s="108">
        <f t="shared" si="913"/>
        <v>11919.999933333333</v>
      </c>
      <c r="X405" s="108">
        <f t="shared" si="883"/>
        <v>119199.99933333334</v>
      </c>
      <c r="Y405" s="108">
        <v>6840</v>
      </c>
      <c r="Z405" s="108">
        <f t="shared" si="951"/>
        <v>8139.5999999999995</v>
      </c>
      <c r="AA405" s="108">
        <f t="shared" si="943"/>
        <v>68400</v>
      </c>
      <c r="AB405" s="108">
        <f t="shared" si="944"/>
        <v>81396</v>
      </c>
      <c r="AC405" s="108">
        <f t="shared" si="935"/>
        <v>6204.2016806722695</v>
      </c>
      <c r="AD405" s="108">
        <v>7383</v>
      </c>
      <c r="AE405" s="108">
        <f t="shared" si="955"/>
        <v>62042.016806722691</v>
      </c>
      <c r="AF405" s="108">
        <f t="shared" si="956"/>
        <v>73830</v>
      </c>
      <c r="AG405" s="108">
        <f>_xlfn.XLOOKUP(D405,[1]General!$D$7:$D$477,[1]General!$L$7:$L$477)</f>
        <v>7623.5294117647063</v>
      </c>
      <c r="AH405" s="108">
        <f>_xlfn.XLOOKUP(D405,[1]General!$D$7:$D$477,[1]General!$M$7:$M$477)</f>
        <v>9072</v>
      </c>
      <c r="AI405" s="108">
        <f t="shared" si="947"/>
        <v>76235.294117647063</v>
      </c>
      <c r="AJ405" s="108">
        <f t="shared" si="948"/>
        <v>90720</v>
      </c>
      <c r="AK405" s="108">
        <f t="shared" si="891"/>
        <v>81982</v>
      </c>
      <c r="AL405" s="108">
        <f t="shared" si="892"/>
        <v>6907.7527460093706</v>
      </c>
      <c r="AM405" s="127">
        <f t="shared" si="893"/>
        <v>8.4259383108601524E-2</v>
      </c>
      <c r="AN405" s="108">
        <f t="shared" si="894"/>
        <v>8198.1999999999989</v>
      </c>
      <c r="AO405" s="108">
        <f t="shared" si="895"/>
        <v>81982</v>
      </c>
      <c r="AP405" s="108">
        <f t="shared" si="896"/>
        <v>100590.99966666667</v>
      </c>
      <c r="AQ405" s="108">
        <f t="shared" si="897"/>
        <v>18608.999666666659</v>
      </c>
      <c r="AR405" s="133">
        <f t="shared" si="898"/>
        <v>0.18499666698146169</v>
      </c>
      <c r="AS405" s="131">
        <f t="shared" si="954"/>
        <v>10059.099966666667</v>
      </c>
      <c r="AT405" s="156">
        <f t="shared" si="940"/>
        <v>100590.99966666667</v>
      </c>
      <c r="AU405" s="157" t="s">
        <v>38</v>
      </c>
    </row>
    <row r="406" spans="1:78" ht="72.5" x14ac:dyDescent="0.35">
      <c r="A406" s="9">
        <v>324</v>
      </c>
      <c r="B406" s="9" t="s">
        <v>166</v>
      </c>
      <c r="C406" s="10" t="s">
        <v>215</v>
      </c>
      <c r="D406" s="39" t="s">
        <v>216</v>
      </c>
      <c r="E406" s="73"/>
      <c r="F406" s="12" t="s">
        <v>37</v>
      </c>
      <c r="G406" s="10">
        <v>50</v>
      </c>
      <c r="H406" s="113">
        <v>6900</v>
      </c>
      <c r="I406" s="123">
        <f t="shared" si="925"/>
        <v>8211</v>
      </c>
      <c r="J406" s="105">
        <f t="shared" si="917"/>
        <v>345000</v>
      </c>
      <c r="K406" s="140">
        <f t="shared" si="918"/>
        <v>410550</v>
      </c>
      <c r="L406" s="108">
        <v>7200</v>
      </c>
      <c r="M406" s="108">
        <f t="shared" si="926"/>
        <v>8568</v>
      </c>
      <c r="N406" s="108">
        <f t="shared" si="941"/>
        <v>360000</v>
      </c>
      <c r="O406" s="108">
        <f t="shared" si="942"/>
        <v>428400</v>
      </c>
      <c r="P406" s="108">
        <v>3900</v>
      </c>
      <c r="Q406" s="108">
        <f t="shared" si="929"/>
        <v>4641</v>
      </c>
      <c r="R406" s="105">
        <f t="shared" si="949"/>
        <v>195000</v>
      </c>
      <c r="S406" s="108">
        <f t="shared" si="950"/>
        <v>232050</v>
      </c>
      <c r="T406" s="108">
        <f t="shared" si="880"/>
        <v>357000</v>
      </c>
      <c r="U406" s="108">
        <f t="shared" si="881"/>
        <v>88653.003333220477</v>
      </c>
      <c r="V406" s="127">
        <f t="shared" si="882"/>
        <v>0.24832774042918901</v>
      </c>
      <c r="W406" s="108">
        <f t="shared" si="913"/>
        <v>7140</v>
      </c>
      <c r="X406" s="108">
        <f t="shared" si="883"/>
        <v>357000</v>
      </c>
      <c r="Y406" s="108">
        <v>4437</v>
      </c>
      <c r="Z406" s="108">
        <f t="shared" si="951"/>
        <v>5280.03</v>
      </c>
      <c r="AA406" s="108">
        <f t="shared" si="943"/>
        <v>221850</v>
      </c>
      <c r="AB406" s="108">
        <f t="shared" si="944"/>
        <v>264001.5</v>
      </c>
      <c r="AC406" s="108">
        <f t="shared" si="935"/>
        <v>4046.2184873949582</v>
      </c>
      <c r="AD406" s="108">
        <v>4815</v>
      </c>
      <c r="AE406" s="108">
        <f t="shared" si="955"/>
        <v>202310.9243697479</v>
      </c>
      <c r="AF406" s="108">
        <f t="shared" si="956"/>
        <v>240750</v>
      </c>
      <c r="AG406" s="108">
        <f>_xlfn.XLOOKUP(D406,[1]General!$D$7:$D$477,[1]General!$L$7:$L$477)</f>
        <v>4719.3277310924368</v>
      </c>
      <c r="AH406" s="108">
        <f>_xlfn.XLOOKUP(D406,[1]General!$D$7:$D$477,[1]General!$M$7:$M$477)</f>
        <v>5616</v>
      </c>
      <c r="AI406" s="108">
        <f t="shared" si="947"/>
        <v>235966.38655462183</v>
      </c>
      <c r="AJ406" s="108">
        <f t="shared" si="948"/>
        <v>280800</v>
      </c>
      <c r="AK406" s="108">
        <f t="shared" si="891"/>
        <v>261850.5</v>
      </c>
      <c r="AL406" s="108">
        <f t="shared" si="892"/>
        <v>16420.936346627739</v>
      </c>
      <c r="AM406" s="127">
        <f t="shared" si="893"/>
        <v>6.2711113198667706E-2</v>
      </c>
      <c r="AN406" s="108">
        <f t="shared" si="894"/>
        <v>5237.0099999999993</v>
      </c>
      <c r="AO406" s="108">
        <f t="shared" si="895"/>
        <v>261850.5</v>
      </c>
      <c r="AP406" s="108">
        <f t="shared" si="896"/>
        <v>309425.25</v>
      </c>
      <c r="AQ406" s="108">
        <f t="shared" si="897"/>
        <v>47574.75</v>
      </c>
      <c r="AR406" s="133">
        <f t="shared" si="898"/>
        <v>0.15375199664539335</v>
      </c>
      <c r="AS406" s="131">
        <f t="shared" si="954"/>
        <v>6188.5050000000001</v>
      </c>
      <c r="AT406" s="156">
        <f t="shared" si="940"/>
        <v>309425.25</v>
      </c>
      <c r="AU406" s="157" t="s">
        <v>38</v>
      </c>
    </row>
    <row r="407" spans="1:78" ht="130.5" x14ac:dyDescent="0.35">
      <c r="A407" s="9">
        <v>325</v>
      </c>
      <c r="B407" s="9" t="s">
        <v>166</v>
      </c>
      <c r="C407" s="10" t="s">
        <v>217</v>
      </c>
      <c r="D407" s="39" t="s">
        <v>218</v>
      </c>
      <c r="E407" s="73"/>
      <c r="F407" s="12" t="s">
        <v>37</v>
      </c>
      <c r="G407" s="10">
        <v>1</v>
      </c>
      <c r="H407" s="113">
        <v>2300000</v>
      </c>
      <c r="I407" s="123">
        <f t="shared" si="925"/>
        <v>2737000</v>
      </c>
      <c r="J407" s="105">
        <f t="shared" si="917"/>
        <v>2300000</v>
      </c>
      <c r="K407" s="140">
        <f t="shared" si="918"/>
        <v>2737000</v>
      </c>
      <c r="L407" s="108">
        <v>2440000</v>
      </c>
      <c r="M407" s="108">
        <f t="shared" si="926"/>
        <v>2903600</v>
      </c>
      <c r="N407" s="108">
        <f t="shared" si="941"/>
        <v>2440000</v>
      </c>
      <c r="O407" s="108">
        <f t="shared" si="942"/>
        <v>2903600</v>
      </c>
      <c r="P407" s="108">
        <v>1300000</v>
      </c>
      <c r="Q407" s="108">
        <f t="shared" si="929"/>
        <v>1547000</v>
      </c>
      <c r="R407" s="105">
        <f t="shared" si="949"/>
        <v>1300000</v>
      </c>
      <c r="S407" s="108">
        <f t="shared" si="950"/>
        <v>1547000</v>
      </c>
      <c r="T407" s="108">
        <f t="shared" si="880"/>
        <v>2395866.6666666665</v>
      </c>
      <c r="U407" s="108">
        <f t="shared" si="881"/>
        <v>604080.48764676682</v>
      </c>
      <c r="V407" s="127">
        <f t="shared" si="882"/>
        <v>0.25213443471260233</v>
      </c>
      <c r="W407" s="108">
        <f t="shared" si="913"/>
        <v>2395866.6666666665</v>
      </c>
      <c r="X407" s="108">
        <f t="shared" si="883"/>
        <v>2395866.6666666665</v>
      </c>
      <c r="Y407" s="108">
        <v>249966</v>
      </c>
      <c r="Z407" s="108">
        <f t="shared" si="951"/>
        <v>297459.53999999998</v>
      </c>
      <c r="AA407" s="108">
        <f t="shared" si="943"/>
        <v>249966</v>
      </c>
      <c r="AB407" s="108">
        <f t="shared" si="944"/>
        <v>297459.53999999998</v>
      </c>
      <c r="AC407" s="108">
        <f t="shared" si="935"/>
        <v>313806.72268907563</v>
      </c>
      <c r="AD407" s="108">
        <v>373430</v>
      </c>
      <c r="AE407" s="108">
        <f t="shared" si="955"/>
        <v>313806.72268907563</v>
      </c>
      <c r="AF407" s="108">
        <f t="shared" si="956"/>
        <v>373430</v>
      </c>
      <c r="AG407" s="108">
        <f>_xlfn.XLOOKUP(D407,[1]General!$D$7:$D$477,[1]General!$L$7:$L$477)</f>
        <v>290420.16806722688</v>
      </c>
      <c r="AH407" s="108">
        <f>_xlfn.XLOOKUP(D407,[1]General!$D$7:$D$477,[1]General!$M$7:$M$477)</f>
        <v>345600</v>
      </c>
      <c r="AI407" s="108">
        <f t="shared" si="947"/>
        <v>290420.16806722688</v>
      </c>
      <c r="AJ407" s="108">
        <f t="shared" si="948"/>
        <v>345600</v>
      </c>
      <c r="AK407" s="108">
        <f t="shared" si="891"/>
        <v>338829.84666666668</v>
      </c>
      <c r="AL407" s="108">
        <f t="shared" si="892"/>
        <v>31382.096066287373</v>
      </c>
      <c r="AM407" s="127">
        <f t="shared" si="893"/>
        <v>9.2619042788046904E-2</v>
      </c>
      <c r="AN407" s="108">
        <f t="shared" si="894"/>
        <v>338829.84666666668</v>
      </c>
      <c r="AO407" s="108">
        <f t="shared" si="895"/>
        <v>338829.84666666668</v>
      </c>
      <c r="AP407" s="108">
        <f t="shared" si="896"/>
        <v>1367348.2566666666</v>
      </c>
      <c r="AQ407" s="108">
        <f t="shared" si="897"/>
        <v>1028518.4099999999</v>
      </c>
      <c r="AR407" s="133">
        <f t="shared" si="898"/>
        <v>0.7521993062011364</v>
      </c>
      <c r="AS407" s="131">
        <f>+AN407</f>
        <v>338829.84666666668</v>
      </c>
      <c r="AT407" s="156">
        <f t="shared" si="940"/>
        <v>338829.84666666668</v>
      </c>
      <c r="AU407" s="157" t="s">
        <v>44</v>
      </c>
    </row>
    <row r="408" spans="1:78" ht="101.5" x14ac:dyDescent="0.35">
      <c r="A408" s="9">
        <v>326</v>
      </c>
      <c r="B408" s="9" t="s">
        <v>34</v>
      </c>
      <c r="C408" s="10" t="s">
        <v>149</v>
      </c>
      <c r="D408" s="39" t="s">
        <v>150</v>
      </c>
      <c r="E408" s="73"/>
      <c r="F408" s="12" t="s">
        <v>37</v>
      </c>
      <c r="G408" s="10">
        <v>130</v>
      </c>
      <c r="H408" s="113">
        <v>12650</v>
      </c>
      <c r="I408" s="123">
        <f t="shared" si="925"/>
        <v>15053.5</v>
      </c>
      <c r="J408" s="105">
        <f t="shared" si="917"/>
        <v>1644500</v>
      </c>
      <c r="K408" s="140">
        <f t="shared" si="918"/>
        <v>1956955</v>
      </c>
      <c r="L408" s="108">
        <v>12980</v>
      </c>
      <c r="M408" s="108">
        <f t="shared" si="926"/>
        <v>15446.199999999999</v>
      </c>
      <c r="N408" s="108">
        <f t="shared" si="941"/>
        <v>1687400</v>
      </c>
      <c r="O408" s="108">
        <f t="shared" si="942"/>
        <v>2008005.9999999998</v>
      </c>
      <c r="P408" s="108">
        <v>7150</v>
      </c>
      <c r="Q408" s="108">
        <f t="shared" si="929"/>
        <v>8508.5</v>
      </c>
      <c r="R408" s="105">
        <f t="shared" si="949"/>
        <v>929500</v>
      </c>
      <c r="S408" s="108">
        <f t="shared" si="950"/>
        <v>1106105</v>
      </c>
      <c r="T408" s="108">
        <f t="shared" si="880"/>
        <v>1690355.3333333333</v>
      </c>
      <c r="U408" s="108">
        <f t="shared" si="881"/>
        <v>413652.74498491548</v>
      </c>
      <c r="V408" s="127">
        <f t="shared" si="882"/>
        <v>0.24471348528194004</v>
      </c>
      <c r="W408" s="108">
        <f t="shared" si="913"/>
        <v>13002.733333333332</v>
      </c>
      <c r="X408" s="108">
        <f t="shared" si="883"/>
        <v>1690355.3333333333</v>
      </c>
      <c r="Y408" s="108">
        <v>12139</v>
      </c>
      <c r="Z408" s="108">
        <f t="shared" si="951"/>
        <v>14445.41</v>
      </c>
      <c r="AA408" s="108">
        <f t="shared" si="943"/>
        <v>1578070</v>
      </c>
      <c r="AB408" s="108">
        <f t="shared" si="944"/>
        <v>1877903.3</v>
      </c>
      <c r="AC408" s="108">
        <f t="shared" si="935"/>
        <v>11599.159663865546</v>
      </c>
      <c r="AD408" s="108">
        <v>13803</v>
      </c>
      <c r="AE408" s="108">
        <f t="shared" si="955"/>
        <v>1507890.7563025211</v>
      </c>
      <c r="AF408" s="108">
        <f t="shared" si="956"/>
        <v>1794390</v>
      </c>
      <c r="AG408" s="108">
        <f>_xlfn.XLOOKUP(D408,[1]General!$D$7:$D$477,[1]General!$L$7:$L$477)</f>
        <v>15247.058823529413</v>
      </c>
      <c r="AH408" s="108">
        <f>_xlfn.XLOOKUP(D408,[1]General!$D$7:$D$477,[1]General!$M$7:$M$477)</f>
        <v>18144</v>
      </c>
      <c r="AI408" s="108">
        <f t="shared" si="947"/>
        <v>1982117.6470588236</v>
      </c>
      <c r="AJ408" s="108">
        <f t="shared" si="948"/>
        <v>2358720</v>
      </c>
      <c r="AK408" s="108">
        <f t="shared" si="891"/>
        <v>2010337.7666666666</v>
      </c>
      <c r="AL408" s="108">
        <f t="shared" si="892"/>
        <v>248691.58033725704</v>
      </c>
      <c r="AM408" s="127">
        <f t="shared" si="893"/>
        <v>0.12370636639315173</v>
      </c>
      <c r="AN408" s="108">
        <f t="shared" si="894"/>
        <v>15464.136666666667</v>
      </c>
      <c r="AO408" s="108">
        <f t="shared" si="895"/>
        <v>2010337.7666666666</v>
      </c>
      <c r="AP408" s="108">
        <f t="shared" si="896"/>
        <v>1850346.5499999998</v>
      </c>
      <c r="AQ408" s="108">
        <f t="shared" si="897"/>
        <v>159991.21666666667</v>
      </c>
      <c r="AR408" s="116">
        <f t="shared" si="898"/>
        <v>8.6465541639573776E-2</v>
      </c>
      <c r="AS408" s="131">
        <f>AVERAGE(I408,M408,Q408,Z408,AD408,AH408)</f>
        <v>14233.434999999999</v>
      </c>
      <c r="AT408" s="156">
        <f t="shared" si="940"/>
        <v>1850346.55</v>
      </c>
      <c r="AU408" s="157" t="s">
        <v>38</v>
      </c>
    </row>
    <row r="409" spans="1:78" ht="29" x14ac:dyDescent="0.35">
      <c r="A409" s="9">
        <v>327</v>
      </c>
      <c r="B409" s="9" t="s">
        <v>34</v>
      </c>
      <c r="C409" s="10" t="s">
        <v>426</v>
      </c>
      <c r="D409" s="39" t="s">
        <v>427</v>
      </c>
      <c r="E409" s="73"/>
      <c r="F409" s="12" t="s">
        <v>37</v>
      </c>
      <c r="G409" s="10">
        <v>100</v>
      </c>
      <c r="H409" s="113">
        <v>9200</v>
      </c>
      <c r="I409" s="123">
        <f t="shared" si="925"/>
        <v>10948</v>
      </c>
      <c r="J409" s="105">
        <f t="shared" si="917"/>
        <v>920000</v>
      </c>
      <c r="K409" s="140">
        <f t="shared" si="918"/>
        <v>1094800</v>
      </c>
      <c r="L409" s="108">
        <v>9600</v>
      </c>
      <c r="M409" s="108">
        <f t="shared" si="926"/>
        <v>11424</v>
      </c>
      <c r="N409" s="108">
        <f t="shared" si="941"/>
        <v>960000</v>
      </c>
      <c r="O409" s="108">
        <f t="shared" si="942"/>
        <v>1142400</v>
      </c>
      <c r="P409" s="108">
        <v>5200</v>
      </c>
      <c r="Q409" s="108">
        <f t="shared" si="929"/>
        <v>6188</v>
      </c>
      <c r="R409" s="105">
        <f t="shared" si="949"/>
        <v>520000</v>
      </c>
      <c r="S409" s="108">
        <f t="shared" si="950"/>
        <v>618800</v>
      </c>
      <c r="T409" s="108">
        <f t="shared" si="880"/>
        <v>952000</v>
      </c>
      <c r="U409" s="108">
        <f t="shared" si="881"/>
        <v>236408.00888858791</v>
      </c>
      <c r="V409" s="127">
        <f t="shared" si="882"/>
        <v>0.24832774042918898</v>
      </c>
      <c r="W409" s="108">
        <f t="shared" si="913"/>
        <v>9520</v>
      </c>
      <c r="X409" s="108">
        <f t="shared" si="883"/>
        <v>952000</v>
      </c>
      <c r="Y409" s="108">
        <v>8542</v>
      </c>
      <c r="Z409" s="108">
        <f t="shared" si="951"/>
        <v>10164.98</v>
      </c>
      <c r="AA409" s="108">
        <f t="shared" si="943"/>
        <v>854200</v>
      </c>
      <c r="AB409" s="108">
        <f t="shared" si="944"/>
        <v>1016498</v>
      </c>
      <c r="AC409" s="108">
        <f t="shared" si="935"/>
        <v>7283.1932773109247</v>
      </c>
      <c r="AD409" s="108">
        <v>8667</v>
      </c>
      <c r="AE409" s="108">
        <f t="shared" si="955"/>
        <v>728319.32773109246</v>
      </c>
      <c r="AF409" s="108">
        <f t="shared" si="956"/>
        <v>866700</v>
      </c>
      <c r="AG409" s="108">
        <f>_xlfn.XLOOKUP(D409,[1]General!$D$7:$D$477,[1]General!$L$7:$L$477)</f>
        <v>8077.3109243697481</v>
      </c>
      <c r="AH409" s="108">
        <f>_xlfn.XLOOKUP(D409,[1]General!$D$7:$D$477,[1]General!$M$7:$M$477)</f>
        <v>9612</v>
      </c>
      <c r="AI409" s="108">
        <f t="shared" si="947"/>
        <v>807731.09243697487</v>
      </c>
      <c r="AJ409" s="108">
        <f t="shared" si="948"/>
        <v>961200</v>
      </c>
      <c r="AK409" s="108">
        <f t="shared" si="891"/>
        <v>948132.66666666663</v>
      </c>
      <c r="AL409" s="108">
        <f t="shared" si="892"/>
        <v>61848.883586439042</v>
      </c>
      <c r="AM409" s="127">
        <f t="shared" si="893"/>
        <v>6.5232309528876459E-2</v>
      </c>
      <c r="AN409" s="108">
        <f t="shared" si="894"/>
        <v>9481.3266666666659</v>
      </c>
      <c r="AO409" s="108">
        <f t="shared" si="895"/>
        <v>948132.66666666663</v>
      </c>
      <c r="AP409" s="108">
        <f t="shared" si="896"/>
        <v>950066.33333333326</v>
      </c>
      <c r="AQ409" s="108">
        <f t="shared" si="897"/>
        <v>1933.6666666666861</v>
      </c>
      <c r="AR409" s="116">
        <f t="shared" si="898"/>
        <v>2.0352964828070108E-3</v>
      </c>
      <c r="AS409" s="131">
        <f>AVERAGE(I409,M409,Q409,Z409,AD409,AH409)</f>
        <v>9500.663333333332</v>
      </c>
      <c r="AT409" s="156">
        <f t="shared" si="940"/>
        <v>950066.33333333326</v>
      </c>
      <c r="AU409" s="157" t="s">
        <v>38</v>
      </c>
    </row>
    <row r="410" spans="1:78" ht="145" x14ac:dyDescent="0.35">
      <c r="A410" s="9">
        <v>328</v>
      </c>
      <c r="B410" s="9"/>
      <c r="C410" s="10" t="s">
        <v>428</v>
      </c>
      <c r="D410" s="11" t="s">
        <v>429</v>
      </c>
      <c r="E410" s="10"/>
      <c r="F410" s="12" t="s">
        <v>37</v>
      </c>
      <c r="G410" s="10">
        <v>100</v>
      </c>
      <c r="H410" s="113">
        <v>74750</v>
      </c>
      <c r="I410" s="123">
        <f t="shared" si="925"/>
        <v>88952.5</v>
      </c>
      <c r="J410" s="105">
        <f t="shared" si="917"/>
        <v>7475000</v>
      </c>
      <c r="K410" s="140">
        <f t="shared" si="918"/>
        <v>8895250</v>
      </c>
      <c r="L410" s="108">
        <v>79300</v>
      </c>
      <c r="M410" s="108">
        <f t="shared" si="926"/>
        <v>94367</v>
      </c>
      <c r="N410" s="108">
        <f t="shared" si="941"/>
        <v>7930000</v>
      </c>
      <c r="O410" s="108">
        <f t="shared" si="942"/>
        <v>9436700</v>
      </c>
      <c r="P410" s="108">
        <v>42250</v>
      </c>
      <c r="Q410" s="108">
        <f t="shared" si="929"/>
        <v>50277.5</v>
      </c>
      <c r="R410" s="105">
        <f t="shared" si="949"/>
        <v>4225000</v>
      </c>
      <c r="S410" s="108">
        <f t="shared" si="950"/>
        <v>5027750</v>
      </c>
      <c r="T410" s="108">
        <f t="shared" si="880"/>
        <v>7786566.666666667</v>
      </c>
      <c r="U410" s="108">
        <f t="shared" si="881"/>
        <v>1963261.5848519921</v>
      </c>
      <c r="V410" s="127">
        <f t="shared" si="882"/>
        <v>0.25213443471260233</v>
      </c>
      <c r="W410" s="108">
        <f t="shared" si="913"/>
        <v>77865.666666666672</v>
      </c>
      <c r="X410" s="108">
        <f t="shared" si="883"/>
        <v>7786566.666666667</v>
      </c>
      <c r="Y410" s="108">
        <v>41271</v>
      </c>
      <c r="Z410" s="108">
        <f t="shared" si="951"/>
        <v>49112.49</v>
      </c>
      <c r="AA410" s="108">
        <f t="shared" si="943"/>
        <v>4127100</v>
      </c>
      <c r="AB410" s="108">
        <f t="shared" si="944"/>
        <v>4911249</v>
      </c>
      <c r="AC410" s="108">
        <f t="shared" si="935"/>
        <v>47655.462184873955</v>
      </c>
      <c r="AD410" s="108">
        <v>56710</v>
      </c>
      <c r="AE410" s="108">
        <f t="shared" si="955"/>
        <v>4765546.2184873959</v>
      </c>
      <c r="AF410" s="108">
        <f t="shared" si="956"/>
        <v>5671000</v>
      </c>
      <c r="AG410" s="108">
        <f>_xlfn.XLOOKUP(D410,[1]General!$D$7:$D$477,[1]General!$L$7:$L$477)</f>
        <v>39842.016806722691</v>
      </c>
      <c r="AH410" s="108">
        <f>_xlfn.XLOOKUP(D410,[1]General!$D$7:$D$477,[1]General!$M$7:$M$477)</f>
        <v>47412</v>
      </c>
      <c r="AI410" s="108">
        <f t="shared" si="947"/>
        <v>3984201.6806722693</v>
      </c>
      <c r="AJ410" s="108">
        <f t="shared" si="948"/>
        <v>4741200</v>
      </c>
      <c r="AK410" s="108">
        <f t="shared" si="891"/>
        <v>5107816.333333333</v>
      </c>
      <c r="AL410" s="108">
        <f t="shared" si="892"/>
        <v>404236.76840875763</v>
      </c>
      <c r="AM410" s="127">
        <f t="shared" si="893"/>
        <v>7.9140819095379442E-2</v>
      </c>
      <c r="AN410" s="108">
        <f t="shared" si="894"/>
        <v>51078.16333333333</v>
      </c>
      <c r="AO410" s="108">
        <f t="shared" si="895"/>
        <v>5107816.333333333</v>
      </c>
      <c r="AP410" s="108">
        <f t="shared" si="896"/>
        <v>6447191.5</v>
      </c>
      <c r="AQ410" s="108">
        <f t="shared" si="897"/>
        <v>1339375.166666666</v>
      </c>
      <c r="AR410" s="133">
        <f t="shared" si="898"/>
        <v>0.20774552247543229</v>
      </c>
      <c r="AS410" s="131">
        <f>+AN410</f>
        <v>51078.16333333333</v>
      </c>
      <c r="AT410" s="156">
        <f t="shared" si="940"/>
        <v>5107816.333333333</v>
      </c>
      <c r="AU410" s="157" t="s">
        <v>44</v>
      </c>
    </row>
    <row r="411" spans="1:78" ht="43.5" x14ac:dyDescent="0.35">
      <c r="A411" s="9">
        <v>329</v>
      </c>
      <c r="B411" s="9" t="s">
        <v>34</v>
      </c>
      <c r="C411" s="10" t="s">
        <v>430</v>
      </c>
      <c r="D411" s="11" t="s">
        <v>431</v>
      </c>
      <c r="E411" s="10"/>
      <c r="F411" s="12" t="s">
        <v>37</v>
      </c>
      <c r="G411" s="10">
        <v>100</v>
      </c>
      <c r="H411" s="105">
        <v>20700</v>
      </c>
      <c r="I411" s="123">
        <f t="shared" si="925"/>
        <v>24633</v>
      </c>
      <c r="J411" s="105">
        <f t="shared" si="917"/>
        <v>2070000</v>
      </c>
      <c r="K411" s="140">
        <f t="shared" si="918"/>
        <v>2463300</v>
      </c>
      <c r="L411" s="108">
        <v>21240</v>
      </c>
      <c r="M411" s="108">
        <f t="shared" si="926"/>
        <v>25275.599999999999</v>
      </c>
      <c r="N411" s="108">
        <f t="shared" si="941"/>
        <v>2124000</v>
      </c>
      <c r="O411" s="108">
        <f t="shared" si="942"/>
        <v>2527560</v>
      </c>
      <c r="P411" s="108">
        <v>11700</v>
      </c>
      <c r="Q411" s="108">
        <f t="shared" si="929"/>
        <v>13923</v>
      </c>
      <c r="R411" s="105">
        <f t="shared" si="949"/>
        <v>1170000</v>
      </c>
      <c r="S411" s="108">
        <f t="shared" si="950"/>
        <v>1392300</v>
      </c>
      <c r="T411" s="108">
        <f t="shared" si="880"/>
        <v>2127720</v>
      </c>
      <c r="U411" s="108">
        <f t="shared" si="881"/>
        <v>520681.77690408949</v>
      </c>
      <c r="V411" s="127">
        <f t="shared" si="882"/>
        <v>0.24471348528194006</v>
      </c>
      <c r="W411" s="108">
        <f t="shared" si="913"/>
        <v>21277.200000000001</v>
      </c>
      <c r="X411" s="108">
        <f t="shared" si="883"/>
        <v>2127720</v>
      </c>
      <c r="Y411" s="108">
        <v>20771</v>
      </c>
      <c r="Z411" s="108">
        <f t="shared" si="951"/>
        <v>24717.489999999998</v>
      </c>
      <c r="AA411" s="108">
        <f t="shared" si="943"/>
        <v>2077100</v>
      </c>
      <c r="AB411" s="108">
        <f t="shared" si="944"/>
        <v>2471749</v>
      </c>
      <c r="AC411" s="108">
        <f t="shared" si="935"/>
        <v>23288.235294117647</v>
      </c>
      <c r="AD411" s="108">
        <v>27713</v>
      </c>
      <c r="AE411" s="108">
        <f t="shared" si="955"/>
        <v>2328823.5294117648</v>
      </c>
      <c r="AF411" s="108">
        <f t="shared" si="956"/>
        <v>2771300</v>
      </c>
      <c r="AG411" s="105">
        <f>_xlfn.XLOOKUP(D411,[1]General!$D$7:$D$477,[1]General!$L$7:$L$477)</f>
        <v>21781.512605042019</v>
      </c>
      <c r="AH411" s="108">
        <f>_xlfn.XLOOKUP(D411,[1]General!$D$7:$D$477,[1]General!$M$7:$M$477)</f>
        <v>25920</v>
      </c>
      <c r="AI411" s="108">
        <f t="shared" si="947"/>
        <v>2178151.260504202</v>
      </c>
      <c r="AJ411" s="108">
        <f t="shared" si="948"/>
        <v>2592000</v>
      </c>
      <c r="AK411" s="108">
        <f t="shared" si="891"/>
        <v>2611683</v>
      </c>
      <c r="AL411" s="108">
        <f t="shared" si="892"/>
        <v>123080.63960130636</v>
      </c>
      <c r="AM411" s="127">
        <f t="shared" si="893"/>
        <v>4.7126944426757141E-2</v>
      </c>
      <c r="AN411" s="108">
        <f t="shared" si="894"/>
        <v>26116.829999999998</v>
      </c>
      <c r="AO411" s="108">
        <f t="shared" si="895"/>
        <v>2611683</v>
      </c>
      <c r="AP411" s="108">
        <f t="shared" si="896"/>
        <v>2369701.5</v>
      </c>
      <c r="AQ411" s="108">
        <f t="shared" si="897"/>
        <v>241981.5</v>
      </c>
      <c r="AR411" s="116">
        <f t="shared" si="898"/>
        <v>0.10211476002357259</v>
      </c>
      <c r="AS411" s="131">
        <f>AVERAGE(I411,M411,Q411,Z411,AD411,AH411)</f>
        <v>23697.014999999999</v>
      </c>
      <c r="AT411" s="156">
        <f t="shared" si="940"/>
        <v>2369701.5</v>
      </c>
      <c r="AU411" s="157" t="s">
        <v>38</v>
      </c>
    </row>
    <row r="412" spans="1:78" s="37" customFormat="1" ht="72.5" x14ac:dyDescent="0.35">
      <c r="A412" s="9">
        <v>330</v>
      </c>
      <c r="B412" s="9" t="s">
        <v>34</v>
      </c>
      <c r="C412" s="10" t="s">
        <v>211</v>
      </c>
      <c r="D412" s="39" t="s">
        <v>212</v>
      </c>
      <c r="E412" s="73"/>
      <c r="F412" s="12" t="s">
        <v>37</v>
      </c>
      <c r="G412" s="10">
        <v>100</v>
      </c>
      <c r="H412" s="105">
        <v>24150</v>
      </c>
      <c r="I412" s="123">
        <f t="shared" si="925"/>
        <v>28738.5</v>
      </c>
      <c r="J412" s="105">
        <f t="shared" si="917"/>
        <v>2415000</v>
      </c>
      <c r="K412" s="140">
        <f t="shared" si="918"/>
        <v>2873850</v>
      </c>
      <c r="L412" s="108">
        <v>25200</v>
      </c>
      <c r="M412" s="108">
        <f t="shared" si="926"/>
        <v>29988</v>
      </c>
      <c r="N412" s="108">
        <f t="shared" si="941"/>
        <v>2520000</v>
      </c>
      <c r="O412" s="108">
        <f t="shared" si="942"/>
        <v>2998800</v>
      </c>
      <c r="P412" s="108">
        <v>13650</v>
      </c>
      <c r="Q412" s="108">
        <f t="shared" si="929"/>
        <v>16243.5</v>
      </c>
      <c r="R412" s="105">
        <f t="shared" si="949"/>
        <v>1365000</v>
      </c>
      <c r="S412" s="108">
        <f t="shared" si="950"/>
        <v>1624350</v>
      </c>
      <c r="T412" s="108">
        <f t="shared" si="880"/>
        <v>2499000</v>
      </c>
      <c r="U412" s="108">
        <f t="shared" si="881"/>
        <v>620571.02333254332</v>
      </c>
      <c r="V412" s="127">
        <f t="shared" si="882"/>
        <v>0.24832774042918901</v>
      </c>
      <c r="W412" s="108">
        <f t="shared" si="913"/>
        <v>24990</v>
      </c>
      <c r="X412" s="108">
        <f t="shared" si="883"/>
        <v>2499000</v>
      </c>
      <c r="Y412" s="108">
        <v>10071</v>
      </c>
      <c r="Z412" s="108">
        <f t="shared" si="951"/>
        <v>11984.49</v>
      </c>
      <c r="AA412" s="108">
        <f t="shared" si="943"/>
        <v>1007100</v>
      </c>
      <c r="AB412" s="108">
        <f t="shared" si="944"/>
        <v>1198449</v>
      </c>
      <c r="AC412" s="108">
        <f t="shared" si="935"/>
        <v>7697.4789915966394</v>
      </c>
      <c r="AD412" s="108">
        <v>9160</v>
      </c>
      <c r="AE412" s="108">
        <f t="shared" si="955"/>
        <v>769747.89915966394</v>
      </c>
      <c r="AF412" s="108">
        <f t="shared" si="956"/>
        <v>916000</v>
      </c>
      <c r="AG412" s="105">
        <f>_xlfn.XLOOKUP(D412,[1]General!$D$7:$D$477,[1]General!$L$7:$L$477)</f>
        <v>8840.3361344537825</v>
      </c>
      <c r="AH412" s="108">
        <f>_xlfn.XLOOKUP(D412,[1]General!$D$7:$D$477,[1]General!$M$7:$M$477)</f>
        <v>10520</v>
      </c>
      <c r="AI412" s="108">
        <f t="shared" si="947"/>
        <v>884033.61344537826</v>
      </c>
      <c r="AJ412" s="108">
        <f t="shared" si="948"/>
        <v>1052000</v>
      </c>
      <c r="AK412" s="108">
        <f t="shared" si="891"/>
        <v>1055483</v>
      </c>
      <c r="AL412" s="108">
        <f t="shared" si="892"/>
        <v>115335.6200168303</v>
      </c>
      <c r="AM412" s="127">
        <f t="shared" si="893"/>
        <v>0.10927283529609695</v>
      </c>
      <c r="AN412" s="108">
        <f t="shared" si="894"/>
        <v>10554.83</v>
      </c>
      <c r="AO412" s="108">
        <f t="shared" si="895"/>
        <v>1055483</v>
      </c>
      <c r="AP412" s="108">
        <f t="shared" si="896"/>
        <v>1777241.5</v>
      </c>
      <c r="AQ412" s="108">
        <f t="shared" si="897"/>
        <v>721758.5</v>
      </c>
      <c r="AR412" s="133">
        <f t="shared" si="898"/>
        <v>0.40611166237115215</v>
      </c>
      <c r="AS412" s="131">
        <f>+AN412</f>
        <v>10554.83</v>
      </c>
      <c r="AT412" s="156">
        <f t="shared" si="940"/>
        <v>1055483</v>
      </c>
      <c r="AU412" s="157" t="s">
        <v>44</v>
      </c>
      <c r="AV412" s="58"/>
      <c r="AW412" s="171"/>
      <c r="AX412" s="58"/>
      <c r="AY412" s="58"/>
      <c r="AZ412" s="58"/>
      <c r="BA412" s="58"/>
      <c r="BB412" s="58"/>
      <c r="BC412" s="58"/>
      <c r="BD412" s="58"/>
      <c r="BE412" s="58"/>
      <c r="BF412" s="58"/>
      <c r="BG412" s="58"/>
      <c r="BH412" s="58"/>
      <c r="BI412" s="58"/>
      <c r="BJ412" s="58"/>
      <c r="BK412" s="58"/>
      <c r="BL412" s="58"/>
      <c r="BM412" s="58"/>
      <c r="BN412" s="58"/>
      <c r="BO412" s="58"/>
      <c r="BP412" s="58"/>
      <c r="BQ412" s="58"/>
      <c r="BR412" s="58"/>
      <c r="BS412" s="58"/>
      <c r="BT412" s="58"/>
      <c r="BU412" s="58"/>
      <c r="BV412" s="58"/>
      <c r="BW412" s="58"/>
      <c r="BX412" s="58"/>
      <c r="BY412" s="58"/>
      <c r="BZ412" s="58"/>
    </row>
    <row r="413" spans="1:78" s="58" customFormat="1" x14ac:dyDescent="0.35">
      <c r="A413" s="236" t="s">
        <v>151</v>
      </c>
      <c r="B413" s="237"/>
      <c r="C413" s="237"/>
      <c r="D413" s="237"/>
      <c r="E413" s="237"/>
      <c r="F413" s="237"/>
      <c r="G413" s="238"/>
      <c r="H413" s="112">
        <f>SUM(H392:H412)</f>
        <v>7735837.3999999994</v>
      </c>
      <c r="I413" s="112">
        <f t="shared" ref="I413:K413" si="957">SUM(I392:I412)</f>
        <v>9205646.506000001</v>
      </c>
      <c r="J413" s="112">
        <f t="shared" si="957"/>
        <v>107648794.16000001</v>
      </c>
      <c r="K413" s="112">
        <f t="shared" si="957"/>
        <v>128102065.0504</v>
      </c>
      <c r="L413" s="109">
        <f>SUM(L392:L412)</f>
        <v>8144294.79</v>
      </c>
      <c r="M413" s="109">
        <f>SUM(M392:M412)</f>
        <v>9691710.8000999987</v>
      </c>
      <c r="N413" s="109">
        <f t="shared" ref="N413:AT413" si="958">SUM(N392:N412)</f>
        <v>112840952.94</v>
      </c>
      <c r="O413" s="109">
        <f t="shared" si="958"/>
        <v>134280733.99860001</v>
      </c>
      <c r="P413" s="109">
        <f t="shared" si="958"/>
        <v>4372429.83</v>
      </c>
      <c r="Q413" s="109">
        <f t="shared" si="958"/>
        <v>5203191.4977000002</v>
      </c>
      <c r="R413" s="109">
        <f t="shared" si="958"/>
        <v>60844970.579999998</v>
      </c>
      <c r="S413" s="109">
        <f t="shared" si="958"/>
        <v>72405514.990199998</v>
      </c>
      <c r="T413" s="109">
        <f t="shared" si="958"/>
        <v>111596104.67973335</v>
      </c>
      <c r="U413" s="109">
        <f t="shared" si="958"/>
        <v>27835250.046308432</v>
      </c>
      <c r="V413" s="109"/>
      <c r="W413" s="108">
        <f t="shared" ref="W413:W445" si="959">AVERAGE(Q413,M413,I413)</f>
        <v>8033516.2679333342</v>
      </c>
      <c r="X413" s="109">
        <f t="shared" si="958"/>
        <v>111596104.67973335</v>
      </c>
      <c r="Y413" s="109">
        <f t="shared" si="958"/>
        <v>3205407</v>
      </c>
      <c r="Z413" s="109">
        <f t="shared" si="958"/>
        <v>3814434.3300000005</v>
      </c>
      <c r="AA413" s="109">
        <f t="shared" si="958"/>
        <v>78771698</v>
      </c>
      <c r="AB413" s="109">
        <f t="shared" si="958"/>
        <v>93738320.620000005</v>
      </c>
      <c r="AC413" s="109">
        <f t="shared" si="958"/>
        <v>3576303.3613445382</v>
      </c>
      <c r="AD413" s="109">
        <f t="shared" si="958"/>
        <v>4255801</v>
      </c>
      <c r="AE413" s="109">
        <f t="shared" si="958"/>
        <v>98496285.714285731</v>
      </c>
      <c r="AF413" s="109">
        <f t="shared" si="958"/>
        <v>117210580</v>
      </c>
      <c r="AG413" s="109">
        <f t="shared" si="958"/>
        <v>3618242.0168067231</v>
      </c>
      <c r="AH413" s="109">
        <f t="shared" si="958"/>
        <v>4305708</v>
      </c>
      <c r="AI413" s="109">
        <f t="shared" si="958"/>
        <v>103185831.93277311</v>
      </c>
      <c r="AJ413" s="109">
        <f t="shared" si="958"/>
        <v>122791140</v>
      </c>
      <c r="AK413" s="109">
        <f t="shared" si="958"/>
        <v>111246680.20666665</v>
      </c>
      <c r="AL413" s="109">
        <f t="shared" si="958"/>
        <v>14794783.585747842</v>
      </c>
      <c r="AM413" s="109"/>
      <c r="AN413" s="109">
        <f t="shared" si="958"/>
        <v>4125314.4433333334</v>
      </c>
      <c r="AO413" s="109">
        <f t="shared" si="958"/>
        <v>111246680.20666665</v>
      </c>
      <c r="AP413" s="109">
        <f t="shared" si="958"/>
        <v>111421392.44319999</v>
      </c>
      <c r="AQ413" s="109">
        <f t="shared" si="958"/>
        <v>23575747.349466667</v>
      </c>
      <c r="AR413" s="109"/>
      <c r="AS413" s="109">
        <f t="shared" si="958"/>
        <v>4483907.4206333319</v>
      </c>
      <c r="AT413" s="109">
        <f t="shared" si="958"/>
        <v>93178383.099866644</v>
      </c>
      <c r="AU413" s="157"/>
      <c r="AW413" s="171">
        <v>93178383.099866644</v>
      </c>
    </row>
    <row r="414" spans="1:78" x14ac:dyDescent="0.35">
      <c r="A414" s="81" t="s">
        <v>432</v>
      </c>
      <c r="B414" s="82"/>
      <c r="C414" s="82"/>
      <c r="D414" s="82"/>
      <c r="E414" s="82"/>
      <c r="F414" s="82"/>
      <c r="G414" s="82"/>
      <c r="H414" s="107"/>
      <c r="I414" s="124"/>
      <c r="J414" s="124"/>
      <c r="K414" s="142"/>
      <c r="L414" s="142"/>
      <c r="M414" s="142"/>
      <c r="N414" s="142"/>
      <c r="O414" s="142"/>
      <c r="P414" s="142"/>
      <c r="Q414" s="142"/>
      <c r="R414" s="142"/>
      <c r="S414" s="142"/>
      <c r="T414" s="142"/>
      <c r="U414" s="142"/>
      <c r="V414" s="142"/>
      <c r="W414" s="108" t="e">
        <f t="shared" si="959"/>
        <v>#DIV/0!</v>
      </c>
      <c r="X414" s="142"/>
      <c r="Y414" s="142"/>
      <c r="Z414" s="142"/>
      <c r="AA414" s="142"/>
      <c r="AB414" s="142"/>
      <c r="AC414" s="142"/>
      <c r="AD414" s="142"/>
      <c r="AE414" s="142"/>
      <c r="AF414" s="142"/>
      <c r="AG414" s="142"/>
      <c r="AH414" s="142"/>
      <c r="AI414" s="142"/>
      <c r="AJ414" s="142"/>
      <c r="AK414" s="142"/>
      <c r="AL414" s="142"/>
      <c r="AM414" s="142"/>
      <c r="AN414" s="142"/>
      <c r="AO414" s="142"/>
      <c r="AP414" s="142"/>
      <c r="AQ414" s="142"/>
      <c r="AR414" s="142"/>
      <c r="AS414" s="142"/>
      <c r="AT414" s="142"/>
      <c r="AU414" s="142"/>
    </row>
    <row r="415" spans="1:78" ht="43.5" x14ac:dyDescent="0.35">
      <c r="A415" s="9">
        <v>331</v>
      </c>
      <c r="B415" s="9" t="s">
        <v>166</v>
      </c>
      <c r="C415" s="10" t="s">
        <v>392</v>
      </c>
      <c r="D415" s="11" t="s">
        <v>433</v>
      </c>
      <c r="E415" s="10"/>
      <c r="F415" s="12" t="s">
        <v>249</v>
      </c>
      <c r="G415" s="10">
        <v>320</v>
      </c>
      <c r="H415" s="105">
        <v>69000</v>
      </c>
      <c r="I415" s="123">
        <f t="shared" ref="I415:I423" si="960">+H415*1.19</f>
        <v>82110</v>
      </c>
      <c r="J415" s="105">
        <f t="shared" si="917"/>
        <v>22080000</v>
      </c>
      <c r="K415" s="140">
        <f t="shared" si="918"/>
        <v>26275200</v>
      </c>
      <c r="L415" s="108">
        <v>72000</v>
      </c>
      <c r="M415" s="108">
        <f t="shared" ref="M415:M423" si="961">+L415*1.19</f>
        <v>85680</v>
      </c>
      <c r="N415" s="108">
        <f t="shared" ref="N415" si="962">+L415*G415</f>
        <v>23040000</v>
      </c>
      <c r="O415" s="108">
        <f t="shared" ref="O415" si="963">+M415*G415</f>
        <v>27417600</v>
      </c>
      <c r="P415" s="108">
        <v>39000</v>
      </c>
      <c r="Q415" s="108">
        <f t="shared" ref="Q415:Q423" si="964">+P415*1.19</f>
        <v>46410</v>
      </c>
      <c r="R415" s="105">
        <f t="shared" ref="R415:R423" si="965">+P415*G415</f>
        <v>12480000</v>
      </c>
      <c r="S415" s="108">
        <f t="shared" ref="S415:S423" si="966">+Q415*G415</f>
        <v>14851200</v>
      </c>
      <c r="T415" s="108">
        <f t="shared" si="880"/>
        <v>22848000</v>
      </c>
      <c r="U415" s="108">
        <f t="shared" si="881"/>
        <v>5673792.2133261105</v>
      </c>
      <c r="V415" s="127">
        <f t="shared" si="882"/>
        <v>0.24832774042918901</v>
      </c>
      <c r="W415" s="108">
        <f t="shared" si="959"/>
        <v>71400</v>
      </c>
      <c r="X415" s="108">
        <f t="shared" si="883"/>
        <v>22848000</v>
      </c>
      <c r="Y415" s="108">
        <v>67437</v>
      </c>
      <c r="Z415" s="108"/>
      <c r="AA415" s="108">
        <f t="shared" ref="AA415" si="967">+Y415*G415</f>
        <v>21579840</v>
      </c>
      <c r="AB415" s="108">
        <f t="shared" ref="AB415" si="968">+Z415*G415</f>
        <v>0</v>
      </c>
      <c r="AC415" s="108">
        <f t="shared" ref="AC415:AC423" si="969">+AD415/1.19</f>
        <v>71932.773109243702</v>
      </c>
      <c r="AD415" s="108">
        <v>85600</v>
      </c>
      <c r="AE415" s="108">
        <f t="shared" ref="AE415" si="970">+AC415*G415</f>
        <v>23018487.394957986</v>
      </c>
      <c r="AF415" s="108">
        <f t="shared" ref="AF415" si="971">+AD415*G415</f>
        <v>27392000</v>
      </c>
      <c r="AG415" s="105">
        <f>_xlfn.XLOOKUP(D415,[1]General!$D$7:$D$477,[1]General!$L$7:$L$477)</f>
        <v>75327.731092436981</v>
      </c>
      <c r="AH415" s="108">
        <f>_xlfn.XLOOKUP(D415,[1]General!$D$7:$D$477,[1]General!$M$7:$M$477)</f>
        <v>89640</v>
      </c>
      <c r="AI415" s="108">
        <f t="shared" ref="AI415" si="972">+AG415*G415</f>
        <v>24104873.949579835</v>
      </c>
      <c r="AJ415" s="108">
        <f t="shared" ref="AJ415" si="973">AH415*G415</f>
        <v>28684800</v>
      </c>
      <c r="AK415" s="108">
        <f t="shared" si="891"/>
        <v>18692266.666666668</v>
      </c>
      <c r="AL415" s="108">
        <f t="shared" si="892"/>
        <v>13227961.743048532</v>
      </c>
      <c r="AM415" s="127">
        <f t="shared" si="893"/>
        <v>0.70767028841063673</v>
      </c>
      <c r="AN415" s="108">
        <f t="shared" si="894"/>
        <v>87620</v>
      </c>
      <c r="AO415" s="108">
        <f t="shared" si="895"/>
        <v>18692266.666666668</v>
      </c>
      <c r="AP415" s="108">
        <f t="shared" si="896"/>
        <v>20770133.333333336</v>
      </c>
      <c r="AQ415" s="108">
        <f t="shared" si="897"/>
        <v>2077866.666666666</v>
      </c>
      <c r="AR415" s="133">
        <f t="shared" si="898"/>
        <v>0.10004108463434672</v>
      </c>
      <c r="AS415" s="131">
        <f>AVERAGE(I415,M415,Q415,Z415,AD415,AH415)</f>
        <v>77888</v>
      </c>
      <c r="AT415" s="156">
        <f t="shared" ref="AT415:AT423" si="974">+AS415*G415</f>
        <v>24924160</v>
      </c>
      <c r="AU415" s="157" t="s">
        <v>38</v>
      </c>
    </row>
    <row r="416" spans="1:78" ht="87" x14ac:dyDescent="0.35">
      <c r="A416" s="9">
        <v>332</v>
      </c>
      <c r="B416" s="9" t="s">
        <v>34</v>
      </c>
      <c r="C416" s="10" t="s">
        <v>434</v>
      </c>
      <c r="D416" s="48" t="s">
        <v>435</v>
      </c>
      <c r="E416" s="10"/>
      <c r="F416" s="12" t="s">
        <v>37</v>
      </c>
      <c r="G416" s="10">
        <v>40</v>
      </c>
      <c r="H416" s="105">
        <v>149500</v>
      </c>
      <c r="I416" s="123">
        <f t="shared" si="960"/>
        <v>177905</v>
      </c>
      <c r="J416" s="105">
        <f t="shared" si="917"/>
        <v>5980000</v>
      </c>
      <c r="K416" s="140">
        <f t="shared" si="918"/>
        <v>7116200</v>
      </c>
      <c r="L416" s="108">
        <v>158600</v>
      </c>
      <c r="M416" s="108">
        <f t="shared" si="961"/>
        <v>188734</v>
      </c>
      <c r="N416" s="108">
        <f t="shared" ref="N416:N423" si="975">+L416*G416</f>
        <v>6344000</v>
      </c>
      <c r="O416" s="108">
        <f t="shared" ref="O416:O423" si="976">+M416*G416</f>
        <v>7549360</v>
      </c>
      <c r="P416" s="108">
        <v>84500</v>
      </c>
      <c r="Q416" s="108">
        <f t="shared" si="964"/>
        <v>100555</v>
      </c>
      <c r="R416" s="105">
        <f t="shared" si="965"/>
        <v>3380000</v>
      </c>
      <c r="S416" s="108">
        <f t="shared" si="966"/>
        <v>4022200</v>
      </c>
      <c r="T416" s="108">
        <f t="shared" si="880"/>
        <v>6229253.333333333</v>
      </c>
      <c r="U416" s="108">
        <f t="shared" si="881"/>
        <v>1570609.2678815937</v>
      </c>
      <c r="V416" s="127">
        <f t="shared" si="882"/>
        <v>0.25213443471260233</v>
      </c>
      <c r="W416" s="108">
        <f t="shared" si="959"/>
        <v>155731.33333333334</v>
      </c>
      <c r="X416" s="108">
        <f t="shared" si="883"/>
        <v>6229253.333333333</v>
      </c>
      <c r="Y416" s="108">
        <v>152857</v>
      </c>
      <c r="Z416" s="108">
        <f t="shared" ref="Z416:Z423" si="977">+Y416*1.19</f>
        <v>181899.83</v>
      </c>
      <c r="AA416" s="108">
        <f t="shared" ref="AA416:AA423" si="978">+Y416*G416</f>
        <v>6114280</v>
      </c>
      <c r="AB416" s="108">
        <f t="shared" ref="AB416:AB423" si="979">+Z416*G416</f>
        <v>7275993.1999999993</v>
      </c>
      <c r="AC416" s="108">
        <f t="shared" si="969"/>
        <v>178033.61344537817</v>
      </c>
      <c r="AD416" s="108">
        <v>211860</v>
      </c>
      <c r="AE416" s="108">
        <f t="shared" ref="AE416:AE423" si="980">+AC416*G416</f>
        <v>7121344.5378151266</v>
      </c>
      <c r="AF416" s="108">
        <f t="shared" ref="AF416:AF423" si="981">+AD416*G416</f>
        <v>8474400</v>
      </c>
      <c r="AG416" s="105">
        <f>_xlfn.XLOOKUP(D416,[1]General!$D$7:$D$477,[1]General!$L$7:$L$477)</f>
        <v>167899.15966386555</v>
      </c>
      <c r="AH416" s="108">
        <f>_xlfn.XLOOKUP(D416,[1]General!$D$7:$D$477,[1]General!$M$7:$M$477)</f>
        <v>199800</v>
      </c>
      <c r="AI416" s="108">
        <f t="shared" ref="AI416:AI423" si="982">+AG416*G416</f>
        <v>6715966.3865546221</v>
      </c>
      <c r="AJ416" s="108">
        <f t="shared" ref="AJ416:AJ423" si="983">AH416*G416</f>
        <v>7992000</v>
      </c>
      <c r="AK416" s="108">
        <f t="shared" si="891"/>
        <v>7914131.0666666664</v>
      </c>
      <c r="AL416" s="108">
        <f t="shared" si="892"/>
        <v>492336.19452254631</v>
      </c>
      <c r="AM416" s="127">
        <f t="shared" si="893"/>
        <v>6.2209760032431734E-2</v>
      </c>
      <c r="AN416" s="108">
        <f t="shared" si="894"/>
        <v>197853.27666666664</v>
      </c>
      <c r="AO416" s="108">
        <f t="shared" si="895"/>
        <v>7914131.0666666664</v>
      </c>
      <c r="AP416" s="108">
        <f t="shared" si="896"/>
        <v>7071692.1999999993</v>
      </c>
      <c r="AQ416" s="108">
        <f t="shared" si="897"/>
        <v>842438.86666667101</v>
      </c>
      <c r="AR416" s="116">
        <f t="shared" si="898"/>
        <v>0.11912832782324308</v>
      </c>
      <c r="AS416" s="131">
        <f>AVERAGE(I416,M416,Q416,Z416,AD416,AH416)</f>
        <v>176792.30500000002</v>
      </c>
      <c r="AT416" s="156">
        <f t="shared" si="974"/>
        <v>7071692.2000000011</v>
      </c>
      <c r="AU416" s="157" t="s">
        <v>38</v>
      </c>
    </row>
    <row r="417" spans="1:78" ht="58" x14ac:dyDescent="0.35">
      <c r="A417" s="9">
        <v>333</v>
      </c>
      <c r="B417" s="9" t="s">
        <v>34</v>
      </c>
      <c r="C417" s="10" t="s">
        <v>436</v>
      </c>
      <c r="D417" s="48" t="s">
        <v>437</v>
      </c>
      <c r="E417" s="10"/>
      <c r="F417" s="12" t="s">
        <v>37</v>
      </c>
      <c r="G417" s="10">
        <v>12</v>
      </c>
      <c r="H417" s="105">
        <v>172500</v>
      </c>
      <c r="I417" s="123">
        <f t="shared" si="960"/>
        <v>205275</v>
      </c>
      <c r="J417" s="105">
        <f t="shared" si="917"/>
        <v>2070000</v>
      </c>
      <c r="K417" s="140">
        <f t="shared" si="918"/>
        <v>2463300</v>
      </c>
      <c r="L417" s="108">
        <v>177000</v>
      </c>
      <c r="M417" s="108">
        <f t="shared" si="961"/>
        <v>210630</v>
      </c>
      <c r="N417" s="108">
        <f t="shared" si="975"/>
        <v>2124000</v>
      </c>
      <c r="O417" s="108">
        <f t="shared" si="976"/>
        <v>2527560</v>
      </c>
      <c r="P417" s="108">
        <v>97500</v>
      </c>
      <c r="Q417" s="108">
        <f t="shared" si="964"/>
        <v>116025</v>
      </c>
      <c r="R417" s="105">
        <f t="shared" si="965"/>
        <v>1170000</v>
      </c>
      <c r="S417" s="108">
        <f t="shared" si="966"/>
        <v>1392300</v>
      </c>
      <c r="T417" s="108">
        <f t="shared" si="880"/>
        <v>2127720</v>
      </c>
      <c r="U417" s="108">
        <f t="shared" si="881"/>
        <v>520681.77690408949</v>
      </c>
      <c r="V417" s="127">
        <f t="shared" si="882"/>
        <v>0.24471348528194006</v>
      </c>
      <c r="W417" s="108">
        <f t="shared" si="959"/>
        <v>177310</v>
      </c>
      <c r="X417" s="108">
        <f t="shared" si="883"/>
        <v>2127720</v>
      </c>
      <c r="Y417" s="108">
        <v>584454</v>
      </c>
      <c r="Z417" s="108">
        <f t="shared" si="977"/>
        <v>695500.26</v>
      </c>
      <c r="AA417" s="108">
        <f t="shared" si="978"/>
        <v>7013448</v>
      </c>
      <c r="AB417" s="108">
        <f t="shared" si="979"/>
        <v>8346003.1200000001</v>
      </c>
      <c r="AC417" s="108">
        <f t="shared" si="969"/>
        <v>557478.99159663869</v>
      </c>
      <c r="AD417" s="108">
        <v>663400</v>
      </c>
      <c r="AE417" s="108">
        <f t="shared" si="980"/>
        <v>6689747.8991596643</v>
      </c>
      <c r="AF417" s="108">
        <f t="shared" si="981"/>
        <v>7960800</v>
      </c>
      <c r="AG417" s="105">
        <f>_xlfn.XLOOKUP(D417,[1]General!$D$7:$D$477,[1]General!$L$7:$L$477)</f>
        <v>680672.26890756306</v>
      </c>
      <c r="AH417" s="108">
        <f>_xlfn.XLOOKUP(D417,[1]General!$D$7:$D$477,[1]General!$M$7:$M$477)</f>
        <v>810000</v>
      </c>
      <c r="AI417" s="108">
        <f t="shared" si="982"/>
        <v>8168067.2268907567</v>
      </c>
      <c r="AJ417" s="108">
        <f t="shared" si="983"/>
        <v>9720000</v>
      </c>
      <c r="AK417" s="108">
        <f t="shared" si="891"/>
        <v>8675601.040000001</v>
      </c>
      <c r="AL417" s="108">
        <f t="shared" si="892"/>
        <v>755059.49065895681</v>
      </c>
      <c r="AM417" s="127">
        <f t="shared" si="893"/>
        <v>8.7032528026318362E-2</v>
      </c>
      <c r="AN417" s="108">
        <f t="shared" si="894"/>
        <v>722966.7533333333</v>
      </c>
      <c r="AO417" s="108">
        <f t="shared" si="895"/>
        <v>8675601.040000001</v>
      </c>
      <c r="AP417" s="108">
        <f t="shared" si="896"/>
        <v>5401660.5200000005</v>
      </c>
      <c r="AQ417" s="108">
        <f t="shared" si="897"/>
        <v>3273940.52</v>
      </c>
      <c r="AR417" s="133">
        <f t="shared" si="898"/>
        <v>0.60609890382374487</v>
      </c>
      <c r="AS417" s="131">
        <f>+W417</f>
        <v>177310</v>
      </c>
      <c r="AT417" s="156">
        <f t="shared" si="974"/>
        <v>2127720</v>
      </c>
      <c r="AU417" s="157" t="s">
        <v>51</v>
      </c>
    </row>
    <row r="418" spans="1:78" ht="72.5" x14ac:dyDescent="0.35">
      <c r="A418" s="9">
        <v>334</v>
      </c>
      <c r="B418" s="9" t="s">
        <v>34</v>
      </c>
      <c r="C418" s="23" t="s">
        <v>62</v>
      </c>
      <c r="D418" s="24" t="s">
        <v>63</v>
      </c>
      <c r="E418" s="16"/>
      <c r="F418" s="15" t="s">
        <v>37</v>
      </c>
      <c r="G418" s="10">
        <v>4</v>
      </c>
      <c r="H418" s="113">
        <v>92000</v>
      </c>
      <c r="I418" s="123">
        <f t="shared" si="960"/>
        <v>109480</v>
      </c>
      <c r="J418" s="105">
        <f t="shared" si="917"/>
        <v>368000</v>
      </c>
      <c r="K418" s="140">
        <f t="shared" si="918"/>
        <v>437920</v>
      </c>
      <c r="L418" s="108">
        <v>96000</v>
      </c>
      <c r="M418" s="108">
        <f t="shared" si="961"/>
        <v>114240</v>
      </c>
      <c r="N418" s="108">
        <f t="shared" si="975"/>
        <v>384000</v>
      </c>
      <c r="O418" s="108">
        <f t="shared" si="976"/>
        <v>456960</v>
      </c>
      <c r="P418" s="108">
        <v>52000</v>
      </c>
      <c r="Q418" s="108">
        <f t="shared" si="964"/>
        <v>61880</v>
      </c>
      <c r="R418" s="105">
        <f t="shared" si="965"/>
        <v>208000</v>
      </c>
      <c r="S418" s="108">
        <f t="shared" si="966"/>
        <v>247520</v>
      </c>
      <c r="T418" s="108">
        <f t="shared" si="880"/>
        <v>380800</v>
      </c>
      <c r="U418" s="108">
        <f t="shared" si="881"/>
        <v>94563.203555435161</v>
      </c>
      <c r="V418" s="127">
        <f t="shared" si="882"/>
        <v>0.24832774042918898</v>
      </c>
      <c r="W418" s="108">
        <f t="shared" si="959"/>
        <v>95200</v>
      </c>
      <c r="X418" s="108">
        <f t="shared" si="883"/>
        <v>380800</v>
      </c>
      <c r="Y418" s="108">
        <v>110254</v>
      </c>
      <c r="Z418" s="108">
        <f t="shared" si="977"/>
        <v>131202.25999999998</v>
      </c>
      <c r="AA418" s="108">
        <f t="shared" si="978"/>
        <v>441016</v>
      </c>
      <c r="AB418" s="108">
        <f t="shared" si="979"/>
        <v>524809.03999999992</v>
      </c>
      <c r="AC418" s="108">
        <f t="shared" si="969"/>
        <v>115901.68067226891</v>
      </c>
      <c r="AD418" s="108">
        <v>137923</v>
      </c>
      <c r="AE418" s="108">
        <f t="shared" si="980"/>
        <v>463606.72268907563</v>
      </c>
      <c r="AF418" s="108">
        <f t="shared" si="981"/>
        <v>551692</v>
      </c>
      <c r="AG418" s="108">
        <f>_xlfn.XLOOKUP(D418,[1]General!$D$7:$D$477,[1]General!$L$7:$L$477)</f>
        <v>103915.96638655463</v>
      </c>
      <c r="AH418" s="108">
        <f>_xlfn.XLOOKUP(D418,[1]General!$D$7:$D$477,[1]General!$M$7:$M$477)</f>
        <v>123660</v>
      </c>
      <c r="AI418" s="108">
        <f t="shared" si="982"/>
        <v>415663.86554621853</v>
      </c>
      <c r="AJ418" s="108">
        <f t="shared" si="983"/>
        <v>494640</v>
      </c>
      <c r="AK418" s="108">
        <f t="shared" si="891"/>
        <v>523713.68</v>
      </c>
      <c r="AL418" s="108">
        <f t="shared" si="892"/>
        <v>23304.256208501196</v>
      </c>
      <c r="AM418" s="127">
        <f t="shared" si="893"/>
        <v>4.4498085687777328E-2</v>
      </c>
      <c r="AN418" s="108">
        <f t="shared" si="894"/>
        <v>130928.42</v>
      </c>
      <c r="AO418" s="108">
        <f t="shared" si="895"/>
        <v>523713.68</v>
      </c>
      <c r="AP418" s="108">
        <f t="shared" si="896"/>
        <v>452256.83999999997</v>
      </c>
      <c r="AQ418" s="108">
        <f t="shared" si="897"/>
        <v>71456.840000000098</v>
      </c>
      <c r="AR418" s="116">
        <f t="shared" si="898"/>
        <v>0.15800057330255105</v>
      </c>
      <c r="AS418" s="131">
        <f t="shared" ref="AS418:AS423" si="984">AVERAGE(I418,M418,Q418,Z418,AD418,AH418)</f>
        <v>113064.21</v>
      </c>
      <c r="AT418" s="156">
        <f t="shared" si="974"/>
        <v>452256.84</v>
      </c>
      <c r="AU418" s="157" t="s">
        <v>38</v>
      </c>
    </row>
    <row r="419" spans="1:78" ht="87" x14ac:dyDescent="0.35">
      <c r="A419" s="9">
        <v>335</v>
      </c>
      <c r="B419" s="9" t="s">
        <v>34</v>
      </c>
      <c r="C419" s="10" t="s">
        <v>396</v>
      </c>
      <c r="D419" s="48" t="s">
        <v>397</v>
      </c>
      <c r="E419" s="10"/>
      <c r="F419" s="12" t="s">
        <v>37</v>
      </c>
      <c r="G419" s="10">
        <v>60</v>
      </c>
      <c r="H419" s="113">
        <v>13800</v>
      </c>
      <c r="I419" s="123">
        <f t="shared" si="960"/>
        <v>16422</v>
      </c>
      <c r="J419" s="105">
        <f t="shared" si="917"/>
        <v>828000</v>
      </c>
      <c r="K419" s="140">
        <f t="shared" si="918"/>
        <v>985320</v>
      </c>
      <c r="L419" s="108">
        <v>14640</v>
      </c>
      <c r="M419" s="108">
        <f t="shared" si="961"/>
        <v>17421.599999999999</v>
      </c>
      <c r="N419" s="108">
        <f t="shared" si="975"/>
        <v>878400</v>
      </c>
      <c r="O419" s="108">
        <f t="shared" si="976"/>
        <v>1045295.9999999999</v>
      </c>
      <c r="P419" s="108">
        <v>7800</v>
      </c>
      <c r="Q419" s="108">
        <f t="shared" si="964"/>
        <v>9282</v>
      </c>
      <c r="R419" s="105">
        <f t="shared" si="965"/>
        <v>468000</v>
      </c>
      <c r="S419" s="108">
        <f t="shared" si="966"/>
        <v>556920</v>
      </c>
      <c r="T419" s="108">
        <f t="shared" si="880"/>
        <v>862512</v>
      </c>
      <c r="U419" s="108">
        <f t="shared" si="881"/>
        <v>217468.97555283605</v>
      </c>
      <c r="V419" s="127">
        <f t="shared" si="882"/>
        <v>0.25213443471260233</v>
      </c>
      <c r="W419" s="108">
        <f t="shared" si="959"/>
        <v>14375.199999999999</v>
      </c>
      <c r="X419" s="108">
        <f t="shared" si="883"/>
        <v>862512</v>
      </c>
      <c r="Y419" s="108">
        <v>12626</v>
      </c>
      <c r="Z419" s="108">
        <f t="shared" si="977"/>
        <v>15024.939999999999</v>
      </c>
      <c r="AA419" s="108">
        <f t="shared" si="978"/>
        <v>757560</v>
      </c>
      <c r="AB419" s="108">
        <f t="shared" si="979"/>
        <v>901496.39999999991</v>
      </c>
      <c r="AC419" s="108">
        <f t="shared" si="969"/>
        <v>11059.663865546219</v>
      </c>
      <c r="AD419" s="108">
        <v>13161</v>
      </c>
      <c r="AE419" s="108">
        <f t="shared" si="980"/>
        <v>663579.83193277312</v>
      </c>
      <c r="AF419" s="108">
        <f t="shared" si="981"/>
        <v>789660</v>
      </c>
      <c r="AG419" s="108">
        <f>_xlfn.XLOOKUP(D419,[1]General!$D$7:$D$477,[1]General!$L$7:$L$477)</f>
        <v>12615.126050420169</v>
      </c>
      <c r="AH419" s="108">
        <f>_xlfn.XLOOKUP(D419,[1]General!$D$7:$D$477,[1]General!$M$7:$M$477)</f>
        <v>15012</v>
      </c>
      <c r="AI419" s="108">
        <f t="shared" si="982"/>
        <v>756907.56302521017</v>
      </c>
      <c r="AJ419" s="108">
        <f t="shared" si="983"/>
        <v>900720</v>
      </c>
      <c r="AK419" s="108">
        <f t="shared" si="891"/>
        <v>863958.79999999993</v>
      </c>
      <c r="AL419" s="108">
        <f t="shared" si="892"/>
        <v>52538.141448665636</v>
      </c>
      <c r="AM419" s="127">
        <f t="shared" si="893"/>
        <v>6.0810933864746376E-2</v>
      </c>
      <c r="AN419" s="108">
        <f t="shared" si="894"/>
        <v>14399.313333333334</v>
      </c>
      <c r="AO419" s="108">
        <f t="shared" si="895"/>
        <v>863958.79999999993</v>
      </c>
      <c r="AP419" s="108">
        <f t="shared" si="896"/>
        <v>863235.39999999991</v>
      </c>
      <c r="AQ419" s="108">
        <f t="shared" si="897"/>
        <v>723.39999999996508</v>
      </c>
      <c r="AR419" s="116">
        <f t="shared" si="898"/>
        <v>8.380101186767423E-4</v>
      </c>
      <c r="AS419" s="131">
        <f t="shared" si="984"/>
        <v>14387.256666666666</v>
      </c>
      <c r="AT419" s="156">
        <f t="shared" si="974"/>
        <v>863235.4</v>
      </c>
      <c r="AU419" s="157" t="s">
        <v>38</v>
      </c>
    </row>
    <row r="420" spans="1:78" ht="145" x14ac:dyDescent="0.35">
      <c r="A420" s="9">
        <v>336</v>
      </c>
      <c r="B420" s="9" t="s">
        <v>34</v>
      </c>
      <c r="C420" s="10" t="s">
        <v>428</v>
      </c>
      <c r="D420" s="48" t="s">
        <v>429</v>
      </c>
      <c r="E420" s="10"/>
      <c r="F420" s="12" t="s">
        <v>37</v>
      </c>
      <c r="G420" s="10">
        <v>60</v>
      </c>
      <c r="H420" s="105">
        <v>74750</v>
      </c>
      <c r="I420" s="123">
        <f t="shared" si="960"/>
        <v>88952.5</v>
      </c>
      <c r="J420" s="105">
        <f t="shared" si="917"/>
        <v>4485000</v>
      </c>
      <c r="K420" s="140">
        <f t="shared" si="918"/>
        <v>5337150</v>
      </c>
      <c r="L420" s="108">
        <v>76700</v>
      </c>
      <c r="M420" s="108">
        <f t="shared" si="961"/>
        <v>91273</v>
      </c>
      <c r="N420" s="108">
        <f t="shared" si="975"/>
        <v>4602000</v>
      </c>
      <c r="O420" s="108">
        <f t="shared" si="976"/>
        <v>5476380</v>
      </c>
      <c r="P420" s="108">
        <v>42250</v>
      </c>
      <c r="Q420" s="108">
        <f t="shared" si="964"/>
        <v>50277.5</v>
      </c>
      <c r="R420" s="105">
        <f t="shared" si="965"/>
        <v>2535000</v>
      </c>
      <c r="S420" s="108">
        <f t="shared" si="966"/>
        <v>3016650</v>
      </c>
      <c r="T420" s="108">
        <f t="shared" si="880"/>
        <v>4610060</v>
      </c>
      <c r="U420" s="108">
        <f t="shared" si="881"/>
        <v>1128143.8499588605</v>
      </c>
      <c r="V420" s="127">
        <f t="shared" ref="V420:V450" si="985">(U420/T420)</f>
        <v>0.24471348528194006</v>
      </c>
      <c r="W420" s="108">
        <f t="shared" si="959"/>
        <v>76834.333333333328</v>
      </c>
      <c r="X420" s="108">
        <f t="shared" ref="X420:X453" si="986">AVERAGE(K420,O420,S420)</f>
        <v>4610060</v>
      </c>
      <c r="Y420" s="108">
        <v>41271</v>
      </c>
      <c r="Z420" s="108">
        <f t="shared" si="977"/>
        <v>49112.49</v>
      </c>
      <c r="AA420" s="108">
        <f t="shared" si="978"/>
        <v>2476260</v>
      </c>
      <c r="AB420" s="108">
        <f t="shared" si="979"/>
        <v>2946749.4</v>
      </c>
      <c r="AC420" s="108">
        <f t="shared" si="969"/>
        <v>47655.462184873955</v>
      </c>
      <c r="AD420" s="108">
        <v>56710</v>
      </c>
      <c r="AE420" s="108">
        <f t="shared" si="980"/>
        <v>2859327.7310924372</v>
      </c>
      <c r="AF420" s="108">
        <f t="shared" si="981"/>
        <v>3402600</v>
      </c>
      <c r="AG420" s="105">
        <f>_xlfn.XLOOKUP(D420,[1]General!$D$7:$D$477,[1]General!$L$7:$L$477)</f>
        <v>39842.016806722691</v>
      </c>
      <c r="AH420" s="108">
        <f>_xlfn.XLOOKUP(D420,[1]General!$D$7:$D$477,[1]General!$M$7:$M$477)</f>
        <v>47412</v>
      </c>
      <c r="AI420" s="108">
        <f t="shared" si="982"/>
        <v>2390521.0084033613</v>
      </c>
      <c r="AJ420" s="108">
        <f t="shared" si="983"/>
        <v>2844720</v>
      </c>
      <c r="AK420" s="108">
        <f t="shared" si="891"/>
        <v>3064689.8000000003</v>
      </c>
      <c r="AL420" s="108">
        <f t="shared" si="892"/>
        <v>242542.06104525461</v>
      </c>
      <c r="AM420" s="127">
        <f t="shared" si="893"/>
        <v>7.9140819095379442E-2</v>
      </c>
      <c r="AN420" s="108">
        <f t="shared" si="894"/>
        <v>51078.16333333333</v>
      </c>
      <c r="AO420" s="108">
        <f t="shared" si="895"/>
        <v>3064689.8000000003</v>
      </c>
      <c r="AP420" s="108">
        <f t="shared" si="896"/>
        <v>3837374.9000000004</v>
      </c>
      <c r="AQ420" s="108">
        <f t="shared" si="897"/>
        <v>772685.0999999973</v>
      </c>
      <c r="AR420" s="133">
        <f t="shared" si="898"/>
        <v>0.2013577302546064</v>
      </c>
      <c r="AS420" s="131">
        <f t="shared" si="984"/>
        <v>63956.248333333329</v>
      </c>
      <c r="AT420" s="156">
        <f t="shared" si="974"/>
        <v>3837374.9</v>
      </c>
      <c r="AU420" s="157" t="s">
        <v>38</v>
      </c>
    </row>
    <row r="421" spans="1:78" ht="29" x14ac:dyDescent="0.35">
      <c r="A421" s="9">
        <v>337</v>
      </c>
      <c r="B421" s="9" t="s">
        <v>34</v>
      </c>
      <c r="C421" s="10" t="s">
        <v>438</v>
      </c>
      <c r="D421" s="48" t="s">
        <v>439</v>
      </c>
      <c r="E421" s="10"/>
      <c r="F421" s="12" t="s">
        <v>37</v>
      </c>
      <c r="G421" s="10">
        <v>60</v>
      </c>
      <c r="H421" s="105">
        <v>74750</v>
      </c>
      <c r="I421" s="123">
        <f t="shared" si="960"/>
        <v>88952.5</v>
      </c>
      <c r="J421" s="105">
        <f t="shared" si="917"/>
        <v>4485000</v>
      </c>
      <c r="K421" s="140">
        <f t="shared" si="918"/>
        <v>5337150</v>
      </c>
      <c r="L421" s="108">
        <v>78000</v>
      </c>
      <c r="M421" s="108">
        <f t="shared" si="961"/>
        <v>92820</v>
      </c>
      <c r="N421" s="108">
        <f t="shared" si="975"/>
        <v>4680000</v>
      </c>
      <c r="O421" s="108">
        <f t="shared" si="976"/>
        <v>5569200</v>
      </c>
      <c r="P421" s="108">
        <v>42250</v>
      </c>
      <c r="Q421" s="108">
        <f t="shared" si="964"/>
        <v>50277.5</v>
      </c>
      <c r="R421" s="105">
        <f t="shared" si="965"/>
        <v>2535000</v>
      </c>
      <c r="S421" s="108">
        <f t="shared" si="966"/>
        <v>3016650</v>
      </c>
      <c r="T421" s="108">
        <f t="shared" ref="T421:T453" si="987">AVERAGE(K421,O421,S421)</f>
        <v>4641000</v>
      </c>
      <c r="U421" s="108">
        <f t="shared" ref="U421:U450" si="988">_xlfn.STDEV.P(K421,O421,S421)</f>
        <v>1152489.0433318662</v>
      </c>
      <c r="V421" s="127">
        <f t="shared" si="985"/>
        <v>0.24832774042918901</v>
      </c>
      <c r="W421" s="108">
        <f t="shared" si="959"/>
        <v>77350</v>
      </c>
      <c r="X421" s="108">
        <f t="shared" si="986"/>
        <v>4641000</v>
      </c>
      <c r="Y421" s="108">
        <v>40462</v>
      </c>
      <c r="Z421" s="108">
        <f t="shared" si="977"/>
        <v>48149.78</v>
      </c>
      <c r="AA421" s="108">
        <f t="shared" si="978"/>
        <v>2427720</v>
      </c>
      <c r="AB421" s="108">
        <f t="shared" si="979"/>
        <v>2888986.8</v>
      </c>
      <c r="AC421" s="108">
        <f t="shared" si="969"/>
        <v>46756.302521008409</v>
      </c>
      <c r="AD421" s="108">
        <v>55640</v>
      </c>
      <c r="AE421" s="108">
        <f t="shared" si="980"/>
        <v>2805378.1512605045</v>
      </c>
      <c r="AF421" s="108">
        <f t="shared" si="981"/>
        <v>3338400</v>
      </c>
      <c r="AG421" s="105">
        <f>_xlfn.XLOOKUP(D421,[1]General!$D$7:$D$477,[1]General!$L$7:$L$477)</f>
        <v>60806.722689075636</v>
      </c>
      <c r="AH421" s="108">
        <f>_xlfn.XLOOKUP(D421,[1]General!$D$7:$D$477,[1]General!$M$7:$M$477)</f>
        <v>72360</v>
      </c>
      <c r="AI421" s="108">
        <f t="shared" si="982"/>
        <v>3648403.3613445382</v>
      </c>
      <c r="AJ421" s="108">
        <f t="shared" si="983"/>
        <v>4341600</v>
      </c>
      <c r="AK421" s="108">
        <f t="shared" ref="AK421:AK445" si="989">AVERAGE(AB421,AF421,AJ421)</f>
        <v>3522995.6</v>
      </c>
      <c r="AL421" s="108">
        <f t="shared" ref="AL421:AL445" si="990">_xlfn.STDEV.P(AB421,AF421,AJ421)</f>
        <v>607222.0510148796</v>
      </c>
      <c r="AM421" s="127">
        <f t="shared" ref="AM421:AM445" si="991">+AL421/AK421</f>
        <v>0.1723595825708325</v>
      </c>
      <c r="AN421" s="108">
        <f t="shared" ref="AN421:AN445" si="992">AVERAGE(Z421,AD421,AH421)</f>
        <v>58716.593333333331</v>
      </c>
      <c r="AO421" s="108">
        <f t="shared" ref="AO421:AO445" si="993">+AK421</f>
        <v>3522995.6</v>
      </c>
      <c r="AP421" s="108">
        <f t="shared" ref="AP421:AP445" si="994">AVERAGE(X421,AO421)</f>
        <v>4081997.8</v>
      </c>
      <c r="AQ421" s="108">
        <f t="shared" ref="AQ421:AQ445" si="995">_xlfn.STDEV.P(X421,AO421)</f>
        <v>559002.20000000158</v>
      </c>
      <c r="AR421" s="133">
        <f t="shared" ref="AR421:AR445" si="996">+AQ421/AP421</f>
        <v>0.13694328791652011</v>
      </c>
      <c r="AS421" s="131">
        <f t="shared" si="984"/>
        <v>68033.296666666676</v>
      </c>
      <c r="AT421" s="156">
        <f t="shared" si="974"/>
        <v>4081997.8000000007</v>
      </c>
      <c r="AU421" s="157" t="s">
        <v>38</v>
      </c>
    </row>
    <row r="422" spans="1:78" ht="87" x14ac:dyDescent="0.35">
      <c r="A422" s="9">
        <v>338</v>
      </c>
      <c r="B422" s="9" t="s">
        <v>34</v>
      </c>
      <c r="C422" s="10" t="s">
        <v>440</v>
      </c>
      <c r="D422" s="48" t="s">
        <v>352</v>
      </c>
      <c r="E422" s="10"/>
      <c r="F422" s="12" t="s">
        <v>249</v>
      </c>
      <c r="G422" s="10">
        <v>320</v>
      </c>
      <c r="H422" s="105">
        <v>149500</v>
      </c>
      <c r="I422" s="123">
        <f t="shared" si="960"/>
        <v>177905</v>
      </c>
      <c r="J422" s="105">
        <f t="shared" si="917"/>
        <v>47840000</v>
      </c>
      <c r="K422" s="140">
        <f t="shared" si="918"/>
        <v>56929600</v>
      </c>
      <c r="L422" s="108">
        <v>158600</v>
      </c>
      <c r="M422" s="108">
        <f t="shared" si="961"/>
        <v>188734</v>
      </c>
      <c r="N422" s="108">
        <f t="shared" si="975"/>
        <v>50752000</v>
      </c>
      <c r="O422" s="108">
        <f t="shared" si="976"/>
        <v>60394880</v>
      </c>
      <c r="P422" s="108">
        <v>84500</v>
      </c>
      <c r="Q422" s="108">
        <f t="shared" si="964"/>
        <v>100555</v>
      </c>
      <c r="R422" s="105">
        <f t="shared" si="965"/>
        <v>27040000</v>
      </c>
      <c r="S422" s="108">
        <f t="shared" si="966"/>
        <v>32177600</v>
      </c>
      <c r="T422" s="108">
        <f t="shared" si="987"/>
        <v>49834026.666666664</v>
      </c>
      <c r="U422" s="108">
        <f t="shared" si="988"/>
        <v>12564874.143052749</v>
      </c>
      <c r="V422" s="127">
        <f t="shared" si="985"/>
        <v>0.25213443471260233</v>
      </c>
      <c r="W422" s="108">
        <f t="shared" si="959"/>
        <v>155731.33333333334</v>
      </c>
      <c r="X422" s="108">
        <f t="shared" si="986"/>
        <v>49834026.666666664</v>
      </c>
      <c r="Y422" s="108">
        <v>63025</v>
      </c>
      <c r="Z422" s="108">
        <f t="shared" si="977"/>
        <v>74999.75</v>
      </c>
      <c r="AA422" s="108">
        <f t="shared" si="978"/>
        <v>20168000</v>
      </c>
      <c r="AB422" s="108">
        <f t="shared" si="979"/>
        <v>23999920</v>
      </c>
      <c r="AC422" s="108">
        <f t="shared" si="969"/>
        <v>148361.34453781514</v>
      </c>
      <c r="AD422" s="108">
        <v>176550</v>
      </c>
      <c r="AE422" s="108">
        <f t="shared" si="980"/>
        <v>47475630.25210084</v>
      </c>
      <c r="AF422" s="108">
        <f t="shared" si="981"/>
        <v>56496000</v>
      </c>
      <c r="AG422" s="105">
        <f>_xlfn.XLOOKUP(D422,[1]General!$D$7:$D$477,[1]General!$L$7:$L$477)</f>
        <v>165176.4705882353</v>
      </c>
      <c r="AH422" s="108">
        <f>_xlfn.XLOOKUP(D422,[1]General!$D$7:$D$477,[1]General!$M$7:$M$477)</f>
        <v>196560</v>
      </c>
      <c r="AI422" s="108">
        <f t="shared" si="982"/>
        <v>52856470.588235296</v>
      </c>
      <c r="AJ422" s="108">
        <f t="shared" si="983"/>
        <v>62899200</v>
      </c>
      <c r="AK422" s="108">
        <f t="shared" si="989"/>
        <v>47798373.333333336</v>
      </c>
      <c r="AL422" s="108">
        <f t="shared" si="990"/>
        <v>17029876.264066696</v>
      </c>
      <c r="AM422" s="127">
        <f t="shared" si="991"/>
        <v>0.35628568665516713</v>
      </c>
      <c r="AN422" s="108">
        <f t="shared" si="992"/>
        <v>149369.91666666666</v>
      </c>
      <c r="AO422" s="108">
        <f t="shared" si="993"/>
        <v>47798373.333333336</v>
      </c>
      <c r="AP422" s="108">
        <f t="shared" si="994"/>
        <v>48816200</v>
      </c>
      <c r="AQ422" s="108">
        <f t="shared" si="995"/>
        <v>1017826.6666666642</v>
      </c>
      <c r="AR422" s="133">
        <f t="shared" si="996"/>
        <v>2.0850182248242678E-2</v>
      </c>
      <c r="AS422" s="131">
        <f t="shared" si="984"/>
        <v>152550.625</v>
      </c>
      <c r="AT422" s="156">
        <f t="shared" si="974"/>
        <v>48816200</v>
      </c>
      <c r="AU422" s="157" t="s">
        <v>38</v>
      </c>
    </row>
    <row r="423" spans="1:78" s="58" customFormat="1" ht="159.5" x14ac:dyDescent="0.35">
      <c r="A423" s="9">
        <v>339</v>
      </c>
      <c r="B423" s="9" t="s">
        <v>34</v>
      </c>
      <c r="C423" s="10" t="s">
        <v>441</v>
      </c>
      <c r="D423" s="48" t="s">
        <v>255</v>
      </c>
      <c r="E423" s="10"/>
      <c r="F423" s="17" t="s">
        <v>103</v>
      </c>
      <c r="G423" s="10">
        <v>4</v>
      </c>
      <c r="H423" s="105">
        <v>80500</v>
      </c>
      <c r="I423" s="123">
        <f t="shared" si="960"/>
        <v>95795</v>
      </c>
      <c r="J423" s="105">
        <f t="shared" si="917"/>
        <v>322000</v>
      </c>
      <c r="K423" s="140">
        <f t="shared" si="918"/>
        <v>383180</v>
      </c>
      <c r="L423" s="108">
        <v>82600</v>
      </c>
      <c r="M423" s="108">
        <f t="shared" si="961"/>
        <v>98294</v>
      </c>
      <c r="N423" s="108">
        <f t="shared" si="975"/>
        <v>330400</v>
      </c>
      <c r="O423" s="108">
        <f t="shared" si="976"/>
        <v>393176</v>
      </c>
      <c r="P423" s="108">
        <v>45500</v>
      </c>
      <c r="Q423" s="108">
        <f t="shared" si="964"/>
        <v>54145</v>
      </c>
      <c r="R423" s="105">
        <f t="shared" si="965"/>
        <v>182000</v>
      </c>
      <c r="S423" s="108">
        <f t="shared" si="966"/>
        <v>216580</v>
      </c>
      <c r="T423" s="108">
        <f t="shared" si="987"/>
        <v>330978.66666666669</v>
      </c>
      <c r="U423" s="108">
        <f t="shared" si="988"/>
        <v>80994.943073969465</v>
      </c>
      <c r="V423" s="127">
        <f t="shared" si="985"/>
        <v>0.24471348528194001</v>
      </c>
      <c r="W423" s="108">
        <f t="shared" si="959"/>
        <v>82744.666666666672</v>
      </c>
      <c r="X423" s="108">
        <f t="shared" si="986"/>
        <v>330978.66666666669</v>
      </c>
      <c r="Y423" s="108">
        <v>75080</v>
      </c>
      <c r="Z423" s="108">
        <f t="shared" si="977"/>
        <v>89345.2</v>
      </c>
      <c r="AA423" s="108">
        <f t="shared" si="978"/>
        <v>300320</v>
      </c>
      <c r="AB423" s="108">
        <f t="shared" si="979"/>
        <v>357380.8</v>
      </c>
      <c r="AC423" s="108">
        <f t="shared" si="969"/>
        <v>71033.613445378156</v>
      </c>
      <c r="AD423" s="108">
        <v>84530</v>
      </c>
      <c r="AE423" s="108">
        <f t="shared" si="980"/>
        <v>284134.45378151262</v>
      </c>
      <c r="AF423" s="108">
        <f t="shared" si="981"/>
        <v>338120</v>
      </c>
      <c r="AG423" s="105">
        <f>_xlfn.XLOOKUP(D423,[1]General!$D$7:$D$477,[1]General!$L$7:$L$477)</f>
        <v>58991.596638655465</v>
      </c>
      <c r="AH423" s="108">
        <f>_xlfn.XLOOKUP(D423,[1]General!$D$7:$D$477,[1]General!$M$7:$M$477)</f>
        <v>70200</v>
      </c>
      <c r="AI423" s="108">
        <f t="shared" si="982"/>
        <v>235966.38655462186</v>
      </c>
      <c r="AJ423" s="108">
        <f t="shared" si="983"/>
        <v>280800</v>
      </c>
      <c r="AK423" s="108">
        <f t="shared" si="989"/>
        <v>325433.60000000003</v>
      </c>
      <c r="AL423" s="108">
        <f t="shared" si="990"/>
        <v>32525.510919686818</v>
      </c>
      <c r="AM423" s="127">
        <f t="shared" si="991"/>
        <v>9.9945152927315484E-2</v>
      </c>
      <c r="AN423" s="108">
        <f t="shared" si="992"/>
        <v>81358.400000000009</v>
      </c>
      <c r="AO423" s="108">
        <f t="shared" si="993"/>
        <v>325433.60000000003</v>
      </c>
      <c r="AP423" s="108">
        <f t="shared" si="994"/>
        <v>328206.13333333336</v>
      </c>
      <c r="AQ423" s="108">
        <f t="shared" si="995"/>
        <v>2772.5333333333256</v>
      </c>
      <c r="AR423" s="116">
        <f t="shared" si="996"/>
        <v>8.4475366294190484E-3</v>
      </c>
      <c r="AS423" s="131">
        <f t="shared" si="984"/>
        <v>82051.53333333334</v>
      </c>
      <c r="AT423" s="156">
        <f t="shared" si="974"/>
        <v>328206.13333333336</v>
      </c>
      <c r="AU423" s="157" t="s">
        <v>38</v>
      </c>
      <c r="AW423" s="171"/>
    </row>
    <row r="424" spans="1:78" s="58" customFormat="1" x14ac:dyDescent="0.35">
      <c r="A424" s="236" t="s">
        <v>151</v>
      </c>
      <c r="B424" s="237"/>
      <c r="C424" s="237"/>
      <c r="D424" s="237"/>
      <c r="E424" s="237"/>
      <c r="F424" s="237"/>
      <c r="G424" s="238"/>
      <c r="H424" s="112">
        <f>SUM(H415:H423)</f>
        <v>876300</v>
      </c>
      <c r="I424" s="112">
        <f t="shared" ref="I424:K424" si="997">SUM(I415:I423)</f>
        <v>1042797</v>
      </c>
      <c r="J424" s="112">
        <f t="shared" si="997"/>
        <v>88458000</v>
      </c>
      <c r="K424" s="112">
        <f t="shared" si="997"/>
        <v>105265020</v>
      </c>
      <c r="L424" s="109">
        <f>SUM(L415:L423)</f>
        <v>914140</v>
      </c>
      <c r="M424" s="109">
        <f>SUM(M415:M423)</f>
        <v>1087826.6000000001</v>
      </c>
      <c r="N424" s="109">
        <f t="shared" ref="N424:AT424" si="998">SUM(N415:N423)</f>
        <v>93134800</v>
      </c>
      <c r="O424" s="109">
        <f t="shared" si="998"/>
        <v>110830412</v>
      </c>
      <c r="P424" s="109">
        <f t="shared" si="998"/>
        <v>495300</v>
      </c>
      <c r="Q424" s="109">
        <f t="shared" si="998"/>
        <v>589407</v>
      </c>
      <c r="R424" s="109">
        <f t="shared" si="998"/>
        <v>49998000</v>
      </c>
      <c r="S424" s="109">
        <f t="shared" si="998"/>
        <v>59497620</v>
      </c>
      <c r="T424" s="109">
        <f t="shared" si="998"/>
        <v>91864350.666666672</v>
      </c>
      <c r="U424" s="109">
        <f t="shared" si="998"/>
        <v>23003617.41663751</v>
      </c>
      <c r="V424" s="109"/>
      <c r="W424" s="108">
        <f t="shared" si="959"/>
        <v>906676.8666666667</v>
      </c>
      <c r="X424" s="109">
        <f t="shared" si="998"/>
        <v>91864350.666666672</v>
      </c>
      <c r="Y424" s="109">
        <f t="shared" si="998"/>
        <v>1147466</v>
      </c>
      <c r="Z424" s="109">
        <f t="shared" si="998"/>
        <v>1285234.51</v>
      </c>
      <c r="AA424" s="109">
        <f t="shared" si="998"/>
        <v>61278444</v>
      </c>
      <c r="AB424" s="109">
        <f t="shared" si="998"/>
        <v>47241338.75999999</v>
      </c>
      <c r="AC424" s="109">
        <f t="shared" si="998"/>
        <v>1248213.4453781513</v>
      </c>
      <c r="AD424" s="109">
        <f t="shared" si="998"/>
        <v>1485374</v>
      </c>
      <c r="AE424" s="109">
        <f t="shared" si="998"/>
        <v>91381236.974789917</v>
      </c>
      <c r="AF424" s="109">
        <f t="shared" si="998"/>
        <v>108743672</v>
      </c>
      <c r="AG424" s="109">
        <f t="shared" si="998"/>
        <v>1365247.0588235294</v>
      </c>
      <c r="AH424" s="109">
        <f t="shared" si="998"/>
        <v>1624644</v>
      </c>
      <c r="AI424" s="109">
        <f t="shared" si="998"/>
        <v>99292840.336134464</v>
      </c>
      <c r="AJ424" s="109">
        <f t="shared" si="998"/>
        <v>118158480</v>
      </c>
      <c r="AK424" s="109">
        <f t="shared" si="998"/>
        <v>91381163.586666659</v>
      </c>
      <c r="AL424" s="109">
        <f t="shared" si="998"/>
        <v>32463365.712933723</v>
      </c>
      <c r="AM424" s="109"/>
      <c r="AN424" s="109">
        <f t="shared" si="998"/>
        <v>1494290.8366666664</v>
      </c>
      <c r="AO424" s="109">
        <f t="shared" si="998"/>
        <v>91381163.586666659</v>
      </c>
      <c r="AP424" s="109">
        <f t="shared" si="998"/>
        <v>91622757.12666668</v>
      </c>
      <c r="AQ424" s="109">
        <f t="shared" si="998"/>
        <v>8618712.793333333</v>
      </c>
      <c r="AR424" s="109"/>
      <c r="AS424" s="109">
        <f t="shared" si="998"/>
        <v>926033.47499999998</v>
      </c>
      <c r="AT424" s="109">
        <f t="shared" si="998"/>
        <v>92502843.273333341</v>
      </c>
      <c r="AU424" s="157"/>
      <c r="AW424" s="171">
        <v>92502843.273333341</v>
      </c>
    </row>
    <row r="425" spans="1:78" x14ac:dyDescent="0.35">
      <c r="A425" s="81" t="s">
        <v>442</v>
      </c>
      <c r="B425" s="82"/>
      <c r="C425" s="82"/>
      <c r="D425" s="82"/>
      <c r="E425" s="82"/>
      <c r="F425" s="82"/>
      <c r="G425" s="82"/>
      <c r="H425" s="107"/>
      <c r="I425" s="124"/>
      <c r="J425" s="124"/>
      <c r="K425" s="142"/>
      <c r="L425" s="142"/>
      <c r="M425" s="142"/>
      <c r="N425" s="142"/>
      <c r="O425" s="142"/>
      <c r="P425" s="142"/>
      <c r="Q425" s="142"/>
      <c r="R425" s="142"/>
      <c r="S425" s="142"/>
      <c r="T425" s="142"/>
      <c r="U425" s="142"/>
      <c r="V425" s="142"/>
      <c r="W425" s="108" t="e">
        <f t="shared" si="959"/>
        <v>#DIV/0!</v>
      </c>
      <c r="X425" s="142"/>
      <c r="Y425" s="142"/>
      <c r="Z425" s="142"/>
      <c r="AA425" s="142"/>
      <c r="AB425" s="142"/>
      <c r="AC425" s="142"/>
      <c r="AD425" s="142"/>
      <c r="AE425" s="142"/>
      <c r="AF425" s="142"/>
      <c r="AG425" s="142"/>
      <c r="AH425" s="142"/>
      <c r="AI425" s="142"/>
      <c r="AJ425" s="142"/>
      <c r="AK425" s="142"/>
      <c r="AL425" s="142"/>
      <c r="AM425" s="142"/>
      <c r="AN425" s="142"/>
      <c r="AO425" s="142"/>
      <c r="AP425" s="142"/>
      <c r="AQ425" s="142"/>
      <c r="AR425" s="142"/>
      <c r="AS425" s="142"/>
      <c r="AT425" s="142"/>
      <c r="AU425" s="142"/>
    </row>
    <row r="426" spans="1:78" ht="87" x14ac:dyDescent="0.35">
      <c r="A426" s="9">
        <v>340</v>
      </c>
      <c r="B426" s="9" t="s">
        <v>166</v>
      </c>
      <c r="C426" s="10" t="s">
        <v>443</v>
      </c>
      <c r="D426" s="48" t="s">
        <v>352</v>
      </c>
      <c r="E426" s="10"/>
      <c r="F426" s="12" t="s">
        <v>353</v>
      </c>
      <c r="G426" s="10">
        <v>22</v>
      </c>
      <c r="H426" s="105">
        <v>345000</v>
      </c>
      <c r="I426" s="123">
        <f t="shared" ref="I426:I430" si="999">+H426*1.19</f>
        <v>410550</v>
      </c>
      <c r="J426" s="105">
        <f t="shared" si="917"/>
        <v>7590000</v>
      </c>
      <c r="K426" s="140">
        <f t="shared" si="918"/>
        <v>9032100</v>
      </c>
      <c r="L426" s="108">
        <v>354000</v>
      </c>
      <c r="M426" s="108">
        <f>+L426*1.19</f>
        <v>421260</v>
      </c>
      <c r="N426" s="108">
        <f t="shared" ref="N426" si="1000">+L426*G426</f>
        <v>7788000</v>
      </c>
      <c r="O426" s="108">
        <f t="shared" ref="O426" si="1001">+M426*G426</f>
        <v>9267720</v>
      </c>
      <c r="P426" s="108">
        <v>195000</v>
      </c>
      <c r="Q426" s="108">
        <f t="shared" ref="Q426:Q430" si="1002">+P426*1.19</f>
        <v>232050</v>
      </c>
      <c r="R426" s="105">
        <f>+P426*G426</f>
        <v>4290000</v>
      </c>
      <c r="S426" s="108">
        <f>+Q426*G426</f>
        <v>5105100</v>
      </c>
      <c r="T426" s="108">
        <f t="shared" si="987"/>
        <v>7801640</v>
      </c>
      <c r="U426" s="108">
        <f t="shared" si="988"/>
        <v>1909166.5153149946</v>
      </c>
      <c r="V426" s="127">
        <f t="shared" si="985"/>
        <v>0.24471348528194004</v>
      </c>
      <c r="W426" s="108">
        <f t="shared" si="959"/>
        <v>354620</v>
      </c>
      <c r="X426" s="108">
        <f t="shared" si="986"/>
        <v>7801640</v>
      </c>
      <c r="Y426" s="108">
        <v>152857</v>
      </c>
      <c r="Z426" s="108">
        <f>+Y426*1.19</f>
        <v>181899.83</v>
      </c>
      <c r="AA426" s="108">
        <f t="shared" ref="AA426" si="1003">+Y426*G426</f>
        <v>3362854</v>
      </c>
      <c r="AB426" s="108">
        <f t="shared" ref="AB426" si="1004">+Z426*G426</f>
        <v>4001796.26</v>
      </c>
      <c r="AC426" s="108">
        <f t="shared" ref="AC426:AC430" si="1005">+AD426/1.19</f>
        <v>148361.34453781514</v>
      </c>
      <c r="AD426" s="108">
        <v>176550</v>
      </c>
      <c r="AE426" s="108">
        <f t="shared" ref="AE426" si="1006">+AC426*G426</f>
        <v>3263949.5798319331</v>
      </c>
      <c r="AF426" s="108">
        <f t="shared" ref="AF426" si="1007">+AD426*G426</f>
        <v>3884100</v>
      </c>
      <c r="AG426" s="105">
        <f>_xlfn.XLOOKUP(D426,[1]General!$D$7:$D$477,[1]General!$L$7:$L$477)</f>
        <v>165176.4705882353</v>
      </c>
      <c r="AH426" s="108">
        <f>_xlfn.XLOOKUP(D426,[1]General!$D$7:$D$477,[1]General!$M$7:$M$477)</f>
        <v>196560</v>
      </c>
      <c r="AI426" s="108">
        <f t="shared" ref="AI426" si="1008">+AG426*G426</f>
        <v>3633882.3529411769</v>
      </c>
      <c r="AJ426" s="108">
        <f t="shared" ref="AJ426" si="1009">AH426*G426</f>
        <v>4324320</v>
      </c>
      <c r="AK426" s="108">
        <f t="shared" si="989"/>
        <v>4070072.0866666664</v>
      </c>
      <c r="AL426" s="108">
        <f t="shared" si="990"/>
        <v>186090.66514338745</v>
      </c>
      <c r="AM426" s="127">
        <f t="shared" si="991"/>
        <v>4.5721712338464546E-2</v>
      </c>
      <c r="AN426" s="108">
        <f t="shared" si="992"/>
        <v>185003.27666666664</v>
      </c>
      <c r="AO426" s="108">
        <f t="shared" si="993"/>
        <v>4070072.0866666664</v>
      </c>
      <c r="AP426" s="108">
        <f t="shared" si="994"/>
        <v>5935856.043333333</v>
      </c>
      <c r="AQ426" s="108">
        <f t="shared" si="995"/>
        <v>1865783.9566666679</v>
      </c>
      <c r="AR426" s="133">
        <f t="shared" si="996"/>
        <v>0.31432432711405855</v>
      </c>
      <c r="AS426" s="131">
        <f>+AN426</f>
        <v>185003.27666666664</v>
      </c>
      <c r="AT426" s="156">
        <f t="shared" ref="AT426:AT431" si="1010">+AS426*G426</f>
        <v>4070072.086666666</v>
      </c>
      <c r="AU426" s="157" t="s">
        <v>44</v>
      </c>
    </row>
    <row r="427" spans="1:78" ht="29" x14ac:dyDescent="0.35">
      <c r="A427" s="9">
        <v>341</v>
      </c>
      <c r="B427" s="9" t="s">
        <v>166</v>
      </c>
      <c r="C427" s="10" t="s">
        <v>444</v>
      </c>
      <c r="D427" s="48" t="s">
        <v>445</v>
      </c>
      <c r="E427" s="10"/>
      <c r="F427" s="12" t="s">
        <v>269</v>
      </c>
      <c r="G427" s="10">
        <v>22</v>
      </c>
      <c r="H427" s="113">
        <v>460000</v>
      </c>
      <c r="I427" s="123">
        <f t="shared" si="999"/>
        <v>547400</v>
      </c>
      <c r="J427" s="105">
        <f t="shared" si="917"/>
        <v>10120000</v>
      </c>
      <c r="K427" s="140">
        <f t="shared" si="918"/>
        <v>12042800</v>
      </c>
      <c r="L427" s="108">
        <v>480000</v>
      </c>
      <c r="M427" s="108">
        <f>+L427*1.19</f>
        <v>571200</v>
      </c>
      <c r="N427" s="108">
        <f t="shared" ref="N427:N430" si="1011">+L427*G427</f>
        <v>10560000</v>
      </c>
      <c r="O427" s="108">
        <f t="shared" ref="O427:O430" si="1012">+M427*G427</f>
        <v>12566400</v>
      </c>
      <c r="P427" s="108">
        <v>260000</v>
      </c>
      <c r="Q427" s="108">
        <f t="shared" si="1002"/>
        <v>309400</v>
      </c>
      <c r="R427" s="105">
        <f>+P427*G427</f>
        <v>5720000</v>
      </c>
      <c r="S427" s="108">
        <f>+Q427*G427</f>
        <v>6806800</v>
      </c>
      <c r="T427" s="108">
        <f t="shared" si="987"/>
        <v>10472000</v>
      </c>
      <c r="U427" s="108">
        <f t="shared" si="988"/>
        <v>2600488.0977744674</v>
      </c>
      <c r="V427" s="127">
        <f t="shared" si="985"/>
        <v>0.24832774042918901</v>
      </c>
      <c r="W427" s="108">
        <f t="shared" si="959"/>
        <v>476000</v>
      </c>
      <c r="X427" s="108">
        <f t="shared" si="986"/>
        <v>10472000</v>
      </c>
      <c r="Y427" s="108">
        <v>152857</v>
      </c>
      <c r="Z427" s="108">
        <f>+Y427*1.19</f>
        <v>181899.83</v>
      </c>
      <c r="AA427" s="108">
        <f t="shared" ref="AA427:AA430" si="1013">+Y427*G427</f>
        <v>3362854</v>
      </c>
      <c r="AB427" s="108">
        <f t="shared" ref="AB427:AB430" si="1014">+Z427*G427</f>
        <v>4001796.26</v>
      </c>
      <c r="AC427" s="108">
        <f t="shared" si="1005"/>
        <v>145663.8655462185</v>
      </c>
      <c r="AD427" s="108">
        <v>173340</v>
      </c>
      <c r="AE427" s="108">
        <f t="shared" ref="AE427:AE430" si="1015">+AC427*G427</f>
        <v>3204605.042016807</v>
      </c>
      <c r="AF427" s="108">
        <f t="shared" ref="AF427:AF430" si="1016">+AD427*G427</f>
        <v>3813480</v>
      </c>
      <c r="AG427" s="108">
        <f>_xlfn.XLOOKUP(D427,[1]General!$D$7:$D$477,[1]General!$L$7:$L$477)</f>
        <v>140672.26890756303</v>
      </c>
      <c r="AH427" s="108">
        <f>_xlfn.XLOOKUP(D427,[1]General!$D$7:$D$477,[1]General!$M$7:$M$477)</f>
        <v>167400</v>
      </c>
      <c r="AI427" s="108">
        <f t="shared" ref="AI427:AI430" si="1017">+AG427*G427</f>
        <v>3094789.9159663869</v>
      </c>
      <c r="AJ427" s="108">
        <f t="shared" ref="AJ427:AJ430" si="1018">AH427*G427</f>
        <v>3682800</v>
      </c>
      <c r="AK427" s="108">
        <f t="shared" si="989"/>
        <v>3832692.0866666664</v>
      </c>
      <c r="AL427" s="108">
        <f t="shared" si="990"/>
        <v>130936.32467491592</v>
      </c>
      <c r="AM427" s="127">
        <f t="shared" si="991"/>
        <v>3.4163016937995831E-2</v>
      </c>
      <c r="AN427" s="108">
        <f t="shared" si="992"/>
        <v>174213.27666666664</v>
      </c>
      <c r="AO427" s="108">
        <f t="shared" si="993"/>
        <v>3832692.0866666664</v>
      </c>
      <c r="AP427" s="108">
        <f t="shared" si="994"/>
        <v>7152346.043333333</v>
      </c>
      <c r="AQ427" s="108">
        <f t="shared" si="995"/>
        <v>3319653.956666667</v>
      </c>
      <c r="AR427" s="133">
        <f t="shared" si="996"/>
        <v>0.46413497565052803</v>
      </c>
      <c r="AS427" s="131">
        <f>+AN427</f>
        <v>174213.27666666664</v>
      </c>
      <c r="AT427" s="156">
        <f t="shared" si="1010"/>
        <v>3832692.086666666</v>
      </c>
      <c r="AU427" s="157" t="s">
        <v>44</v>
      </c>
    </row>
    <row r="428" spans="1:78" ht="58" x14ac:dyDescent="0.35">
      <c r="A428" s="9">
        <v>342</v>
      </c>
      <c r="B428" s="9" t="s">
        <v>34</v>
      </c>
      <c r="C428" s="10" t="s">
        <v>207</v>
      </c>
      <c r="D428" s="48" t="s">
        <v>208</v>
      </c>
      <c r="E428" s="10"/>
      <c r="F428" s="12" t="s">
        <v>37</v>
      </c>
      <c r="G428" s="10">
        <v>3</v>
      </c>
      <c r="H428" s="113">
        <v>173650</v>
      </c>
      <c r="I428" s="123">
        <f t="shared" si="999"/>
        <v>206643.5</v>
      </c>
      <c r="J428" s="105">
        <f t="shared" si="917"/>
        <v>520950</v>
      </c>
      <c r="K428" s="140">
        <f t="shared" si="918"/>
        <v>619930.5</v>
      </c>
      <c r="L428" s="108">
        <v>184220</v>
      </c>
      <c r="M428" s="108">
        <f>+L428*1.19</f>
        <v>219221.8</v>
      </c>
      <c r="N428" s="108">
        <f t="shared" si="1011"/>
        <v>552660</v>
      </c>
      <c r="O428" s="108">
        <f t="shared" si="1012"/>
        <v>657665.39999999991</v>
      </c>
      <c r="P428" s="108">
        <v>98150</v>
      </c>
      <c r="Q428" s="108">
        <f t="shared" si="1002"/>
        <v>116798.5</v>
      </c>
      <c r="R428" s="105">
        <f>+P428*G428</f>
        <v>294450</v>
      </c>
      <c r="S428" s="108">
        <f>+Q428*G428</f>
        <v>350395.5</v>
      </c>
      <c r="T428" s="108">
        <f t="shared" si="987"/>
        <v>542663.79999999993</v>
      </c>
      <c r="U428" s="108">
        <f t="shared" si="988"/>
        <v>136824.23045199268</v>
      </c>
      <c r="V428" s="127">
        <f t="shared" si="985"/>
        <v>0.25213443471260233</v>
      </c>
      <c r="W428" s="108">
        <f t="shared" si="959"/>
        <v>180887.93333333335</v>
      </c>
      <c r="X428" s="108">
        <f t="shared" si="986"/>
        <v>542663.79999999993</v>
      </c>
      <c r="Y428" s="108">
        <v>196017</v>
      </c>
      <c r="Z428" s="108">
        <f>+Y428*1.19</f>
        <v>233260.22999999998</v>
      </c>
      <c r="AA428" s="108">
        <f t="shared" si="1013"/>
        <v>588051</v>
      </c>
      <c r="AB428" s="108">
        <f t="shared" si="1014"/>
        <v>699780.69</v>
      </c>
      <c r="AC428" s="108">
        <f t="shared" si="1005"/>
        <v>181630.25210084036</v>
      </c>
      <c r="AD428" s="108">
        <v>216140</v>
      </c>
      <c r="AE428" s="108">
        <f t="shared" si="1015"/>
        <v>544890.7563025211</v>
      </c>
      <c r="AF428" s="108">
        <f t="shared" si="1016"/>
        <v>648420</v>
      </c>
      <c r="AG428" s="108">
        <f>_xlfn.XLOOKUP(D428,[1]General!$D$7:$D$477,[1]General!$L$7:$L$477)</f>
        <v>166554.62184873951</v>
      </c>
      <c r="AH428" s="108">
        <f>_xlfn.XLOOKUP(D428,[1]General!$D$7:$D$477,[1]General!$M$7:$M$477)</f>
        <v>198200</v>
      </c>
      <c r="AI428" s="108">
        <f t="shared" si="1017"/>
        <v>499663.86554621853</v>
      </c>
      <c r="AJ428" s="108">
        <f t="shared" si="1018"/>
        <v>594600</v>
      </c>
      <c r="AK428" s="108">
        <f t="shared" si="989"/>
        <v>647600.23</v>
      </c>
      <c r="AL428" s="108">
        <f t="shared" si="990"/>
        <v>42943.749287944083</v>
      </c>
      <c r="AM428" s="127">
        <f t="shared" si="991"/>
        <v>6.6312127912530369E-2</v>
      </c>
      <c r="AN428" s="108">
        <f t="shared" si="992"/>
        <v>215866.74333333332</v>
      </c>
      <c r="AO428" s="108">
        <f t="shared" si="993"/>
        <v>647600.23</v>
      </c>
      <c r="AP428" s="108">
        <f t="shared" si="994"/>
        <v>595132.0149999999</v>
      </c>
      <c r="AQ428" s="108">
        <f t="shared" si="995"/>
        <v>52468.215000000026</v>
      </c>
      <c r="AR428" s="116">
        <f t="shared" si="996"/>
        <v>8.8162313028984057E-2</v>
      </c>
      <c r="AS428" s="131">
        <f>AVERAGE(I428,M428,Q428,Z428,AD428,AH428)</f>
        <v>198377.33833333335</v>
      </c>
      <c r="AT428" s="156">
        <f t="shared" si="1010"/>
        <v>595132.01500000001</v>
      </c>
      <c r="AU428" s="157" t="s">
        <v>38</v>
      </c>
    </row>
    <row r="429" spans="1:78" ht="188.5" x14ac:dyDescent="0.35">
      <c r="A429" s="9">
        <v>343</v>
      </c>
      <c r="B429" s="9" t="s">
        <v>34</v>
      </c>
      <c r="C429" s="10" t="s">
        <v>280</v>
      </c>
      <c r="D429" s="27" t="s">
        <v>273</v>
      </c>
      <c r="E429" s="16"/>
      <c r="F429" s="12" t="s">
        <v>37</v>
      </c>
      <c r="G429" s="10">
        <v>180</v>
      </c>
      <c r="H429" s="105">
        <v>67647.600000000006</v>
      </c>
      <c r="I429" s="123">
        <f t="shared" si="999"/>
        <v>80500.644</v>
      </c>
      <c r="J429" s="105">
        <f t="shared" si="917"/>
        <v>12176568.000000002</v>
      </c>
      <c r="K429" s="140">
        <f t="shared" si="918"/>
        <v>14490115.92</v>
      </c>
      <c r="L429" s="108">
        <v>69412.320000000007</v>
      </c>
      <c r="M429" s="108">
        <f>+L429*1.19</f>
        <v>82600.660799999998</v>
      </c>
      <c r="N429" s="108">
        <f t="shared" si="1011"/>
        <v>12494217.600000001</v>
      </c>
      <c r="O429" s="108">
        <f t="shared" si="1012"/>
        <v>14868118.944</v>
      </c>
      <c r="P429" s="108">
        <v>38235.599999999999</v>
      </c>
      <c r="Q429" s="108">
        <f t="shared" si="1002"/>
        <v>45500.363999999994</v>
      </c>
      <c r="R429" s="105">
        <f>+P429*G429</f>
        <v>6882408</v>
      </c>
      <c r="S429" s="108">
        <f>+Q429*G429</f>
        <v>8190065.5199999986</v>
      </c>
      <c r="T429" s="108">
        <f t="shared" si="987"/>
        <v>12516100.127999999</v>
      </c>
      <c r="U429" s="108">
        <f t="shared" si="988"/>
        <v>3062858.4844606216</v>
      </c>
      <c r="V429" s="127">
        <f t="shared" si="985"/>
        <v>0.24471348528194053</v>
      </c>
      <c r="W429" s="108">
        <f t="shared" si="959"/>
        <v>69533.889599999995</v>
      </c>
      <c r="X429" s="108">
        <f t="shared" si="986"/>
        <v>12516100.127999999</v>
      </c>
      <c r="Y429" s="108">
        <v>82555</v>
      </c>
      <c r="Z429" s="108">
        <f>+Y429*1.19</f>
        <v>98240.45</v>
      </c>
      <c r="AA429" s="108">
        <f t="shared" si="1013"/>
        <v>14859900</v>
      </c>
      <c r="AB429" s="108">
        <f t="shared" si="1014"/>
        <v>17683281</v>
      </c>
      <c r="AC429" s="108">
        <f t="shared" si="1005"/>
        <v>88403.361344537814</v>
      </c>
      <c r="AD429" s="108">
        <v>105200</v>
      </c>
      <c r="AE429" s="108">
        <f t="shared" si="1015"/>
        <v>15912605.042016806</v>
      </c>
      <c r="AF429" s="108">
        <f t="shared" si="1016"/>
        <v>18936000</v>
      </c>
      <c r="AG429" s="105">
        <f>_xlfn.XLOOKUP(D429,[1]General!$D$7:$D$477,[1]General!$L$7:$L$477)</f>
        <v>83277.310924369755</v>
      </c>
      <c r="AH429" s="108">
        <f>_xlfn.XLOOKUP(D429,[1]General!$D$7:$D$477,[1]General!$M$7:$M$477)</f>
        <v>99100</v>
      </c>
      <c r="AI429" s="108">
        <f t="shared" si="1017"/>
        <v>14989915.966386557</v>
      </c>
      <c r="AJ429" s="108">
        <f t="shared" si="1018"/>
        <v>17838000</v>
      </c>
      <c r="AK429" s="108">
        <f t="shared" si="989"/>
        <v>18152427</v>
      </c>
      <c r="AL429" s="108">
        <f t="shared" si="990"/>
        <v>557658.48389314406</v>
      </c>
      <c r="AM429" s="127">
        <f t="shared" si="991"/>
        <v>3.0720877373209877E-2</v>
      </c>
      <c r="AN429" s="108">
        <f t="shared" si="992"/>
        <v>100846.81666666667</v>
      </c>
      <c r="AO429" s="108">
        <f t="shared" si="993"/>
        <v>18152427</v>
      </c>
      <c r="AP429" s="108">
        <f t="shared" si="994"/>
        <v>15334263.563999999</v>
      </c>
      <c r="AQ429" s="108">
        <f t="shared" si="995"/>
        <v>2818163.436000003</v>
      </c>
      <c r="AR429" s="116">
        <f t="shared" si="996"/>
        <v>0.18378211801551131</v>
      </c>
      <c r="AS429" s="131">
        <f>AVERAGE(I429,M429,Q429,Z429,AD429,AH429)</f>
        <v>85190.353133333338</v>
      </c>
      <c r="AT429" s="156">
        <f t="shared" si="1010"/>
        <v>15334263.564000001</v>
      </c>
      <c r="AU429" s="157" t="s">
        <v>38</v>
      </c>
    </row>
    <row r="430" spans="1:78" ht="43.5" x14ac:dyDescent="0.35">
      <c r="A430" s="9">
        <v>344</v>
      </c>
      <c r="B430" s="9" t="s">
        <v>34</v>
      </c>
      <c r="C430" s="21" t="s">
        <v>49</v>
      </c>
      <c r="D430" s="22" t="s">
        <v>50</v>
      </c>
      <c r="E430" s="16"/>
      <c r="F430" s="15" t="s">
        <v>37</v>
      </c>
      <c r="G430" s="10">
        <v>12</v>
      </c>
      <c r="H430" s="113">
        <v>115000</v>
      </c>
      <c r="I430" s="123">
        <f t="shared" si="999"/>
        <v>136850</v>
      </c>
      <c r="J430" s="105">
        <f t="shared" si="917"/>
        <v>1380000</v>
      </c>
      <c r="K430" s="140">
        <f t="shared" si="918"/>
        <v>1642200</v>
      </c>
      <c r="L430" s="108">
        <v>120000</v>
      </c>
      <c r="M430" s="108">
        <f>+L430*1.19</f>
        <v>142800</v>
      </c>
      <c r="N430" s="108">
        <f t="shared" si="1011"/>
        <v>1440000</v>
      </c>
      <c r="O430" s="108">
        <f t="shared" si="1012"/>
        <v>1713600</v>
      </c>
      <c r="P430" s="108">
        <v>65000</v>
      </c>
      <c r="Q430" s="108">
        <f t="shared" si="1002"/>
        <v>77350</v>
      </c>
      <c r="R430" s="105">
        <f>+P430*G430</f>
        <v>780000</v>
      </c>
      <c r="S430" s="108">
        <f>+Q430*G430</f>
        <v>928200</v>
      </c>
      <c r="T430" s="108">
        <f t="shared" si="987"/>
        <v>1428000</v>
      </c>
      <c r="U430" s="108">
        <f t="shared" si="988"/>
        <v>354612.01333288191</v>
      </c>
      <c r="V430" s="127">
        <f t="shared" si="985"/>
        <v>0.24832774042918901</v>
      </c>
      <c r="W430" s="108">
        <f t="shared" si="959"/>
        <v>119000</v>
      </c>
      <c r="X430" s="108">
        <f t="shared" si="986"/>
        <v>1428000</v>
      </c>
      <c r="Y430" s="108">
        <v>214000</v>
      </c>
      <c r="Z430" s="108">
        <f>+Y430*1.19</f>
        <v>254660</v>
      </c>
      <c r="AA430" s="108">
        <f t="shared" si="1013"/>
        <v>2568000</v>
      </c>
      <c r="AB430" s="108">
        <f t="shared" si="1014"/>
        <v>3055920</v>
      </c>
      <c r="AC430" s="108">
        <f t="shared" si="1005"/>
        <v>196915.96638655462</v>
      </c>
      <c r="AD430" s="108">
        <v>234330</v>
      </c>
      <c r="AE430" s="108">
        <f t="shared" si="1015"/>
        <v>2362991.5966386553</v>
      </c>
      <c r="AF430" s="108">
        <f t="shared" si="1016"/>
        <v>2811960</v>
      </c>
      <c r="AG430" s="108">
        <f>_xlfn.XLOOKUP(D430,[1]General!$D$7:$D$477,[1]General!$L$7:$L$477)</f>
        <v>189226.89075630254</v>
      </c>
      <c r="AH430" s="108">
        <f>_xlfn.XLOOKUP(D430,[1]General!$D$7:$D$477,[1]General!$M$7:$M$477)</f>
        <v>225180</v>
      </c>
      <c r="AI430" s="108">
        <f t="shared" si="1017"/>
        <v>2270722.6890756306</v>
      </c>
      <c r="AJ430" s="108">
        <f t="shared" si="1018"/>
        <v>2702160</v>
      </c>
      <c r="AK430" s="108">
        <f t="shared" si="989"/>
        <v>2856680</v>
      </c>
      <c r="AL430" s="108">
        <f t="shared" si="990"/>
        <v>147843.25753986888</v>
      </c>
      <c r="AM430" s="127">
        <f t="shared" si="991"/>
        <v>5.1753524209876105E-2</v>
      </c>
      <c r="AN430" s="108">
        <f t="shared" si="992"/>
        <v>238056.66666666666</v>
      </c>
      <c r="AO430" s="108">
        <f t="shared" si="993"/>
        <v>2856680</v>
      </c>
      <c r="AP430" s="108">
        <f t="shared" si="994"/>
        <v>2142340</v>
      </c>
      <c r="AQ430" s="108">
        <f t="shared" si="995"/>
        <v>714340</v>
      </c>
      <c r="AR430" s="133">
        <f t="shared" si="996"/>
        <v>0.33343913664497699</v>
      </c>
      <c r="AS430" s="131">
        <f>+W430</f>
        <v>119000</v>
      </c>
      <c r="AT430" s="156">
        <f t="shared" si="1010"/>
        <v>1428000</v>
      </c>
      <c r="AU430" s="157" t="s">
        <v>51</v>
      </c>
    </row>
    <row r="431" spans="1:78" s="37" customFormat="1" ht="58" x14ac:dyDescent="0.35">
      <c r="A431" s="9">
        <v>345</v>
      </c>
      <c r="B431" s="67" t="s">
        <v>34</v>
      </c>
      <c r="C431" s="68" t="s">
        <v>210</v>
      </c>
      <c r="D431" s="72" t="str">
        <f>+[2]General!$D$503</f>
        <v>12 Bonos de reconocimiento deportivo, redimibles en almacenes deportivos ubicados en Bogotá por el valor de cada una de las premiaciones Nota: El pago de este bono debe incluir la carga tributaria y el pago del mismo debe ser valor neto</v>
      </c>
      <c r="E431" s="68"/>
      <c r="F431" s="70" t="s">
        <v>169</v>
      </c>
      <c r="G431" s="68">
        <v>1</v>
      </c>
      <c r="H431" s="97"/>
      <c r="I431" s="97"/>
      <c r="J431" s="97"/>
      <c r="K431" s="97"/>
      <c r="L431" s="125"/>
      <c r="M431" s="125"/>
      <c r="N431" s="125"/>
      <c r="O431" s="125"/>
      <c r="P431" s="125"/>
      <c r="Q431" s="125"/>
      <c r="R431" s="125"/>
      <c r="S431" s="125"/>
      <c r="T431" s="125"/>
      <c r="U431" s="125"/>
      <c r="V431" s="138"/>
      <c r="W431" s="108" t="e">
        <f t="shared" si="959"/>
        <v>#DIV/0!</v>
      </c>
      <c r="X431" s="125"/>
      <c r="Y431" s="125"/>
      <c r="Z431" s="125"/>
      <c r="AA431" s="125"/>
      <c r="AB431" s="125"/>
      <c r="AC431" s="125" t="s">
        <v>160</v>
      </c>
      <c r="AD431" s="125" t="s">
        <v>161</v>
      </c>
      <c r="AE431" s="125" t="s">
        <v>160</v>
      </c>
      <c r="AF431" s="125" t="s">
        <v>160</v>
      </c>
      <c r="AG431" s="125"/>
      <c r="AH431" s="125"/>
      <c r="AI431" s="125"/>
      <c r="AJ431" s="125"/>
      <c r="AK431" s="125"/>
      <c r="AL431" s="125"/>
      <c r="AM431" s="138"/>
      <c r="AN431" s="125"/>
      <c r="AO431" s="125"/>
      <c r="AP431" s="125"/>
      <c r="AQ431" s="125"/>
      <c r="AR431" s="130"/>
      <c r="AS431" s="100">
        <v>8700000</v>
      </c>
      <c r="AT431" s="156">
        <f t="shared" si="1010"/>
        <v>8700000</v>
      </c>
      <c r="AU431" s="132"/>
      <c r="AV431" s="58"/>
      <c r="AW431" s="171"/>
      <c r="AX431" s="58"/>
      <c r="AY431" s="58"/>
      <c r="AZ431" s="58"/>
      <c r="BA431" s="58"/>
      <c r="BB431" s="58"/>
      <c r="BC431" s="58"/>
      <c r="BD431" s="58"/>
      <c r="BE431" s="58"/>
      <c r="BF431" s="58"/>
      <c r="BG431" s="58"/>
      <c r="BH431" s="58"/>
      <c r="BI431" s="58"/>
      <c r="BJ431" s="58"/>
      <c r="BK431" s="58"/>
      <c r="BL431" s="58"/>
      <c r="BM431" s="58"/>
      <c r="BN431" s="58"/>
      <c r="BO431" s="58"/>
      <c r="BP431" s="58"/>
      <c r="BQ431" s="58"/>
      <c r="BR431" s="58"/>
      <c r="BS431" s="58"/>
      <c r="BT431" s="58"/>
      <c r="BU431" s="58"/>
      <c r="BV431" s="58"/>
      <c r="BW431" s="58"/>
      <c r="BX431" s="58"/>
      <c r="BY431" s="58"/>
      <c r="BZ431" s="58"/>
    </row>
    <row r="432" spans="1:78" s="58" customFormat="1" x14ac:dyDescent="0.35">
      <c r="A432" s="236" t="s">
        <v>151</v>
      </c>
      <c r="B432" s="237"/>
      <c r="C432" s="237"/>
      <c r="D432" s="237"/>
      <c r="E432" s="237"/>
      <c r="F432" s="237"/>
      <c r="G432" s="238"/>
      <c r="H432" s="112">
        <f>SUM(H426:H431)</f>
        <v>1161297.6000000001</v>
      </c>
      <c r="I432" s="112">
        <f t="shared" ref="I432" si="1019">SUM(I411:I431)</f>
        <v>12726556.15</v>
      </c>
      <c r="J432" s="112">
        <f t="shared" ref="J432" si="1020">SUM(J411:J431)</f>
        <v>320837312.16000003</v>
      </c>
      <c r="K432" s="112">
        <f t="shared" ref="K432" si="1021">SUM(K411:K431)</f>
        <v>381796401.47040004</v>
      </c>
      <c r="L432" s="109">
        <f>SUM(L426:L431)</f>
        <v>1207632.32</v>
      </c>
      <c r="M432" s="109">
        <f t="shared" ref="M432:O432" si="1022">SUM(M411:M431)</f>
        <v>13359710.060899999</v>
      </c>
      <c r="N432" s="109">
        <f t="shared" si="1022"/>
        <v>336589430.54000002</v>
      </c>
      <c r="O432" s="109">
        <f t="shared" si="1022"/>
        <v>400541422.34259999</v>
      </c>
      <c r="P432" s="109">
        <f>SUM(P426:P431)</f>
        <v>656385.6</v>
      </c>
      <c r="Q432" s="109">
        <f t="shared" ref="Q432:R432" si="1023">SUM(Q411:Q431)</f>
        <v>7193270.8617000002</v>
      </c>
      <c r="R432" s="109">
        <f t="shared" si="1023"/>
        <v>181342828.57999998</v>
      </c>
      <c r="S432" s="109">
        <f>SUM(S411:S431)</f>
        <v>215797966.01019999</v>
      </c>
      <c r="T432" s="109">
        <f t="shared" ref="T432:AQ432" si="1024">SUM(T411:T431)</f>
        <v>332711929.94106668</v>
      </c>
      <c r="U432" s="109">
        <f t="shared" si="1024"/>
        <v>83047687.021155044</v>
      </c>
      <c r="V432" s="109"/>
      <c r="W432" s="108">
        <f t="shared" si="959"/>
        <v>11093179.0242</v>
      </c>
      <c r="X432" s="109">
        <f t="shared" si="1024"/>
        <v>332711929.94106668</v>
      </c>
      <c r="Y432" s="109">
        <f t="shared" si="1024"/>
        <v>6329467</v>
      </c>
      <c r="Z432" s="109">
        <f t="shared" si="1024"/>
        <v>7371565.6700000009</v>
      </c>
      <c r="AA432" s="109">
        <f t="shared" si="1024"/>
        <v>229154445</v>
      </c>
      <c r="AB432" s="109">
        <f t="shared" si="1024"/>
        <v>221333770.35000002</v>
      </c>
      <c r="AC432" s="109">
        <f t="shared" si="1024"/>
        <v>6864690.7563025206</v>
      </c>
      <c r="AD432" s="109">
        <f t="shared" si="1024"/>
        <v>8168982</v>
      </c>
      <c r="AE432" s="109">
        <f t="shared" si="1024"/>
        <v>309646373.10924381</v>
      </c>
      <c r="AF432" s="109">
        <f t="shared" si="1024"/>
        <v>368479184</v>
      </c>
      <c r="AG432" s="109">
        <f t="shared" si="1024"/>
        <v>7124265.5462184874</v>
      </c>
      <c r="AH432" s="109">
        <f t="shared" si="1024"/>
        <v>8477876</v>
      </c>
      <c r="AI432" s="109">
        <f t="shared" si="1024"/>
        <v>329322672.26890761</v>
      </c>
      <c r="AJ432" s="109">
        <f t="shared" si="1024"/>
        <v>391893980</v>
      </c>
      <c r="AK432" s="109">
        <f t="shared" si="1024"/>
        <v>327235644.7833333</v>
      </c>
      <c r="AL432" s="109">
        <f t="shared" si="1024"/>
        <v>81025403.751772687</v>
      </c>
      <c r="AM432" s="109"/>
      <c r="AN432" s="109">
        <f t="shared" si="1024"/>
        <v>8064554.5566666666</v>
      </c>
      <c r="AO432" s="109">
        <f t="shared" si="1024"/>
        <v>327235644.7833333</v>
      </c>
      <c r="AP432" s="109">
        <f t="shared" si="1024"/>
        <v>329973787.36220008</v>
      </c>
      <c r="AQ432" s="109">
        <f t="shared" si="1024"/>
        <v>50547322.500466675</v>
      </c>
      <c r="AR432" s="109"/>
      <c r="AS432" s="109">
        <f>SUM(AS426:AS431)</f>
        <v>9461784.2447999995</v>
      </c>
      <c r="AT432" s="109">
        <f>SUM(AT426:AT431)</f>
        <v>33960159.752333336</v>
      </c>
      <c r="AU432" s="157"/>
      <c r="AW432" s="171">
        <v>315569413.89886665</v>
      </c>
    </row>
    <row r="433" spans="1:78" x14ac:dyDescent="0.35">
      <c r="A433" s="81" t="s">
        <v>446</v>
      </c>
      <c r="B433" s="82"/>
      <c r="C433" s="82"/>
      <c r="D433" s="82"/>
      <c r="E433" s="82"/>
      <c r="F433" s="82"/>
      <c r="G433" s="82"/>
      <c r="H433" s="107"/>
      <c r="I433" s="124"/>
      <c r="J433" s="124"/>
      <c r="K433" s="142"/>
      <c r="L433" s="142"/>
      <c r="M433" s="142"/>
      <c r="N433" s="142"/>
      <c r="O433" s="142"/>
      <c r="P433" s="142"/>
      <c r="Q433" s="142"/>
      <c r="R433" s="142"/>
      <c r="S433" s="142"/>
      <c r="T433" s="142"/>
      <c r="U433" s="142"/>
      <c r="V433" s="142"/>
      <c r="W433" s="108" t="e">
        <f t="shared" si="959"/>
        <v>#DIV/0!</v>
      </c>
      <c r="X433" s="142"/>
      <c r="Y433" s="142"/>
      <c r="Z433" s="142"/>
      <c r="AA433" s="142"/>
      <c r="AB433" s="142"/>
      <c r="AC433" s="142"/>
      <c r="AD433" s="142"/>
      <c r="AE433" s="142"/>
      <c r="AF433" s="142"/>
      <c r="AG433" s="142"/>
      <c r="AH433" s="142"/>
      <c r="AI433" s="142"/>
      <c r="AJ433" s="142"/>
      <c r="AK433" s="142"/>
      <c r="AL433" s="142"/>
      <c r="AM433" s="142"/>
      <c r="AN433" s="142"/>
      <c r="AO433" s="142"/>
      <c r="AP433" s="142"/>
      <c r="AQ433" s="142"/>
      <c r="AR433" s="142"/>
      <c r="AS433" s="142"/>
      <c r="AT433" s="142"/>
      <c r="AU433" s="142"/>
    </row>
    <row r="434" spans="1:78" ht="87" x14ac:dyDescent="0.35">
      <c r="A434" s="9">
        <v>346</v>
      </c>
      <c r="B434" s="9" t="s">
        <v>166</v>
      </c>
      <c r="C434" s="10" t="s">
        <v>447</v>
      </c>
      <c r="D434" s="48" t="s">
        <v>448</v>
      </c>
      <c r="E434" s="10"/>
      <c r="F434" s="12" t="s">
        <v>353</v>
      </c>
      <c r="G434" s="10">
        <v>16</v>
      </c>
      <c r="H434" s="113">
        <v>345000</v>
      </c>
      <c r="I434" s="123">
        <f t="shared" ref="I434" si="1025">+H434*1.19</f>
        <v>410550</v>
      </c>
      <c r="J434" s="105">
        <f t="shared" si="917"/>
        <v>5520000</v>
      </c>
      <c r="K434" s="140">
        <f t="shared" si="918"/>
        <v>6568800</v>
      </c>
      <c r="L434" s="108">
        <v>366000</v>
      </c>
      <c r="M434" s="108">
        <f>+L434*1.19</f>
        <v>435540</v>
      </c>
      <c r="N434" s="108">
        <f t="shared" ref="N434" si="1026">+L434*G434</f>
        <v>5856000</v>
      </c>
      <c r="O434" s="108">
        <f t="shared" ref="O434" si="1027">+M434*G434</f>
        <v>6968640</v>
      </c>
      <c r="P434" s="108">
        <v>195000</v>
      </c>
      <c r="Q434" s="108">
        <f t="shared" ref="Q434:Q438" si="1028">+P434*1.19</f>
        <v>232050</v>
      </c>
      <c r="R434" s="105">
        <f>+P434*G434</f>
        <v>3120000</v>
      </c>
      <c r="S434" s="108">
        <f>+Q434*G434</f>
        <v>3712800</v>
      </c>
      <c r="T434" s="108">
        <f t="shared" si="987"/>
        <v>5750080</v>
      </c>
      <c r="U434" s="108">
        <f t="shared" si="988"/>
        <v>1449793.1703522403</v>
      </c>
      <c r="V434" s="127">
        <f t="shared" si="985"/>
        <v>0.25213443471260233</v>
      </c>
      <c r="W434" s="108">
        <f t="shared" si="959"/>
        <v>359380</v>
      </c>
      <c r="X434" s="108">
        <f t="shared" si="986"/>
        <v>5750080</v>
      </c>
      <c r="Y434" s="108">
        <v>112395</v>
      </c>
      <c r="Z434" s="108">
        <f>+Y434*1.19</f>
        <v>133750.04999999999</v>
      </c>
      <c r="AA434" s="108">
        <f t="shared" ref="AA434" si="1029">+Y434*G434</f>
        <v>1798320</v>
      </c>
      <c r="AB434" s="108">
        <f t="shared" ref="AB434" si="1030">+Z434*G434</f>
        <v>2140000.7999999998</v>
      </c>
      <c r="AC434" s="108">
        <f t="shared" ref="AC434:AC438" si="1031">+AD434/1.19</f>
        <v>127680.67226890757</v>
      </c>
      <c r="AD434" s="108">
        <v>151940</v>
      </c>
      <c r="AE434" s="108">
        <f t="shared" ref="AE434" si="1032">+AC434*G434</f>
        <v>2042890.7563025211</v>
      </c>
      <c r="AF434" s="108">
        <f t="shared" ref="AF434" si="1033">+AD434*G434</f>
        <v>2431040</v>
      </c>
      <c r="AG434" s="108">
        <f>_xlfn.XLOOKUP(D434,[1]General!$D$7:$D$477,[1]General!$L$7:$L$477)</f>
        <v>120705.88235294117</v>
      </c>
      <c r="AH434" s="108">
        <f>_xlfn.XLOOKUP(D434,[1]General!$D$7:$D$477,[1]General!$M$7:$M$477)</f>
        <v>143640</v>
      </c>
      <c r="AI434" s="108">
        <f t="shared" ref="AI434:AI438" si="1034">+AG434*G434</f>
        <v>1931294.1176470588</v>
      </c>
      <c r="AJ434" s="108">
        <f t="shared" ref="AJ434:AJ438" si="1035">AH434*G434</f>
        <v>2298240</v>
      </c>
      <c r="AK434" s="108">
        <f t="shared" si="989"/>
        <v>2289760.2666666666</v>
      </c>
      <c r="AL434" s="108">
        <f t="shared" si="990"/>
        <v>118967.45603234906</v>
      </c>
      <c r="AM434" s="127">
        <f t="shared" si="991"/>
        <v>5.1956293313420408E-2</v>
      </c>
      <c r="AN434" s="108">
        <f t="shared" si="992"/>
        <v>143110.01666666666</v>
      </c>
      <c r="AO434" s="108">
        <f t="shared" si="993"/>
        <v>2289760.2666666666</v>
      </c>
      <c r="AP434" s="108">
        <f t="shared" si="994"/>
        <v>4019920.1333333333</v>
      </c>
      <c r="AQ434" s="108">
        <f t="shared" si="995"/>
        <v>1730159.8666666672</v>
      </c>
      <c r="AR434" s="133">
        <f t="shared" si="996"/>
        <v>0.43039657736483733</v>
      </c>
      <c r="AS434" s="131">
        <f>+AN434</f>
        <v>143110.01666666666</v>
      </c>
      <c r="AT434" s="156">
        <f t="shared" ref="AT434:AT439" si="1036">+AS434*G434</f>
        <v>2289760.2666666666</v>
      </c>
      <c r="AU434" s="157" t="s">
        <v>44</v>
      </c>
    </row>
    <row r="435" spans="1:78" ht="29" x14ac:dyDescent="0.35">
      <c r="A435" s="9">
        <v>347</v>
      </c>
      <c r="B435" s="9" t="s">
        <v>166</v>
      </c>
      <c r="C435" s="10" t="s">
        <v>449</v>
      </c>
      <c r="D435" s="48" t="s">
        <v>445</v>
      </c>
      <c r="E435" s="10"/>
      <c r="F435" s="12" t="s">
        <v>269</v>
      </c>
      <c r="G435" s="10">
        <v>16</v>
      </c>
      <c r="H435" s="113">
        <v>460000</v>
      </c>
      <c r="I435" s="123">
        <f t="shared" ref="I435:I438" si="1037">+H435*1.19</f>
        <v>547400</v>
      </c>
      <c r="J435" s="105">
        <f t="shared" si="917"/>
        <v>7360000</v>
      </c>
      <c r="K435" s="140">
        <f t="shared" si="918"/>
        <v>8758400</v>
      </c>
      <c r="L435" s="108">
        <v>472000</v>
      </c>
      <c r="M435" s="108">
        <f>+L435*1.19</f>
        <v>561680</v>
      </c>
      <c r="N435" s="108">
        <f t="shared" ref="N435:N438" si="1038">+L435*G435</f>
        <v>7552000</v>
      </c>
      <c r="O435" s="108">
        <f t="shared" ref="O435:O438" si="1039">+M435*G435</f>
        <v>8986880</v>
      </c>
      <c r="P435" s="108">
        <v>260000</v>
      </c>
      <c r="Q435" s="108">
        <f t="shared" si="1028"/>
        <v>309400</v>
      </c>
      <c r="R435" s="105">
        <f>+P435*G435</f>
        <v>4160000</v>
      </c>
      <c r="S435" s="108">
        <f>+Q435*G435</f>
        <v>4950400</v>
      </c>
      <c r="T435" s="108">
        <f t="shared" si="987"/>
        <v>7565226.666666667</v>
      </c>
      <c r="U435" s="108">
        <f t="shared" si="988"/>
        <v>1851312.9845478737</v>
      </c>
      <c r="V435" s="127">
        <f t="shared" si="985"/>
        <v>0.24471348528194004</v>
      </c>
      <c r="W435" s="108">
        <f t="shared" si="959"/>
        <v>472826.66666666669</v>
      </c>
      <c r="X435" s="108">
        <f t="shared" si="986"/>
        <v>7565226.666666667</v>
      </c>
      <c r="Y435" s="108">
        <v>163647</v>
      </c>
      <c r="Z435" s="108">
        <f>+Y435*1.19</f>
        <v>194739.93</v>
      </c>
      <c r="AA435" s="108">
        <f t="shared" ref="AA435:AA438" si="1040">+Y435*G435</f>
        <v>2618352</v>
      </c>
      <c r="AB435" s="108">
        <f t="shared" ref="AB435:AB438" si="1041">+Z435*G435</f>
        <v>3115838.88</v>
      </c>
      <c r="AC435" s="108">
        <f t="shared" si="1031"/>
        <v>145663.8655462185</v>
      </c>
      <c r="AD435" s="108">
        <v>173340</v>
      </c>
      <c r="AE435" s="108">
        <f t="shared" ref="AE435:AE438" si="1042">+AC435*G435</f>
        <v>2330621.848739496</v>
      </c>
      <c r="AF435" s="108">
        <f t="shared" ref="AF435:AF438" si="1043">+AD435*G435</f>
        <v>2773440</v>
      </c>
      <c r="AG435" s="108">
        <f>_xlfn.XLOOKUP(D435,[1]General!$D$7:$D$477,[1]General!$L$7:$L$477)</f>
        <v>140672.26890756303</v>
      </c>
      <c r="AH435" s="108">
        <f>_xlfn.XLOOKUP(D435,[1]General!$D$7:$D$477,[1]General!$M$7:$M$477)</f>
        <v>167400</v>
      </c>
      <c r="AI435" s="108">
        <f t="shared" si="1034"/>
        <v>2250756.3025210085</v>
      </c>
      <c r="AJ435" s="108">
        <f t="shared" si="1035"/>
        <v>2678400</v>
      </c>
      <c r="AK435" s="108">
        <f t="shared" si="989"/>
        <v>2855892.9599999995</v>
      </c>
      <c r="AL435" s="108">
        <f t="shared" si="990"/>
        <v>187859.98579347113</v>
      </c>
      <c r="AM435" s="127">
        <f t="shared" si="991"/>
        <v>6.577977130959109E-2</v>
      </c>
      <c r="AN435" s="108">
        <f t="shared" si="992"/>
        <v>178493.30999999997</v>
      </c>
      <c r="AO435" s="108">
        <f t="shared" si="993"/>
        <v>2855892.9599999995</v>
      </c>
      <c r="AP435" s="108">
        <f t="shared" si="994"/>
        <v>5210559.8133333335</v>
      </c>
      <c r="AQ435" s="108">
        <f t="shared" si="995"/>
        <v>2354666.8533333321</v>
      </c>
      <c r="AR435" s="133">
        <f t="shared" si="996"/>
        <v>0.4519028545278303</v>
      </c>
      <c r="AS435" s="131">
        <f>+AN435</f>
        <v>178493.30999999997</v>
      </c>
      <c r="AT435" s="156">
        <f t="shared" si="1036"/>
        <v>2855892.9599999995</v>
      </c>
      <c r="AU435" s="157" t="s">
        <v>44</v>
      </c>
    </row>
    <row r="436" spans="1:78" ht="58" x14ac:dyDescent="0.35">
      <c r="A436" s="9">
        <v>348</v>
      </c>
      <c r="B436" s="9" t="s">
        <v>34</v>
      </c>
      <c r="C436" s="10" t="s">
        <v>207</v>
      </c>
      <c r="D436" s="48" t="s">
        <v>208</v>
      </c>
      <c r="E436" s="10"/>
      <c r="F436" s="12" t="s">
        <v>37</v>
      </c>
      <c r="G436" s="10">
        <v>3</v>
      </c>
      <c r="H436" s="113">
        <v>173650</v>
      </c>
      <c r="I436" s="123">
        <f t="shared" si="1037"/>
        <v>206643.5</v>
      </c>
      <c r="J436" s="105">
        <f t="shared" si="917"/>
        <v>520950</v>
      </c>
      <c r="K436" s="140">
        <f t="shared" si="918"/>
        <v>619930.5</v>
      </c>
      <c r="L436" s="108">
        <v>181200</v>
      </c>
      <c r="M436" s="108">
        <f>+L436*1.19</f>
        <v>215628</v>
      </c>
      <c r="N436" s="108">
        <f t="shared" si="1038"/>
        <v>543600</v>
      </c>
      <c r="O436" s="108">
        <f t="shared" si="1039"/>
        <v>646884</v>
      </c>
      <c r="P436" s="108">
        <v>98150</v>
      </c>
      <c r="Q436" s="108">
        <f t="shared" si="1028"/>
        <v>116798.5</v>
      </c>
      <c r="R436" s="105">
        <f>+P436*G436</f>
        <v>294450</v>
      </c>
      <c r="S436" s="108">
        <f>+Q436*G436</f>
        <v>350395.5</v>
      </c>
      <c r="T436" s="108">
        <f t="shared" si="987"/>
        <v>539070</v>
      </c>
      <c r="U436" s="108">
        <f t="shared" si="988"/>
        <v>133866.03503316292</v>
      </c>
      <c r="V436" s="127">
        <f t="shared" si="985"/>
        <v>0.24832774042918901</v>
      </c>
      <c r="W436" s="108">
        <f t="shared" si="959"/>
        <v>179690</v>
      </c>
      <c r="X436" s="108">
        <f t="shared" si="986"/>
        <v>539070</v>
      </c>
      <c r="Y436" s="108">
        <v>196017</v>
      </c>
      <c r="Z436" s="108">
        <f>+Y436*1.19</f>
        <v>233260.22999999998</v>
      </c>
      <c r="AA436" s="108">
        <f t="shared" si="1040"/>
        <v>588051</v>
      </c>
      <c r="AB436" s="108">
        <f t="shared" si="1041"/>
        <v>699780.69</v>
      </c>
      <c r="AC436" s="108">
        <f t="shared" si="1031"/>
        <v>181630.25210084036</v>
      </c>
      <c r="AD436" s="108">
        <v>216140</v>
      </c>
      <c r="AE436" s="108">
        <f t="shared" si="1042"/>
        <v>544890.7563025211</v>
      </c>
      <c r="AF436" s="108">
        <f t="shared" si="1043"/>
        <v>648420</v>
      </c>
      <c r="AG436" s="108">
        <f>_xlfn.XLOOKUP(D436,[1]General!$D$7:$D$477,[1]General!$L$7:$L$477)</f>
        <v>166554.62184873951</v>
      </c>
      <c r="AH436" s="108">
        <f>_xlfn.XLOOKUP(D436,[1]General!$D$7:$D$477,[1]General!$M$7:$M$477)</f>
        <v>198200</v>
      </c>
      <c r="AI436" s="108">
        <f t="shared" si="1034"/>
        <v>499663.86554621853</v>
      </c>
      <c r="AJ436" s="108">
        <f t="shared" si="1035"/>
        <v>594600</v>
      </c>
      <c r="AK436" s="108">
        <f t="shared" si="989"/>
        <v>647600.23</v>
      </c>
      <c r="AL436" s="108">
        <f t="shared" si="990"/>
        <v>42943.749287944083</v>
      </c>
      <c r="AM436" s="127">
        <f t="shared" si="991"/>
        <v>6.6312127912530369E-2</v>
      </c>
      <c r="AN436" s="108">
        <f t="shared" si="992"/>
        <v>215866.74333333332</v>
      </c>
      <c r="AO436" s="108">
        <f t="shared" si="993"/>
        <v>647600.23</v>
      </c>
      <c r="AP436" s="108">
        <f t="shared" si="994"/>
        <v>593335.11499999999</v>
      </c>
      <c r="AQ436" s="108">
        <f t="shared" si="995"/>
        <v>54265.114999999991</v>
      </c>
      <c r="AR436" s="116">
        <f t="shared" si="996"/>
        <v>9.1457784358507072E-2</v>
      </c>
      <c r="AS436" s="131">
        <f>AVERAGE(I436,M436,Q436,Z436,AD436,AH436)</f>
        <v>197778.37166666667</v>
      </c>
      <c r="AT436" s="156">
        <f t="shared" si="1036"/>
        <v>593335.11499999999</v>
      </c>
      <c r="AU436" s="157" t="s">
        <v>38</v>
      </c>
    </row>
    <row r="437" spans="1:78" ht="188.5" x14ac:dyDescent="0.35">
      <c r="A437" s="9">
        <v>349</v>
      </c>
      <c r="B437" s="9" t="s">
        <v>34</v>
      </c>
      <c r="C437" s="10" t="s">
        <v>280</v>
      </c>
      <c r="D437" s="27" t="s">
        <v>273</v>
      </c>
      <c r="E437" s="16"/>
      <c r="F437" s="12" t="s">
        <v>37</v>
      </c>
      <c r="G437" s="10">
        <v>80</v>
      </c>
      <c r="H437" s="105">
        <v>67647.600000000006</v>
      </c>
      <c r="I437" s="123">
        <f t="shared" si="1037"/>
        <v>80500.644</v>
      </c>
      <c r="J437" s="105">
        <f t="shared" si="917"/>
        <v>5411808</v>
      </c>
      <c r="K437" s="140">
        <f t="shared" si="918"/>
        <v>6440051.5199999996</v>
      </c>
      <c r="L437" s="108">
        <v>71765.279999999999</v>
      </c>
      <c r="M437" s="108">
        <f>+L437*1.19</f>
        <v>85400.683199999999</v>
      </c>
      <c r="N437" s="108">
        <f t="shared" si="1038"/>
        <v>5741222.4000000004</v>
      </c>
      <c r="O437" s="108">
        <f t="shared" si="1039"/>
        <v>6832054.6559999995</v>
      </c>
      <c r="P437" s="108">
        <v>38235.599999999999</v>
      </c>
      <c r="Q437" s="108">
        <f t="shared" si="1028"/>
        <v>45500.363999999994</v>
      </c>
      <c r="R437" s="105">
        <f>+P437*G437</f>
        <v>3058848</v>
      </c>
      <c r="S437" s="108">
        <f>+Q437*G437</f>
        <v>3640029.1199999996</v>
      </c>
      <c r="T437" s="108">
        <f t="shared" si="987"/>
        <v>5637378.432</v>
      </c>
      <c r="U437" s="108">
        <f t="shared" si="988"/>
        <v>1421377.2242133343</v>
      </c>
      <c r="V437" s="127">
        <f t="shared" si="985"/>
        <v>0.25213443471260194</v>
      </c>
      <c r="W437" s="108">
        <f t="shared" si="959"/>
        <v>70467.2304</v>
      </c>
      <c r="X437" s="108">
        <f t="shared" si="986"/>
        <v>5637378.432</v>
      </c>
      <c r="Y437" s="108">
        <v>82555</v>
      </c>
      <c r="Z437" s="108">
        <f>+Y437*1.19</f>
        <v>98240.45</v>
      </c>
      <c r="AA437" s="108">
        <f t="shared" si="1040"/>
        <v>6604400</v>
      </c>
      <c r="AB437" s="108">
        <f t="shared" si="1041"/>
        <v>7859236</v>
      </c>
      <c r="AC437" s="108">
        <f t="shared" si="1031"/>
        <v>88403.361344537814</v>
      </c>
      <c r="AD437" s="108">
        <v>105200</v>
      </c>
      <c r="AE437" s="108">
        <f t="shared" si="1042"/>
        <v>7072268.9075630251</v>
      </c>
      <c r="AF437" s="108">
        <f t="shared" si="1043"/>
        <v>8416000</v>
      </c>
      <c r="AG437" s="105">
        <f>_xlfn.XLOOKUP(D437,[1]General!$D$7:$D$477,[1]General!$L$7:$L$477)</f>
        <v>83277.310924369755</v>
      </c>
      <c r="AH437" s="108">
        <f>_xlfn.XLOOKUP(D437,[1]General!$D$7:$D$477,[1]General!$M$7:$M$477)</f>
        <v>99100</v>
      </c>
      <c r="AI437" s="108">
        <f t="shared" si="1034"/>
        <v>6662184.8739495799</v>
      </c>
      <c r="AJ437" s="108">
        <f t="shared" si="1035"/>
        <v>7928000</v>
      </c>
      <c r="AK437" s="108">
        <f t="shared" si="989"/>
        <v>8067745.333333333</v>
      </c>
      <c r="AL437" s="108">
        <f t="shared" si="990"/>
        <v>247848.2150636196</v>
      </c>
      <c r="AM437" s="127">
        <f t="shared" si="991"/>
        <v>3.072087737320988E-2</v>
      </c>
      <c r="AN437" s="108">
        <f t="shared" si="992"/>
        <v>100846.81666666667</v>
      </c>
      <c r="AO437" s="108">
        <f t="shared" si="993"/>
        <v>8067745.333333333</v>
      </c>
      <c r="AP437" s="108">
        <f t="shared" si="994"/>
        <v>6852561.8826666661</v>
      </c>
      <c r="AQ437" s="108">
        <f t="shared" si="995"/>
        <v>1215183.4506666672</v>
      </c>
      <c r="AR437" s="116">
        <f t="shared" si="996"/>
        <v>0.1773327219036773</v>
      </c>
      <c r="AS437" s="131">
        <f>AVERAGE(I437,M437,Q437,Z437,AD437,AH437)</f>
        <v>85657.02353333334</v>
      </c>
      <c r="AT437" s="156">
        <f t="shared" si="1036"/>
        <v>6852561.882666667</v>
      </c>
      <c r="AU437" s="157" t="s">
        <v>38</v>
      </c>
    </row>
    <row r="438" spans="1:78" ht="43.5" x14ac:dyDescent="0.35">
      <c r="A438" s="9">
        <v>350</v>
      </c>
      <c r="B438" s="9" t="s">
        <v>34</v>
      </c>
      <c r="C438" s="21" t="s">
        <v>49</v>
      </c>
      <c r="D438" s="22" t="s">
        <v>50</v>
      </c>
      <c r="E438" s="16"/>
      <c r="F438" s="15" t="s">
        <v>37</v>
      </c>
      <c r="G438" s="10">
        <v>8</v>
      </c>
      <c r="H438" s="113">
        <v>115000</v>
      </c>
      <c r="I438" s="123">
        <f t="shared" si="1037"/>
        <v>136850</v>
      </c>
      <c r="J438" s="105">
        <f t="shared" si="917"/>
        <v>920000</v>
      </c>
      <c r="K438" s="140">
        <f t="shared" si="918"/>
        <v>1094800</v>
      </c>
      <c r="L438" s="108">
        <v>118000</v>
      </c>
      <c r="M438" s="108">
        <f>+L438*1.19</f>
        <v>140420</v>
      </c>
      <c r="N438" s="108">
        <f t="shared" si="1038"/>
        <v>944000</v>
      </c>
      <c r="O438" s="108">
        <f t="shared" si="1039"/>
        <v>1123360</v>
      </c>
      <c r="P438" s="108">
        <v>65000</v>
      </c>
      <c r="Q438" s="108">
        <f t="shared" si="1028"/>
        <v>77350</v>
      </c>
      <c r="R438" s="105">
        <f>+P438*G438</f>
        <v>520000</v>
      </c>
      <c r="S438" s="108">
        <f>+Q438*G438</f>
        <v>618800</v>
      </c>
      <c r="T438" s="108">
        <f t="shared" si="987"/>
        <v>945653.33333333337</v>
      </c>
      <c r="U438" s="108">
        <f t="shared" si="988"/>
        <v>231414.12306848422</v>
      </c>
      <c r="V438" s="127">
        <f t="shared" si="985"/>
        <v>0.24471348528194004</v>
      </c>
      <c r="W438" s="108">
        <f t="shared" si="959"/>
        <v>118206.66666666667</v>
      </c>
      <c r="X438" s="108">
        <f t="shared" si="986"/>
        <v>945653.33333333337</v>
      </c>
      <c r="Y438" s="108">
        <v>214000</v>
      </c>
      <c r="Z438" s="108">
        <f>+Y438*1.19</f>
        <v>254660</v>
      </c>
      <c r="AA438" s="108">
        <f t="shared" si="1040"/>
        <v>1712000</v>
      </c>
      <c r="AB438" s="108">
        <f t="shared" si="1041"/>
        <v>2037280</v>
      </c>
      <c r="AC438" s="108">
        <f t="shared" si="1031"/>
        <v>196915.96638655462</v>
      </c>
      <c r="AD438" s="108">
        <v>234330</v>
      </c>
      <c r="AE438" s="108">
        <f t="shared" si="1042"/>
        <v>1575327.7310924369</v>
      </c>
      <c r="AF438" s="108">
        <f t="shared" si="1043"/>
        <v>1874640</v>
      </c>
      <c r="AG438" s="108">
        <f>_xlfn.XLOOKUP(D438,[1]General!$D$7:$D$477,[1]General!$L$7:$L$477)</f>
        <v>189226.89075630254</v>
      </c>
      <c r="AH438" s="108">
        <f>_xlfn.XLOOKUP(D438,[1]General!$D$7:$D$477,[1]General!$M$7:$M$477)</f>
        <v>225180</v>
      </c>
      <c r="AI438" s="108">
        <f t="shared" si="1034"/>
        <v>1513815.1260504203</v>
      </c>
      <c r="AJ438" s="108">
        <f t="shared" si="1035"/>
        <v>1801440</v>
      </c>
      <c r="AK438" s="108">
        <f t="shared" si="989"/>
        <v>1904453.3333333333</v>
      </c>
      <c r="AL438" s="108">
        <f t="shared" si="990"/>
        <v>98562.171693245924</v>
      </c>
      <c r="AM438" s="127">
        <f t="shared" si="991"/>
        <v>5.1753524209876112E-2</v>
      </c>
      <c r="AN438" s="108">
        <f t="shared" si="992"/>
        <v>238056.66666666666</v>
      </c>
      <c r="AO438" s="108">
        <f t="shared" si="993"/>
        <v>1904453.3333333333</v>
      </c>
      <c r="AP438" s="108">
        <f t="shared" si="994"/>
        <v>1425053.3333333333</v>
      </c>
      <c r="AQ438" s="108">
        <f t="shared" si="995"/>
        <v>479400</v>
      </c>
      <c r="AR438" s="133">
        <f t="shared" si="996"/>
        <v>0.33640846190551932</v>
      </c>
      <c r="AS438" s="131">
        <f>+W438</f>
        <v>118206.66666666667</v>
      </c>
      <c r="AT438" s="156">
        <f t="shared" si="1036"/>
        <v>945653.33333333337</v>
      </c>
      <c r="AU438" s="157" t="s">
        <v>51</v>
      </c>
    </row>
    <row r="439" spans="1:78" s="37" customFormat="1" ht="58" x14ac:dyDescent="0.35">
      <c r="A439" s="9">
        <v>351</v>
      </c>
      <c r="B439" s="67" t="s">
        <v>34</v>
      </c>
      <c r="C439" s="68" t="s">
        <v>210</v>
      </c>
      <c r="D439" s="72" t="str">
        <f>+[2]General!$D$510</f>
        <v>8 Bonos de reconocimiento deportivo, redimibles en almacenes deportivos ubicados en Bogotá por el valor de cada una de las premiaciones Nota: El pago de este bono debe incluir la carga tributaria y el pago del mismo debe ser valor neto</v>
      </c>
      <c r="E439" s="68"/>
      <c r="F439" s="70" t="s">
        <v>169</v>
      </c>
      <c r="G439" s="68">
        <v>1</v>
      </c>
      <c r="H439" s="97"/>
      <c r="I439" s="97"/>
      <c r="J439" s="97"/>
      <c r="K439" s="97"/>
      <c r="L439" s="125"/>
      <c r="M439" s="125"/>
      <c r="N439" s="125"/>
      <c r="O439" s="125"/>
      <c r="P439" s="125"/>
      <c r="Q439" s="125"/>
      <c r="R439" s="125"/>
      <c r="S439" s="125"/>
      <c r="T439" s="125"/>
      <c r="U439" s="125"/>
      <c r="V439" s="138"/>
      <c r="W439" s="108" t="e">
        <f t="shared" si="959"/>
        <v>#DIV/0!</v>
      </c>
      <c r="X439" s="125"/>
      <c r="Y439" s="125"/>
      <c r="Z439" s="125"/>
      <c r="AA439" s="125"/>
      <c r="AB439" s="125"/>
      <c r="AC439" s="125" t="s">
        <v>160</v>
      </c>
      <c r="AD439" s="125" t="s">
        <v>161</v>
      </c>
      <c r="AE439" s="125" t="s">
        <v>160</v>
      </c>
      <c r="AF439" s="125" t="s">
        <v>160</v>
      </c>
      <c r="AG439" s="125"/>
      <c r="AH439" s="125"/>
      <c r="AI439" s="125"/>
      <c r="AJ439" s="125"/>
      <c r="AK439" s="125"/>
      <c r="AL439" s="125"/>
      <c r="AM439" s="138"/>
      <c r="AN439" s="125"/>
      <c r="AO439" s="125"/>
      <c r="AP439" s="125"/>
      <c r="AQ439" s="125"/>
      <c r="AR439" s="130"/>
      <c r="AS439" s="100">
        <v>6000000</v>
      </c>
      <c r="AT439" s="156">
        <f t="shared" si="1036"/>
        <v>6000000</v>
      </c>
      <c r="AU439" s="132"/>
      <c r="AV439" s="58"/>
      <c r="AW439" s="171"/>
      <c r="AX439" s="58"/>
      <c r="AY439" s="58"/>
      <c r="AZ439" s="58"/>
      <c r="BA439" s="58"/>
      <c r="BB439" s="58"/>
      <c r="BC439" s="58"/>
      <c r="BD439" s="58"/>
      <c r="BE439" s="58"/>
      <c r="BF439" s="58"/>
      <c r="BG439" s="58"/>
      <c r="BH439" s="58"/>
      <c r="BI439" s="58"/>
      <c r="BJ439" s="58"/>
      <c r="BK439" s="58"/>
      <c r="BL439" s="58"/>
      <c r="BM439" s="58"/>
      <c r="BN439" s="58"/>
      <c r="BO439" s="58"/>
      <c r="BP439" s="58"/>
      <c r="BQ439" s="58"/>
      <c r="BR439" s="58"/>
      <c r="BS439" s="58"/>
      <c r="BT439" s="58"/>
      <c r="BU439" s="58"/>
      <c r="BV439" s="58"/>
      <c r="BW439" s="58"/>
      <c r="BX439" s="58"/>
      <c r="BY439" s="58"/>
      <c r="BZ439" s="58"/>
    </row>
    <row r="440" spans="1:78" s="58" customFormat="1" x14ac:dyDescent="0.35">
      <c r="A440" s="236" t="s">
        <v>151</v>
      </c>
      <c r="B440" s="237"/>
      <c r="C440" s="237"/>
      <c r="D440" s="237"/>
      <c r="E440" s="237"/>
      <c r="F440" s="237"/>
      <c r="G440" s="238"/>
      <c r="H440" s="112">
        <f>SUM(H434:H439)</f>
        <v>1161297.6000000001</v>
      </c>
      <c r="I440" s="112">
        <f t="shared" ref="I440" si="1044">SUM(I419:I439)</f>
        <v>17001268.438000001</v>
      </c>
      <c r="J440" s="112">
        <f t="shared" ref="J440" si="1045">SUM(J419:J439)</f>
        <v>518775588.16000003</v>
      </c>
      <c r="K440" s="112">
        <f t="shared" ref="K440:AQ440" si="1046">SUM(K419:K439)</f>
        <v>617342949.91040003</v>
      </c>
      <c r="L440" s="112">
        <f t="shared" si="1046"/>
        <v>4948909.92</v>
      </c>
      <c r="M440" s="112">
        <f t="shared" si="1046"/>
        <v>17811830.404899999</v>
      </c>
      <c r="N440" s="112">
        <f t="shared" si="1046"/>
        <v>544438730.53999996</v>
      </c>
      <c r="O440" s="112">
        <f t="shared" si="1046"/>
        <v>647882089.34259999</v>
      </c>
      <c r="P440" s="112">
        <f t="shared" si="1046"/>
        <v>2686756.8000000003</v>
      </c>
      <c r="Q440" s="112">
        <f t="shared" si="1046"/>
        <v>9609412.5897000004</v>
      </c>
      <c r="R440" s="112">
        <f t="shared" si="1046"/>
        <v>293220984.57999998</v>
      </c>
      <c r="S440" s="112">
        <f t="shared" si="1046"/>
        <v>348932971.65020001</v>
      </c>
      <c r="T440" s="112">
        <f t="shared" si="1046"/>
        <v>538052670.30106676</v>
      </c>
      <c r="U440" s="112">
        <f t="shared" si="1046"/>
        <v>134346988.27131289</v>
      </c>
      <c r="V440" s="112"/>
      <c r="W440" s="108">
        <f t="shared" si="959"/>
        <v>14807503.810866667</v>
      </c>
      <c r="X440" s="112">
        <f t="shared" si="1046"/>
        <v>538052670.30106676</v>
      </c>
      <c r="Y440" s="112">
        <f t="shared" si="1046"/>
        <v>9276297</v>
      </c>
      <c r="Z440" s="112">
        <f t="shared" si="1046"/>
        <v>10798043.340000002</v>
      </c>
      <c r="AA440" s="112">
        <f t="shared" si="1046"/>
        <v>354625531</v>
      </c>
      <c r="AB440" s="112">
        <f t="shared" si="1046"/>
        <v>344964353.09000003</v>
      </c>
      <c r="AC440" s="112">
        <f t="shared" si="1046"/>
        <v>9939039.4957983214</v>
      </c>
      <c r="AD440" s="112">
        <f t="shared" si="1046"/>
        <v>11827457</v>
      </c>
      <c r="AE440" s="112">
        <f t="shared" si="1046"/>
        <v>493970702.52100855</v>
      </c>
      <c r="AF440" s="112">
        <f t="shared" si="1046"/>
        <v>587825136</v>
      </c>
      <c r="AG440" s="112">
        <f t="shared" si="1046"/>
        <v>10272289.075630253</v>
      </c>
      <c r="AH440" s="112">
        <f t="shared" si="1046"/>
        <v>12224024</v>
      </c>
      <c r="AI440" s="112">
        <f t="shared" si="1046"/>
        <v>525850470.58823538</v>
      </c>
      <c r="AJ440" s="112">
        <f t="shared" si="1046"/>
        <v>625762060</v>
      </c>
      <c r="AK440" s="112">
        <f t="shared" si="1046"/>
        <v>519517183.02999991</v>
      </c>
      <c r="AL440" s="112">
        <f t="shared" si="1046"/>
        <v>133215127.55161148</v>
      </c>
      <c r="AM440" s="112"/>
      <c r="AN440" s="112">
        <f t="shared" si="1046"/>
        <v>11704128.113333333</v>
      </c>
      <c r="AO440" s="112">
        <f t="shared" si="1046"/>
        <v>519517183.02999991</v>
      </c>
      <c r="AP440" s="112">
        <f t="shared" si="1046"/>
        <v>528784926.66553336</v>
      </c>
      <c r="AQ440" s="112">
        <f t="shared" si="1046"/>
        <v>76123130.043800026</v>
      </c>
      <c r="AR440" s="112"/>
      <c r="AS440" s="112">
        <f>SUM(AS434:AS439)</f>
        <v>6723245.3885333333</v>
      </c>
      <c r="AT440" s="112">
        <f>SUM(AT434:AT439)</f>
        <v>19537203.557666667</v>
      </c>
      <c r="AU440" s="157"/>
      <c r="AW440" s="171">
        <v>519496634.71553326</v>
      </c>
    </row>
    <row r="441" spans="1:78" x14ac:dyDescent="0.35">
      <c r="A441" s="81" t="s">
        <v>450</v>
      </c>
      <c r="B441" s="82"/>
      <c r="C441" s="82"/>
      <c r="D441" s="82"/>
      <c r="E441" s="82"/>
      <c r="F441" s="82"/>
      <c r="G441" s="82"/>
      <c r="H441" s="107"/>
      <c r="I441" s="124"/>
      <c r="J441" s="124"/>
      <c r="K441" s="142"/>
      <c r="L441" s="142"/>
      <c r="M441" s="142"/>
      <c r="N441" s="142"/>
      <c r="O441" s="142"/>
      <c r="P441" s="142"/>
      <c r="Q441" s="142"/>
      <c r="R441" s="142"/>
      <c r="S441" s="142"/>
      <c r="T441" s="142"/>
      <c r="U441" s="142"/>
      <c r="V441" s="142"/>
      <c r="W441" s="108" t="e">
        <f t="shared" si="959"/>
        <v>#DIV/0!</v>
      </c>
      <c r="X441" s="142"/>
      <c r="Y441" s="142"/>
      <c r="Z441" s="142"/>
      <c r="AA441" s="142"/>
      <c r="AB441" s="142"/>
      <c r="AC441" s="142"/>
      <c r="AD441" s="142"/>
      <c r="AE441" s="142"/>
      <c r="AF441" s="142"/>
      <c r="AG441" s="142"/>
      <c r="AH441" s="142"/>
      <c r="AI441" s="142"/>
      <c r="AJ441" s="142"/>
      <c r="AK441" s="142"/>
      <c r="AL441" s="142"/>
      <c r="AM441" s="142"/>
      <c r="AN441" s="142"/>
      <c r="AO441" s="142"/>
      <c r="AP441" s="142"/>
      <c r="AQ441" s="142"/>
      <c r="AR441" s="142"/>
      <c r="AS441" s="142"/>
      <c r="AT441" s="142"/>
      <c r="AU441" s="142"/>
    </row>
    <row r="442" spans="1:78" ht="29" x14ac:dyDescent="0.35">
      <c r="A442" s="9">
        <v>352</v>
      </c>
      <c r="B442" s="9" t="s">
        <v>166</v>
      </c>
      <c r="C442" s="10" t="s">
        <v>451</v>
      </c>
      <c r="D442" s="11" t="s">
        <v>452</v>
      </c>
      <c r="E442" s="10"/>
      <c r="F442" s="12" t="s">
        <v>195</v>
      </c>
      <c r="G442" s="10">
        <v>1</v>
      </c>
      <c r="H442" s="113">
        <v>1725000</v>
      </c>
      <c r="I442" s="123">
        <f t="shared" ref="I442:I445" si="1047">+H442*1.19</f>
        <v>2052750</v>
      </c>
      <c r="J442" s="105">
        <f t="shared" si="917"/>
        <v>1725000</v>
      </c>
      <c r="K442" s="140">
        <f t="shared" si="918"/>
        <v>2052750</v>
      </c>
      <c r="L442" s="108">
        <v>1800000</v>
      </c>
      <c r="M442" s="108">
        <f>+L442*1.19</f>
        <v>2142000</v>
      </c>
      <c r="N442" s="108">
        <f t="shared" ref="N442" si="1048">+L442*G442</f>
        <v>1800000</v>
      </c>
      <c r="O442" s="108">
        <f t="shared" ref="O442" si="1049">+M442*G442</f>
        <v>2142000</v>
      </c>
      <c r="P442" s="108">
        <v>975000</v>
      </c>
      <c r="Q442" s="108">
        <f t="shared" ref="Q442:Q445" si="1050">+P442*1.19</f>
        <v>1160250</v>
      </c>
      <c r="R442" s="105">
        <f>+P442*G442</f>
        <v>975000</v>
      </c>
      <c r="S442" s="108">
        <f>+Q442*G442</f>
        <v>1160250</v>
      </c>
      <c r="T442" s="108">
        <f t="shared" si="987"/>
        <v>1785000</v>
      </c>
      <c r="U442" s="108">
        <f t="shared" si="988"/>
        <v>443265.01666610234</v>
      </c>
      <c r="V442" s="127">
        <f t="shared" si="985"/>
        <v>0.24832774042918898</v>
      </c>
      <c r="W442" s="108">
        <f t="shared" si="959"/>
        <v>1785000</v>
      </c>
      <c r="X442" s="108">
        <f t="shared" si="986"/>
        <v>1785000</v>
      </c>
      <c r="Y442" s="108"/>
      <c r="Z442" s="108">
        <f>+Y442*1.19</f>
        <v>0</v>
      </c>
      <c r="AA442" s="108">
        <f t="shared" ref="AA442" si="1051">+Y442*G442</f>
        <v>0</v>
      </c>
      <c r="AB442" s="108">
        <f t="shared" ref="AB442" si="1052">+Z442*G442</f>
        <v>0</v>
      </c>
      <c r="AC442" s="108">
        <f t="shared" ref="AC442:AC445" si="1053">+AD442/1.19</f>
        <v>5042016.8067226894</v>
      </c>
      <c r="AD442" s="108">
        <v>6000000</v>
      </c>
      <c r="AE442" s="108">
        <f t="shared" ref="AE442" si="1054">+AC442*G442</f>
        <v>5042016.8067226894</v>
      </c>
      <c r="AF442" s="108">
        <f t="shared" ref="AF442" si="1055">+AD442*G442</f>
        <v>6000000</v>
      </c>
      <c r="AG442" s="108">
        <f>_xlfn.XLOOKUP(D442,[1]General!$D$7:$D$477,[1]General!$L$7:$L$477)</f>
        <v>0</v>
      </c>
      <c r="AH442" s="108">
        <f>_xlfn.XLOOKUP(D442,[1]General!$D$7:$D$477,[1]General!$M$7:$M$477)</f>
        <v>6000000</v>
      </c>
      <c r="AI442" s="108">
        <f>+AG442*G442</f>
        <v>0</v>
      </c>
      <c r="AJ442" s="108">
        <f t="shared" ref="AJ442" si="1056">AH442*G442</f>
        <v>6000000</v>
      </c>
      <c r="AK442" s="108">
        <f t="shared" si="989"/>
        <v>4000000</v>
      </c>
      <c r="AL442" s="108">
        <f t="shared" si="990"/>
        <v>2828427.1247461899</v>
      </c>
      <c r="AM442" s="127">
        <f t="shared" si="991"/>
        <v>0.70710678118654746</v>
      </c>
      <c r="AN442" s="108">
        <f t="shared" si="992"/>
        <v>4000000</v>
      </c>
      <c r="AO442" s="108">
        <f t="shared" si="993"/>
        <v>4000000</v>
      </c>
      <c r="AP442" s="108">
        <f t="shared" si="994"/>
        <v>2892500</v>
      </c>
      <c r="AQ442" s="108">
        <f t="shared" si="995"/>
        <v>1107500</v>
      </c>
      <c r="AR442" s="116">
        <f t="shared" si="996"/>
        <v>0.38288677614520311</v>
      </c>
      <c r="AS442" s="131">
        <f>AVERAGE(I442,M442,Q442,Z442,AD442,AH442)</f>
        <v>2892500</v>
      </c>
      <c r="AT442" s="156">
        <f t="shared" ref="AT442:AT446" si="1057">+AS442*G442</f>
        <v>2892500</v>
      </c>
      <c r="AU442" s="157" t="s">
        <v>38</v>
      </c>
    </row>
    <row r="443" spans="1:78" ht="58" x14ac:dyDescent="0.35">
      <c r="A443" s="9">
        <v>353</v>
      </c>
      <c r="B443" s="9" t="s">
        <v>34</v>
      </c>
      <c r="C443" s="10" t="s">
        <v>207</v>
      </c>
      <c r="D443" s="48" t="s">
        <v>208</v>
      </c>
      <c r="E443" s="10"/>
      <c r="F443" s="12" t="s">
        <v>37</v>
      </c>
      <c r="G443" s="10">
        <v>15</v>
      </c>
      <c r="H443" s="113">
        <v>173650</v>
      </c>
      <c r="I443" s="123">
        <f t="shared" si="1047"/>
        <v>206643.5</v>
      </c>
      <c r="J443" s="105">
        <f t="shared" si="917"/>
        <v>2604750</v>
      </c>
      <c r="K443" s="140">
        <f t="shared" si="918"/>
        <v>3099652.5</v>
      </c>
      <c r="L443" s="108">
        <v>184220</v>
      </c>
      <c r="M443" s="108">
        <f>+L443*1.19</f>
        <v>219221.8</v>
      </c>
      <c r="N443" s="108">
        <f t="shared" ref="N443:N445" si="1058">+L443*G443</f>
        <v>2763300</v>
      </c>
      <c r="O443" s="108">
        <f t="shared" ref="O443:O445" si="1059">+M443*G443</f>
        <v>3288327</v>
      </c>
      <c r="P443" s="108">
        <v>98150</v>
      </c>
      <c r="Q443" s="108">
        <f t="shared" si="1050"/>
        <v>116798.5</v>
      </c>
      <c r="R443" s="105">
        <f>+P443*G443</f>
        <v>1472250</v>
      </c>
      <c r="S443" s="108">
        <f>+Q443*G443</f>
        <v>1751977.5</v>
      </c>
      <c r="T443" s="108">
        <f t="shared" si="987"/>
        <v>2713319</v>
      </c>
      <c r="U443" s="108">
        <f t="shared" si="988"/>
        <v>684121.15225996333</v>
      </c>
      <c r="V443" s="127">
        <f t="shared" si="985"/>
        <v>0.25213443471260227</v>
      </c>
      <c r="W443" s="108">
        <f t="shared" si="959"/>
        <v>180887.93333333335</v>
      </c>
      <c r="X443" s="108">
        <f t="shared" si="986"/>
        <v>2713319</v>
      </c>
      <c r="Y443" s="108">
        <v>196017</v>
      </c>
      <c r="Z443" s="108">
        <f>+Y443*1.19</f>
        <v>233260.22999999998</v>
      </c>
      <c r="AA443" s="108">
        <f t="shared" ref="AA443:AA445" si="1060">+Y443*G443</f>
        <v>2940255</v>
      </c>
      <c r="AB443" s="108">
        <f t="shared" ref="AB443:AB445" si="1061">+Z443*G443</f>
        <v>3498903.4499999997</v>
      </c>
      <c r="AC443" s="108">
        <f t="shared" si="1053"/>
        <v>181630.25210084036</v>
      </c>
      <c r="AD443" s="108">
        <v>216140</v>
      </c>
      <c r="AE443" s="108">
        <f t="shared" ref="AE443:AE445" si="1062">+AC443*G443</f>
        <v>2724453.7815126055</v>
      </c>
      <c r="AF443" s="108">
        <f t="shared" ref="AF443:AF445" si="1063">+AD443*G443</f>
        <v>3242100</v>
      </c>
      <c r="AG443" s="108">
        <f>_xlfn.XLOOKUP(D443,[1]General!$D$7:$D$477,[1]General!$L$7:$L$477)</f>
        <v>166554.62184873951</v>
      </c>
      <c r="AH443" s="108">
        <f>_xlfn.XLOOKUP(D443,[1]General!$D$7:$D$477,[1]General!$M$7:$M$477)</f>
        <v>198200</v>
      </c>
      <c r="AI443" s="108">
        <f t="shared" ref="AI443:AI445" si="1064">+AG443*G443</f>
        <v>2498319.3277310925</v>
      </c>
      <c r="AJ443" s="108">
        <f t="shared" ref="AJ443:AJ445" si="1065">AH443*G443</f>
        <v>2973000</v>
      </c>
      <c r="AK443" s="108">
        <f t="shared" si="989"/>
        <v>3238001.15</v>
      </c>
      <c r="AL443" s="108">
        <f t="shared" si="990"/>
        <v>214718.74643972042</v>
      </c>
      <c r="AM443" s="127">
        <f t="shared" si="991"/>
        <v>6.6312127912530369E-2</v>
      </c>
      <c r="AN443" s="108">
        <f t="shared" si="992"/>
        <v>215866.74333333332</v>
      </c>
      <c r="AO443" s="108">
        <f t="shared" si="993"/>
        <v>3238001.15</v>
      </c>
      <c r="AP443" s="108">
        <f t="shared" si="994"/>
        <v>2975660.0750000002</v>
      </c>
      <c r="AQ443" s="108">
        <f t="shared" si="995"/>
        <v>262341.07499999995</v>
      </c>
      <c r="AR443" s="116">
        <f t="shared" si="996"/>
        <v>8.8162313028983974E-2</v>
      </c>
      <c r="AS443" s="131">
        <f>AVERAGE(I443,M443,Q443,Z443,AD443,AH443)</f>
        <v>198377.33833333335</v>
      </c>
      <c r="AT443" s="156">
        <f t="shared" si="1057"/>
        <v>2975660.0750000002</v>
      </c>
      <c r="AU443" s="157" t="s">
        <v>38</v>
      </c>
    </row>
    <row r="444" spans="1:78" ht="43.5" x14ac:dyDescent="0.35">
      <c r="A444" s="9">
        <v>354</v>
      </c>
      <c r="B444" s="9" t="s">
        <v>166</v>
      </c>
      <c r="C444" s="10" t="s">
        <v>453</v>
      </c>
      <c r="D444" s="11" t="s">
        <v>454</v>
      </c>
      <c r="E444" s="10"/>
      <c r="F444" s="12" t="s">
        <v>37</v>
      </c>
      <c r="G444" s="10">
        <v>4</v>
      </c>
      <c r="H444" s="105">
        <v>3680000</v>
      </c>
      <c r="I444" s="123">
        <f t="shared" si="1047"/>
        <v>4379200</v>
      </c>
      <c r="J444" s="105">
        <f t="shared" si="917"/>
        <v>14720000</v>
      </c>
      <c r="K444" s="140">
        <f t="shared" si="918"/>
        <v>17516800</v>
      </c>
      <c r="L444" s="108">
        <v>3776000</v>
      </c>
      <c r="M444" s="108">
        <f>+L444*1.19</f>
        <v>4493440</v>
      </c>
      <c r="N444" s="108">
        <f t="shared" si="1058"/>
        <v>15104000</v>
      </c>
      <c r="O444" s="108">
        <f t="shared" si="1059"/>
        <v>17973760</v>
      </c>
      <c r="P444" s="108">
        <v>2080000</v>
      </c>
      <c r="Q444" s="108">
        <f t="shared" si="1050"/>
        <v>2475200</v>
      </c>
      <c r="R444" s="105">
        <f>+P444*G444</f>
        <v>8320000</v>
      </c>
      <c r="S444" s="108">
        <f>+Q444*G444</f>
        <v>9900800</v>
      </c>
      <c r="T444" s="108">
        <f t="shared" si="987"/>
        <v>15130453.333333334</v>
      </c>
      <c r="U444" s="108">
        <f t="shared" si="988"/>
        <v>3702625.9690957475</v>
      </c>
      <c r="V444" s="127">
        <f t="shared" si="985"/>
        <v>0.24471348528194004</v>
      </c>
      <c r="W444" s="108">
        <f t="shared" si="959"/>
        <v>3782613.3333333335</v>
      </c>
      <c r="X444" s="108">
        <f t="shared" si="986"/>
        <v>15130453.333333334</v>
      </c>
      <c r="Y444" s="108">
        <v>269622</v>
      </c>
      <c r="Z444" s="108">
        <f>+Y444*1.19</f>
        <v>320850.18</v>
      </c>
      <c r="AA444" s="108">
        <f t="shared" si="1060"/>
        <v>1078488</v>
      </c>
      <c r="AB444" s="108">
        <f t="shared" si="1061"/>
        <v>1283400.72</v>
      </c>
      <c r="AC444" s="108">
        <f t="shared" si="1053"/>
        <v>248336.13445378153</v>
      </c>
      <c r="AD444" s="108">
        <v>295520</v>
      </c>
      <c r="AE444" s="108">
        <f t="shared" si="1062"/>
        <v>993344.53781512612</v>
      </c>
      <c r="AF444" s="108">
        <f t="shared" si="1063"/>
        <v>1182080</v>
      </c>
      <c r="AG444" s="105">
        <f>_xlfn.XLOOKUP(D444,[1]General!$D$7:$D$477,[1]General!$L$7:$L$477)</f>
        <v>282184.87394957984</v>
      </c>
      <c r="AH444" s="108">
        <f>_xlfn.XLOOKUP(D444,[1]General!$D$7:$D$477,[1]General!$M$7:$M$477)</f>
        <v>335800</v>
      </c>
      <c r="AI444" s="108">
        <f t="shared" si="1064"/>
        <v>1128739.4957983193</v>
      </c>
      <c r="AJ444" s="108">
        <f t="shared" si="1065"/>
        <v>1343200</v>
      </c>
      <c r="AK444" s="108">
        <f t="shared" si="989"/>
        <v>1269560.24</v>
      </c>
      <c r="AL444" s="108">
        <f t="shared" si="990"/>
        <v>66501.041420280526</v>
      </c>
      <c r="AM444" s="127">
        <f t="shared" si="991"/>
        <v>5.2381162645957255E-2</v>
      </c>
      <c r="AN444" s="108">
        <f t="shared" si="992"/>
        <v>317390.06</v>
      </c>
      <c r="AO444" s="108">
        <f t="shared" si="993"/>
        <v>1269560.24</v>
      </c>
      <c r="AP444" s="108">
        <f t="shared" si="994"/>
        <v>8200006.7866666671</v>
      </c>
      <c r="AQ444" s="108">
        <f t="shared" si="995"/>
        <v>6930446.5466666659</v>
      </c>
      <c r="AR444" s="133">
        <f t="shared" si="996"/>
        <v>0.8451757086269337</v>
      </c>
      <c r="AS444" s="131">
        <f>+AN444</f>
        <v>317390.06</v>
      </c>
      <c r="AT444" s="156">
        <f t="shared" si="1057"/>
        <v>1269560.24</v>
      </c>
      <c r="AU444" s="157" t="s">
        <v>44</v>
      </c>
    </row>
    <row r="445" spans="1:78" ht="72.5" x14ac:dyDescent="0.35">
      <c r="A445" s="9">
        <v>355</v>
      </c>
      <c r="B445" s="9" t="s">
        <v>34</v>
      </c>
      <c r="C445" s="10" t="s">
        <v>211</v>
      </c>
      <c r="D445" s="39" t="s">
        <v>212</v>
      </c>
      <c r="E445" s="73"/>
      <c r="F445" s="12" t="s">
        <v>37</v>
      </c>
      <c r="G445" s="10">
        <v>100</v>
      </c>
      <c r="H445" s="113">
        <v>24150</v>
      </c>
      <c r="I445" s="123">
        <f t="shared" si="1047"/>
        <v>28738.5</v>
      </c>
      <c r="J445" s="105">
        <f t="shared" si="917"/>
        <v>2415000</v>
      </c>
      <c r="K445" s="140">
        <f t="shared" si="918"/>
        <v>2873850</v>
      </c>
      <c r="L445" s="108">
        <v>25200</v>
      </c>
      <c r="M445" s="108">
        <f>+L445*1.19</f>
        <v>29988</v>
      </c>
      <c r="N445" s="108">
        <f t="shared" si="1058"/>
        <v>2520000</v>
      </c>
      <c r="O445" s="108">
        <f t="shared" si="1059"/>
        <v>2998800</v>
      </c>
      <c r="P445" s="108">
        <v>13650</v>
      </c>
      <c r="Q445" s="108">
        <f t="shared" si="1050"/>
        <v>16243.5</v>
      </c>
      <c r="R445" s="105">
        <f>+P445*G445</f>
        <v>1365000</v>
      </c>
      <c r="S445" s="108">
        <f>+Q445*G445</f>
        <v>1624350</v>
      </c>
      <c r="T445" s="108">
        <f t="shared" si="987"/>
        <v>2499000</v>
      </c>
      <c r="U445" s="108">
        <f t="shared" si="988"/>
        <v>620571.02333254332</v>
      </c>
      <c r="V445" s="127">
        <f t="shared" si="985"/>
        <v>0.24832774042918901</v>
      </c>
      <c r="W445" s="108">
        <f t="shared" si="959"/>
        <v>24990</v>
      </c>
      <c r="X445" s="108">
        <f t="shared" si="986"/>
        <v>2499000</v>
      </c>
      <c r="Y445" s="108">
        <v>10071</v>
      </c>
      <c r="Z445" s="108">
        <f>+Y445*1.19</f>
        <v>11984.49</v>
      </c>
      <c r="AA445" s="108">
        <f t="shared" si="1060"/>
        <v>1007100</v>
      </c>
      <c r="AB445" s="108">
        <f t="shared" si="1061"/>
        <v>1198449</v>
      </c>
      <c r="AC445" s="108">
        <f t="shared" si="1053"/>
        <v>7697.4789915966394</v>
      </c>
      <c r="AD445" s="108">
        <v>9160</v>
      </c>
      <c r="AE445" s="108">
        <f t="shared" si="1062"/>
        <v>769747.89915966394</v>
      </c>
      <c r="AF445" s="108">
        <f t="shared" si="1063"/>
        <v>916000</v>
      </c>
      <c r="AG445" s="108">
        <f>_xlfn.XLOOKUP(D445,[1]General!$D$7:$D$477,[1]General!$L$7:$L$477)</f>
        <v>8840.3361344537825</v>
      </c>
      <c r="AH445" s="108">
        <f>_xlfn.XLOOKUP(D445,[1]General!$D$7:$D$477,[1]General!$M$7:$M$477)</f>
        <v>10520</v>
      </c>
      <c r="AI445" s="108">
        <f t="shared" si="1064"/>
        <v>884033.61344537826</v>
      </c>
      <c r="AJ445" s="108">
        <f t="shared" si="1065"/>
        <v>1052000</v>
      </c>
      <c r="AK445" s="108">
        <f t="shared" si="989"/>
        <v>1055483</v>
      </c>
      <c r="AL445" s="108">
        <f t="shared" si="990"/>
        <v>115335.6200168303</v>
      </c>
      <c r="AM445" s="127">
        <f t="shared" si="991"/>
        <v>0.10927283529609695</v>
      </c>
      <c r="AN445" s="108">
        <f t="shared" si="992"/>
        <v>10554.83</v>
      </c>
      <c r="AO445" s="108">
        <f t="shared" si="993"/>
        <v>1055483</v>
      </c>
      <c r="AP445" s="108">
        <f t="shared" si="994"/>
        <v>1777241.5</v>
      </c>
      <c r="AQ445" s="108">
        <f t="shared" si="995"/>
        <v>721758.5</v>
      </c>
      <c r="AR445" s="133">
        <f t="shared" si="996"/>
        <v>0.40611166237115215</v>
      </c>
      <c r="AS445" s="131">
        <f>+AN445</f>
        <v>10554.83</v>
      </c>
      <c r="AT445" s="156">
        <f t="shared" si="1057"/>
        <v>1055483</v>
      </c>
      <c r="AU445" s="157" t="s">
        <v>44</v>
      </c>
    </row>
    <row r="446" spans="1:78" ht="69.75" customHeight="1" x14ac:dyDescent="0.35">
      <c r="A446" s="9">
        <v>356</v>
      </c>
      <c r="B446" s="67" t="s">
        <v>34</v>
      </c>
      <c r="C446" s="68" t="s">
        <v>210</v>
      </c>
      <c r="D446" s="72" t="str">
        <f>+[2]General!$D$517</f>
        <v>15 Bonos de reconocimiento deportivo, redimibles en almacenes deportivos ubicados en Bogotá por el valor de cada una de las premiaciones Nota: El pago de este bono debe incluir la carga tributaria y el pago del mismo debe ser valor neto</v>
      </c>
      <c r="E446" s="68"/>
      <c r="F446" s="70" t="s">
        <v>169</v>
      </c>
      <c r="G446" s="68">
        <v>1</v>
      </c>
      <c r="H446" s="97"/>
      <c r="I446" s="97"/>
      <c r="J446" s="97"/>
      <c r="K446" s="97"/>
      <c r="L446" s="125"/>
      <c r="M446" s="125"/>
      <c r="N446" s="125"/>
      <c r="O446" s="125"/>
      <c r="P446" s="125"/>
      <c r="Q446" s="125"/>
      <c r="R446" s="125"/>
      <c r="S446" s="125"/>
      <c r="T446" s="125"/>
      <c r="U446" s="125"/>
      <c r="V446" s="138"/>
      <c r="W446" s="125"/>
      <c r="X446" s="125"/>
      <c r="Y446" s="125"/>
      <c r="Z446" s="125"/>
      <c r="AA446" s="125"/>
      <c r="AB446" s="125"/>
      <c r="AC446" s="125" t="s">
        <v>160</v>
      </c>
      <c r="AD446" s="125" t="s">
        <v>161</v>
      </c>
      <c r="AE446" s="125" t="s">
        <v>160</v>
      </c>
      <c r="AF446" s="125" t="s">
        <v>160</v>
      </c>
      <c r="AG446" s="125"/>
      <c r="AH446" s="125"/>
      <c r="AI446" s="125"/>
      <c r="AJ446" s="125"/>
      <c r="AK446" s="125"/>
      <c r="AL446" s="125"/>
      <c r="AM446" s="138"/>
      <c r="AN446" s="125"/>
      <c r="AO446" s="125"/>
      <c r="AP446" s="125"/>
      <c r="AQ446" s="125"/>
      <c r="AR446" s="130"/>
      <c r="AS446" s="100">
        <v>10500000</v>
      </c>
      <c r="AT446" s="156">
        <f t="shared" si="1057"/>
        <v>10500000</v>
      </c>
      <c r="AU446" s="96"/>
    </row>
    <row r="447" spans="1:78" s="58" customFormat="1" ht="28.5" customHeight="1" x14ac:dyDescent="0.35">
      <c r="A447" s="236" t="s">
        <v>151</v>
      </c>
      <c r="B447" s="237"/>
      <c r="C447" s="237"/>
      <c r="D447" s="237"/>
      <c r="E447" s="237"/>
      <c r="F447" s="237"/>
      <c r="G447" s="238"/>
      <c r="H447" s="112">
        <f>SUM(H442:H446)</f>
        <v>5602800</v>
      </c>
      <c r="I447" s="112">
        <f t="shared" ref="I447:K447" si="1066">SUM(I442:I446)</f>
        <v>6667332</v>
      </c>
      <c r="J447" s="112">
        <f t="shared" si="1066"/>
        <v>21464750</v>
      </c>
      <c r="K447" s="112">
        <f t="shared" si="1066"/>
        <v>25543052.5</v>
      </c>
      <c r="L447" s="109">
        <f>SUM(L442:L446)</f>
        <v>5785420</v>
      </c>
      <c r="M447" s="109">
        <f t="shared" ref="M447:AT447" si="1067">SUM(M442:M446)</f>
        <v>6884649.7999999998</v>
      </c>
      <c r="N447" s="109">
        <f t="shared" si="1067"/>
        <v>22187300</v>
      </c>
      <c r="O447" s="109">
        <f t="shared" si="1067"/>
        <v>26402887</v>
      </c>
      <c r="P447" s="109">
        <f t="shared" si="1067"/>
        <v>3166800</v>
      </c>
      <c r="Q447" s="109">
        <f t="shared" si="1067"/>
        <v>3768492</v>
      </c>
      <c r="R447" s="109">
        <f t="shared" si="1067"/>
        <v>12132250</v>
      </c>
      <c r="S447" s="109">
        <f t="shared" si="1067"/>
        <v>14437377.5</v>
      </c>
      <c r="T447" s="109">
        <f t="shared" si="1067"/>
        <v>22127772.333333336</v>
      </c>
      <c r="U447" s="109">
        <f t="shared" si="1067"/>
        <v>5450583.1613543574</v>
      </c>
      <c r="V447" s="109"/>
      <c r="W447" s="109">
        <f t="shared" si="1067"/>
        <v>5773491.2666666666</v>
      </c>
      <c r="X447" s="109">
        <f t="shared" si="1067"/>
        <v>22127772.333333336</v>
      </c>
      <c r="Y447" s="109">
        <f t="shared" si="1067"/>
        <v>475710</v>
      </c>
      <c r="Z447" s="109">
        <f t="shared" si="1067"/>
        <v>566094.89999999991</v>
      </c>
      <c r="AA447" s="109">
        <f t="shared" si="1067"/>
        <v>5025843</v>
      </c>
      <c r="AB447" s="109">
        <f t="shared" si="1067"/>
        <v>5980753.1699999999</v>
      </c>
      <c r="AC447" s="109">
        <f t="shared" si="1067"/>
        <v>5479680.6722689085</v>
      </c>
      <c r="AD447" s="109">
        <f t="shared" si="1067"/>
        <v>6520820</v>
      </c>
      <c r="AE447" s="109">
        <f t="shared" si="1067"/>
        <v>9529563.0252100844</v>
      </c>
      <c r="AF447" s="109">
        <f t="shared" si="1067"/>
        <v>11340180</v>
      </c>
      <c r="AG447" s="109">
        <f t="shared" si="1067"/>
        <v>457579.83193277312</v>
      </c>
      <c r="AH447" s="109">
        <f t="shared" si="1067"/>
        <v>6544520</v>
      </c>
      <c r="AI447" s="109">
        <f t="shared" si="1067"/>
        <v>4511092.4369747899</v>
      </c>
      <c r="AJ447" s="109">
        <f t="shared" si="1067"/>
        <v>11368200</v>
      </c>
      <c r="AK447" s="109">
        <f t="shared" si="1067"/>
        <v>9563044.3900000006</v>
      </c>
      <c r="AL447" s="109">
        <f t="shared" si="1067"/>
        <v>3224982.5326230214</v>
      </c>
      <c r="AM447" s="109"/>
      <c r="AN447" s="109">
        <f t="shared" si="1067"/>
        <v>4543811.6333333328</v>
      </c>
      <c r="AO447" s="109">
        <f t="shared" si="1067"/>
        <v>9563044.3900000006</v>
      </c>
      <c r="AP447" s="109">
        <f t="shared" si="1067"/>
        <v>15845408.361666668</v>
      </c>
      <c r="AQ447" s="109">
        <f t="shared" si="1067"/>
        <v>9022046.1216666661</v>
      </c>
      <c r="AR447" s="109"/>
      <c r="AS447" s="109">
        <f t="shared" si="1067"/>
        <v>13918822.228333334</v>
      </c>
      <c r="AT447" s="109">
        <f t="shared" si="1067"/>
        <v>18693203.315000001</v>
      </c>
      <c r="AU447" s="89"/>
      <c r="AW447" s="171">
        <v>18693203.315000001</v>
      </c>
    </row>
    <row r="448" spans="1:78" ht="21" customHeight="1" x14ac:dyDescent="0.35">
      <c r="A448" s="81" t="s">
        <v>455</v>
      </c>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c r="AA448" s="81"/>
      <c r="AB448" s="81"/>
      <c r="AC448" s="81"/>
      <c r="AD448" s="81"/>
      <c r="AE448" s="81"/>
      <c r="AF448" s="81"/>
      <c r="AG448" s="81"/>
      <c r="AH448" s="81"/>
      <c r="AI448" s="81"/>
      <c r="AJ448" s="81"/>
      <c r="AK448" s="81"/>
      <c r="AL448" s="81"/>
      <c r="AM448" s="81"/>
      <c r="AN448" s="81"/>
      <c r="AO448" s="81"/>
      <c r="AP448" s="81"/>
      <c r="AQ448" s="81"/>
      <c r="AR448" s="81"/>
      <c r="AS448" s="219"/>
      <c r="AT448" s="219"/>
      <c r="AU448" s="81"/>
    </row>
    <row r="449" spans="1:78" ht="121.5" customHeight="1" x14ac:dyDescent="0.35">
      <c r="A449" s="9">
        <v>357</v>
      </c>
      <c r="B449" s="9" t="s">
        <v>166</v>
      </c>
      <c r="C449" s="10" t="s">
        <v>456</v>
      </c>
      <c r="D449" s="10" t="s">
        <v>457</v>
      </c>
      <c r="E449" s="9">
        <v>10</v>
      </c>
      <c r="F449" s="73" t="s">
        <v>458</v>
      </c>
      <c r="G449" s="10">
        <v>1</v>
      </c>
      <c r="H449" s="229" t="s">
        <v>459</v>
      </c>
      <c r="I449" s="229"/>
      <c r="J449" s="229"/>
      <c r="K449" s="229"/>
      <c r="L449" s="229" t="s">
        <v>459</v>
      </c>
      <c r="M449" s="229"/>
      <c r="N449" s="229"/>
      <c r="O449" s="229"/>
      <c r="P449" s="229" t="s">
        <v>459</v>
      </c>
      <c r="Q449" s="229"/>
      <c r="R449" s="229"/>
      <c r="S449" s="230"/>
      <c r="T449" s="91" t="e">
        <f t="shared" si="987"/>
        <v>#DIV/0!</v>
      </c>
      <c r="U449" s="95" t="e">
        <f t="shared" si="988"/>
        <v>#DIV/0!</v>
      </c>
      <c r="V449" s="116" t="e">
        <f t="shared" si="985"/>
        <v>#DIV/0!</v>
      </c>
      <c r="W449" s="9"/>
      <c r="X449" s="91"/>
      <c r="Y449" s="229"/>
      <c r="Z449" s="229"/>
      <c r="AA449" s="229"/>
      <c r="AB449" s="229"/>
      <c r="AC449" s="229"/>
      <c r="AD449" s="229"/>
      <c r="AE449" s="229"/>
      <c r="AF449" s="229"/>
      <c r="AG449" s="229"/>
      <c r="AH449" s="229"/>
      <c r="AI449" s="229"/>
      <c r="AJ449" s="230"/>
      <c r="AK449" s="91"/>
      <c r="AL449" s="95"/>
      <c r="AM449" s="116"/>
      <c r="AN449" s="117"/>
      <c r="AO449" s="91"/>
      <c r="AP449" s="91"/>
      <c r="AQ449" s="95"/>
      <c r="AR449" s="116"/>
      <c r="AS449" s="100">
        <v>7500000</v>
      </c>
      <c r="AT449" s="156">
        <f>+AS449*E449*G449</f>
        <v>75000000</v>
      </c>
      <c r="AU449" s="88"/>
    </row>
    <row r="450" spans="1:78" ht="91.5" customHeight="1" x14ac:dyDescent="0.35">
      <c r="A450" s="9">
        <v>358</v>
      </c>
      <c r="B450" s="9" t="s">
        <v>166</v>
      </c>
      <c r="C450" s="10" t="s">
        <v>460</v>
      </c>
      <c r="D450" s="10" t="s">
        <v>461</v>
      </c>
      <c r="E450" s="9">
        <v>9</v>
      </c>
      <c r="F450" s="73" t="s">
        <v>458</v>
      </c>
      <c r="G450" s="10">
        <v>3</v>
      </c>
      <c r="H450" s="229" t="s">
        <v>459</v>
      </c>
      <c r="I450" s="229"/>
      <c r="J450" s="229"/>
      <c r="K450" s="229"/>
      <c r="L450" s="229" t="s">
        <v>459</v>
      </c>
      <c r="M450" s="229"/>
      <c r="N450" s="229"/>
      <c r="O450" s="229"/>
      <c r="P450" s="229" t="s">
        <v>459</v>
      </c>
      <c r="Q450" s="229"/>
      <c r="R450" s="229"/>
      <c r="S450" s="230"/>
      <c r="T450" s="91" t="e">
        <f t="shared" si="987"/>
        <v>#DIV/0!</v>
      </c>
      <c r="U450" s="95" t="e">
        <f t="shared" si="988"/>
        <v>#DIV/0!</v>
      </c>
      <c r="V450" s="116" t="e">
        <f t="shared" si="985"/>
        <v>#DIV/0!</v>
      </c>
      <c r="W450" s="9"/>
      <c r="X450" s="91"/>
      <c r="Y450" s="229"/>
      <c r="Z450" s="229"/>
      <c r="AA450" s="229"/>
      <c r="AB450" s="229"/>
      <c r="AC450" s="229"/>
      <c r="AD450" s="229"/>
      <c r="AE450" s="229"/>
      <c r="AF450" s="229"/>
      <c r="AG450" s="229"/>
      <c r="AH450" s="229"/>
      <c r="AI450" s="229"/>
      <c r="AJ450" s="230"/>
      <c r="AK450" s="91"/>
      <c r="AL450" s="95"/>
      <c r="AM450" s="116"/>
      <c r="AN450" s="117"/>
      <c r="AO450" s="91"/>
      <c r="AP450" s="91"/>
      <c r="AQ450" s="95"/>
      <c r="AR450" s="116"/>
      <c r="AS450" s="100">
        <v>5600000</v>
      </c>
      <c r="AT450" s="156">
        <f t="shared" ref="AT450:AT452" si="1068">+AS450*E450*G450</f>
        <v>151200000</v>
      </c>
      <c r="AU450" s="88"/>
    </row>
    <row r="451" spans="1:78" ht="66.75" customHeight="1" x14ac:dyDescent="0.35">
      <c r="A451" s="9">
        <v>359</v>
      </c>
      <c r="B451" s="9" t="s">
        <v>166</v>
      </c>
      <c r="C451" s="10" t="s">
        <v>462</v>
      </c>
      <c r="D451" s="10" t="s">
        <v>463</v>
      </c>
      <c r="E451" s="9">
        <v>9</v>
      </c>
      <c r="F451" s="73" t="s">
        <v>458</v>
      </c>
      <c r="G451" s="10">
        <v>3</v>
      </c>
      <c r="H451" s="229" t="s">
        <v>459</v>
      </c>
      <c r="I451" s="229"/>
      <c r="J451" s="229"/>
      <c r="K451" s="229"/>
      <c r="L451" s="229" t="s">
        <v>459</v>
      </c>
      <c r="M451" s="229"/>
      <c r="N451" s="229"/>
      <c r="O451" s="229"/>
      <c r="P451" s="229" t="s">
        <v>459</v>
      </c>
      <c r="Q451" s="229"/>
      <c r="R451" s="229"/>
      <c r="S451" s="230"/>
      <c r="T451" s="91"/>
      <c r="U451" s="95"/>
      <c r="V451" s="116"/>
      <c r="W451" s="9"/>
      <c r="X451" s="91"/>
      <c r="Y451" s="229" t="s">
        <v>459</v>
      </c>
      <c r="Z451" s="229"/>
      <c r="AA451" s="229"/>
      <c r="AB451" s="229"/>
      <c r="AC451" s="229" t="s">
        <v>459</v>
      </c>
      <c r="AD451" s="229"/>
      <c r="AE451" s="229"/>
      <c r="AF451" s="229"/>
      <c r="AG451" s="229" t="s">
        <v>459</v>
      </c>
      <c r="AH451" s="229"/>
      <c r="AI451" s="229"/>
      <c r="AJ451" s="230"/>
      <c r="AK451" s="91"/>
      <c r="AL451" s="95"/>
      <c r="AM451" s="116"/>
      <c r="AN451" s="117"/>
      <c r="AO451" s="91"/>
      <c r="AP451" s="91"/>
      <c r="AQ451" s="95"/>
      <c r="AR451" s="116"/>
      <c r="AS451" s="100">
        <v>3500000</v>
      </c>
      <c r="AT451" s="156">
        <f t="shared" si="1068"/>
        <v>94500000</v>
      </c>
      <c r="AU451" s="88"/>
    </row>
    <row r="452" spans="1:78" ht="125.25" customHeight="1" x14ac:dyDescent="0.35">
      <c r="A452" s="9">
        <v>360</v>
      </c>
      <c r="B452" s="9" t="s">
        <v>166</v>
      </c>
      <c r="C452" s="10" t="s">
        <v>464</v>
      </c>
      <c r="D452" s="10" t="s">
        <v>465</v>
      </c>
      <c r="E452" s="9">
        <v>10</v>
      </c>
      <c r="F452" s="73" t="s">
        <v>458</v>
      </c>
      <c r="G452" s="10">
        <v>1</v>
      </c>
      <c r="H452" s="229" t="s">
        <v>459</v>
      </c>
      <c r="I452" s="229"/>
      <c r="J452" s="229"/>
      <c r="K452" s="229"/>
      <c r="L452" s="229" t="s">
        <v>459</v>
      </c>
      <c r="M452" s="229"/>
      <c r="N452" s="229"/>
      <c r="O452" s="229"/>
      <c r="P452" s="229" t="s">
        <v>459</v>
      </c>
      <c r="Q452" s="229"/>
      <c r="R452" s="229"/>
      <c r="S452" s="230"/>
      <c r="T452" s="91"/>
      <c r="U452" s="95"/>
      <c r="V452" s="116"/>
      <c r="W452" s="9"/>
      <c r="X452" s="91"/>
      <c r="Y452" s="229" t="s">
        <v>459</v>
      </c>
      <c r="Z452" s="229"/>
      <c r="AA452" s="229"/>
      <c r="AB452" s="229"/>
      <c r="AC452" s="229" t="s">
        <v>459</v>
      </c>
      <c r="AD452" s="229"/>
      <c r="AE452" s="229"/>
      <c r="AF452" s="229"/>
      <c r="AG452" s="229" t="s">
        <v>459</v>
      </c>
      <c r="AH452" s="229"/>
      <c r="AI452" s="229"/>
      <c r="AJ452" s="230"/>
      <c r="AK452" s="91"/>
      <c r="AL452" s="95"/>
      <c r="AM452" s="116"/>
      <c r="AN452" s="117"/>
      <c r="AO452" s="91"/>
      <c r="AP452" s="91"/>
      <c r="AQ452" s="95"/>
      <c r="AR452" s="116"/>
      <c r="AS452" s="100">
        <v>3100000</v>
      </c>
      <c r="AT452" s="156">
        <f t="shared" si="1068"/>
        <v>31000000</v>
      </c>
      <c r="AU452" s="88"/>
    </row>
    <row r="453" spans="1:78" s="58" customFormat="1" ht="28.5" customHeight="1" x14ac:dyDescent="0.35">
      <c r="A453" s="236" t="s">
        <v>151</v>
      </c>
      <c r="B453" s="237"/>
      <c r="C453" s="237"/>
      <c r="D453" s="237"/>
      <c r="E453" s="237"/>
      <c r="F453" s="237"/>
      <c r="G453" s="238"/>
      <c r="H453" s="112">
        <f>SUM(H448:H452)</f>
        <v>0</v>
      </c>
      <c r="I453" s="112">
        <f t="shared" ref="I453:K453" si="1069">SUM(I448:I452)</f>
        <v>0</v>
      </c>
      <c r="J453" s="112">
        <f t="shared" si="1069"/>
        <v>0</v>
      </c>
      <c r="K453" s="112">
        <f t="shared" si="1069"/>
        <v>0</v>
      </c>
      <c r="L453" s="59">
        <f>SUM(L448:L452)</f>
        <v>0</v>
      </c>
      <c r="M453" s="59">
        <f t="shared" ref="M453:O453" si="1070">SUM(M448:M452)</f>
        <v>0</v>
      </c>
      <c r="N453" s="59">
        <f t="shared" si="1070"/>
        <v>0</v>
      </c>
      <c r="O453" s="59">
        <f t="shared" si="1070"/>
        <v>0</v>
      </c>
      <c r="P453" s="59">
        <f>SUM(P448:P452)</f>
        <v>0</v>
      </c>
      <c r="Q453" s="112">
        <f t="shared" ref="Q453:S453" si="1071">SUM(Q448:Q452)</f>
        <v>0</v>
      </c>
      <c r="R453" s="112">
        <f t="shared" si="1071"/>
        <v>0</v>
      </c>
      <c r="S453" s="87">
        <f t="shared" si="1071"/>
        <v>0</v>
      </c>
      <c r="T453" s="87">
        <f t="shared" si="987"/>
        <v>0</v>
      </c>
      <c r="U453" s="87"/>
      <c r="V453" s="87"/>
      <c r="W453" s="87"/>
      <c r="X453" s="87">
        <f t="shared" si="986"/>
        <v>0</v>
      </c>
      <c r="Y453" s="59">
        <f>SUM(Y448:Y452)</f>
        <v>0</v>
      </c>
      <c r="Z453" s="59">
        <f t="shared" ref="Z453:AB453" si="1072">SUM(Z448:Z452)</f>
        <v>0</v>
      </c>
      <c r="AA453" s="59">
        <f t="shared" si="1072"/>
        <v>0</v>
      </c>
      <c r="AB453" s="59">
        <f t="shared" si="1072"/>
        <v>0</v>
      </c>
      <c r="AC453" s="112">
        <f>SUM(AC448:AC452)</f>
        <v>0</v>
      </c>
      <c r="AD453" s="59">
        <f t="shared" ref="AD453:AF453" si="1073">SUM(AD448:AD452)</f>
        <v>0</v>
      </c>
      <c r="AE453" s="59">
        <f t="shared" si="1073"/>
        <v>0</v>
      </c>
      <c r="AF453" s="112">
        <f t="shared" si="1073"/>
        <v>0</v>
      </c>
      <c r="AG453" s="112">
        <f>SUM(AG448:AG452)</f>
        <v>0</v>
      </c>
      <c r="AH453" s="112">
        <f t="shared" ref="AH453:AJ453" si="1074">SUM(AH448:AH452)</f>
        <v>0</v>
      </c>
      <c r="AI453" s="59">
        <f t="shared" si="1074"/>
        <v>0</v>
      </c>
      <c r="AJ453" s="87">
        <f t="shared" si="1074"/>
        <v>0</v>
      </c>
      <c r="AK453" s="87">
        <f t="shared" ref="AK453:AM453" si="1075">SUM(AK448:AK452)</f>
        <v>0</v>
      </c>
      <c r="AL453" s="87">
        <f t="shared" si="1075"/>
        <v>0</v>
      </c>
      <c r="AM453" s="87">
        <f t="shared" si="1075"/>
        <v>0</v>
      </c>
      <c r="AN453" s="87"/>
      <c r="AO453" s="87"/>
      <c r="AP453" s="87"/>
      <c r="AQ453" s="87"/>
      <c r="AR453" s="87"/>
      <c r="AS453" s="217">
        <f>SUM(AS449:AS452)</f>
        <v>19700000</v>
      </c>
      <c r="AT453" s="217">
        <f>SUM(AT449:AT452)</f>
        <v>351700000</v>
      </c>
      <c r="AU453" s="89"/>
      <c r="AW453" s="171">
        <v>414000000</v>
      </c>
    </row>
    <row r="454" spans="1:78" s="58" customFormat="1" ht="28.5" customHeight="1" x14ac:dyDescent="0.35">
      <c r="A454" s="249" t="s">
        <v>466</v>
      </c>
      <c r="B454" s="249"/>
      <c r="C454" s="249"/>
      <c r="D454" s="249"/>
      <c r="E454" s="249"/>
      <c r="F454" s="249"/>
      <c r="G454" s="249"/>
      <c r="H454" s="201"/>
      <c r="I454" s="201"/>
      <c r="J454" s="201"/>
      <c r="K454" s="201"/>
      <c r="L454" s="202"/>
      <c r="M454" s="202"/>
      <c r="N454" s="202"/>
      <c r="O454" s="202"/>
      <c r="P454" s="202"/>
      <c r="Q454" s="201"/>
      <c r="R454" s="201"/>
      <c r="S454" s="202"/>
      <c r="T454" s="202"/>
      <c r="U454" s="202"/>
      <c r="V454" s="202"/>
      <c r="W454" s="202"/>
      <c r="X454" s="202"/>
      <c r="Y454" s="202"/>
      <c r="Z454" s="202"/>
      <c r="AA454" s="202"/>
      <c r="AB454" s="202"/>
      <c r="AC454" s="201"/>
      <c r="AD454" s="202"/>
      <c r="AE454" s="202"/>
      <c r="AF454" s="201"/>
      <c r="AG454" s="201"/>
      <c r="AH454" s="201"/>
      <c r="AI454" s="202"/>
      <c r="AJ454" s="202"/>
      <c r="AK454" s="202"/>
      <c r="AL454" s="202"/>
      <c r="AM454" s="202"/>
      <c r="AN454" s="202"/>
      <c r="AO454" s="202"/>
      <c r="AP454" s="202"/>
      <c r="AQ454" s="202"/>
      <c r="AR454" s="202"/>
      <c r="AS454" s="201">
        <f>+AS440+AS432+AS424+AS413+AS390+AS372+AS369+AS366+AS363+AS360+AS357+AS349+AS342+AS334+AS326+AS322+AS314+AS305+AS295+AS288+AS280+AS272+AS255+AS229+AS223+AS217+AS209+AS200+AS190+AS183+AS175+AS167+AS158+AS146+AS119+AS98</f>
        <v>469083089.01783329</v>
      </c>
      <c r="AT454" s="201">
        <f>+AT440+AT432+AT424+AT413+AT390+AT372+AT369+AT366+AT363+AT360+AT357+AT349+AT342+AT334+AT326+AT322+AT314+AT305+AT295+AT288+AT280+AT272+AT255+AT229+AT223+AT217+AT209+AT200+AT190+AT183+AT175+AT167+AT158+AT146+AT119+AT98</f>
        <v>2072671108.5677001</v>
      </c>
      <c r="AU454" s="89"/>
      <c r="AW454" s="171"/>
    </row>
    <row r="455" spans="1:78" ht="40.5" customHeight="1" x14ac:dyDescent="0.35">
      <c r="A455" s="243" t="s">
        <v>467</v>
      </c>
      <c r="B455" s="244"/>
      <c r="C455" s="244"/>
      <c r="D455" s="244"/>
      <c r="E455" s="244"/>
      <c r="F455" s="244"/>
      <c r="G455" s="245"/>
      <c r="H455" s="114">
        <f t="shared" ref="H455:U455" si="1076">+H447+H440+H432+H424+H413+H390+H372+H369+H366+H363+H360+H357+H349+H342+H334+H326+H322+H314+H305+H295+H288+H280+H272+H255+H229+H223+H217+H209+H200+H190+H183+H175+H167+H158+H146+H119+H98+H73+H458+H68+H63+H60+H41</f>
        <v>239483067.92000002</v>
      </c>
      <c r="I455" s="114">
        <f t="shared" si="1076"/>
        <v>314343662.12479991</v>
      </c>
      <c r="J455" s="114">
        <f t="shared" si="1076"/>
        <v>3041866300.6701012</v>
      </c>
      <c r="K455" s="114">
        <f t="shared" si="1076"/>
        <v>3618459240.3073001</v>
      </c>
      <c r="L455" s="114">
        <f t="shared" si="1076"/>
        <v>255581418.87</v>
      </c>
      <c r="M455" s="114">
        <f t="shared" si="1076"/>
        <v>327987143.65359998</v>
      </c>
      <c r="N455" s="114">
        <f t="shared" si="1076"/>
        <v>3183461744.76788</v>
      </c>
      <c r="O455" s="114">
        <f t="shared" si="1076"/>
        <v>3788834628.0240998</v>
      </c>
      <c r="P455" s="114">
        <f t="shared" si="1076"/>
        <v>138527866.15000001</v>
      </c>
      <c r="Q455" s="114">
        <f t="shared" si="1076"/>
        <v>177672504.71199998</v>
      </c>
      <c r="R455" s="114">
        <f t="shared" si="1076"/>
        <v>1719806483.5101006</v>
      </c>
      <c r="S455" s="114">
        <f t="shared" si="1076"/>
        <v>2046569715.3770001</v>
      </c>
      <c r="T455" s="114">
        <f t="shared" si="1076"/>
        <v>3152086152.9028006</v>
      </c>
      <c r="U455" s="114">
        <f t="shared" si="1076"/>
        <v>784970783.14910984</v>
      </c>
      <c r="V455" s="114"/>
      <c r="W455" s="114">
        <f t="shared" ref="W455:AB455" si="1077">+W447+W440+W432+W424+W413+W390+W372+W369+W366+W363+W360+W357+W349+W342+W334+W326+W322+W314+W305+W295+W288+W280+W272+W255+W229+W223+W217+W209+W200+W190+W183+W175+W167+W158+W146+W119+W98+W73+W458+W68+W63+W60+W41</f>
        <v>273334436.83346659</v>
      </c>
      <c r="X455" s="114">
        <f t="shared" si="1077"/>
        <v>3152086152.9028006</v>
      </c>
      <c r="Y455" s="114">
        <f t="shared" si="1077"/>
        <v>80260358.010000005</v>
      </c>
      <c r="Z455" s="114">
        <f t="shared" si="1077"/>
        <v>94801271.469999984</v>
      </c>
      <c r="AA455" s="114">
        <f t="shared" si="1077"/>
        <v>1523477966.000067</v>
      </c>
      <c r="AB455" s="114">
        <f t="shared" si="1077"/>
        <v>1655263374.9400673</v>
      </c>
      <c r="AC455" s="114">
        <f>+AC453+AC447+AC440+AC432+AC424+AC413+AC390+AC372+AC369+AC366+AC363+AC360+AC357+AC349+AC342+AC334+AC326+AC322+AC314+AC305+AC295+AC288+AC280+AC272+AC255+AC229+AC223+AC217+AC209+AC200+AC190+AC183+AC175+AC167+AC158+AC146+AC119+AC98+AC73+AC458+AC68+AC63+AC60+AC41</f>
        <v>87698451.713865563</v>
      </c>
      <c r="AD455" s="114">
        <f t="shared" ref="AD455:AL455" si="1078">+AD447+AD440+AD432+AD424+AD413+AD390+AD372+AD369+AD366+AD363+AD360+AD357+AD349+AD342+AD334+AD326+AD322+AD314+AD305+AD295+AD288+AD280+AD272+AD255+AD229+AD223+AD217+AD209+AD200+AD190+AD183+AD175+AD167+AD158+AD146+AD119+AD98+AD73+AD458+AD68+AD63+AD60+AD41</f>
        <v>107247764.05</v>
      </c>
      <c r="AE455" s="114">
        <f t="shared" si="1078"/>
        <v>1864140506.0856304</v>
      </c>
      <c r="AF455" s="114">
        <f t="shared" si="1078"/>
        <v>2560527557.3225212</v>
      </c>
      <c r="AG455" s="114">
        <f t="shared" si="1078"/>
        <v>86749967.126050413</v>
      </c>
      <c r="AH455" s="114">
        <f t="shared" si="1078"/>
        <v>109866928</v>
      </c>
      <c r="AI455" s="114">
        <f t="shared" si="1078"/>
        <v>1966528620.9075632</v>
      </c>
      <c r="AJ455" s="114">
        <f t="shared" si="1078"/>
        <v>2346803526</v>
      </c>
      <c r="AK455" s="114">
        <f t="shared" si="1078"/>
        <v>2199487290.3008738</v>
      </c>
      <c r="AL455" s="114">
        <f t="shared" si="1078"/>
        <v>510473786.21663314</v>
      </c>
      <c r="AM455" s="114"/>
      <c r="AN455" s="114">
        <f>+AN447+AN440+AN432+AN424+AN413+AN390+AN372+AN369+AN366+AN363+AN360+AN357+AN349+AN342+AN334+AN326+AN322+AN314+AN305+AN295+AN288+AN280+AN272+AN255+AN229+AN223+AN217+AN209+AN200+AN190+AN183+AN175+AN167+AN158+AN146+AN119+AN98+AN73+AN458+AN68+AN63+AN60+AN41</f>
        <v>104281741.70833331</v>
      </c>
      <c r="AO455" s="114">
        <f>+AO447+AO440+AO432+AO424+AO413+AO390+AO372+AO369+AO366+AO363+AO360+AO357+AO349+AO342+AO334+AO326+AO322+AO314+AO305+AO295+AO288+AO280+AO272+AO255+AO229+AO223+AO217+AO209+AO200+AO190+AO183+AO175+AO167+AO158+AO146+AO119+AO98+AO73+AO458+AO68+AO63+AO60+AO41</f>
        <v>2199487290.3008738</v>
      </c>
      <c r="AP455" s="114">
        <f>+AP447+AP440+AP432+AP424+AP413+AP390+AP372+AP369+AP366+AP363+AP360+AP357+AP349+AP342+AP334+AP326+AP322+AP314+AP305+AP295+AP288+AP280+AP272+AP255+AP229+AP223+AP217+AP209+AP200+AP190+AP183+AP175+AP167+AP158+AP146+AP119+AP98+AP73+AP458+AP68+AP63+AP60+AP41</f>
        <v>2675786721.6018376</v>
      </c>
      <c r="AQ455" s="114">
        <f>+AQ447+AQ440+AQ432+AQ424+AQ413+AQ390+AQ372+AQ369+AQ366+AQ363+AQ360+AQ357+AQ349+AQ342+AQ334+AQ326+AQ322+AQ314+AQ305+AQ295+AQ288+AQ280+AQ272+AQ255+AQ229+AQ223+AQ217+AQ209+AQ200+AQ190+AQ183+AQ175+AQ167+AQ158+AQ146+AQ119+AQ98+AQ73+AQ458+AQ68+AQ63+AQ60+AQ41</f>
        <v>886913832.13277113</v>
      </c>
      <c r="AR455" s="114">
        <f>+AR447+AR440+AR432+AR424+AR413+AR390+AR372+AR369+AR366+AR363+AR360+AR357+AR349+AR342+AR334+AR326+AR322+AR314+AR305+AR295+AR288+AR280+AR272+AR255+AR229+AR223+AR217+AR209+AR200+AR190+AR183+AR175+AR167+AR158+AR146+AR119+AR98+AR73+AR458+AR68+AR63+AR60+AR41</f>
        <v>0</v>
      </c>
      <c r="AS455" s="114">
        <f>+AS453+AS447+AS440+AS432+AS424+AS413+AS390+AS372+AS369+AS366+AS363+AS360+AS357+AS349+AS342+AS334+AS326+AS322+AS314+AS305+AS295+AS288+AS280+AS272+AS255+AS229+AS223+AS217+AS209+AS200+AS190+AS183+AS175+AS167+AS158+AS146+AS119+AS98+AS73+AS68+AS63+AS60+AS41</f>
        <v>534918265.46187663</v>
      </c>
      <c r="AT455" s="114">
        <f>+AT453+AT447+AT440+AT432+AT424+AT413+AT390+AT372+AT369+AT366+AT363+AT360+AT357+AT349+AT342+AT334+AT326+AT322+AT314+AT305+AT295+AT288+AT280+AT272+AT255+AT229+AT223+AT217+AT209+AT200+AT190+AT183+AT175+AT167+AT158+AT146+AT119+AT98+AT73+AT68+AT63+AT60+AT41</f>
        <v>2487464561.2229109</v>
      </c>
      <c r="AU455" s="88"/>
      <c r="AW455" s="144">
        <f>SUM(AW9:AW453)</f>
        <v>3504734529.8073101</v>
      </c>
    </row>
    <row r="456" spans="1:78" ht="36.75" customHeight="1" x14ac:dyDescent="0.35">
      <c r="A456" s="81" t="s">
        <v>468</v>
      </c>
      <c r="B456" s="82"/>
      <c r="C456" s="82"/>
      <c r="D456" s="82"/>
      <c r="E456" s="82"/>
      <c r="F456" s="82"/>
      <c r="G456" s="82"/>
      <c r="H456" s="82"/>
      <c r="I456" s="82"/>
      <c r="J456" s="82"/>
      <c r="K456" s="82"/>
      <c r="L456" s="82"/>
      <c r="M456" s="82"/>
      <c r="N456" s="82"/>
      <c r="O456" s="82"/>
      <c r="P456" s="82"/>
      <c r="Q456" s="82"/>
      <c r="R456" s="82"/>
      <c r="S456" s="82"/>
      <c r="T456" s="82"/>
      <c r="U456" s="82"/>
      <c r="V456" s="82"/>
      <c r="W456" s="82"/>
      <c r="X456" s="82"/>
      <c r="Y456" s="82"/>
      <c r="Z456" s="82"/>
      <c r="AA456" s="82"/>
      <c r="AB456" s="82"/>
      <c r="AC456" s="82"/>
      <c r="AD456" s="82"/>
      <c r="AE456" s="82"/>
      <c r="AF456" s="82"/>
      <c r="AG456" s="82"/>
      <c r="AH456" s="82"/>
      <c r="AI456" s="82"/>
      <c r="AJ456" s="82"/>
      <c r="AK456" s="82"/>
      <c r="AL456" s="82"/>
      <c r="AM456" s="82"/>
      <c r="AN456" s="82"/>
      <c r="AO456" s="82"/>
      <c r="AP456" s="82"/>
      <c r="AQ456" s="82"/>
      <c r="AR456" s="82"/>
      <c r="AS456" s="124"/>
      <c r="AT456" s="124"/>
      <c r="AU456" s="88"/>
    </row>
    <row r="457" spans="1:78" s="58" customFormat="1" ht="50.25" customHeight="1" x14ac:dyDescent="0.35">
      <c r="A457" s="9"/>
      <c r="B457" s="9" t="s">
        <v>166</v>
      </c>
      <c r="C457" s="10" t="s">
        <v>469</v>
      </c>
      <c r="D457" s="39" t="s">
        <v>470</v>
      </c>
      <c r="E457" s="73"/>
      <c r="F457" s="12" t="s">
        <v>471</v>
      </c>
      <c r="G457" s="184">
        <v>0.01</v>
      </c>
      <c r="H457" s="98">
        <v>0.01</v>
      </c>
      <c r="I457" s="127" t="s">
        <v>472</v>
      </c>
      <c r="J457" s="127">
        <f>+H457*G457</f>
        <v>1E-4</v>
      </c>
      <c r="K457" s="127">
        <v>0.01</v>
      </c>
      <c r="L457" s="127">
        <v>0.01</v>
      </c>
      <c r="M457" s="127">
        <v>0.01</v>
      </c>
      <c r="N457" s="127">
        <v>0.01</v>
      </c>
      <c r="O457" s="127">
        <v>0.01</v>
      </c>
      <c r="P457" s="127">
        <v>0.01</v>
      </c>
      <c r="Q457" s="127">
        <v>0.01</v>
      </c>
      <c r="R457" s="127">
        <f>+P457*G457</f>
        <v>1E-4</v>
      </c>
      <c r="S457" s="127">
        <f>+Q457*G457</f>
        <v>1E-4</v>
      </c>
      <c r="T457" s="127">
        <f>AVERAGE(K457,O457,S457)</f>
        <v>6.7000000000000002E-3</v>
      </c>
      <c r="U457" s="127">
        <f>_xlfn.STDEV.P(K457,O457,S457)</f>
        <v>4.6669047558312131E-3</v>
      </c>
      <c r="V457" s="127">
        <f>(U457/T457)</f>
        <v>0.69655294863152428</v>
      </c>
      <c r="W457" s="108">
        <f>AVERAGE(M457,Q457,I457)</f>
        <v>0.01</v>
      </c>
      <c r="X457" s="108">
        <f>AVERAGE(K457,O457,S457)</f>
        <v>6.7000000000000002E-3</v>
      </c>
      <c r="Y457" s="108">
        <v>0.01</v>
      </c>
      <c r="Z457" s="108">
        <v>0.01</v>
      </c>
      <c r="AA457" s="108">
        <f>+Y457*X457</f>
        <v>6.7000000000000002E-5</v>
      </c>
      <c r="AB457" s="108">
        <f>+Z457*X457</f>
        <v>6.7000000000000002E-5</v>
      </c>
      <c r="AC457" s="108" t="s">
        <v>160</v>
      </c>
      <c r="AD457" s="108" t="s">
        <v>160</v>
      </c>
      <c r="AE457" s="108" t="s">
        <v>160</v>
      </c>
      <c r="AF457" s="108" t="s">
        <v>160</v>
      </c>
      <c r="AG457" s="105">
        <f>_xlfn.XLOOKUP(D457,[1]General!$D$7:$D$477,[1]General!$L$7:$L$477)</f>
        <v>0</v>
      </c>
      <c r="AH457" s="108">
        <f>_xlfn.XLOOKUP(D457,[1]General!$D$7:$D$477,[1]General!$M$7:$M$477)</f>
        <v>0</v>
      </c>
      <c r="AI457" s="108">
        <v>0</v>
      </c>
      <c r="AJ457" s="108">
        <v>0</v>
      </c>
      <c r="AK457" s="108">
        <f>AVERAGE(AB457,AF457,AJ457)</f>
        <v>3.3500000000000001E-5</v>
      </c>
      <c r="AL457" s="108">
        <f>_xlfn.STDEV.P(AB457,AF457,AJ457)</f>
        <v>3.3500000000000001E-5</v>
      </c>
      <c r="AM457" s="127">
        <f>+AL457/AK457</f>
        <v>1</v>
      </c>
      <c r="AN457" s="108">
        <f>AVERAGE(Z457,AD457,AH457)</f>
        <v>5.0000000000000001E-3</v>
      </c>
      <c r="AO457" s="108">
        <f>+AK457</f>
        <v>3.3500000000000001E-5</v>
      </c>
      <c r="AP457" s="108">
        <f>AVERAGE(X457,AO457)</f>
        <v>3.36675E-3</v>
      </c>
      <c r="AQ457" s="108">
        <f>_xlfn.STDEV.P(X457,AO457)</f>
        <v>3.3332500000000007E-3</v>
      </c>
      <c r="AR457" s="116"/>
      <c r="AS457" s="131">
        <f>+AS455*0.01</f>
        <v>5349182.6546187662</v>
      </c>
      <c r="AT457" s="131">
        <f>+AT455*0.01</f>
        <v>24874645.612229109</v>
      </c>
      <c r="AU457" s="157"/>
      <c r="AW457" s="171"/>
    </row>
    <row r="458" spans="1:78" s="37" customFormat="1" ht="22.15" customHeight="1" x14ac:dyDescent="0.35">
      <c r="A458" s="236" t="s">
        <v>473</v>
      </c>
      <c r="B458" s="237"/>
      <c r="C458" s="237"/>
      <c r="D458" s="237"/>
      <c r="E458" s="237"/>
      <c r="F458" s="237"/>
      <c r="G458" s="238"/>
      <c r="H458" s="109"/>
      <c r="I458" s="109"/>
      <c r="J458" s="109">
        <f>SUM(J457)</f>
        <v>1E-4</v>
      </c>
      <c r="K458" s="109">
        <f>SUM(K457)</f>
        <v>0.01</v>
      </c>
      <c r="L458" s="109">
        <f t="shared" ref="L458:AQ458" si="1079">SUM(L457)</f>
        <v>0.01</v>
      </c>
      <c r="M458" s="109">
        <f t="shared" si="1079"/>
        <v>0.01</v>
      </c>
      <c r="N458" s="109">
        <f t="shared" si="1079"/>
        <v>0.01</v>
      </c>
      <c r="O458" s="109">
        <f t="shared" si="1079"/>
        <v>0.01</v>
      </c>
      <c r="P458" s="109">
        <f t="shared" si="1079"/>
        <v>0.01</v>
      </c>
      <c r="Q458" s="109">
        <f t="shared" si="1079"/>
        <v>0.01</v>
      </c>
      <c r="R458" s="109">
        <f t="shared" si="1079"/>
        <v>1E-4</v>
      </c>
      <c r="S458" s="109">
        <f t="shared" si="1079"/>
        <v>1E-4</v>
      </c>
      <c r="T458" s="109">
        <f t="shared" si="1079"/>
        <v>6.7000000000000002E-3</v>
      </c>
      <c r="U458" s="109">
        <f t="shared" si="1079"/>
        <v>4.6669047558312131E-3</v>
      </c>
      <c r="V458" s="99"/>
      <c r="W458" s="109">
        <f t="shared" si="1079"/>
        <v>0.01</v>
      </c>
      <c r="X458" s="109">
        <f t="shared" si="1079"/>
        <v>6.7000000000000002E-3</v>
      </c>
      <c r="Y458" s="109">
        <f t="shared" si="1079"/>
        <v>0.01</v>
      </c>
      <c r="Z458" s="109">
        <f t="shared" si="1079"/>
        <v>0.01</v>
      </c>
      <c r="AA458" s="109">
        <f t="shared" si="1079"/>
        <v>6.7000000000000002E-5</v>
      </c>
      <c r="AB458" s="109">
        <f t="shared" si="1079"/>
        <v>6.7000000000000002E-5</v>
      </c>
      <c r="AC458" s="109">
        <f t="shared" si="1079"/>
        <v>0</v>
      </c>
      <c r="AD458" s="109">
        <f t="shared" si="1079"/>
        <v>0</v>
      </c>
      <c r="AE458" s="109">
        <f t="shared" si="1079"/>
        <v>0</v>
      </c>
      <c r="AF458" s="109">
        <f t="shared" si="1079"/>
        <v>0</v>
      </c>
      <c r="AG458" s="109">
        <f t="shared" si="1079"/>
        <v>0</v>
      </c>
      <c r="AH458" s="109">
        <f t="shared" si="1079"/>
        <v>0</v>
      </c>
      <c r="AI458" s="109">
        <f t="shared" si="1079"/>
        <v>0</v>
      </c>
      <c r="AJ458" s="109">
        <f t="shared" si="1079"/>
        <v>0</v>
      </c>
      <c r="AK458" s="109">
        <f t="shared" si="1079"/>
        <v>3.3500000000000001E-5</v>
      </c>
      <c r="AL458" s="109">
        <f t="shared" si="1079"/>
        <v>3.3500000000000001E-5</v>
      </c>
      <c r="AM458" s="99">
        <f t="shared" si="1079"/>
        <v>1</v>
      </c>
      <c r="AN458" s="109">
        <f t="shared" si="1079"/>
        <v>5.0000000000000001E-3</v>
      </c>
      <c r="AO458" s="109">
        <f t="shared" si="1079"/>
        <v>3.3500000000000001E-5</v>
      </c>
      <c r="AP458" s="109">
        <f t="shared" si="1079"/>
        <v>3.36675E-3</v>
      </c>
      <c r="AQ458" s="109">
        <f t="shared" si="1079"/>
        <v>3.3332500000000007E-3</v>
      </c>
      <c r="AR458" s="109"/>
      <c r="AS458" s="215">
        <f>SUM(AS457)</f>
        <v>5349182.6546187662</v>
      </c>
      <c r="AT458" s="215">
        <f>SUM(AT457)</f>
        <v>24874645.612229109</v>
      </c>
      <c r="AU458" s="89"/>
      <c r="AV458" s="58"/>
      <c r="AW458" s="171"/>
      <c r="AX458" s="58"/>
      <c r="AY458" s="58"/>
      <c r="AZ458" s="58"/>
      <c r="BA458" s="58"/>
      <c r="BB458" s="58"/>
      <c r="BC458" s="58"/>
      <c r="BD458" s="58"/>
      <c r="BE458" s="58"/>
      <c r="BF458" s="58"/>
      <c r="BG458" s="58"/>
      <c r="BH458" s="58"/>
      <c r="BI458" s="58"/>
      <c r="BJ458" s="58"/>
      <c r="BK458" s="58"/>
      <c r="BL458" s="58"/>
      <c r="BM458" s="58"/>
      <c r="BN458" s="58"/>
      <c r="BO458" s="58"/>
      <c r="BP458" s="58"/>
      <c r="BQ458" s="58"/>
      <c r="BR458" s="58"/>
      <c r="BS458" s="58"/>
      <c r="BT458" s="58"/>
      <c r="BU458" s="58"/>
      <c r="BV458" s="58"/>
      <c r="BW458" s="58"/>
      <c r="BX458" s="58"/>
      <c r="BY458" s="58"/>
      <c r="BZ458" s="58"/>
    </row>
    <row r="459" spans="1:78" ht="48.75" customHeight="1" x14ac:dyDescent="0.6">
      <c r="A459" s="246" t="s">
        <v>474</v>
      </c>
      <c r="B459" s="247"/>
      <c r="C459" s="247"/>
      <c r="D459" s="247"/>
      <c r="E459" s="247"/>
      <c r="F459" s="247"/>
      <c r="G459" s="248"/>
      <c r="H459" s="186"/>
      <c r="I459" s="187"/>
      <c r="J459" s="187"/>
      <c r="K459" s="187"/>
      <c r="L459" s="188"/>
      <c r="M459" s="188"/>
      <c r="N459" s="188"/>
      <c r="O459" s="188"/>
      <c r="P459" s="188"/>
      <c r="Q459" s="189"/>
      <c r="R459" s="189"/>
      <c r="S459" s="188"/>
      <c r="T459" s="190"/>
      <c r="U459" s="187"/>
      <c r="V459" s="191"/>
      <c r="W459" s="185"/>
      <c r="X459" s="185"/>
      <c r="Y459" s="185"/>
      <c r="Z459" s="185"/>
      <c r="AA459" s="185"/>
      <c r="AB459" s="185"/>
      <c r="AC459" s="185"/>
      <c r="AD459" s="185"/>
      <c r="AE459" s="185"/>
      <c r="AF459" s="185"/>
      <c r="AG459" s="185"/>
      <c r="AH459" s="185"/>
      <c r="AI459" s="185"/>
      <c r="AJ459" s="185"/>
      <c r="AK459" s="185"/>
      <c r="AL459" s="185"/>
      <c r="AM459" s="185"/>
      <c r="AN459" s="185"/>
      <c r="AO459" s="185"/>
      <c r="AP459" s="185"/>
      <c r="AQ459" s="185"/>
      <c r="AR459" s="185"/>
      <c r="AS459" s="185">
        <f>+AS458+AS455</f>
        <v>540267448.11649537</v>
      </c>
      <c r="AT459" s="185">
        <f>+AT458+AT455</f>
        <v>2512339206.8351402</v>
      </c>
      <c r="AW459" s="183">
        <f>+AT455-AW455</f>
        <v>-1017269968.5843992</v>
      </c>
    </row>
    <row r="460" spans="1:78" s="180" customFormat="1" ht="48.75" customHeight="1" x14ac:dyDescent="0.6">
      <c r="A460" s="192"/>
      <c r="B460" s="192"/>
      <c r="C460" s="192"/>
      <c r="D460" s="192"/>
      <c r="E460" s="192"/>
      <c r="F460" s="192"/>
      <c r="G460" s="192"/>
      <c r="H460" s="193"/>
      <c r="I460" s="194"/>
      <c r="J460" s="194"/>
      <c r="K460" s="194"/>
      <c r="L460" s="195"/>
      <c r="M460" s="195"/>
      <c r="N460" s="195"/>
      <c r="O460" s="195"/>
      <c r="P460" s="195"/>
      <c r="Q460" s="196"/>
      <c r="R460" s="196"/>
      <c r="S460" s="195"/>
      <c r="T460" s="197"/>
      <c r="U460" s="194"/>
      <c r="V460" s="198"/>
      <c r="W460" s="199"/>
      <c r="X460" s="199"/>
      <c r="Y460" s="199"/>
      <c r="Z460" s="199"/>
      <c r="AA460" s="199"/>
      <c r="AB460" s="199"/>
      <c r="AC460" s="199"/>
      <c r="AD460" s="199"/>
      <c r="AE460" s="199"/>
      <c r="AF460" s="199"/>
      <c r="AG460" s="199"/>
      <c r="AH460" s="199"/>
      <c r="AI460" s="199"/>
      <c r="AJ460" s="199"/>
      <c r="AK460" s="199"/>
      <c r="AL460" s="199"/>
      <c r="AM460" s="199"/>
      <c r="AN460" s="199"/>
      <c r="AO460" s="199"/>
      <c r="AP460" s="199"/>
      <c r="AQ460" s="199"/>
      <c r="AR460" s="199"/>
      <c r="AS460" s="199"/>
      <c r="AT460" s="199"/>
      <c r="AW460" s="200"/>
    </row>
    <row r="461" spans="1:78" x14ac:dyDescent="0.35">
      <c r="A461" s="63"/>
      <c r="B461" s="63"/>
      <c r="C461" s="63"/>
      <c r="D461" s="64"/>
      <c r="E461" s="63"/>
      <c r="F461" s="63"/>
      <c r="G461" s="65"/>
      <c r="AT461" s="213">
        <v>2910216000</v>
      </c>
      <c r="AW461" s="183"/>
    </row>
    <row r="462" spans="1:78" x14ac:dyDescent="0.35">
      <c r="A462" s="66" t="s">
        <v>475</v>
      </c>
      <c r="B462" s="63"/>
      <c r="C462" s="63"/>
      <c r="D462" s="64"/>
      <c r="E462" s="63"/>
      <c r="F462" s="63"/>
      <c r="G462" s="65"/>
      <c r="AT462" s="213">
        <f>+AT461-AT454</f>
        <v>837544891.43229985</v>
      </c>
    </row>
    <row r="463" spans="1:78" x14ac:dyDescent="0.35">
      <c r="A463" s="66" t="s">
        <v>476</v>
      </c>
      <c r="B463" s="63"/>
      <c r="C463" s="63"/>
      <c r="D463" s="64"/>
      <c r="E463" s="63"/>
      <c r="F463" s="63"/>
      <c r="G463" s="65"/>
      <c r="AT463" s="213"/>
    </row>
    <row r="464" spans="1:78" ht="41.25" customHeight="1" x14ac:dyDescent="0.35">
      <c r="A464" s="242" t="s">
        <v>477</v>
      </c>
      <c r="B464" s="242"/>
      <c r="C464" s="242"/>
      <c r="D464" s="242"/>
      <c r="E464" s="242"/>
      <c r="F464" s="242"/>
      <c r="G464" s="242"/>
      <c r="H464" s="242"/>
      <c r="I464" s="242"/>
      <c r="J464" s="242"/>
      <c r="K464" s="242"/>
      <c r="AT464" s="213">
        <v>4266478000</v>
      </c>
    </row>
    <row r="465" spans="1:46" x14ac:dyDescent="0.35">
      <c r="A465" s="66" t="s">
        <v>478</v>
      </c>
      <c r="B465" s="63"/>
      <c r="C465" s="63"/>
      <c r="D465" s="64"/>
      <c r="E465" s="63"/>
      <c r="F465" s="63"/>
      <c r="G465" s="65"/>
      <c r="AT465" s="213">
        <f>+AT464-AT459</f>
        <v>1754138793.1648598</v>
      </c>
    </row>
    <row r="466" spans="1:46" x14ac:dyDescent="0.35">
      <c r="A466" s="66" t="s">
        <v>479</v>
      </c>
      <c r="B466" s="63"/>
      <c r="C466" s="63"/>
      <c r="D466" s="64"/>
      <c r="E466" s="63"/>
      <c r="F466" s="63"/>
      <c r="G466" s="65"/>
    </row>
    <row r="467" spans="1:46" x14ac:dyDescent="0.35">
      <c r="A467" s="66" t="s">
        <v>480</v>
      </c>
      <c r="B467" s="63"/>
      <c r="C467" s="63"/>
      <c r="D467" s="64"/>
      <c r="E467" s="63"/>
      <c r="F467" s="63"/>
      <c r="G467" s="65"/>
    </row>
    <row r="468" spans="1:46" x14ac:dyDescent="0.35">
      <c r="A468" s="66" t="s">
        <v>481</v>
      </c>
      <c r="B468" s="63"/>
      <c r="C468" s="63"/>
      <c r="D468" s="64"/>
      <c r="E468" s="63"/>
      <c r="F468" s="63"/>
      <c r="G468" s="65"/>
    </row>
    <row r="469" spans="1:46" x14ac:dyDescent="0.35">
      <c r="A469" s="63"/>
      <c r="B469" s="63"/>
      <c r="C469" s="63"/>
      <c r="D469" s="64"/>
      <c r="E469" s="63"/>
      <c r="F469" s="63"/>
      <c r="G469" s="65"/>
    </row>
    <row r="470" spans="1:46" x14ac:dyDescent="0.35">
      <c r="A470" s="63"/>
      <c r="B470" s="63"/>
      <c r="C470" s="63"/>
      <c r="D470" s="64"/>
      <c r="E470" s="63"/>
      <c r="F470" s="63"/>
      <c r="G470" s="65"/>
    </row>
    <row r="471" spans="1:46" x14ac:dyDescent="0.35">
      <c r="A471" s="63"/>
      <c r="B471" s="63"/>
      <c r="C471" s="63"/>
      <c r="D471" s="64"/>
      <c r="E471" s="63"/>
      <c r="F471" s="63"/>
      <c r="G471" s="65"/>
    </row>
    <row r="472" spans="1:46" x14ac:dyDescent="0.35">
      <c r="A472" s="63"/>
      <c r="B472" s="63"/>
      <c r="C472" s="63"/>
      <c r="D472" s="64"/>
      <c r="E472" s="63"/>
      <c r="F472" s="63"/>
      <c r="G472" s="65"/>
    </row>
    <row r="473" spans="1:46" x14ac:dyDescent="0.35">
      <c r="A473" s="63"/>
      <c r="B473" s="63"/>
      <c r="C473" s="63"/>
      <c r="D473" s="64"/>
      <c r="E473" s="63"/>
      <c r="F473" s="63"/>
      <c r="G473" s="65"/>
    </row>
    <row r="474" spans="1:46" x14ac:dyDescent="0.35">
      <c r="A474" s="63"/>
      <c r="B474" s="63"/>
      <c r="C474" s="63"/>
      <c r="D474" s="64"/>
      <c r="E474" s="63"/>
      <c r="F474" s="63"/>
      <c r="G474" s="65"/>
    </row>
    <row r="475" spans="1:46" x14ac:dyDescent="0.35">
      <c r="A475" s="63"/>
      <c r="B475" s="63"/>
      <c r="C475" s="63"/>
      <c r="D475" s="64"/>
      <c r="E475" s="63"/>
      <c r="F475" s="63"/>
      <c r="G475" s="65"/>
    </row>
    <row r="476" spans="1:46" x14ac:dyDescent="0.35">
      <c r="A476" s="63"/>
      <c r="B476" s="63"/>
      <c r="C476" s="63"/>
      <c r="D476" s="64"/>
      <c r="E476" s="63"/>
      <c r="F476" s="63"/>
      <c r="G476" s="65"/>
    </row>
    <row r="477" spans="1:46" x14ac:dyDescent="0.35">
      <c r="A477" s="63"/>
      <c r="B477" s="63"/>
      <c r="C477" s="63"/>
      <c r="D477" s="64"/>
      <c r="E477" s="63"/>
      <c r="F477" s="63"/>
      <c r="G477" s="65"/>
    </row>
    <row r="478" spans="1:46" x14ac:dyDescent="0.35">
      <c r="A478" s="63"/>
      <c r="B478" s="63"/>
      <c r="C478" s="63"/>
      <c r="D478" s="64"/>
      <c r="E478" s="63"/>
      <c r="F478" s="63"/>
      <c r="G478" s="65"/>
    </row>
    <row r="479" spans="1:46" x14ac:dyDescent="0.35">
      <c r="A479" s="63"/>
      <c r="B479" s="63"/>
      <c r="C479" s="63"/>
      <c r="D479" s="64"/>
      <c r="E479" s="63"/>
      <c r="F479" s="63"/>
      <c r="G479" s="65"/>
    </row>
    <row r="480" spans="1:46" x14ac:dyDescent="0.35">
      <c r="A480" s="63"/>
      <c r="B480" s="63"/>
      <c r="C480" s="63"/>
      <c r="D480" s="64"/>
      <c r="E480" s="63"/>
      <c r="F480" s="63"/>
      <c r="G480" s="65"/>
    </row>
    <row r="481" spans="1:7" x14ac:dyDescent="0.35">
      <c r="A481" s="63"/>
      <c r="B481" s="63"/>
      <c r="C481" s="63"/>
      <c r="D481" s="64"/>
      <c r="E481" s="63"/>
      <c r="F481" s="63"/>
      <c r="G481" s="65"/>
    </row>
    <row r="482" spans="1:7" x14ac:dyDescent="0.35">
      <c r="A482" s="63"/>
      <c r="B482" s="63"/>
      <c r="C482" s="63"/>
      <c r="D482" s="64"/>
      <c r="E482" s="63"/>
      <c r="F482" s="63"/>
      <c r="G482" s="65"/>
    </row>
    <row r="483" spans="1:7" x14ac:dyDescent="0.35">
      <c r="A483" s="63"/>
      <c r="B483" s="63"/>
      <c r="C483" s="63"/>
      <c r="D483" s="64"/>
      <c r="E483" s="63"/>
      <c r="F483" s="63"/>
      <c r="G483" s="65"/>
    </row>
    <row r="484" spans="1:7" x14ac:dyDescent="0.35">
      <c r="A484" s="63"/>
      <c r="B484" s="63"/>
      <c r="C484" s="63"/>
      <c r="D484" s="64"/>
      <c r="E484" s="63"/>
      <c r="F484" s="63"/>
      <c r="G484" s="65"/>
    </row>
    <row r="485" spans="1:7" x14ac:dyDescent="0.35">
      <c r="A485" s="63"/>
      <c r="B485" s="63"/>
      <c r="C485" s="63"/>
      <c r="D485" s="64"/>
      <c r="E485" s="63"/>
      <c r="F485" s="63"/>
      <c r="G485" s="65"/>
    </row>
    <row r="486" spans="1:7" x14ac:dyDescent="0.35">
      <c r="A486" s="63"/>
      <c r="B486" s="63"/>
      <c r="C486" s="63"/>
      <c r="D486" s="64"/>
      <c r="E486" s="63"/>
      <c r="F486" s="63"/>
      <c r="G486" s="65"/>
    </row>
    <row r="487" spans="1:7" x14ac:dyDescent="0.35">
      <c r="A487" s="63"/>
      <c r="B487" s="63"/>
      <c r="C487" s="63"/>
      <c r="D487" s="64"/>
      <c r="E487" s="63"/>
      <c r="F487" s="63"/>
      <c r="G487" s="65"/>
    </row>
    <row r="488" spans="1:7" x14ac:dyDescent="0.35">
      <c r="A488" s="63"/>
      <c r="B488" s="63"/>
      <c r="C488" s="63"/>
      <c r="D488" s="64"/>
      <c r="E488" s="63"/>
      <c r="F488" s="63"/>
      <c r="G488" s="65"/>
    </row>
    <row r="489" spans="1:7" x14ac:dyDescent="0.35">
      <c r="A489" s="63"/>
      <c r="B489" s="63"/>
      <c r="C489" s="63"/>
      <c r="D489" s="64"/>
      <c r="E489" s="63"/>
      <c r="F489" s="63"/>
      <c r="G489" s="65"/>
    </row>
    <row r="490" spans="1:7" x14ac:dyDescent="0.35">
      <c r="A490" s="63"/>
      <c r="B490" s="63"/>
      <c r="C490" s="63"/>
      <c r="D490" s="64"/>
      <c r="E490" s="63"/>
      <c r="F490" s="63"/>
      <c r="G490" s="65"/>
    </row>
    <row r="491" spans="1:7" x14ac:dyDescent="0.35">
      <c r="A491" s="63"/>
      <c r="B491" s="63"/>
      <c r="C491" s="63"/>
      <c r="D491" s="64"/>
      <c r="E491" s="63"/>
      <c r="F491" s="63"/>
      <c r="G491" s="65"/>
    </row>
    <row r="492" spans="1:7" x14ac:dyDescent="0.35">
      <c r="A492" s="63"/>
      <c r="B492" s="63"/>
      <c r="C492" s="63"/>
      <c r="D492" s="64"/>
      <c r="E492" s="63"/>
      <c r="F492" s="63"/>
      <c r="G492" s="65"/>
    </row>
    <row r="493" spans="1:7" x14ac:dyDescent="0.35">
      <c r="A493" s="63"/>
      <c r="B493" s="63"/>
      <c r="C493" s="63"/>
      <c r="D493" s="64"/>
      <c r="E493" s="63"/>
      <c r="F493" s="63"/>
      <c r="G493" s="65"/>
    </row>
    <row r="494" spans="1:7" x14ac:dyDescent="0.35">
      <c r="A494" s="63"/>
      <c r="B494" s="63"/>
      <c r="C494" s="63"/>
      <c r="D494" s="64"/>
      <c r="E494" s="63"/>
      <c r="F494" s="63"/>
      <c r="G494" s="65"/>
    </row>
    <row r="495" spans="1:7" x14ac:dyDescent="0.35">
      <c r="A495" s="63"/>
      <c r="B495" s="63"/>
      <c r="C495" s="63"/>
      <c r="D495" s="64"/>
      <c r="E495" s="63"/>
      <c r="F495" s="63"/>
      <c r="G495" s="65"/>
    </row>
    <row r="496" spans="1:7" x14ac:dyDescent="0.35">
      <c r="A496" s="63"/>
      <c r="B496" s="63"/>
      <c r="C496" s="63"/>
      <c r="D496" s="64"/>
      <c r="E496" s="63"/>
      <c r="F496" s="63"/>
      <c r="G496" s="65"/>
    </row>
    <row r="497" spans="1:7" x14ac:dyDescent="0.35">
      <c r="A497" s="63"/>
      <c r="B497" s="63"/>
      <c r="C497" s="63"/>
      <c r="D497" s="64"/>
      <c r="E497" s="63"/>
      <c r="F497" s="63"/>
      <c r="G497" s="65"/>
    </row>
    <row r="498" spans="1:7" x14ac:dyDescent="0.35">
      <c r="A498" s="63"/>
      <c r="B498" s="63"/>
      <c r="C498" s="63"/>
      <c r="D498" s="64"/>
      <c r="E498" s="63"/>
      <c r="F498" s="63"/>
      <c r="G498" s="65"/>
    </row>
    <row r="499" spans="1:7" x14ac:dyDescent="0.35">
      <c r="A499" s="63"/>
      <c r="B499" s="63"/>
      <c r="C499" s="63"/>
      <c r="D499" s="64"/>
      <c r="E499" s="63"/>
      <c r="F499" s="63"/>
      <c r="G499" s="65"/>
    </row>
    <row r="500" spans="1:7" x14ac:dyDescent="0.35">
      <c r="A500" s="63"/>
      <c r="B500" s="63"/>
      <c r="C500" s="63"/>
      <c r="D500" s="64"/>
      <c r="E500" s="63"/>
      <c r="F500" s="63"/>
      <c r="G500" s="65"/>
    </row>
    <row r="501" spans="1:7" x14ac:dyDescent="0.35">
      <c r="A501" s="63"/>
      <c r="B501" s="63"/>
      <c r="C501" s="63"/>
      <c r="D501" s="64"/>
      <c r="E501" s="63"/>
      <c r="F501" s="63"/>
      <c r="G501" s="65"/>
    </row>
    <row r="502" spans="1:7" x14ac:dyDescent="0.35">
      <c r="A502" s="63"/>
      <c r="B502" s="63"/>
      <c r="C502" s="63"/>
      <c r="D502" s="64"/>
      <c r="E502" s="63"/>
      <c r="F502" s="63"/>
      <c r="G502" s="65"/>
    </row>
    <row r="503" spans="1:7" x14ac:dyDescent="0.35">
      <c r="A503" s="63"/>
      <c r="B503" s="63"/>
      <c r="C503" s="63"/>
      <c r="D503" s="64"/>
      <c r="E503" s="63"/>
      <c r="F503" s="63"/>
      <c r="G503" s="65"/>
    </row>
    <row r="504" spans="1:7" x14ac:dyDescent="0.35">
      <c r="A504" s="63"/>
      <c r="B504" s="63"/>
      <c r="C504" s="63"/>
      <c r="D504" s="64"/>
      <c r="E504" s="63"/>
      <c r="F504" s="63"/>
      <c r="G504" s="65"/>
    </row>
    <row r="505" spans="1:7" x14ac:dyDescent="0.35">
      <c r="A505" s="63"/>
      <c r="B505" s="63"/>
      <c r="C505" s="63"/>
      <c r="D505" s="64"/>
      <c r="E505" s="63"/>
      <c r="F505" s="63"/>
      <c r="G505" s="65"/>
    </row>
    <row r="506" spans="1:7" x14ac:dyDescent="0.35">
      <c r="A506" s="63"/>
      <c r="B506" s="63"/>
      <c r="C506" s="63"/>
      <c r="D506" s="64"/>
      <c r="E506" s="63"/>
      <c r="F506" s="63"/>
      <c r="G506" s="65"/>
    </row>
    <row r="507" spans="1:7" x14ac:dyDescent="0.35">
      <c r="A507" s="63"/>
      <c r="B507" s="63"/>
      <c r="C507" s="63"/>
      <c r="D507" s="64"/>
      <c r="E507" s="63"/>
      <c r="F507" s="63"/>
      <c r="G507" s="65"/>
    </row>
    <row r="508" spans="1:7" x14ac:dyDescent="0.35">
      <c r="A508" s="63"/>
      <c r="B508" s="63"/>
      <c r="C508" s="63"/>
      <c r="D508" s="64"/>
      <c r="E508" s="63"/>
      <c r="F508" s="63"/>
      <c r="G508" s="65"/>
    </row>
    <row r="509" spans="1:7" x14ac:dyDescent="0.35">
      <c r="A509" s="63"/>
      <c r="B509" s="63"/>
      <c r="C509" s="63"/>
      <c r="D509" s="64"/>
      <c r="E509" s="63"/>
      <c r="F509" s="63"/>
      <c r="G509" s="65"/>
    </row>
    <row r="510" spans="1:7" x14ac:dyDescent="0.35">
      <c r="A510" s="63"/>
      <c r="B510" s="63"/>
      <c r="C510" s="63"/>
      <c r="D510" s="64"/>
      <c r="E510" s="63"/>
      <c r="F510" s="63"/>
      <c r="G510" s="65"/>
    </row>
    <row r="511" spans="1:7" x14ac:dyDescent="0.35">
      <c r="A511" s="63"/>
      <c r="B511" s="63"/>
      <c r="C511" s="63"/>
      <c r="D511" s="64"/>
      <c r="E511" s="63"/>
      <c r="F511" s="63"/>
      <c r="G511" s="65"/>
    </row>
    <row r="512" spans="1:7" x14ac:dyDescent="0.35">
      <c r="A512" s="63"/>
      <c r="B512" s="63"/>
      <c r="C512" s="63"/>
      <c r="D512" s="64"/>
      <c r="E512" s="63"/>
      <c r="F512" s="63"/>
      <c r="G512" s="65"/>
    </row>
    <row r="513" spans="1:7" x14ac:dyDescent="0.35">
      <c r="A513" s="63"/>
      <c r="B513" s="63"/>
      <c r="C513" s="63"/>
      <c r="D513" s="64"/>
      <c r="E513" s="63"/>
      <c r="F513" s="63"/>
      <c r="G513" s="65"/>
    </row>
    <row r="514" spans="1:7" x14ac:dyDescent="0.35">
      <c r="A514" s="63"/>
      <c r="B514" s="63"/>
      <c r="C514" s="63"/>
      <c r="D514" s="64"/>
      <c r="E514" s="63"/>
      <c r="F514" s="63"/>
      <c r="G514" s="65"/>
    </row>
    <row r="515" spans="1:7" x14ac:dyDescent="0.35">
      <c r="A515" s="63"/>
      <c r="B515" s="63"/>
      <c r="C515" s="63"/>
      <c r="D515" s="64"/>
      <c r="E515" s="63"/>
      <c r="F515" s="63"/>
      <c r="G515" s="65"/>
    </row>
    <row r="516" spans="1:7" x14ac:dyDescent="0.35">
      <c r="A516" s="63"/>
      <c r="B516" s="63"/>
      <c r="C516" s="63"/>
      <c r="D516" s="64"/>
      <c r="E516" s="63"/>
      <c r="F516" s="63"/>
      <c r="G516" s="65"/>
    </row>
    <row r="517" spans="1:7" x14ac:dyDescent="0.35">
      <c r="A517" s="63"/>
      <c r="B517" s="63"/>
      <c r="C517" s="63"/>
      <c r="D517" s="64"/>
      <c r="E517" s="63"/>
      <c r="F517" s="63"/>
      <c r="G517" s="65"/>
    </row>
    <row r="518" spans="1:7" x14ac:dyDescent="0.35">
      <c r="A518" s="63"/>
      <c r="B518" s="63"/>
      <c r="C518" s="63"/>
      <c r="D518" s="64"/>
      <c r="E518" s="63"/>
      <c r="F518" s="63"/>
      <c r="G518" s="65"/>
    </row>
    <row r="519" spans="1:7" x14ac:dyDescent="0.35">
      <c r="A519" s="63"/>
      <c r="B519" s="63"/>
      <c r="C519" s="63"/>
      <c r="D519" s="64"/>
      <c r="E519" s="63"/>
      <c r="F519" s="63"/>
      <c r="G519" s="65"/>
    </row>
    <row r="520" spans="1:7" x14ac:dyDescent="0.35">
      <c r="A520" s="63"/>
      <c r="B520" s="63"/>
      <c r="C520" s="63"/>
      <c r="D520" s="64"/>
      <c r="E520" s="63"/>
      <c r="F520" s="63"/>
      <c r="G520" s="65"/>
    </row>
    <row r="521" spans="1:7" x14ac:dyDescent="0.35">
      <c r="A521" s="63"/>
      <c r="B521" s="63"/>
      <c r="C521" s="63"/>
      <c r="D521" s="64"/>
      <c r="E521" s="63"/>
      <c r="F521" s="63"/>
      <c r="G521" s="65"/>
    </row>
    <row r="522" spans="1:7" x14ac:dyDescent="0.35">
      <c r="A522" s="63"/>
      <c r="B522" s="63"/>
      <c r="C522" s="63"/>
      <c r="D522" s="64"/>
      <c r="E522" s="63"/>
      <c r="F522" s="63"/>
      <c r="G522" s="65"/>
    </row>
    <row r="523" spans="1:7" x14ac:dyDescent="0.35">
      <c r="A523" s="63"/>
      <c r="B523" s="63"/>
      <c r="C523" s="63"/>
      <c r="D523" s="64"/>
      <c r="E523" s="63"/>
      <c r="F523" s="63"/>
      <c r="G523" s="65"/>
    </row>
    <row r="524" spans="1:7" x14ac:dyDescent="0.35">
      <c r="A524" s="63"/>
      <c r="B524" s="63"/>
      <c r="C524" s="63"/>
      <c r="D524" s="64"/>
      <c r="E524" s="63"/>
      <c r="F524" s="63"/>
      <c r="G524" s="65"/>
    </row>
    <row r="525" spans="1:7" x14ac:dyDescent="0.35">
      <c r="A525" s="63"/>
      <c r="B525" s="63"/>
      <c r="C525" s="63"/>
      <c r="D525" s="64"/>
      <c r="E525" s="63"/>
      <c r="F525" s="63"/>
      <c r="G525" s="65"/>
    </row>
    <row r="526" spans="1:7" x14ac:dyDescent="0.35">
      <c r="A526" s="63"/>
      <c r="B526" s="63"/>
      <c r="C526" s="63"/>
      <c r="D526" s="64"/>
      <c r="E526" s="63"/>
      <c r="F526" s="63"/>
      <c r="G526" s="65"/>
    </row>
    <row r="527" spans="1:7" x14ac:dyDescent="0.35">
      <c r="A527" s="63"/>
      <c r="B527" s="63"/>
      <c r="C527" s="63"/>
      <c r="D527" s="64"/>
      <c r="E527" s="63"/>
      <c r="F527" s="63"/>
      <c r="G527" s="65"/>
    </row>
    <row r="528" spans="1:7" x14ac:dyDescent="0.35">
      <c r="A528" s="63"/>
      <c r="B528" s="63"/>
      <c r="C528" s="63"/>
      <c r="D528" s="64"/>
      <c r="E528" s="63"/>
      <c r="F528" s="63"/>
      <c r="G528" s="65"/>
    </row>
    <row r="529" spans="1:7" x14ac:dyDescent="0.35">
      <c r="A529" s="63"/>
      <c r="B529" s="63"/>
      <c r="C529" s="63"/>
      <c r="D529" s="64"/>
      <c r="E529" s="63"/>
      <c r="F529" s="63"/>
      <c r="G529" s="65"/>
    </row>
    <row r="530" spans="1:7" x14ac:dyDescent="0.35">
      <c r="A530" s="63"/>
      <c r="B530" s="63"/>
      <c r="C530" s="63"/>
      <c r="D530" s="64"/>
      <c r="E530" s="63"/>
      <c r="F530" s="63"/>
      <c r="G530" s="65"/>
    </row>
    <row r="531" spans="1:7" x14ac:dyDescent="0.35">
      <c r="A531" s="63"/>
      <c r="B531" s="63"/>
      <c r="C531" s="63"/>
      <c r="D531" s="64"/>
      <c r="E531" s="63"/>
      <c r="F531" s="63"/>
      <c r="G531" s="65"/>
    </row>
    <row r="532" spans="1:7" x14ac:dyDescent="0.35">
      <c r="A532" s="63"/>
      <c r="B532" s="63"/>
      <c r="C532" s="63"/>
      <c r="D532" s="64"/>
      <c r="E532" s="63"/>
      <c r="F532" s="63"/>
      <c r="G532" s="65"/>
    </row>
    <row r="533" spans="1:7" x14ac:dyDescent="0.35">
      <c r="A533" s="63"/>
      <c r="B533" s="63"/>
      <c r="C533" s="63"/>
      <c r="D533" s="64"/>
      <c r="E533" s="63"/>
      <c r="F533" s="63"/>
      <c r="G533" s="65"/>
    </row>
    <row r="534" spans="1:7" x14ac:dyDescent="0.35">
      <c r="A534" s="63"/>
      <c r="B534" s="63"/>
      <c r="C534" s="63"/>
      <c r="D534" s="64"/>
      <c r="E534" s="63"/>
      <c r="F534" s="63"/>
      <c r="G534" s="65"/>
    </row>
    <row r="535" spans="1:7" x14ac:dyDescent="0.35">
      <c r="A535" s="63"/>
      <c r="B535" s="63"/>
      <c r="C535" s="63"/>
      <c r="D535" s="64"/>
      <c r="E535" s="63"/>
      <c r="F535" s="63"/>
      <c r="G535" s="65"/>
    </row>
    <row r="536" spans="1:7" x14ac:dyDescent="0.35">
      <c r="A536" s="63"/>
      <c r="B536" s="63"/>
      <c r="C536" s="63"/>
      <c r="D536" s="64"/>
      <c r="E536" s="63"/>
      <c r="F536" s="63"/>
      <c r="G536" s="65"/>
    </row>
    <row r="537" spans="1:7" x14ac:dyDescent="0.35">
      <c r="A537" s="63"/>
      <c r="B537" s="63"/>
      <c r="C537" s="63"/>
      <c r="D537" s="64"/>
      <c r="E537" s="63"/>
      <c r="F537" s="63"/>
      <c r="G537" s="65"/>
    </row>
    <row r="538" spans="1:7" x14ac:dyDescent="0.35">
      <c r="A538" s="63"/>
      <c r="B538" s="63"/>
      <c r="C538" s="63"/>
      <c r="D538" s="64"/>
      <c r="E538" s="63"/>
      <c r="F538" s="63"/>
      <c r="G538" s="65"/>
    </row>
    <row r="539" spans="1:7" x14ac:dyDescent="0.35">
      <c r="A539" s="63"/>
      <c r="B539" s="63"/>
      <c r="C539" s="63"/>
      <c r="D539" s="64"/>
      <c r="E539" s="63"/>
      <c r="F539" s="63"/>
      <c r="G539" s="65"/>
    </row>
    <row r="540" spans="1:7" x14ac:dyDescent="0.35">
      <c r="A540" s="63"/>
      <c r="B540" s="63"/>
      <c r="C540" s="63"/>
      <c r="D540" s="64"/>
      <c r="E540" s="63"/>
      <c r="F540" s="63"/>
      <c r="G540" s="65"/>
    </row>
    <row r="541" spans="1:7" x14ac:dyDescent="0.35">
      <c r="A541" s="63"/>
      <c r="B541" s="63"/>
      <c r="C541" s="63"/>
      <c r="D541" s="64"/>
      <c r="E541" s="63"/>
      <c r="F541" s="63"/>
      <c r="G541" s="65"/>
    </row>
    <row r="542" spans="1:7" x14ac:dyDescent="0.35">
      <c r="A542" s="63"/>
      <c r="B542" s="63"/>
      <c r="C542" s="63"/>
      <c r="D542" s="64"/>
      <c r="E542" s="63"/>
      <c r="F542" s="63"/>
      <c r="G542" s="65"/>
    </row>
    <row r="543" spans="1:7" x14ac:dyDescent="0.35">
      <c r="A543" s="63"/>
      <c r="B543" s="63"/>
      <c r="C543" s="63"/>
      <c r="D543" s="64"/>
      <c r="E543" s="63"/>
      <c r="F543" s="63"/>
      <c r="G543" s="65"/>
    </row>
    <row r="544" spans="1:7" x14ac:dyDescent="0.35">
      <c r="A544" s="63"/>
      <c r="B544" s="63"/>
      <c r="C544" s="63"/>
      <c r="D544" s="64"/>
      <c r="E544" s="63"/>
      <c r="F544" s="63"/>
      <c r="G544" s="65"/>
    </row>
    <row r="545" spans="1:7" x14ac:dyDescent="0.35">
      <c r="A545" s="63"/>
      <c r="B545" s="63"/>
      <c r="C545" s="63"/>
      <c r="D545" s="64"/>
      <c r="E545" s="63"/>
      <c r="F545" s="63"/>
      <c r="G545" s="65"/>
    </row>
    <row r="546" spans="1:7" x14ac:dyDescent="0.35">
      <c r="A546" s="63"/>
      <c r="B546" s="63"/>
      <c r="C546" s="63"/>
      <c r="D546" s="64"/>
      <c r="E546" s="63"/>
      <c r="F546" s="63"/>
      <c r="G546" s="65"/>
    </row>
    <row r="547" spans="1:7" x14ac:dyDescent="0.35">
      <c r="A547" s="63"/>
      <c r="B547" s="63"/>
      <c r="C547" s="63"/>
      <c r="D547" s="64"/>
      <c r="E547" s="63"/>
      <c r="F547" s="63"/>
      <c r="G547" s="65"/>
    </row>
    <row r="548" spans="1:7" x14ac:dyDescent="0.35">
      <c r="A548" s="63"/>
      <c r="B548" s="63"/>
      <c r="C548" s="63"/>
      <c r="D548" s="64"/>
      <c r="E548" s="63"/>
      <c r="F548" s="63"/>
      <c r="G548" s="65"/>
    </row>
    <row r="549" spans="1:7" x14ac:dyDescent="0.35">
      <c r="A549" s="63"/>
      <c r="B549" s="63"/>
      <c r="C549" s="63"/>
      <c r="D549" s="64"/>
      <c r="E549" s="63"/>
      <c r="F549" s="63"/>
      <c r="G549" s="65"/>
    </row>
    <row r="550" spans="1:7" x14ac:dyDescent="0.35">
      <c r="A550" s="63"/>
      <c r="B550" s="63"/>
      <c r="C550" s="63"/>
      <c r="D550" s="64"/>
      <c r="E550" s="63"/>
      <c r="F550" s="63"/>
      <c r="G550" s="65"/>
    </row>
    <row r="551" spans="1:7" x14ac:dyDescent="0.35">
      <c r="A551" s="63"/>
      <c r="B551" s="63"/>
      <c r="C551" s="63"/>
      <c r="D551" s="64"/>
      <c r="E551" s="63"/>
      <c r="F551" s="63"/>
      <c r="G551" s="65"/>
    </row>
    <row r="552" spans="1:7" x14ac:dyDescent="0.35">
      <c r="A552" s="63"/>
      <c r="B552" s="63"/>
      <c r="C552" s="63"/>
      <c r="D552" s="64"/>
      <c r="E552" s="63"/>
      <c r="F552" s="63"/>
      <c r="G552" s="65"/>
    </row>
    <row r="553" spans="1:7" x14ac:dyDescent="0.35">
      <c r="A553" s="63"/>
      <c r="B553" s="63"/>
      <c r="C553" s="63"/>
      <c r="D553" s="64"/>
      <c r="E553" s="63"/>
      <c r="F553" s="63"/>
      <c r="G553" s="65"/>
    </row>
    <row r="554" spans="1:7" x14ac:dyDescent="0.35">
      <c r="A554" s="63"/>
      <c r="B554" s="63"/>
      <c r="C554" s="63"/>
      <c r="D554" s="64"/>
      <c r="E554" s="63"/>
      <c r="F554" s="63"/>
      <c r="G554" s="65"/>
    </row>
    <row r="555" spans="1:7" x14ac:dyDescent="0.35">
      <c r="A555" s="63"/>
      <c r="B555" s="63"/>
      <c r="C555" s="63"/>
      <c r="D555" s="64"/>
      <c r="E555" s="63"/>
      <c r="F555" s="63"/>
      <c r="G555" s="65"/>
    </row>
    <row r="556" spans="1:7" x14ac:dyDescent="0.35">
      <c r="A556" s="63"/>
      <c r="B556" s="63"/>
      <c r="C556" s="63"/>
      <c r="D556" s="64"/>
      <c r="E556" s="63"/>
      <c r="F556" s="63"/>
      <c r="G556" s="65"/>
    </row>
    <row r="557" spans="1:7" x14ac:dyDescent="0.35">
      <c r="A557" s="63"/>
      <c r="B557" s="63"/>
      <c r="C557" s="63"/>
      <c r="D557" s="64"/>
      <c r="E557" s="63"/>
      <c r="F557" s="63"/>
      <c r="G557" s="65"/>
    </row>
    <row r="558" spans="1:7" x14ac:dyDescent="0.35">
      <c r="A558" s="63"/>
      <c r="B558" s="63"/>
      <c r="C558" s="63"/>
      <c r="D558" s="64"/>
      <c r="E558" s="63"/>
      <c r="F558" s="63"/>
      <c r="G558" s="65"/>
    </row>
    <row r="559" spans="1:7" x14ac:dyDescent="0.35">
      <c r="A559" s="63"/>
      <c r="B559" s="63"/>
      <c r="C559" s="63"/>
      <c r="D559" s="64"/>
      <c r="E559" s="63"/>
      <c r="F559" s="63"/>
      <c r="G559" s="65"/>
    </row>
    <row r="560" spans="1:7" x14ac:dyDescent="0.35">
      <c r="A560" s="63"/>
      <c r="B560" s="63"/>
      <c r="C560" s="63"/>
      <c r="D560" s="64"/>
      <c r="E560" s="63"/>
      <c r="F560" s="63"/>
      <c r="G560" s="65"/>
    </row>
    <row r="561" spans="1:7" x14ac:dyDescent="0.35">
      <c r="A561" s="63"/>
      <c r="B561" s="63"/>
      <c r="C561" s="63"/>
      <c r="D561" s="64"/>
      <c r="E561" s="63"/>
      <c r="F561" s="63"/>
      <c r="G561" s="65"/>
    </row>
    <row r="562" spans="1:7" x14ac:dyDescent="0.35">
      <c r="A562" s="63"/>
      <c r="B562" s="63"/>
      <c r="C562" s="63"/>
      <c r="D562" s="64"/>
      <c r="E562" s="63"/>
      <c r="F562" s="63"/>
      <c r="G562" s="65"/>
    </row>
    <row r="563" spans="1:7" x14ac:dyDescent="0.35">
      <c r="A563" s="63"/>
      <c r="B563" s="63"/>
      <c r="C563" s="63"/>
      <c r="D563" s="64"/>
      <c r="E563" s="63"/>
      <c r="F563" s="63"/>
      <c r="G563" s="65"/>
    </row>
    <row r="564" spans="1:7" x14ac:dyDescent="0.35">
      <c r="A564" s="63"/>
      <c r="B564" s="63"/>
      <c r="C564" s="63"/>
      <c r="D564" s="64"/>
      <c r="E564" s="63"/>
      <c r="F564" s="63"/>
      <c r="G564" s="65"/>
    </row>
    <row r="565" spans="1:7" x14ac:dyDescent="0.35">
      <c r="A565" s="63"/>
      <c r="B565" s="63"/>
      <c r="C565" s="63"/>
      <c r="D565" s="64"/>
      <c r="E565" s="63"/>
      <c r="F565" s="63"/>
      <c r="G565" s="65"/>
    </row>
    <row r="566" spans="1:7" x14ac:dyDescent="0.35">
      <c r="A566" s="63"/>
      <c r="B566" s="63"/>
      <c r="C566" s="63"/>
      <c r="D566" s="64"/>
      <c r="E566" s="63"/>
      <c r="F566" s="63"/>
      <c r="G566" s="65"/>
    </row>
    <row r="567" spans="1:7" x14ac:dyDescent="0.35">
      <c r="A567" s="63"/>
      <c r="B567" s="63"/>
      <c r="C567" s="63"/>
      <c r="D567" s="64"/>
      <c r="E567" s="63"/>
      <c r="F567" s="63"/>
      <c r="G567" s="65"/>
    </row>
    <row r="568" spans="1:7" x14ac:dyDescent="0.35">
      <c r="A568" s="63"/>
      <c r="B568" s="63"/>
      <c r="C568" s="63"/>
      <c r="D568" s="64"/>
      <c r="E568" s="63"/>
      <c r="F568" s="63"/>
      <c r="G568" s="65"/>
    </row>
    <row r="569" spans="1:7" x14ac:dyDescent="0.35">
      <c r="A569" s="63"/>
      <c r="B569" s="63"/>
      <c r="C569" s="63"/>
      <c r="D569" s="64"/>
      <c r="E569" s="63"/>
      <c r="F569" s="63"/>
      <c r="G569" s="65"/>
    </row>
    <row r="570" spans="1:7" x14ac:dyDescent="0.35">
      <c r="A570" s="63"/>
      <c r="B570" s="63"/>
      <c r="C570" s="63"/>
      <c r="D570" s="64"/>
      <c r="E570" s="63"/>
      <c r="F570" s="63"/>
      <c r="G570" s="65"/>
    </row>
    <row r="571" spans="1:7" x14ac:dyDescent="0.35">
      <c r="A571" s="63"/>
      <c r="B571" s="63"/>
      <c r="C571" s="63"/>
      <c r="D571" s="64"/>
      <c r="E571" s="63"/>
      <c r="F571" s="63"/>
      <c r="G571" s="65"/>
    </row>
    <row r="572" spans="1:7" x14ac:dyDescent="0.35">
      <c r="A572" s="63"/>
      <c r="B572" s="63"/>
      <c r="C572" s="63"/>
      <c r="D572" s="64"/>
      <c r="E572" s="63"/>
      <c r="F572" s="63"/>
      <c r="G572" s="65"/>
    </row>
    <row r="573" spans="1:7" x14ac:dyDescent="0.35">
      <c r="A573" s="63"/>
      <c r="B573" s="63"/>
      <c r="C573" s="63"/>
      <c r="D573" s="64"/>
      <c r="E573" s="63"/>
      <c r="F573" s="63"/>
      <c r="G573" s="65"/>
    </row>
    <row r="574" spans="1:7" x14ac:dyDescent="0.35">
      <c r="A574" s="63"/>
      <c r="B574" s="63"/>
      <c r="C574" s="63"/>
      <c r="D574" s="64"/>
      <c r="E574" s="63"/>
      <c r="F574" s="63"/>
      <c r="G574" s="65"/>
    </row>
    <row r="575" spans="1:7" x14ac:dyDescent="0.35">
      <c r="A575" s="63"/>
      <c r="B575" s="63"/>
      <c r="C575" s="63"/>
      <c r="D575" s="64"/>
      <c r="E575" s="63"/>
      <c r="F575" s="63"/>
      <c r="G575" s="65"/>
    </row>
    <row r="576" spans="1:7" x14ac:dyDescent="0.35">
      <c r="A576" s="63"/>
      <c r="B576" s="63"/>
      <c r="C576" s="63"/>
      <c r="D576" s="64"/>
      <c r="E576" s="63"/>
      <c r="F576" s="63"/>
      <c r="G576" s="65"/>
    </row>
    <row r="577" spans="1:7" x14ac:dyDescent="0.35">
      <c r="A577" s="63"/>
      <c r="B577" s="63"/>
      <c r="C577" s="63"/>
      <c r="D577" s="64"/>
      <c r="E577" s="63"/>
      <c r="F577" s="63"/>
      <c r="G577" s="65"/>
    </row>
    <row r="578" spans="1:7" x14ac:dyDescent="0.35">
      <c r="A578" s="63"/>
      <c r="B578" s="63"/>
      <c r="C578" s="63"/>
      <c r="D578" s="64"/>
      <c r="E578" s="63"/>
      <c r="F578" s="63"/>
      <c r="G578" s="65"/>
    </row>
    <row r="579" spans="1:7" x14ac:dyDescent="0.35">
      <c r="A579" s="63"/>
      <c r="B579" s="63"/>
      <c r="C579" s="63"/>
      <c r="D579" s="64"/>
      <c r="E579" s="63"/>
      <c r="F579" s="63"/>
      <c r="G579" s="65"/>
    </row>
    <row r="580" spans="1:7" x14ac:dyDescent="0.35">
      <c r="A580" s="63"/>
      <c r="B580" s="63"/>
      <c r="C580" s="63"/>
      <c r="D580" s="64"/>
      <c r="E580" s="63"/>
      <c r="F580" s="63"/>
      <c r="G580" s="65"/>
    </row>
    <row r="581" spans="1:7" x14ac:dyDescent="0.35">
      <c r="A581" s="63"/>
      <c r="B581" s="63"/>
      <c r="C581" s="63"/>
      <c r="D581" s="64"/>
      <c r="E581" s="63"/>
      <c r="F581" s="63"/>
      <c r="G581" s="65"/>
    </row>
    <row r="582" spans="1:7" x14ac:dyDescent="0.35">
      <c r="A582" s="63"/>
      <c r="B582" s="63"/>
      <c r="C582" s="63"/>
      <c r="D582" s="64"/>
      <c r="E582" s="63"/>
      <c r="F582" s="63"/>
      <c r="G582" s="65"/>
    </row>
    <row r="583" spans="1:7" x14ac:dyDescent="0.35">
      <c r="A583" s="63"/>
      <c r="B583" s="63"/>
      <c r="C583" s="63"/>
      <c r="D583" s="64"/>
      <c r="E583" s="63"/>
      <c r="F583" s="63"/>
      <c r="G583" s="65"/>
    </row>
    <row r="584" spans="1:7" x14ac:dyDescent="0.35">
      <c r="A584" s="63"/>
      <c r="B584" s="63"/>
      <c r="C584" s="63"/>
      <c r="D584" s="64"/>
      <c r="E584" s="63"/>
      <c r="F584" s="63"/>
      <c r="G584" s="65"/>
    </row>
    <row r="585" spans="1:7" x14ac:dyDescent="0.35">
      <c r="A585" s="63"/>
      <c r="B585" s="63"/>
      <c r="C585" s="63"/>
      <c r="D585" s="64"/>
      <c r="E585" s="63"/>
      <c r="F585" s="63"/>
      <c r="G585" s="65"/>
    </row>
    <row r="586" spans="1:7" x14ac:dyDescent="0.35">
      <c r="A586" s="63"/>
      <c r="B586" s="63"/>
      <c r="C586" s="63"/>
      <c r="D586" s="64"/>
      <c r="E586" s="63"/>
      <c r="F586" s="63"/>
      <c r="G586" s="65"/>
    </row>
    <row r="587" spans="1:7" x14ac:dyDescent="0.35">
      <c r="A587" s="63"/>
      <c r="B587" s="63"/>
      <c r="C587" s="63"/>
      <c r="D587" s="64"/>
      <c r="E587" s="63"/>
      <c r="F587" s="63"/>
      <c r="G587" s="65"/>
    </row>
    <row r="588" spans="1:7" x14ac:dyDescent="0.35">
      <c r="A588" s="63"/>
      <c r="B588" s="63"/>
      <c r="C588" s="63"/>
      <c r="D588" s="64"/>
      <c r="E588" s="63"/>
      <c r="F588" s="63"/>
      <c r="G588" s="65"/>
    </row>
    <row r="589" spans="1:7" x14ac:dyDescent="0.35">
      <c r="A589" s="63"/>
      <c r="B589" s="63"/>
      <c r="C589" s="63"/>
      <c r="D589" s="64"/>
      <c r="E589" s="63"/>
      <c r="F589" s="63"/>
      <c r="G589" s="65"/>
    </row>
    <row r="590" spans="1:7" x14ac:dyDescent="0.35">
      <c r="A590" s="63"/>
      <c r="B590" s="63"/>
      <c r="C590" s="63"/>
      <c r="D590" s="64"/>
      <c r="E590" s="63"/>
      <c r="F590" s="63"/>
      <c r="G590" s="65"/>
    </row>
    <row r="591" spans="1:7" x14ac:dyDescent="0.35">
      <c r="A591" s="63"/>
      <c r="B591" s="63"/>
      <c r="C591" s="63"/>
      <c r="D591" s="64"/>
      <c r="E591" s="63"/>
      <c r="F591" s="63"/>
      <c r="G591" s="65"/>
    </row>
    <row r="592" spans="1:7" x14ac:dyDescent="0.35">
      <c r="A592" s="63"/>
      <c r="B592" s="63"/>
      <c r="C592" s="63"/>
      <c r="D592" s="64"/>
      <c r="E592" s="63"/>
      <c r="F592" s="63"/>
      <c r="G592" s="65"/>
    </row>
    <row r="593" spans="1:7" x14ac:dyDescent="0.35">
      <c r="A593" s="63"/>
      <c r="B593" s="63"/>
      <c r="C593" s="63"/>
      <c r="D593" s="64"/>
      <c r="E593" s="63"/>
      <c r="F593" s="63"/>
      <c r="G593" s="65"/>
    </row>
    <row r="594" spans="1:7" x14ac:dyDescent="0.35">
      <c r="A594" s="63"/>
      <c r="B594" s="63"/>
      <c r="C594" s="63"/>
      <c r="D594" s="64"/>
      <c r="E594" s="63"/>
      <c r="F594" s="63"/>
      <c r="G594" s="65"/>
    </row>
    <row r="595" spans="1:7" x14ac:dyDescent="0.35">
      <c r="A595" s="63"/>
      <c r="B595" s="63"/>
      <c r="C595" s="63"/>
      <c r="D595" s="64"/>
      <c r="E595" s="63"/>
      <c r="F595" s="63"/>
      <c r="G595" s="65"/>
    </row>
    <row r="596" spans="1:7" x14ac:dyDescent="0.35">
      <c r="A596" s="63"/>
      <c r="B596" s="63"/>
      <c r="C596" s="63"/>
      <c r="D596" s="64"/>
      <c r="E596" s="63"/>
      <c r="F596" s="63"/>
      <c r="G596" s="65"/>
    </row>
    <row r="597" spans="1:7" x14ac:dyDescent="0.35">
      <c r="A597" s="63"/>
      <c r="B597" s="63"/>
      <c r="C597" s="63"/>
      <c r="D597" s="64"/>
      <c r="E597" s="63"/>
      <c r="F597" s="63"/>
      <c r="G597" s="65"/>
    </row>
    <row r="598" spans="1:7" x14ac:dyDescent="0.35">
      <c r="A598" s="63"/>
      <c r="B598" s="63"/>
      <c r="C598" s="63"/>
      <c r="D598" s="64"/>
      <c r="E598" s="63"/>
      <c r="F598" s="63"/>
      <c r="G598" s="65"/>
    </row>
    <row r="599" spans="1:7" x14ac:dyDescent="0.35">
      <c r="A599" s="63"/>
      <c r="B599" s="63"/>
      <c r="C599" s="63"/>
      <c r="D599" s="64"/>
      <c r="E599" s="63"/>
      <c r="F599" s="63"/>
      <c r="G599" s="65"/>
    </row>
    <row r="600" spans="1:7" x14ac:dyDescent="0.35">
      <c r="A600" s="63"/>
      <c r="B600" s="63"/>
      <c r="C600" s="63"/>
      <c r="D600" s="64"/>
      <c r="E600" s="63"/>
      <c r="F600" s="63"/>
      <c r="G600" s="65"/>
    </row>
    <row r="601" spans="1:7" x14ac:dyDescent="0.35">
      <c r="A601" s="63"/>
      <c r="B601" s="63"/>
      <c r="C601" s="63"/>
      <c r="D601" s="64"/>
      <c r="E601" s="63"/>
      <c r="F601" s="63"/>
      <c r="G601" s="65"/>
    </row>
    <row r="602" spans="1:7" x14ac:dyDescent="0.35">
      <c r="A602" s="63"/>
      <c r="B602" s="63"/>
      <c r="C602" s="63"/>
      <c r="D602" s="64"/>
      <c r="E602" s="63"/>
      <c r="F602" s="63"/>
      <c r="G602" s="65"/>
    </row>
    <row r="603" spans="1:7" x14ac:dyDescent="0.35">
      <c r="A603" s="63"/>
      <c r="B603" s="63"/>
      <c r="C603" s="63"/>
      <c r="D603" s="64"/>
      <c r="E603" s="63"/>
      <c r="F603" s="63"/>
      <c r="G603" s="65"/>
    </row>
    <row r="604" spans="1:7" x14ac:dyDescent="0.35">
      <c r="A604" s="63"/>
      <c r="B604" s="63"/>
      <c r="C604" s="63"/>
      <c r="D604" s="64"/>
      <c r="E604" s="63"/>
      <c r="F604" s="63"/>
      <c r="G604" s="65"/>
    </row>
    <row r="605" spans="1:7" x14ac:dyDescent="0.35">
      <c r="A605" s="63"/>
      <c r="B605" s="63"/>
      <c r="C605" s="63"/>
      <c r="D605" s="64"/>
      <c r="E605" s="63"/>
      <c r="F605" s="63"/>
      <c r="G605" s="65"/>
    </row>
    <row r="606" spans="1:7" x14ac:dyDescent="0.35">
      <c r="A606" s="63"/>
      <c r="B606" s="63"/>
      <c r="C606" s="63"/>
      <c r="D606" s="64"/>
      <c r="E606" s="63"/>
      <c r="F606" s="63"/>
      <c r="G606" s="65"/>
    </row>
    <row r="607" spans="1:7" x14ac:dyDescent="0.35">
      <c r="A607" s="63"/>
      <c r="B607" s="63"/>
      <c r="C607" s="63"/>
      <c r="D607" s="64"/>
      <c r="E607" s="63"/>
      <c r="F607" s="63"/>
      <c r="G607" s="65"/>
    </row>
    <row r="608" spans="1:7" x14ac:dyDescent="0.35">
      <c r="A608" s="63"/>
      <c r="B608" s="63"/>
      <c r="C608" s="63"/>
      <c r="D608" s="64"/>
      <c r="E608" s="63"/>
      <c r="F608" s="63"/>
      <c r="G608" s="65"/>
    </row>
    <row r="609" spans="1:7" x14ac:dyDescent="0.35">
      <c r="A609" s="63"/>
      <c r="B609" s="63"/>
      <c r="C609" s="63"/>
      <c r="D609" s="64"/>
      <c r="E609" s="63"/>
      <c r="F609" s="63"/>
      <c r="G609" s="65"/>
    </row>
    <row r="610" spans="1:7" x14ac:dyDescent="0.35">
      <c r="A610" s="63"/>
      <c r="B610" s="63"/>
      <c r="C610" s="63"/>
      <c r="D610" s="64"/>
      <c r="E610" s="63"/>
      <c r="F610" s="63"/>
      <c r="G610" s="65"/>
    </row>
    <row r="611" spans="1:7" x14ac:dyDescent="0.35">
      <c r="A611" s="63"/>
      <c r="B611" s="63"/>
      <c r="C611" s="63"/>
      <c r="D611" s="64"/>
      <c r="E611" s="63"/>
      <c r="F611" s="63"/>
      <c r="G611" s="65"/>
    </row>
    <row r="612" spans="1:7" x14ac:dyDescent="0.35">
      <c r="A612" s="63"/>
      <c r="B612" s="63"/>
      <c r="C612" s="63"/>
      <c r="D612" s="64"/>
      <c r="E612" s="63"/>
      <c r="F612" s="63"/>
      <c r="G612" s="65"/>
    </row>
    <row r="613" spans="1:7" x14ac:dyDescent="0.35">
      <c r="A613" s="63"/>
      <c r="B613" s="63"/>
      <c r="C613" s="63"/>
      <c r="D613" s="64"/>
      <c r="E613" s="63"/>
      <c r="F613" s="63"/>
      <c r="G613" s="65"/>
    </row>
    <row r="614" spans="1:7" x14ac:dyDescent="0.35">
      <c r="A614" s="63"/>
      <c r="B614" s="63"/>
      <c r="C614" s="63"/>
      <c r="D614" s="64"/>
      <c r="E614" s="63"/>
      <c r="F614" s="63"/>
      <c r="G614" s="65"/>
    </row>
    <row r="615" spans="1:7" x14ac:dyDescent="0.35">
      <c r="A615" s="63"/>
      <c r="B615" s="63"/>
      <c r="C615" s="63"/>
      <c r="D615" s="64"/>
      <c r="E615" s="63"/>
      <c r="F615" s="63"/>
      <c r="G615" s="65"/>
    </row>
    <row r="616" spans="1:7" x14ac:dyDescent="0.35">
      <c r="A616" s="63"/>
      <c r="B616" s="63"/>
      <c r="C616" s="63"/>
      <c r="D616" s="64"/>
      <c r="E616" s="63"/>
      <c r="F616" s="63"/>
      <c r="G616" s="65"/>
    </row>
    <row r="617" spans="1:7" x14ac:dyDescent="0.35">
      <c r="A617" s="63"/>
      <c r="B617" s="63"/>
      <c r="C617" s="63"/>
      <c r="D617" s="64"/>
      <c r="E617" s="63"/>
      <c r="F617" s="63"/>
      <c r="G617" s="65"/>
    </row>
    <row r="618" spans="1:7" x14ac:dyDescent="0.35">
      <c r="A618" s="63"/>
      <c r="B618" s="63"/>
      <c r="C618" s="63"/>
      <c r="D618" s="64"/>
      <c r="E618" s="63"/>
      <c r="F618" s="63"/>
      <c r="G618" s="65"/>
    </row>
    <row r="619" spans="1:7" x14ac:dyDescent="0.35">
      <c r="A619" s="63"/>
      <c r="B619" s="63"/>
      <c r="C619" s="63"/>
      <c r="D619" s="64"/>
      <c r="E619" s="63"/>
      <c r="F619" s="63"/>
      <c r="G619" s="65"/>
    </row>
    <row r="620" spans="1:7" x14ac:dyDescent="0.35">
      <c r="A620" s="63"/>
      <c r="B620" s="63"/>
      <c r="C620" s="63"/>
      <c r="D620" s="64"/>
      <c r="E620" s="63"/>
      <c r="F620" s="63"/>
      <c r="G620" s="65"/>
    </row>
    <row r="621" spans="1:7" x14ac:dyDescent="0.35">
      <c r="A621" s="63"/>
      <c r="B621" s="63"/>
      <c r="C621" s="63"/>
      <c r="D621" s="64"/>
      <c r="E621" s="63"/>
      <c r="F621" s="63"/>
      <c r="G621" s="65"/>
    </row>
    <row r="622" spans="1:7" x14ac:dyDescent="0.35">
      <c r="A622" s="63"/>
      <c r="B622" s="63"/>
      <c r="C622" s="63"/>
      <c r="D622" s="64"/>
      <c r="E622" s="63"/>
      <c r="F622" s="63"/>
      <c r="G622" s="65"/>
    </row>
    <row r="623" spans="1:7" x14ac:dyDescent="0.35">
      <c r="A623" s="63"/>
      <c r="B623" s="63"/>
      <c r="C623" s="63"/>
      <c r="D623" s="64"/>
      <c r="E623" s="63"/>
      <c r="F623" s="63"/>
      <c r="G623" s="65"/>
    </row>
    <row r="624" spans="1:7" x14ac:dyDescent="0.35">
      <c r="A624" s="63"/>
      <c r="B624" s="63"/>
      <c r="C624" s="63"/>
      <c r="D624" s="64"/>
      <c r="E624" s="63"/>
      <c r="F624" s="63"/>
      <c r="G624" s="65"/>
    </row>
    <row r="625" spans="1:7" x14ac:dyDescent="0.35">
      <c r="A625" s="63"/>
      <c r="B625" s="63"/>
      <c r="C625" s="63"/>
      <c r="D625" s="64"/>
      <c r="E625" s="63"/>
      <c r="F625" s="63"/>
      <c r="G625" s="65"/>
    </row>
    <row r="626" spans="1:7" x14ac:dyDescent="0.35">
      <c r="A626" s="63"/>
      <c r="B626" s="63"/>
      <c r="C626" s="63"/>
      <c r="D626" s="64"/>
      <c r="E626" s="63"/>
      <c r="F626" s="63"/>
      <c r="G626" s="65"/>
    </row>
    <row r="627" spans="1:7" x14ac:dyDescent="0.35">
      <c r="A627" s="63"/>
      <c r="B627" s="63"/>
      <c r="C627" s="63"/>
      <c r="D627" s="64"/>
      <c r="E627" s="63"/>
      <c r="F627" s="63"/>
      <c r="G627" s="65"/>
    </row>
    <row r="628" spans="1:7" x14ac:dyDescent="0.35">
      <c r="A628" s="63"/>
      <c r="B628" s="63"/>
      <c r="C628" s="63"/>
      <c r="D628" s="64"/>
      <c r="E628" s="63"/>
      <c r="F628" s="63"/>
      <c r="G628" s="65"/>
    </row>
    <row r="629" spans="1:7" x14ac:dyDescent="0.35">
      <c r="A629" s="63"/>
      <c r="B629" s="63"/>
      <c r="C629" s="63"/>
      <c r="D629" s="64"/>
      <c r="E629" s="63"/>
      <c r="F629" s="63"/>
      <c r="G629" s="65"/>
    </row>
    <row r="630" spans="1:7" x14ac:dyDescent="0.35">
      <c r="A630" s="63"/>
      <c r="B630" s="63"/>
      <c r="C630" s="63"/>
      <c r="D630" s="64"/>
      <c r="E630" s="63"/>
      <c r="F630" s="63"/>
      <c r="G630" s="65"/>
    </row>
    <row r="631" spans="1:7" x14ac:dyDescent="0.35">
      <c r="A631" s="63"/>
      <c r="B631" s="63"/>
      <c r="C631" s="63"/>
      <c r="D631" s="64"/>
      <c r="E631" s="63"/>
      <c r="F631" s="63"/>
      <c r="G631" s="65"/>
    </row>
    <row r="632" spans="1:7" x14ac:dyDescent="0.35">
      <c r="A632" s="63"/>
      <c r="B632" s="63"/>
      <c r="C632" s="63"/>
      <c r="D632" s="64"/>
      <c r="E632" s="63"/>
      <c r="F632" s="63"/>
      <c r="G632" s="65"/>
    </row>
    <row r="633" spans="1:7" x14ac:dyDescent="0.35">
      <c r="A633" s="63"/>
      <c r="B633" s="63"/>
      <c r="C633" s="63"/>
      <c r="D633" s="64"/>
      <c r="E633" s="63"/>
      <c r="F633" s="63"/>
      <c r="G633" s="65"/>
    </row>
    <row r="634" spans="1:7" x14ac:dyDescent="0.35">
      <c r="A634" s="63"/>
      <c r="B634" s="63"/>
      <c r="C634" s="63"/>
      <c r="D634" s="64"/>
      <c r="E634" s="63"/>
      <c r="F634" s="63"/>
      <c r="G634" s="65"/>
    </row>
    <row r="635" spans="1:7" x14ac:dyDescent="0.35">
      <c r="A635" s="63"/>
      <c r="B635" s="63"/>
      <c r="C635" s="63"/>
      <c r="D635" s="64"/>
      <c r="E635" s="63"/>
      <c r="F635" s="63"/>
      <c r="G635" s="65"/>
    </row>
    <row r="636" spans="1:7" x14ac:dyDescent="0.35">
      <c r="A636" s="63"/>
      <c r="B636" s="63"/>
      <c r="C636" s="63"/>
      <c r="D636" s="64"/>
      <c r="E636" s="63"/>
      <c r="F636" s="63"/>
      <c r="G636" s="65"/>
    </row>
    <row r="637" spans="1:7" x14ac:dyDescent="0.35">
      <c r="A637" s="63"/>
      <c r="B637" s="63"/>
      <c r="C637" s="63"/>
      <c r="D637" s="64"/>
      <c r="E637" s="63"/>
      <c r="F637" s="63"/>
      <c r="G637" s="65"/>
    </row>
    <row r="638" spans="1:7" x14ac:dyDescent="0.35">
      <c r="A638" s="63"/>
      <c r="B638" s="63"/>
      <c r="C638" s="63"/>
      <c r="D638" s="64"/>
      <c r="E638" s="63"/>
      <c r="F638" s="63"/>
      <c r="G638" s="65"/>
    </row>
    <row r="639" spans="1:7" x14ac:dyDescent="0.35">
      <c r="A639" s="63"/>
      <c r="B639" s="63"/>
      <c r="C639" s="63"/>
      <c r="D639" s="64"/>
      <c r="E639" s="63"/>
      <c r="F639" s="63"/>
      <c r="G639" s="65"/>
    </row>
    <row r="640" spans="1:7" x14ac:dyDescent="0.35">
      <c r="A640" s="63"/>
      <c r="B640" s="63"/>
      <c r="C640" s="63"/>
      <c r="D640" s="64"/>
      <c r="E640" s="63"/>
      <c r="F640" s="63"/>
      <c r="G640" s="65"/>
    </row>
    <row r="641" spans="1:7" x14ac:dyDescent="0.35">
      <c r="A641" s="63"/>
      <c r="B641" s="63"/>
      <c r="C641" s="63"/>
      <c r="D641" s="64"/>
      <c r="E641" s="63"/>
      <c r="F641" s="63"/>
      <c r="G641" s="65"/>
    </row>
    <row r="642" spans="1:7" x14ac:dyDescent="0.35">
      <c r="A642" s="63"/>
      <c r="B642" s="63"/>
      <c r="C642" s="63"/>
      <c r="D642" s="64"/>
      <c r="E642" s="63"/>
      <c r="F642" s="63"/>
      <c r="G642" s="65"/>
    </row>
    <row r="643" spans="1:7" x14ac:dyDescent="0.35">
      <c r="A643" s="63"/>
      <c r="B643" s="63"/>
      <c r="C643" s="63"/>
      <c r="D643" s="64"/>
      <c r="E643" s="63"/>
      <c r="F643" s="63"/>
      <c r="G643" s="65"/>
    </row>
    <row r="644" spans="1:7" x14ac:dyDescent="0.35">
      <c r="A644" s="63"/>
      <c r="B644" s="63"/>
      <c r="C644" s="63"/>
      <c r="D644" s="64"/>
      <c r="E644" s="63"/>
      <c r="F644" s="63"/>
      <c r="G644" s="65"/>
    </row>
    <row r="645" spans="1:7" x14ac:dyDescent="0.35">
      <c r="A645" s="63"/>
      <c r="B645" s="63"/>
      <c r="C645" s="63"/>
      <c r="D645" s="64"/>
      <c r="E645" s="63"/>
      <c r="F645" s="63"/>
      <c r="G645" s="65"/>
    </row>
    <row r="646" spans="1:7" x14ac:dyDescent="0.35">
      <c r="A646" s="63"/>
      <c r="B646" s="63"/>
      <c r="C646" s="63"/>
      <c r="D646" s="64"/>
      <c r="E646" s="63"/>
      <c r="F646" s="63"/>
      <c r="G646" s="65"/>
    </row>
    <row r="647" spans="1:7" x14ac:dyDescent="0.35">
      <c r="A647" s="63"/>
      <c r="B647" s="63"/>
      <c r="C647" s="63"/>
      <c r="D647" s="64"/>
      <c r="E647" s="63"/>
      <c r="F647" s="63"/>
      <c r="G647" s="65"/>
    </row>
    <row r="648" spans="1:7" x14ac:dyDescent="0.35">
      <c r="A648" s="63"/>
      <c r="B648" s="63"/>
      <c r="C648" s="63"/>
      <c r="D648" s="64"/>
      <c r="E648" s="63"/>
      <c r="F648" s="63"/>
      <c r="G648" s="65"/>
    </row>
    <row r="649" spans="1:7" x14ac:dyDescent="0.35">
      <c r="A649" s="63"/>
      <c r="B649" s="63"/>
      <c r="C649" s="63"/>
      <c r="D649" s="64"/>
      <c r="E649" s="63"/>
      <c r="F649" s="63"/>
      <c r="G649" s="65"/>
    </row>
    <row r="650" spans="1:7" x14ac:dyDescent="0.35">
      <c r="A650" s="63"/>
      <c r="B650" s="63"/>
      <c r="C650" s="63"/>
      <c r="D650" s="64"/>
      <c r="E650" s="63"/>
      <c r="F650" s="63"/>
      <c r="G650" s="65"/>
    </row>
    <row r="651" spans="1:7" x14ac:dyDescent="0.35">
      <c r="A651" s="63"/>
      <c r="B651" s="63"/>
      <c r="C651" s="63"/>
      <c r="D651" s="64"/>
      <c r="E651" s="63"/>
      <c r="F651" s="63"/>
      <c r="G651" s="65"/>
    </row>
    <row r="652" spans="1:7" x14ac:dyDescent="0.35">
      <c r="A652" s="63"/>
      <c r="B652" s="63"/>
      <c r="C652" s="63"/>
      <c r="D652" s="64"/>
      <c r="E652" s="63"/>
      <c r="F652" s="63"/>
      <c r="G652" s="65"/>
    </row>
    <row r="653" spans="1:7" x14ac:dyDescent="0.35">
      <c r="A653" s="63"/>
      <c r="B653" s="63"/>
      <c r="C653" s="63"/>
      <c r="D653" s="64"/>
      <c r="E653" s="63"/>
      <c r="F653" s="63"/>
      <c r="G653" s="65"/>
    </row>
    <row r="654" spans="1:7" x14ac:dyDescent="0.35">
      <c r="A654" s="63"/>
      <c r="B654" s="63"/>
      <c r="C654" s="63"/>
      <c r="D654" s="64"/>
      <c r="E654" s="63"/>
      <c r="F654" s="63"/>
      <c r="G654" s="65"/>
    </row>
    <row r="655" spans="1:7" x14ac:dyDescent="0.35">
      <c r="A655" s="63"/>
      <c r="B655" s="63"/>
      <c r="C655" s="63"/>
      <c r="D655" s="64"/>
      <c r="E655" s="63"/>
      <c r="F655" s="63"/>
      <c r="G655" s="65"/>
    </row>
    <row r="656" spans="1:7" x14ac:dyDescent="0.35">
      <c r="A656" s="63"/>
      <c r="B656" s="63"/>
      <c r="C656" s="63"/>
      <c r="D656" s="64"/>
      <c r="E656" s="63"/>
      <c r="F656" s="63"/>
      <c r="G656" s="65"/>
    </row>
    <row r="657" spans="1:7" x14ac:dyDescent="0.35">
      <c r="A657" s="63"/>
      <c r="B657" s="63"/>
      <c r="C657" s="63"/>
      <c r="D657" s="64"/>
      <c r="E657" s="63"/>
      <c r="F657" s="63"/>
      <c r="G657" s="65"/>
    </row>
    <row r="658" spans="1:7" x14ac:dyDescent="0.35">
      <c r="A658" s="63"/>
      <c r="B658" s="63"/>
      <c r="C658" s="63"/>
      <c r="D658" s="64"/>
      <c r="E658" s="63"/>
      <c r="F658" s="63"/>
      <c r="G658" s="65"/>
    </row>
    <row r="659" spans="1:7" x14ac:dyDescent="0.35">
      <c r="A659" s="63"/>
      <c r="B659" s="63"/>
      <c r="C659" s="63"/>
      <c r="D659" s="64"/>
      <c r="E659" s="63"/>
      <c r="F659" s="63"/>
      <c r="G659" s="65"/>
    </row>
    <row r="660" spans="1:7" x14ac:dyDescent="0.35">
      <c r="A660" s="63"/>
      <c r="B660" s="63"/>
      <c r="C660" s="63"/>
      <c r="D660" s="64"/>
      <c r="E660" s="63"/>
      <c r="F660" s="63"/>
      <c r="G660" s="65"/>
    </row>
    <row r="661" spans="1:7" x14ac:dyDescent="0.35">
      <c r="A661" s="63"/>
      <c r="B661" s="63"/>
      <c r="C661" s="63"/>
      <c r="D661" s="64"/>
      <c r="E661" s="63"/>
      <c r="F661" s="63"/>
      <c r="G661" s="65"/>
    </row>
    <row r="662" spans="1:7" x14ac:dyDescent="0.35">
      <c r="A662" s="63"/>
      <c r="B662" s="63"/>
      <c r="C662" s="63"/>
      <c r="D662" s="64"/>
      <c r="E662" s="63"/>
      <c r="F662" s="63"/>
      <c r="G662" s="65"/>
    </row>
    <row r="663" spans="1:7" x14ac:dyDescent="0.35">
      <c r="A663" s="63"/>
      <c r="B663" s="63"/>
      <c r="C663" s="63"/>
      <c r="D663" s="64"/>
      <c r="E663" s="63"/>
      <c r="F663" s="63"/>
      <c r="G663" s="65"/>
    </row>
    <row r="664" spans="1:7" x14ac:dyDescent="0.35">
      <c r="A664" s="63"/>
      <c r="B664" s="63"/>
      <c r="C664" s="63"/>
      <c r="D664" s="64"/>
      <c r="E664" s="63"/>
      <c r="F664" s="63"/>
      <c r="G664" s="65"/>
    </row>
    <row r="665" spans="1:7" x14ac:dyDescent="0.35">
      <c r="A665" s="63"/>
      <c r="B665" s="63"/>
      <c r="C665" s="63"/>
      <c r="D665" s="64"/>
      <c r="E665" s="63"/>
      <c r="F665" s="63"/>
      <c r="G665" s="65"/>
    </row>
    <row r="666" spans="1:7" x14ac:dyDescent="0.35">
      <c r="A666" s="63"/>
      <c r="B666" s="63"/>
      <c r="C666" s="63"/>
      <c r="D666" s="64"/>
      <c r="E666" s="63"/>
      <c r="F666" s="63"/>
      <c r="G666" s="65"/>
    </row>
    <row r="667" spans="1:7" x14ac:dyDescent="0.35">
      <c r="A667" s="63"/>
      <c r="B667" s="63"/>
      <c r="C667" s="63"/>
      <c r="D667" s="64"/>
      <c r="E667" s="63"/>
      <c r="F667" s="63"/>
      <c r="G667" s="65"/>
    </row>
    <row r="668" spans="1:7" x14ac:dyDescent="0.35">
      <c r="A668" s="63"/>
      <c r="B668" s="63"/>
      <c r="C668" s="63"/>
      <c r="D668" s="64"/>
      <c r="E668" s="63"/>
      <c r="F668" s="63"/>
      <c r="G668" s="65"/>
    </row>
    <row r="669" spans="1:7" x14ac:dyDescent="0.35">
      <c r="A669" s="63"/>
      <c r="B669" s="63"/>
      <c r="C669" s="63"/>
      <c r="D669" s="64"/>
      <c r="E669" s="63"/>
      <c r="F669" s="63"/>
      <c r="G669" s="65"/>
    </row>
    <row r="670" spans="1:7" x14ac:dyDescent="0.35">
      <c r="A670" s="63"/>
      <c r="B670" s="63"/>
      <c r="C670" s="63"/>
      <c r="D670" s="64"/>
      <c r="E670" s="63"/>
      <c r="F670" s="63"/>
      <c r="G670" s="65"/>
    </row>
    <row r="671" spans="1:7" x14ac:dyDescent="0.35">
      <c r="A671" s="63"/>
      <c r="B671" s="63"/>
      <c r="C671" s="63"/>
      <c r="D671" s="64"/>
      <c r="E671" s="63"/>
      <c r="F671" s="63"/>
      <c r="G671" s="65"/>
    </row>
    <row r="672" spans="1:7" x14ac:dyDescent="0.35">
      <c r="A672" s="63"/>
      <c r="B672" s="63"/>
      <c r="C672" s="63"/>
      <c r="D672" s="64"/>
      <c r="E672" s="63"/>
      <c r="F672" s="63"/>
      <c r="G672" s="65"/>
    </row>
    <row r="673" spans="1:7" x14ac:dyDescent="0.35">
      <c r="A673" s="63"/>
      <c r="B673" s="63"/>
      <c r="C673" s="63"/>
      <c r="D673" s="64"/>
      <c r="E673" s="63"/>
      <c r="F673" s="63"/>
      <c r="G673" s="65"/>
    </row>
    <row r="674" spans="1:7" x14ac:dyDescent="0.35">
      <c r="A674" s="63"/>
      <c r="B674" s="63"/>
      <c r="C674" s="63"/>
      <c r="D674" s="64"/>
      <c r="E674" s="63"/>
      <c r="F674" s="63"/>
      <c r="G674" s="65"/>
    </row>
    <row r="675" spans="1:7" x14ac:dyDescent="0.35">
      <c r="A675" s="63"/>
      <c r="B675" s="63"/>
      <c r="C675" s="63"/>
      <c r="D675" s="64"/>
      <c r="E675" s="63"/>
      <c r="F675" s="63"/>
      <c r="G675" s="65"/>
    </row>
    <row r="676" spans="1:7" x14ac:dyDescent="0.35">
      <c r="A676" s="63"/>
      <c r="B676" s="63"/>
      <c r="C676" s="63"/>
      <c r="D676" s="64"/>
      <c r="E676" s="63"/>
      <c r="F676" s="63"/>
      <c r="G676" s="65"/>
    </row>
    <row r="677" spans="1:7" x14ac:dyDescent="0.35">
      <c r="A677" s="63"/>
      <c r="B677" s="63"/>
      <c r="C677" s="63"/>
      <c r="D677" s="64"/>
      <c r="E677" s="63"/>
      <c r="F677" s="63"/>
      <c r="G677" s="65"/>
    </row>
    <row r="678" spans="1:7" x14ac:dyDescent="0.35">
      <c r="A678" s="63"/>
      <c r="B678" s="63"/>
      <c r="C678" s="63"/>
      <c r="D678" s="64"/>
      <c r="E678" s="63"/>
      <c r="F678" s="63"/>
      <c r="G678" s="65"/>
    </row>
    <row r="679" spans="1:7" x14ac:dyDescent="0.35">
      <c r="A679" s="63"/>
      <c r="B679" s="63"/>
      <c r="C679" s="63"/>
      <c r="D679" s="64"/>
      <c r="E679" s="63"/>
      <c r="F679" s="63"/>
      <c r="G679" s="65"/>
    </row>
    <row r="680" spans="1:7" x14ac:dyDescent="0.35">
      <c r="A680" s="63"/>
      <c r="B680" s="63"/>
      <c r="C680" s="63"/>
      <c r="D680" s="64"/>
      <c r="E680" s="63"/>
      <c r="F680" s="63"/>
      <c r="G680" s="65"/>
    </row>
    <row r="681" spans="1:7" x14ac:dyDescent="0.35">
      <c r="A681" s="63"/>
      <c r="B681" s="63"/>
      <c r="C681" s="63"/>
      <c r="D681" s="64"/>
      <c r="E681" s="63"/>
      <c r="F681" s="63"/>
      <c r="G681" s="65"/>
    </row>
    <row r="682" spans="1:7" x14ac:dyDescent="0.35">
      <c r="A682" s="63"/>
      <c r="B682" s="63"/>
      <c r="C682" s="63"/>
      <c r="D682" s="64"/>
      <c r="E682" s="63"/>
      <c r="F682" s="63"/>
      <c r="G682" s="65"/>
    </row>
    <row r="683" spans="1:7" x14ac:dyDescent="0.35">
      <c r="A683" s="63"/>
      <c r="B683" s="63"/>
      <c r="C683" s="63"/>
      <c r="D683" s="64"/>
      <c r="E683" s="63"/>
      <c r="F683" s="63"/>
      <c r="G683" s="65"/>
    </row>
    <row r="684" spans="1:7" x14ac:dyDescent="0.35">
      <c r="A684" s="63"/>
      <c r="B684" s="63"/>
      <c r="C684" s="63"/>
      <c r="D684" s="64"/>
      <c r="E684" s="63"/>
      <c r="F684" s="63"/>
      <c r="G684" s="65"/>
    </row>
    <row r="685" spans="1:7" x14ac:dyDescent="0.35">
      <c r="A685" s="63"/>
      <c r="B685" s="63"/>
      <c r="C685" s="63"/>
      <c r="D685" s="64"/>
      <c r="E685" s="63"/>
      <c r="F685" s="63"/>
      <c r="G685" s="65"/>
    </row>
    <row r="686" spans="1:7" x14ac:dyDescent="0.35">
      <c r="A686" s="63"/>
      <c r="B686" s="63"/>
      <c r="C686" s="63"/>
      <c r="D686" s="64"/>
      <c r="E686" s="63"/>
      <c r="F686" s="63"/>
      <c r="G686" s="65"/>
    </row>
    <row r="687" spans="1:7" x14ac:dyDescent="0.35">
      <c r="A687" s="63"/>
      <c r="B687" s="63"/>
      <c r="C687" s="63"/>
      <c r="D687" s="64"/>
      <c r="E687" s="63"/>
      <c r="F687" s="63"/>
      <c r="G687" s="65"/>
    </row>
    <row r="688" spans="1:7" x14ac:dyDescent="0.35">
      <c r="A688" s="63"/>
      <c r="B688" s="63"/>
      <c r="C688" s="63"/>
      <c r="D688" s="64"/>
      <c r="E688" s="63"/>
      <c r="F688" s="63"/>
      <c r="G688" s="65"/>
    </row>
    <row r="689" spans="1:7" x14ac:dyDescent="0.35">
      <c r="A689" s="63"/>
      <c r="B689" s="63"/>
      <c r="C689" s="63"/>
      <c r="D689" s="64"/>
      <c r="E689" s="63"/>
      <c r="F689" s="63"/>
      <c r="G689" s="65"/>
    </row>
    <row r="690" spans="1:7" x14ac:dyDescent="0.35">
      <c r="A690" s="63"/>
      <c r="B690" s="63"/>
      <c r="C690" s="63"/>
      <c r="D690" s="64"/>
      <c r="E690" s="63"/>
      <c r="F690" s="63"/>
      <c r="G690" s="65"/>
    </row>
    <row r="691" spans="1:7" x14ac:dyDescent="0.35">
      <c r="A691" s="63"/>
      <c r="B691" s="63"/>
      <c r="C691" s="63"/>
      <c r="D691" s="64"/>
      <c r="E691" s="63"/>
      <c r="F691" s="63"/>
      <c r="G691" s="65"/>
    </row>
    <row r="692" spans="1:7" x14ac:dyDescent="0.35">
      <c r="A692" s="63"/>
      <c r="B692" s="63"/>
      <c r="C692" s="63"/>
      <c r="D692" s="64"/>
      <c r="E692" s="63"/>
      <c r="F692" s="63"/>
      <c r="G692" s="65"/>
    </row>
    <row r="693" spans="1:7" x14ac:dyDescent="0.35">
      <c r="A693" s="63"/>
      <c r="B693" s="63"/>
      <c r="C693" s="63"/>
      <c r="D693" s="64"/>
      <c r="E693" s="63"/>
      <c r="F693" s="63"/>
      <c r="G693" s="65"/>
    </row>
    <row r="694" spans="1:7" x14ac:dyDescent="0.35">
      <c r="A694" s="63"/>
      <c r="B694" s="63"/>
      <c r="C694" s="63"/>
      <c r="D694" s="64"/>
      <c r="E694" s="63"/>
      <c r="F694" s="63"/>
      <c r="G694" s="65"/>
    </row>
    <row r="695" spans="1:7" x14ac:dyDescent="0.35">
      <c r="A695" s="63"/>
      <c r="B695" s="63"/>
      <c r="C695" s="63"/>
      <c r="D695" s="64"/>
      <c r="E695" s="63"/>
      <c r="F695" s="63"/>
      <c r="G695" s="65"/>
    </row>
    <row r="696" spans="1:7" x14ac:dyDescent="0.35">
      <c r="A696" s="63"/>
      <c r="B696" s="63"/>
      <c r="C696" s="63"/>
      <c r="D696" s="64"/>
      <c r="E696" s="63"/>
      <c r="F696" s="63"/>
      <c r="G696" s="65"/>
    </row>
    <row r="697" spans="1:7" x14ac:dyDescent="0.35">
      <c r="A697" s="63"/>
      <c r="B697" s="63"/>
      <c r="C697" s="63"/>
      <c r="D697" s="64"/>
      <c r="E697" s="63"/>
      <c r="F697" s="63"/>
      <c r="G697" s="65"/>
    </row>
    <row r="698" spans="1:7" x14ac:dyDescent="0.35">
      <c r="A698" s="63"/>
      <c r="B698" s="63"/>
      <c r="C698" s="63"/>
      <c r="D698" s="64"/>
      <c r="E698" s="63"/>
      <c r="F698" s="63"/>
      <c r="G698" s="65"/>
    </row>
    <row r="699" spans="1:7" x14ac:dyDescent="0.35">
      <c r="A699" s="63"/>
      <c r="B699" s="63"/>
      <c r="C699" s="63"/>
      <c r="D699" s="64"/>
      <c r="E699" s="63"/>
      <c r="F699" s="63"/>
      <c r="G699" s="65"/>
    </row>
    <row r="700" spans="1:7" x14ac:dyDescent="0.35">
      <c r="A700" s="63"/>
      <c r="B700" s="63"/>
      <c r="C700" s="63"/>
      <c r="D700" s="64"/>
      <c r="E700" s="63"/>
      <c r="F700" s="63"/>
      <c r="G700" s="65"/>
    </row>
    <row r="701" spans="1:7" x14ac:dyDescent="0.35">
      <c r="A701" s="63"/>
      <c r="B701" s="63"/>
      <c r="C701" s="63"/>
      <c r="D701" s="64"/>
      <c r="E701" s="63"/>
      <c r="F701" s="63"/>
      <c r="G701" s="65"/>
    </row>
    <row r="702" spans="1:7" x14ac:dyDescent="0.35">
      <c r="A702" s="63"/>
      <c r="B702" s="63"/>
      <c r="C702" s="63"/>
      <c r="D702" s="64"/>
      <c r="E702" s="63"/>
      <c r="F702" s="63"/>
      <c r="G702" s="65"/>
    </row>
    <row r="703" spans="1:7" x14ac:dyDescent="0.35">
      <c r="A703" s="63"/>
      <c r="B703" s="63"/>
      <c r="C703" s="63"/>
      <c r="D703" s="64"/>
      <c r="E703" s="63"/>
      <c r="F703" s="63"/>
      <c r="G703" s="65"/>
    </row>
    <row r="704" spans="1:7" x14ac:dyDescent="0.35">
      <c r="A704" s="63"/>
      <c r="B704" s="63"/>
      <c r="C704" s="63"/>
      <c r="D704" s="64"/>
      <c r="E704" s="63"/>
      <c r="F704" s="63"/>
      <c r="G704" s="65"/>
    </row>
    <row r="705" spans="1:7" x14ac:dyDescent="0.35">
      <c r="A705" s="63"/>
      <c r="B705" s="63"/>
      <c r="C705" s="63"/>
      <c r="D705" s="64"/>
      <c r="E705" s="63"/>
      <c r="F705" s="63"/>
      <c r="G705" s="65"/>
    </row>
    <row r="706" spans="1:7" x14ac:dyDescent="0.35">
      <c r="A706" s="63"/>
      <c r="B706" s="63"/>
      <c r="C706" s="63"/>
      <c r="D706" s="64"/>
      <c r="E706" s="63"/>
      <c r="F706" s="63"/>
      <c r="G706" s="65"/>
    </row>
    <row r="707" spans="1:7" x14ac:dyDescent="0.35">
      <c r="A707" s="63"/>
      <c r="B707" s="63"/>
      <c r="C707" s="63"/>
      <c r="D707" s="64"/>
      <c r="E707" s="63"/>
      <c r="F707" s="63"/>
      <c r="G707" s="65"/>
    </row>
    <row r="708" spans="1:7" x14ac:dyDescent="0.35">
      <c r="A708" s="63"/>
      <c r="B708" s="63"/>
      <c r="C708" s="63"/>
      <c r="D708" s="64"/>
      <c r="E708" s="63"/>
      <c r="F708" s="63"/>
      <c r="G708" s="65"/>
    </row>
    <row r="709" spans="1:7" x14ac:dyDescent="0.35">
      <c r="A709" s="63"/>
      <c r="B709" s="63"/>
      <c r="C709" s="63"/>
      <c r="D709" s="64"/>
      <c r="E709" s="63"/>
      <c r="F709" s="63"/>
      <c r="G709" s="65"/>
    </row>
    <row r="710" spans="1:7" x14ac:dyDescent="0.35">
      <c r="A710" s="63"/>
      <c r="B710" s="63"/>
      <c r="C710" s="63"/>
      <c r="D710" s="64"/>
      <c r="E710" s="63"/>
      <c r="F710" s="63"/>
      <c r="G710" s="65"/>
    </row>
    <row r="711" spans="1:7" x14ac:dyDescent="0.35">
      <c r="A711" s="63"/>
      <c r="B711" s="63"/>
      <c r="C711" s="63"/>
      <c r="D711" s="64"/>
      <c r="E711" s="63"/>
      <c r="F711" s="63"/>
      <c r="G711" s="65"/>
    </row>
    <row r="712" spans="1:7" x14ac:dyDescent="0.35">
      <c r="A712" s="63"/>
      <c r="B712" s="63"/>
      <c r="C712" s="63"/>
      <c r="D712" s="64"/>
      <c r="E712" s="63"/>
      <c r="F712" s="63"/>
      <c r="G712" s="65"/>
    </row>
    <row r="713" spans="1:7" x14ac:dyDescent="0.35">
      <c r="A713" s="63"/>
      <c r="B713" s="63"/>
      <c r="C713" s="63"/>
      <c r="D713" s="64"/>
      <c r="E713" s="63"/>
      <c r="F713" s="63"/>
      <c r="G713" s="65"/>
    </row>
    <row r="714" spans="1:7" x14ac:dyDescent="0.35">
      <c r="A714" s="63"/>
      <c r="B714" s="63"/>
      <c r="C714" s="63"/>
      <c r="D714" s="64"/>
      <c r="E714" s="63"/>
      <c r="F714" s="63"/>
      <c r="G714" s="65"/>
    </row>
    <row r="715" spans="1:7" x14ac:dyDescent="0.35">
      <c r="A715" s="63"/>
      <c r="B715" s="63"/>
      <c r="C715" s="63"/>
      <c r="D715" s="64"/>
      <c r="E715" s="63"/>
      <c r="F715" s="63"/>
      <c r="G715" s="65"/>
    </row>
    <row r="716" spans="1:7" x14ac:dyDescent="0.35">
      <c r="A716" s="63"/>
      <c r="B716" s="63"/>
      <c r="C716" s="63"/>
      <c r="D716" s="64"/>
      <c r="E716" s="63"/>
      <c r="F716" s="63"/>
      <c r="G716" s="65"/>
    </row>
    <row r="717" spans="1:7" x14ac:dyDescent="0.35">
      <c r="A717" s="63"/>
      <c r="B717" s="63"/>
      <c r="C717" s="63"/>
      <c r="D717" s="64"/>
      <c r="E717" s="63"/>
      <c r="F717" s="63"/>
      <c r="G717" s="65"/>
    </row>
    <row r="718" spans="1:7" x14ac:dyDescent="0.35">
      <c r="A718" s="63"/>
      <c r="B718" s="63"/>
      <c r="C718" s="63"/>
      <c r="D718" s="64"/>
      <c r="E718" s="63"/>
      <c r="F718" s="63"/>
      <c r="G718" s="65"/>
    </row>
    <row r="719" spans="1:7" x14ac:dyDescent="0.35">
      <c r="A719" s="63"/>
      <c r="B719" s="63"/>
      <c r="C719" s="63"/>
      <c r="D719" s="64"/>
      <c r="E719" s="63"/>
      <c r="F719" s="63"/>
      <c r="G719" s="65"/>
    </row>
    <row r="720" spans="1:7" x14ac:dyDescent="0.35">
      <c r="A720" s="63"/>
      <c r="B720" s="63"/>
      <c r="C720" s="63"/>
      <c r="D720" s="64"/>
      <c r="E720" s="63"/>
      <c r="F720" s="63"/>
      <c r="G720" s="65"/>
    </row>
    <row r="721" spans="1:7" x14ac:dyDescent="0.35">
      <c r="A721" s="63"/>
      <c r="B721" s="63"/>
      <c r="C721" s="63"/>
      <c r="D721" s="64"/>
      <c r="E721" s="63"/>
      <c r="F721" s="63"/>
      <c r="G721" s="65"/>
    </row>
    <row r="722" spans="1:7" x14ac:dyDescent="0.35">
      <c r="A722" s="63"/>
      <c r="B722" s="63"/>
      <c r="C722" s="63"/>
      <c r="D722" s="64"/>
      <c r="E722" s="63"/>
      <c r="F722" s="63"/>
      <c r="G722" s="65"/>
    </row>
    <row r="723" spans="1:7" x14ac:dyDescent="0.35">
      <c r="A723" s="63"/>
      <c r="B723" s="63"/>
      <c r="C723" s="63"/>
      <c r="D723" s="64"/>
      <c r="E723" s="63"/>
      <c r="F723" s="63"/>
      <c r="G723" s="65"/>
    </row>
    <row r="724" spans="1:7" x14ac:dyDescent="0.35">
      <c r="A724" s="63"/>
      <c r="B724" s="63"/>
      <c r="C724" s="63"/>
      <c r="D724" s="64"/>
      <c r="E724" s="63"/>
      <c r="F724" s="63"/>
      <c r="G724" s="65"/>
    </row>
    <row r="725" spans="1:7" x14ac:dyDescent="0.35">
      <c r="A725" s="63"/>
      <c r="B725" s="63"/>
      <c r="C725" s="63"/>
      <c r="D725" s="64"/>
      <c r="E725" s="63"/>
      <c r="F725" s="63"/>
      <c r="G725" s="65"/>
    </row>
    <row r="726" spans="1:7" x14ac:dyDescent="0.35">
      <c r="A726" s="63"/>
      <c r="B726" s="63"/>
      <c r="C726" s="63"/>
      <c r="D726" s="64"/>
      <c r="E726" s="63"/>
      <c r="F726" s="63"/>
      <c r="G726" s="65"/>
    </row>
    <row r="727" spans="1:7" x14ac:dyDescent="0.35">
      <c r="A727" s="63"/>
      <c r="B727" s="63"/>
      <c r="C727" s="63"/>
      <c r="D727" s="64"/>
      <c r="E727" s="63"/>
      <c r="F727" s="63"/>
      <c r="G727" s="65"/>
    </row>
    <row r="728" spans="1:7" x14ac:dyDescent="0.35">
      <c r="A728" s="63"/>
      <c r="B728" s="63"/>
      <c r="C728" s="63"/>
      <c r="D728" s="64"/>
      <c r="E728" s="63"/>
      <c r="F728" s="63"/>
      <c r="G728" s="65"/>
    </row>
    <row r="729" spans="1:7" x14ac:dyDescent="0.35">
      <c r="A729" s="63"/>
      <c r="B729" s="63"/>
      <c r="C729" s="63"/>
      <c r="D729" s="64"/>
      <c r="E729" s="63"/>
      <c r="F729" s="63"/>
      <c r="G729" s="65"/>
    </row>
    <row r="730" spans="1:7" x14ac:dyDescent="0.35">
      <c r="A730" s="63"/>
      <c r="B730" s="63"/>
      <c r="C730" s="63"/>
      <c r="D730" s="64"/>
      <c r="E730" s="63"/>
      <c r="F730" s="63"/>
      <c r="G730" s="65"/>
    </row>
    <row r="731" spans="1:7" x14ac:dyDescent="0.35">
      <c r="A731" s="63"/>
      <c r="B731" s="63"/>
      <c r="C731" s="63"/>
      <c r="D731" s="64"/>
      <c r="E731" s="63"/>
      <c r="F731" s="63"/>
      <c r="G731" s="65"/>
    </row>
    <row r="732" spans="1:7" x14ac:dyDescent="0.35">
      <c r="A732" s="63"/>
      <c r="B732" s="63"/>
      <c r="C732" s="63"/>
      <c r="D732" s="64"/>
      <c r="E732" s="63"/>
      <c r="F732" s="63"/>
      <c r="G732" s="65"/>
    </row>
    <row r="733" spans="1:7" x14ac:dyDescent="0.35">
      <c r="A733" s="63"/>
      <c r="B733" s="63"/>
      <c r="C733" s="63"/>
      <c r="D733" s="64"/>
      <c r="E733" s="63"/>
      <c r="F733" s="63"/>
      <c r="G733" s="65"/>
    </row>
    <row r="734" spans="1:7" x14ac:dyDescent="0.35">
      <c r="A734" s="63"/>
      <c r="B734" s="63"/>
      <c r="C734" s="63"/>
      <c r="D734" s="64"/>
      <c r="E734" s="63"/>
      <c r="F734" s="63"/>
      <c r="G734" s="65"/>
    </row>
    <row r="735" spans="1:7" x14ac:dyDescent="0.35">
      <c r="A735" s="63"/>
      <c r="B735" s="63"/>
      <c r="C735" s="63"/>
      <c r="D735" s="64"/>
      <c r="E735" s="63"/>
      <c r="F735" s="63"/>
      <c r="G735" s="65"/>
    </row>
    <row r="736" spans="1:7" x14ac:dyDescent="0.35">
      <c r="A736" s="63"/>
      <c r="B736" s="63"/>
      <c r="C736" s="63"/>
      <c r="D736" s="64"/>
      <c r="E736" s="63"/>
      <c r="F736" s="63"/>
      <c r="G736" s="65"/>
    </row>
    <row r="737" spans="1:7" x14ac:dyDescent="0.35">
      <c r="A737" s="63"/>
      <c r="B737" s="63"/>
      <c r="C737" s="63"/>
      <c r="D737" s="64"/>
      <c r="E737" s="63"/>
      <c r="F737" s="63"/>
      <c r="G737" s="65"/>
    </row>
    <row r="738" spans="1:7" x14ac:dyDescent="0.35">
      <c r="A738" s="63"/>
      <c r="B738" s="63"/>
      <c r="C738" s="63"/>
      <c r="D738" s="64"/>
      <c r="E738" s="63"/>
      <c r="F738" s="63"/>
      <c r="G738" s="65"/>
    </row>
    <row r="739" spans="1:7" x14ac:dyDescent="0.35">
      <c r="A739" s="63"/>
      <c r="B739" s="63"/>
      <c r="C739" s="63"/>
      <c r="D739" s="64"/>
      <c r="E739" s="63"/>
      <c r="F739" s="63"/>
      <c r="G739" s="65"/>
    </row>
    <row r="740" spans="1:7" x14ac:dyDescent="0.35">
      <c r="A740" s="63"/>
      <c r="B740" s="63"/>
      <c r="C740" s="63"/>
      <c r="D740" s="64"/>
      <c r="E740" s="63"/>
      <c r="F740" s="63"/>
      <c r="G740" s="65"/>
    </row>
    <row r="741" spans="1:7" x14ac:dyDescent="0.35">
      <c r="A741" s="63"/>
      <c r="B741" s="63"/>
      <c r="C741" s="63"/>
      <c r="D741" s="64"/>
      <c r="E741" s="63"/>
      <c r="F741" s="63"/>
      <c r="G741" s="65"/>
    </row>
    <row r="742" spans="1:7" x14ac:dyDescent="0.35">
      <c r="A742" s="63"/>
      <c r="B742" s="63"/>
      <c r="C742" s="63"/>
      <c r="D742" s="64"/>
      <c r="E742" s="63"/>
      <c r="F742" s="63"/>
      <c r="G742" s="65"/>
    </row>
    <row r="743" spans="1:7" x14ac:dyDescent="0.35">
      <c r="A743" s="63"/>
      <c r="B743" s="63"/>
      <c r="C743" s="63"/>
      <c r="D743" s="64"/>
      <c r="E743" s="63"/>
      <c r="F743" s="63"/>
      <c r="G743" s="65"/>
    </row>
    <row r="744" spans="1:7" x14ac:dyDescent="0.35">
      <c r="A744" s="63"/>
      <c r="B744" s="63"/>
      <c r="C744" s="63"/>
      <c r="D744" s="64"/>
      <c r="E744" s="63"/>
      <c r="F744" s="63"/>
      <c r="G744" s="65"/>
    </row>
    <row r="745" spans="1:7" x14ac:dyDescent="0.35">
      <c r="A745" s="63"/>
      <c r="B745" s="63"/>
      <c r="C745" s="63"/>
      <c r="D745" s="64"/>
      <c r="E745" s="63"/>
      <c r="F745" s="63"/>
      <c r="G745" s="65"/>
    </row>
    <row r="746" spans="1:7" x14ac:dyDescent="0.35">
      <c r="A746" s="63"/>
      <c r="B746" s="63"/>
      <c r="C746" s="63"/>
      <c r="D746" s="64"/>
      <c r="E746" s="63"/>
      <c r="F746" s="63"/>
      <c r="G746" s="65"/>
    </row>
    <row r="747" spans="1:7" x14ac:dyDescent="0.35">
      <c r="A747" s="63"/>
      <c r="B747" s="63"/>
      <c r="C747" s="63"/>
      <c r="D747" s="64"/>
      <c r="E747" s="63"/>
      <c r="F747" s="63"/>
      <c r="G747" s="65"/>
    </row>
    <row r="748" spans="1:7" x14ac:dyDescent="0.35">
      <c r="A748" s="63"/>
      <c r="B748" s="63"/>
      <c r="C748" s="63"/>
      <c r="D748" s="64"/>
      <c r="E748" s="63"/>
      <c r="F748" s="63"/>
      <c r="G748" s="65"/>
    </row>
    <row r="749" spans="1:7" x14ac:dyDescent="0.35">
      <c r="A749" s="63"/>
      <c r="B749" s="63"/>
      <c r="C749" s="63"/>
      <c r="D749" s="64"/>
      <c r="E749" s="63"/>
      <c r="F749" s="63"/>
      <c r="G749" s="65"/>
    </row>
    <row r="750" spans="1:7" x14ac:dyDescent="0.35">
      <c r="A750" s="63"/>
      <c r="B750" s="63"/>
      <c r="C750" s="63"/>
      <c r="D750" s="64"/>
      <c r="E750" s="63"/>
      <c r="F750" s="63"/>
      <c r="G750" s="65"/>
    </row>
    <row r="751" spans="1:7" x14ac:dyDescent="0.35">
      <c r="A751" s="63"/>
      <c r="B751" s="63"/>
      <c r="C751" s="63"/>
      <c r="D751" s="64"/>
      <c r="E751" s="63"/>
      <c r="F751" s="63"/>
      <c r="G751" s="65"/>
    </row>
    <row r="752" spans="1:7" x14ac:dyDescent="0.35">
      <c r="A752" s="63"/>
      <c r="B752" s="63"/>
      <c r="C752" s="63"/>
      <c r="D752" s="64"/>
      <c r="E752" s="63"/>
      <c r="F752" s="63"/>
      <c r="G752" s="65"/>
    </row>
    <row r="753" spans="1:7" x14ac:dyDescent="0.35">
      <c r="A753" s="63"/>
      <c r="B753" s="63"/>
      <c r="C753" s="63"/>
      <c r="D753" s="64"/>
      <c r="E753" s="63"/>
      <c r="F753" s="63"/>
      <c r="G753" s="65"/>
    </row>
    <row r="754" spans="1:7" x14ac:dyDescent="0.35">
      <c r="A754" s="63"/>
      <c r="B754" s="63"/>
      <c r="C754" s="63"/>
      <c r="D754" s="64"/>
      <c r="E754" s="63"/>
      <c r="F754" s="63"/>
      <c r="G754" s="65"/>
    </row>
    <row r="755" spans="1:7" x14ac:dyDescent="0.35">
      <c r="A755" s="63"/>
      <c r="B755" s="63"/>
      <c r="C755" s="63"/>
      <c r="D755" s="64"/>
      <c r="E755" s="63"/>
      <c r="F755" s="63"/>
      <c r="G755" s="65"/>
    </row>
    <row r="756" spans="1:7" x14ac:dyDescent="0.35">
      <c r="A756" s="63"/>
      <c r="B756" s="63"/>
      <c r="C756" s="63"/>
      <c r="D756" s="64"/>
      <c r="E756" s="63"/>
      <c r="F756" s="63"/>
      <c r="G756" s="65"/>
    </row>
    <row r="757" spans="1:7" x14ac:dyDescent="0.35">
      <c r="A757" s="63"/>
      <c r="B757" s="63"/>
      <c r="C757" s="63"/>
      <c r="D757" s="64"/>
      <c r="E757" s="63"/>
      <c r="F757" s="63"/>
      <c r="G757" s="65"/>
    </row>
    <row r="758" spans="1:7" x14ac:dyDescent="0.35">
      <c r="A758" s="63"/>
      <c r="B758" s="63"/>
      <c r="C758" s="63"/>
      <c r="D758" s="64"/>
      <c r="E758" s="63"/>
      <c r="F758" s="63"/>
      <c r="G758" s="65"/>
    </row>
    <row r="759" spans="1:7" x14ac:dyDescent="0.35">
      <c r="A759" s="63"/>
      <c r="B759" s="63"/>
      <c r="C759" s="63"/>
      <c r="D759" s="64"/>
      <c r="E759" s="63"/>
      <c r="F759" s="63"/>
      <c r="G759" s="65"/>
    </row>
    <row r="760" spans="1:7" x14ac:dyDescent="0.35">
      <c r="A760" s="63"/>
      <c r="B760" s="63"/>
      <c r="C760" s="63"/>
      <c r="D760" s="64"/>
      <c r="E760" s="63"/>
      <c r="F760" s="63"/>
      <c r="G760" s="65"/>
    </row>
    <row r="761" spans="1:7" x14ac:dyDescent="0.35">
      <c r="A761" s="63"/>
      <c r="B761" s="63"/>
      <c r="C761" s="63"/>
      <c r="D761" s="64"/>
      <c r="E761" s="63"/>
      <c r="F761" s="63"/>
      <c r="G761" s="65"/>
    </row>
    <row r="762" spans="1:7" x14ac:dyDescent="0.35">
      <c r="A762" s="63"/>
      <c r="B762" s="63"/>
      <c r="C762" s="63"/>
      <c r="D762" s="64"/>
      <c r="E762" s="63"/>
      <c r="F762" s="63"/>
      <c r="G762" s="65"/>
    </row>
    <row r="763" spans="1:7" x14ac:dyDescent="0.35">
      <c r="A763" s="63"/>
      <c r="B763" s="63"/>
      <c r="C763" s="63"/>
      <c r="D763" s="64"/>
      <c r="E763" s="63"/>
      <c r="F763" s="63"/>
      <c r="G763" s="65"/>
    </row>
    <row r="764" spans="1:7" x14ac:dyDescent="0.35">
      <c r="A764" s="63"/>
      <c r="B764" s="63"/>
      <c r="C764" s="63"/>
      <c r="D764" s="64"/>
      <c r="E764" s="63"/>
      <c r="F764" s="63"/>
      <c r="G764" s="65"/>
    </row>
    <row r="765" spans="1:7" x14ac:dyDescent="0.35">
      <c r="A765" s="63"/>
      <c r="B765" s="63"/>
      <c r="C765" s="63"/>
      <c r="D765" s="64"/>
      <c r="E765" s="63"/>
      <c r="F765" s="63"/>
      <c r="G765" s="65"/>
    </row>
    <row r="766" spans="1:7" x14ac:dyDescent="0.35">
      <c r="A766" s="63"/>
      <c r="B766" s="63"/>
      <c r="C766" s="63"/>
      <c r="D766" s="64"/>
      <c r="E766" s="63"/>
      <c r="F766" s="63"/>
      <c r="G766" s="65"/>
    </row>
    <row r="767" spans="1:7" x14ac:dyDescent="0.35">
      <c r="A767" s="63"/>
      <c r="B767" s="63"/>
      <c r="C767" s="63"/>
      <c r="D767" s="64"/>
      <c r="E767" s="63"/>
      <c r="F767" s="63"/>
      <c r="G767" s="65"/>
    </row>
    <row r="768" spans="1:7" x14ac:dyDescent="0.35">
      <c r="A768" s="63"/>
      <c r="B768" s="63"/>
      <c r="C768" s="63"/>
      <c r="D768" s="64"/>
      <c r="E768" s="63"/>
      <c r="F768" s="63"/>
      <c r="G768" s="65"/>
    </row>
    <row r="769" spans="1:7" x14ac:dyDescent="0.35">
      <c r="A769" s="63"/>
      <c r="B769" s="63"/>
      <c r="C769" s="63"/>
      <c r="D769" s="64"/>
      <c r="E769" s="63"/>
      <c r="F769" s="63"/>
      <c r="G769" s="65"/>
    </row>
    <row r="770" spans="1:7" x14ac:dyDescent="0.35">
      <c r="A770" s="63"/>
      <c r="B770" s="63"/>
      <c r="C770" s="63"/>
      <c r="D770" s="64"/>
      <c r="E770" s="63"/>
      <c r="F770" s="63"/>
      <c r="G770" s="65"/>
    </row>
    <row r="771" spans="1:7" x14ac:dyDescent="0.35">
      <c r="A771" s="63"/>
      <c r="B771" s="63"/>
      <c r="C771" s="63"/>
      <c r="D771" s="64"/>
      <c r="E771" s="63"/>
      <c r="F771" s="63"/>
      <c r="G771" s="65"/>
    </row>
    <row r="772" spans="1:7" x14ac:dyDescent="0.35">
      <c r="A772" s="63"/>
      <c r="B772" s="63"/>
      <c r="C772" s="63"/>
      <c r="D772" s="64"/>
      <c r="E772" s="63"/>
      <c r="F772" s="63"/>
      <c r="G772" s="65"/>
    </row>
    <row r="773" spans="1:7" x14ac:dyDescent="0.35">
      <c r="A773" s="63"/>
      <c r="B773" s="63"/>
      <c r="C773" s="63"/>
      <c r="D773" s="64"/>
      <c r="E773" s="63"/>
      <c r="F773" s="63"/>
      <c r="G773" s="65"/>
    </row>
    <row r="774" spans="1:7" x14ac:dyDescent="0.35">
      <c r="A774" s="63"/>
      <c r="B774" s="63"/>
      <c r="C774" s="63"/>
      <c r="D774" s="64"/>
      <c r="E774" s="63"/>
      <c r="F774" s="63"/>
      <c r="G774" s="65"/>
    </row>
    <row r="775" spans="1:7" x14ac:dyDescent="0.35">
      <c r="A775" s="63"/>
      <c r="B775" s="63"/>
      <c r="C775" s="63"/>
      <c r="D775" s="64"/>
      <c r="E775" s="63"/>
      <c r="F775" s="63"/>
      <c r="G775" s="65"/>
    </row>
    <row r="776" spans="1:7" x14ac:dyDescent="0.35">
      <c r="A776" s="63"/>
      <c r="B776" s="63"/>
      <c r="C776" s="63"/>
      <c r="D776" s="64"/>
      <c r="E776" s="63"/>
      <c r="F776" s="63"/>
      <c r="G776" s="65"/>
    </row>
    <row r="777" spans="1:7" x14ac:dyDescent="0.35">
      <c r="A777" s="63"/>
      <c r="B777" s="63"/>
      <c r="C777" s="63"/>
      <c r="D777" s="64"/>
      <c r="E777" s="63"/>
      <c r="F777" s="63"/>
      <c r="G777" s="65"/>
    </row>
    <row r="778" spans="1:7" x14ac:dyDescent="0.35">
      <c r="A778" s="63"/>
      <c r="B778" s="63"/>
      <c r="C778" s="63"/>
      <c r="D778" s="64"/>
      <c r="E778" s="63"/>
      <c r="F778" s="63"/>
      <c r="G778" s="65"/>
    </row>
    <row r="779" spans="1:7" x14ac:dyDescent="0.35">
      <c r="A779" s="63"/>
      <c r="B779" s="63"/>
      <c r="C779" s="63"/>
      <c r="D779" s="64"/>
      <c r="E779" s="63"/>
      <c r="F779" s="63"/>
      <c r="G779" s="65"/>
    </row>
    <row r="780" spans="1:7" x14ac:dyDescent="0.35">
      <c r="A780" s="63"/>
      <c r="B780" s="63"/>
      <c r="C780" s="63"/>
      <c r="D780" s="64"/>
      <c r="E780" s="63"/>
      <c r="F780" s="63"/>
      <c r="G780" s="65"/>
    </row>
    <row r="781" spans="1:7" x14ac:dyDescent="0.35">
      <c r="A781" s="63"/>
      <c r="B781" s="63"/>
      <c r="C781" s="63"/>
      <c r="D781" s="64"/>
      <c r="E781" s="63"/>
      <c r="F781" s="63"/>
      <c r="G781" s="65"/>
    </row>
    <row r="782" spans="1:7" x14ac:dyDescent="0.35">
      <c r="A782" s="63"/>
      <c r="B782" s="63"/>
      <c r="C782" s="63"/>
      <c r="D782" s="64"/>
      <c r="E782" s="63"/>
      <c r="F782" s="63"/>
      <c r="G782" s="65"/>
    </row>
    <row r="783" spans="1:7" x14ac:dyDescent="0.35">
      <c r="A783" s="63"/>
      <c r="B783" s="63"/>
      <c r="C783" s="63"/>
      <c r="D783" s="64"/>
      <c r="E783" s="63"/>
      <c r="F783" s="63"/>
      <c r="G783" s="65"/>
    </row>
    <row r="784" spans="1:7" x14ac:dyDescent="0.35">
      <c r="A784" s="63"/>
      <c r="B784" s="63"/>
      <c r="C784" s="63"/>
      <c r="D784" s="64"/>
      <c r="E784" s="63"/>
      <c r="F784" s="63"/>
      <c r="G784" s="65"/>
    </row>
    <row r="785" spans="1:7" x14ac:dyDescent="0.35">
      <c r="A785" s="63"/>
      <c r="B785" s="63"/>
      <c r="C785" s="63"/>
      <c r="D785" s="64"/>
      <c r="E785" s="63"/>
      <c r="F785" s="63"/>
      <c r="G785" s="65"/>
    </row>
    <row r="786" spans="1:7" x14ac:dyDescent="0.35">
      <c r="A786" s="63"/>
      <c r="B786" s="63"/>
      <c r="C786" s="63"/>
      <c r="D786" s="64"/>
      <c r="E786" s="63"/>
      <c r="F786" s="63"/>
      <c r="G786" s="65"/>
    </row>
    <row r="787" spans="1:7" x14ac:dyDescent="0.35">
      <c r="A787" s="63"/>
      <c r="B787" s="63"/>
      <c r="C787" s="63"/>
      <c r="D787" s="64"/>
      <c r="E787" s="63"/>
      <c r="F787" s="63"/>
      <c r="G787" s="65"/>
    </row>
    <row r="788" spans="1:7" x14ac:dyDescent="0.35">
      <c r="A788" s="63"/>
      <c r="B788" s="63"/>
      <c r="C788" s="63"/>
      <c r="D788" s="64"/>
      <c r="E788" s="63"/>
      <c r="F788" s="63"/>
      <c r="G788" s="65"/>
    </row>
    <row r="789" spans="1:7" x14ac:dyDescent="0.35">
      <c r="A789" s="63"/>
      <c r="B789" s="63"/>
      <c r="C789" s="63"/>
      <c r="D789" s="64"/>
      <c r="E789" s="63"/>
      <c r="F789" s="63"/>
      <c r="G789" s="65"/>
    </row>
    <row r="790" spans="1:7" x14ac:dyDescent="0.35">
      <c r="A790" s="63"/>
      <c r="B790" s="63"/>
      <c r="C790" s="63"/>
      <c r="D790" s="64"/>
      <c r="E790" s="63"/>
      <c r="F790" s="63"/>
      <c r="G790" s="65"/>
    </row>
    <row r="791" spans="1:7" x14ac:dyDescent="0.35">
      <c r="A791" s="63"/>
      <c r="B791" s="63"/>
      <c r="C791" s="63"/>
      <c r="D791" s="64"/>
      <c r="E791" s="63"/>
      <c r="F791" s="63"/>
      <c r="G791" s="65"/>
    </row>
    <row r="792" spans="1:7" x14ac:dyDescent="0.35">
      <c r="A792" s="63"/>
      <c r="B792" s="63"/>
      <c r="C792" s="63"/>
      <c r="D792" s="64"/>
      <c r="E792" s="63"/>
      <c r="F792" s="63"/>
      <c r="G792" s="65"/>
    </row>
    <row r="793" spans="1:7" x14ac:dyDescent="0.35">
      <c r="A793" s="63"/>
      <c r="B793" s="63"/>
      <c r="C793" s="63"/>
      <c r="D793" s="64"/>
      <c r="E793" s="63"/>
      <c r="F793" s="63"/>
      <c r="G793" s="65"/>
    </row>
    <row r="794" spans="1:7" x14ac:dyDescent="0.35">
      <c r="A794" s="63"/>
      <c r="B794" s="63"/>
      <c r="C794" s="63"/>
      <c r="D794" s="64"/>
      <c r="E794" s="63"/>
      <c r="F794" s="63"/>
      <c r="G794" s="65"/>
    </row>
    <row r="795" spans="1:7" x14ac:dyDescent="0.35">
      <c r="A795" s="63"/>
      <c r="B795" s="63"/>
      <c r="C795" s="63"/>
      <c r="D795" s="64"/>
      <c r="E795" s="63"/>
      <c r="F795" s="63"/>
      <c r="G795" s="65"/>
    </row>
    <row r="796" spans="1:7" x14ac:dyDescent="0.35">
      <c r="A796" s="63"/>
      <c r="B796" s="63"/>
      <c r="C796" s="63"/>
      <c r="D796" s="64"/>
      <c r="E796" s="63"/>
      <c r="F796" s="63"/>
      <c r="G796" s="65"/>
    </row>
    <row r="797" spans="1:7" x14ac:dyDescent="0.35">
      <c r="A797" s="63"/>
      <c r="B797" s="63"/>
      <c r="C797" s="63"/>
      <c r="D797" s="64"/>
      <c r="E797" s="63"/>
      <c r="F797" s="63"/>
      <c r="G797" s="65"/>
    </row>
    <row r="798" spans="1:7" x14ac:dyDescent="0.35">
      <c r="A798" s="63"/>
      <c r="B798" s="63"/>
      <c r="C798" s="63"/>
      <c r="D798" s="64"/>
      <c r="E798" s="63"/>
      <c r="F798" s="63"/>
      <c r="G798" s="65"/>
    </row>
    <row r="799" spans="1:7" x14ac:dyDescent="0.35">
      <c r="A799" s="63"/>
      <c r="B799" s="63"/>
      <c r="C799" s="63"/>
      <c r="D799" s="64"/>
      <c r="E799" s="79"/>
      <c r="F799" s="63"/>
      <c r="G799" s="65"/>
    </row>
    <row r="800" spans="1:7" x14ac:dyDescent="0.35">
      <c r="A800" s="63"/>
      <c r="B800" s="63"/>
      <c r="C800" s="63"/>
      <c r="D800" s="64"/>
      <c r="E800" s="80"/>
      <c r="F800" s="63"/>
      <c r="G800" s="65"/>
    </row>
    <row r="801" spans="1:7" x14ac:dyDescent="0.35">
      <c r="A801" s="63"/>
      <c r="B801" s="63"/>
      <c r="C801" s="63"/>
      <c r="D801" s="64"/>
      <c r="E801" s="80"/>
      <c r="F801" s="63"/>
      <c r="G801" s="65"/>
    </row>
    <row r="802" spans="1:7" x14ac:dyDescent="0.35">
      <c r="A802" s="63"/>
      <c r="B802" s="63"/>
      <c r="C802" s="63"/>
      <c r="D802" s="64"/>
      <c r="E802" s="80"/>
      <c r="F802" s="63"/>
      <c r="G802" s="65"/>
    </row>
    <row r="803" spans="1:7" x14ac:dyDescent="0.35">
      <c r="A803" s="63"/>
      <c r="B803" s="63"/>
      <c r="C803" s="63"/>
      <c r="D803" s="64"/>
      <c r="E803" s="80"/>
      <c r="F803" s="63"/>
      <c r="G803" s="65"/>
    </row>
    <row r="804" spans="1:7" x14ac:dyDescent="0.35">
      <c r="A804" s="63"/>
      <c r="B804" s="63"/>
      <c r="C804" s="63"/>
      <c r="D804" s="64"/>
      <c r="E804" s="80"/>
      <c r="F804" s="63"/>
      <c r="G804" s="65"/>
    </row>
  </sheetData>
  <autoFilter ref="A5:BZ459" xr:uid="{F9A30FFC-CCBE-425E-822E-57D4EBF422CB}"/>
  <mergeCells count="85">
    <mergeCell ref="A464:K464"/>
    <mergeCell ref="A455:G455"/>
    <mergeCell ref="A459:G459"/>
    <mergeCell ref="H449:K449"/>
    <mergeCell ref="H450:K450"/>
    <mergeCell ref="H451:K451"/>
    <mergeCell ref="H452:K452"/>
    <mergeCell ref="A453:G453"/>
    <mergeCell ref="A454:G454"/>
    <mergeCell ref="A458:G458"/>
    <mergeCell ref="A190:G190"/>
    <mergeCell ref="A200:G200"/>
    <mergeCell ref="A73:G73"/>
    <mergeCell ref="A98:G98"/>
    <mergeCell ref="A167:G167"/>
    <mergeCell ref="A175:G175"/>
    <mergeCell ref="A183:G183"/>
    <mergeCell ref="A295:G295"/>
    <mergeCell ref="A305:G305"/>
    <mergeCell ref="A326:G326"/>
    <mergeCell ref="A288:G288"/>
    <mergeCell ref="A342:G342"/>
    <mergeCell ref="A334:G334"/>
    <mergeCell ref="A6:G6"/>
    <mergeCell ref="A68:G68"/>
    <mergeCell ref="A119:G119"/>
    <mergeCell ref="A146:G146"/>
    <mergeCell ref="A158:G158"/>
    <mergeCell ref="A41:G41"/>
    <mergeCell ref="A60:G60"/>
    <mergeCell ref="A63:G63"/>
    <mergeCell ref="A255:G255"/>
    <mergeCell ref="A272:G272"/>
    <mergeCell ref="A209:G209"/>
    <mergeCell ref="A217:G217"/>
    <mergeCell ref="A223:G223"/>
    <mergeCell ref="A229:G229"/>
    <mergeCell ref="A280:G280"/>
    <mergeCell ref="A363:G363"/>
    <mergeCell ref="A440:G440"/>
    <mergeCell ref="A447:G447"/>
    <mergeCell ref="A413:G413"/>
    <mergeCell ref="A424:G424"/>
    <mergeCell ref="A432:G432"/>
    <mergeCell ref="A372:G372"/>
    <mergeCell ref="A390:G390"/>
    <mergeCell ref="A366:G366"/>
    <mergeCell ref="A369:G369"/>
    <mergeCell ref="A314:G314"/>
    <mergeCell ref="A322:G322"/>
    <mergeCell ref="A360:G360"/>
    <mergeCell ref="A349:G349"/>
    <mergeCell ref="A357:G357"/>
    <mergeCell ref="L452:O452"/>
    <mergeCell ref="P4:S4"/>
    <mergeCell ref="P449:S449"/>
    <mergeCell ref="P450:S450"/>
    <mergeCell ref="P451:S451"/>
    <mergeCell ref="P452:S452"/>
    <mergeCell ref="L4:O4"/>
    <mergeCell ref="H4:K4"/>
    <mergeCell ref="L449:O449"/>
    <mergeCell ref="L450:O450"/>
    <mergeCell ref="L451:O451"/>
    <mergeCell ref="Y3:AO3"/>
    <mergeCell ref="Y4:AB4"/>
    <mergeCell ref="AC4:AF4"/>
    <mergeCell ref="AG4:AJ4"/>
    <mergeCell ref="AK4:AO4"/>
    <mergeCell ref="A1:AU1"/>
    <mergeCell ref="AP3:AT4"/>
    <mergeCell ref="Y452:AB452"/>
    <mergeCell ref="AC452:AF452"/>
    <mergeCell ref="AG452:AJ452"/>
    <mergeCell ref="Y449:AB449"/>
    <mergeCell ref="AC449:AF449"/>
    <mergeCell ref="AG449:AJ449"/>
    <mergeCell ref="Y450:AB450"/>
    <mergeCell ref="AC450:AF450"/>
    <mergeCell ref="AG450:AJ450"/>
    <mergeCell ref="Y451:AB451"/>
    <mergeCell ref="AC451:AF451"/>
    <mergeCell ref="AG451:AJ451"/>
    <mergeCell ref="T4:X4"/>
    <mergeCell ref="H3:X3"/>
  </mergeCells>
  <phoneticPr fontId="12" type="noConversion"/>
  <pageMargins left="0.27559055118110237" right="0.27559055118110237" top="0.94" bottom="0.31496062992125984" header="0.23622047244094491" footer="0.31496062992125984"/>
  <pageSetup paperSize="5" scale="84" fitToHeight="0" orientation="landscape" horizontalDpi="300" verticalDpi="300" r:id="rId1"/>
  <headerFooter>
    <oddHeader>&amp;C&amp;G</oddHeader>
    <oddFooter>&amp;C&amp;"Garamond,Negrita"&amp;10Carrera 99 # 19-43 - Conmutador: 2670114 – Información Línea 195
Bogotá D.C. – Colombia       Página Web: www.fontibon.gov.co</oddFooter>
  </headerFooter>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5F5E4-22BE-4BEF-8638-0280EA70E019}">
  <dimension ref="A1"/>
  <sheetViews>
    <sheetView workbookViewId="0"/>
  </sheetViews>
  <sheetFormatPr baseColWidth="10" defaultColWidth="11.453125"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69DDDDA9AB9EF4BB0DF261306FC14D0" ma:contentTypeVersion="13" ma:contentTypeDescription="Crear nuevo documento." ma:contentTypeScope="" ma:versionID="4f2598f927e89a0839320e73a6ad907a">
  <xsd:schema xmlns:xsd="http://www.w3.org/2001/XMLSchema" xmlns:xs="http://www.w3.org/2001/XMLSchema" xmlns:p="http://schemas.microsoft.com/office/2006/metadata/properties" xmlns:ns3="7adbbd46-75ab-4e4e-9768-216846956df6" targetNamespace="http://schemas.microsoft.com/office/2006/metadata/properties" ma:root="true" ma:fieldsID="50d3c1e0552d39952ad89351cdfdf195" ns3:_="">
    <xsd:import namespace="7adbbd46-75ab-4e4e-9768-216846956df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3:MediaServiceSystem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bbd46-75ab-4e4e-9768-216846956df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adbbd46-75ab-4e4e-9768-216846956df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4546E2-347D-434F-8665-7CC6814179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bbd46-75ab-4e4e-9768-216846956d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D2DEF4-6AEA-42CD-AE11-E1718D467663}">
  <ds:schemaRefs>
    <ds:schemaRef ds:uri="http://schemas.microsoft.com/office/2006/metadata/properties"/>
    <ds:schemaRef ds:uri="http://schemas.microsoft.com/office/infopath/2007/PartnerControls"/>
    <ds:schemaRef ds:uri="7adbbd46-75ab-4e4e-9768-216846956df6"/>
  </ds:schemaRefs>
</ds:datastoreItem>
</file>

<file path=customXml/itemProps3.xml><?xml version="1.0" encoding="utf-8"?>
<ds:datastoreItem xmlns:ds="http://schemas.openxmlformats.org/officeDocument/2006/customXml" ds:itemID="{5443F1CD-DC2F-4F34-BB93-973B33D11B3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General</vt:lpstr>
      <vt:lpstr>Hoja1</vt:lpstr>
      <vt:lpstr>General!Títulos_a_imprimir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Zayra Catalina Bernal Cabrera</dc:creator>
  <cp:keywords/>
  <dc:description/>
  <cp:lastModifiedBy>alexander ospina garcia</cp:lastModifiedBy>
  <cp:revision/>
  <dcterms:created xsi:type="dcterms:W3CDTF">2025-08-14T17:03:30Z</dcterms:created>
  <dcterms:modified xsi:type="dcterms:W3CDTF">2025-10-08T02:24:12Z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0x010100A69DDDDA9AB9EF4BB0DF261306FC14D0</vt:lpwstr>
  </property>
</Properties>
</file>