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C:\MEGA\contratacion\2025\Sena\1. PROYECTOS 2025\1. TERMINAL DISTRITO BIO CULTURAL\LICITACION\2. DOCUMENTOS PUBLICADOS EN DEFINITIVOS\"/>
    </mc:Choice>
  </mc:AlternateContent>
  <xr:revisionPtr revIDLastSave="0" documentId="8_{8185B0FA-390B-4389-B788-EC0E7D05A174}" xr6:coauthVersionLast="47" xr6:coauthVersionMax="47" xr10:uidLastSave="{00000000-0000-0000-0000-000000000000}"/>
  <bookViews>
    <workbookView xWindow="-110" yWindow="-110" windowWidth="19420" windowHeight="10300" tabRatio="906" activeTab="1" xr2:uid="{00000000-000D-0000-FFFF-FFFF00000000}"/>
  </bookViews>
  <sheets>
    <sheet name="PRESUPUESTO OFICIAL (Entidad)" sheetId="265" r:id="rId1"/>
    <sheet name="PROPUESTA ECONOMICA(Proponente)" sheetId="269"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(Entidad)'!$I$7:$I$584</definedName>
    <definedName name="_xlnm._FilterDatabase" localSheetId="1" hidden="1">'PROPUESTA ECONOMICA(Proponente)'!$I$11:$I$580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Hlk208391965" localSheetId="0">'PRESUPUESTO OFICIAL (Entidad)'!$G$2</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(Entidad)'!$B$1:$L$594</definedName>
    <definedName name="_xlnm.Print_Area" localSheetId="1">'PROPUESTA ECONOMICA(Proponente)'!$B$2:$L$601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ECONOMICA(Proponente)'!$K$582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(Entidad)'!$K$589</definedName>
    <definedName name="solver_lhs1" localSheetId="1" hidden="1">'PROPUESTA ECONOMICA(Proponente)'!$K$594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(Entidad)'!$K$589</definedName>
    <definedName name="solver_opt" localSheetId="1" hidden="1">'PROPUESTA ECONOMICA(Proponente)'!$K$594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(Entidad)'!$K$590</definedName>
    <definedName name="solver_rhs1" localSheetId="1" hidden="1">'PROPUESTA ECONOMICA(Proponente)'!$K$595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(Entidad)'!$7:$8</definedName>
    <definedName name="_xlnm.Print_Titles" localSheetId="1">'PROPUESTA ECONOMICA(Proponente)'!$11:$12</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9" i="265" l="1"/>
  <c r="N30" i="265" s="1"/>
  <c r="K578" i="269"/>
  <c r="K577" i="269"/>
  <c r="K576" i="269"/>
  <c r="K575" i="269"/>
  <c r="K574" i="269"/>
  <c r="K573" i="269"/>
  <c r="K572" i="269"/>
  <c r="K571" i="269"/>
  <c r="K570" i="269"/>
  <c r="K569" i="269"/>
  <c r="K568" i="269"/>
  <c r="K567" i="269"/>
  <c r="K566" i="269"/>
  <c r="K563" i="269"/>
  <c r="K564" i="269" s="1"/>
  <c r="K560" i="269"/>
  <c r="K559" i="269"/>
  <c r="K556" i="269"/>
  <c r="K555" i="269"/>
  <c r="K554" i="269"/>
  <c r="K553" i="269"/>
  <c r="K552" i="269"/>
  <c r="K551" i="269"/>
  <c r="K550" i="269"/>
  <c r="K547" i="269"/>
  <c r="K546" i="269"/>
  <c r="K545" i="269"/>
  <c r="K544" i="269"/>
  <c r="K541" i="269"/>
  <c r="K540" i="269"/>
  <c r="K539" i="269"/>
  <c r="K538" i="269"/>
  <c r="K537" i="269"/>
  <c r="K536" i="269"/>
  <c r="K535" i="269"/>
  <c r="K534" i="269"/>
  <c r="K533" i="269"/>
  <c r="K532" i="269"/>
  <c r="K531" i="269"/>
  <c r="K530" i="269"/>
  <c r="K526" i="269"/>
  <c r="K525" i="269"/>
  <c r="K524" i="269"/>
  <c r="K523" i="269"/>
  <c r="K520" i="269"/>
  <c r="K519" i="269"/>
  <c r="K518" i="269"/>
  <c r="K517" i="269"/>
  <c r="K516" i="269"/>
  <c r="K512" i="269"/>
  <c r="K511" i="269"/>
  <c r="K510" i="269"/>
  <c r="K509" i="269"/>
  <c r="K506" i="269"/>
  <c r="K505" i="269"/>
  <c r="K504" i="269"/>
  <c r="K503" i="269"/>
  <c r="K499" i="269"/>
  <c r="K498" i="269"/>
  <c r="K497" i="269"/>
  <c r="K496" i="269"/>
  <c r="K495" i="269"/>
  <c r="K492" i="269"/>
  <c r="K491" i="269"/>
  <c r="K490" i="269"/>
  <c r="K489" i="269"/>
  <c r="K488" i="269"/>
  <c r="K487" i="269"/>
  <c r="K486" i="269"/>
  <c r="K485" i="269"/>
  <c r="K481" i="269"/>
  <c r="K480" i="269"/>
  <c r="K479" i="269"/>
  <c r="K478" i="269"/>
  <c r="K477" i="269"/>
  <c r="K474" i="269"/>
  <c r="K473" i="269"/>
  <c r="K472" i="269"/>
  <c r="K471" i="269"/>
  <c r="K470" i="269"/>
  <c r="K469" i="269"/>
  <c r="K468" i="269"/>
  <c r="K467" i="269"/>
  <c r="K463" i="269"/>
  <c r="K462" i="269"/>
  <c r="K461" i="269"/>
  <c r="K458" i="269"/>
  <c r="K457" i="269"/>
  <c r="K456" i="269"/>
  <c r="K455" i="269"/>
  <c r="K454" i="269"/>
  <c r="K453" i="269"/>
  <c r="K452" i="269"/>
  <c r="K451" i="269"/>
  <c r="K450" i="269"/>
  <c r="K449" i="269"/>
  <c r="K448" i="269"/>
  <c r="K447" i="269"/>
  <c r="K446" i="269"/>
  <c r="K445" i="269"/>
  <c r="K444" i="269"/>
  <c r="K443" i="269"/>
  <c r="K442" i="269"/>
  <c r="K441" i="269"/>
  <c r="K437" i="269"/>
  <c r="K436" i="269"/>
  <c r="K432" i="269"/>
  <c r="K431" i="269"/>
  <c r="K430" i="269"/>
  <c r="K429" i="269"/>
  <c r="K428" i="269"/>
  <c r="K427" i="269"/>
  <c r="K426" i="269"/>
  <c r="K425" i="269"/>
  <c r="K424" i="269"/>
  <c r="K423" i="269"/>
  <c r="K422" i="269"/>
  <c r="K421" i="269"/>
  <c r="K420" i="269"/>
  <c r="K419" i="269"/>
  <c r="K418" i="269"/>
  <c r="K417" i="269"/>
  <c r="K416" i="269"/>
  <c r="K415" i="269"/>
  <c r="K414" i="269"/>
  <c r="K413" i="269"/>
  <c r="K412" i="269"/>
  <c r="K406" i="269"/>
  <c r="K405" i="269"/>
  <c r="K404" i="269"/>
  <c r="K403" i="269"/>
  <c r="K402" i="269"/>
  <c r="K401" i="269"/>
  <c r="K400" i="269"/>
  <c r="K399" i="269"/>
  <c r="K398" i="269"/>
  <c r="K397" i="269"/>
  <c r="K396" i="269"/>
  <c r="K395" i="269"/>
  <c r="K394" i="269"/>
  <c r="K393" i="269"/>
  <c r="K392" i="269"/>
  <c r="K391" i="269"/>
  <c r="K390" i="269"/>
  <c r="K389" i="269"/>
  <c r="K388" i="269"/>
  <c r="K385" i="269"/>
  <c r="K384" i="269"/>
  <c r="K383" i="269"/>
  <c r="K382" i="269"/>
  <c r="K381" i="269"/>
  <c r="K380" i="269"/>
  <c r="K377" i="269"/>
  <c r="K378" i="269" s="1"/>
  <c r="K374" i="269"/>
  <c r="K373" i="269"/>
  <c r="K372" i="269"/>
  <c r="K371" i="269"/>
  <c r="K368" i="269"/>
  <c r="K367" i="269"/>
  <c r="K366" i="269"/>
  <c r="K365" i="269"/>
  <c r="K364" i="269"/>
  <c r="K363" i="269"/>
  <c r="K362" i="269"/>
  <c r="K361" i="269"/>
  <c r="K360" i="269"/>
  <c r="K359" i="269"/>
  <c r="K358" i="269"/>
  <c r="K357" i="269"/>
  <c r="K356" i="269"/>
  <c r="K355" i="269"/>
  <c r="K354" i="269"/>
  <c r="K351" i="269"/>
  <c r="K350" i="269"/>
  <c r="K349" i="269"/>
  <c r="K348" i="269"/>
  <c r="K347" i="269"/>
  <c r="K346" i="269"/>
  <c r="K345" i="269"/>
  <c r="K344" i="269"/>
  <c r="K343" i="269"/>
  <c r="K342" i="269"/>
  <c r="K341" i="269"/>
  <c r="K340" i="269"/>
  <c r="K339" i="269"/>
  <c r="K338" i="269"/>
  <c r="K337" i="269"/>
  <c r="K336" i="269"/>
  <c r="K335" i="269"/>
  <c r="K332" i="269"/>
  <c r="K331" i="269"/>
  <c r="K330" i="269"/>
  <c r="K329" i="269"/>
  <c r="K328" i="269"/>
  <c r="K327" i="269"/>
  <c r="K326" i="269"/>
  <c r="K325" i="269"/>
  <c r="K324" i="269"/>
  <c r="K323" i="269"/>
  <c r="K322" i="269"/>
  <c r="K321" i="269"/>
  <c r="K320" i="269"/>
  <c r="K319" i="269"/>
  <c r="K318" i="269"/>
  <c r="K317" i="269"/>
  <c r="K316" i="269"/>
  <c r="K315" i="269"/>
  <c r="K314" i="269"/>
  <c r="K313" i="269"/>
  <c r="K312" i="269"/>
  <c r="K311" i="269"/>
  <c r="K310" i="269"/>
  <c r="K309" i="269"/>
  <c r="K306" i="269"/>
  <c r="K305" i="269"/>
  <c r="K304" i="269"/>
  <c r="K303" i="269"/>
  <c r="K302" i="269"/>
  <c r="K301" i="269"/>
  <c r="K300" i="269"/>
  <c r="K299" i="269"/>
  <c r="K298" i="269"/>
  <c r="K297" i="269"/>
  <c r="K296" i="269"/>
  <c r="K295" i="269"/>
  <c r="K294" i="269"/>
  <c r="K293" i="269"/>
  <c r="K292" i="269"/>
  <c r="K291" i="269"/>
  <c r="K290" i="269"/>
  <c r="K289" i="269"/>
  <c r="K288" i="269"/>
  <c r="K287" i="269"/>
  <c r="K286" i="269"/>
  <c r="K285" i="269"/>
  <c r="K284" i="269"/>
  <c r="K283" i="269"/>
  <c r="K282" i="269"/>
  <c r="K278" i="269"/>
  <c r="K279" i="269" s="1"/>
  <c r="K275" i="269"/>
  <c r="K274" i="269"/>
  <c r="K271" i="269"/>
  <c r="K270" i="269"/>
  <c r="K267" i="269"/>
  <c r="K266" i="269"/>
  <c r="K265" i="269"/>
  <c r="K264" i="269"/>
  <c r="K263" i="269"/>
  <c r="K260" i="269"/>
  <c r="K259" i="269"/>
  <c r="K258" i="269"/>
  <c r="K257" i="269"/>
  <c r="K256" i="269"/>
  <c r="K255" i="269"/>
  <c r="K254" i="269"/>
  <c r="K253" i="269"/>
  <c r="K252" i="269"/>
  <c r="K251" i="269"/>
  <c r="K250" i="269"/>
  <c r="K249" i="269"/>
  <c r="K248" i="269"/>
  <c r="K247" i="269"/>
  <c r="K246" i="269"/>
  <c r="K245" i="269"/>
  <c r="K242" i="269"/>
  <c r="K241" i="269"/>
  <c r="K240" i="269"/>
  <c r="K239" i="269"/>
  <c r="K238" i="269"/>
  <c r="K237" i="269"/>
  <c r="K236" i="269"/>
  <c r="K233" i="269"/>
  <c r="K232" i="269"/>
  <c r="K231" i="269"/>
  <c r="K230" i="269"/>
  <c r="K229" i="269"/>
  <c r="K228" i="269"/>
  <c r="K227" i="269"/>
  <c r="K226" i="269"/>
  <c r="K225" i="269"/>
  <c r="K224" i="269"/>
  <c r="K223" i="269"/>
  <c r="K222" i="269"/>
  <c r="K221" i="269"/>
  <c r="K220" i="269"/>
  <c r="K219" i="269"/>
  <c r="K218" i="269"/>
  <c r="K217" i="269"/>
  <c r="K216" i="269"/>
  <c r="K215" i="269"/>
  <c r="K214" i="269"/>
  <c r="K213" i="269"/>
  <c r="K212" i="269"/>
  <c r="K211" i="269"/>
  <c r="K210" i="269"/>
  <c r="K209" i="269"/>
  <c r="K208" i="269"/>
  <c r="K204" i="269"/>
  <c r="K205" i="269" s="1"/>
  <c r="K201" i="269"/>
  <c r="K200" i="269"/>
  <c r="K199" i="269"/>
  <c r="K198" i="269"/>
  <c r="K195" i="269"/>
  <c r="K196" i="269" s="1"/>
  <c r="K192" i="269"/>
  <c r="K193" i="269" s="1"/>
  <c r="K189" i="269"/>
  <c r="K188" i="269"/>
  <c r="K187" i="269"/>
  <c r="K186" i="269"/>
  <c r="K185" i="269"/>
  <c r="K184" i="269"/>
  <c r="K183" i="269"/>
  <c r="K182" i="269"/>
  <c r="K181" i="269"/>
  <c r="K178" i="269"/>
  <c r="K177" i="269"/>
  <c r="K176" i="269"/>
  <c r="K175" i="269"/>
  <c r="K172" i="269"/>
  <c r="K171" i="269"/>
  <c r="K170" i="269"/>
  <c r="K169" i="269"/>
  <c r="K168" i="269"/>
  <c r="K167" i="269"/>
  <c r="K166" i="269"/>
  <c r="K165" i="269"/>
  <c r="K164" i="269"/>
  <c r="K163" i="269"/>
  <c r="K162" i="269"/>
  <c r="K159" i="269"/>
  <c r="K158" i="269"/>
  <c r="K157" i="269"/>
  <c r="K156" i="269"/>
  <c r="K155" i="269"/>
  <c r="K154" i="269"/>
  <c r="K153" i="269"/>
  <c r="K152" i="269"/>
  <c r="K151" i="269"/>
  <c r="K150" i="269"/>
  <c r="K147" i="269"/>
  <c r="K146" i="269"/>
  <c r="K145" i="269"/>
  <c r="K144" i="269"/>
  <c r="K143" i="269"/>
  <c r="K142" i="269"/>
  <c r="K141" i="269"/>
  <c r="K140" i="269"/>
  <c r="K139" i="269"/>
  <c r="K138" i="269"/>
  <c r="K137" i="269"/>
  <c r="K136" i="269"/>
  <c r="K135" i="269"/>
  <c r="K134" i="269"/>
  <c r="K133" i="269"/>
  <c r="K132" i="269"/>
  <c r="K131" i="269"/>
  <c r="K130" i="269"/>
  <c r="K129" i="269"/>
  <c r="K128" i="269"/>
  <c r="K127" i="269"/>
  <c r="K126" i="269"/>
  <c r="K123" i="269"/>
  <c r="K124" i="269" s="1"/>
  <c r="K120" i="269"/>
  <c r="K119" i="269"/>
  <c r="K118" i="269"/>
  <c r="K117" i="269"/>
  <c r="K116" i="269"/>
  <c r="K115" i="269"/>
  <c r="K114" i="269"/>
  <c r="K111" i="269"/>
  <c r="K112" i="269" s="1"/>
  <c r="K108" i="269"/>
  <c r="K107" i="269"/>
  <c r="K106" i="269"/>
  <c r="K105" i="269"/>
  <c r="K104" i="269"/>
  <c r="K103" i="269"/>
  <c r="K102" i="269"/>
  <c r="K101" i="269"/>
  <c r="K100" i="269"/>
  <c r="K99" i="269"/>
  <c r="K98" i="269"/>
  <c r="K97" i="269"/>
  <c r="K96" i="269"/>
  <c r="K95" i="269"/>
  <c r="K94" i="269"/>
  <c r="K93" i="269"/>
  <c r="K92" i="269"/>
  <c r="K91" i="269"/>
  <c r="K88" i="269"/>
  <c r="K87" i="269"/>
  <c r="K86" i="269"/>
  <c r="K83" i="269"/>
  <c r="K82" i="269"/>
  <c r="K81" i="269"/>
  <c r="K80" i="269"/>
  <c r="K79" i="269"/>
  <c r="K76" i="269"/>
  <c r="K77" i="269" s="1"/>
  <c r="K73" i="269"/>
  <c r="K72" i="269"/>
  <c r="K69" i="269"/>
  <c r="K70" i="269" s="1"/>
  <c r="K66" i="269"/>
  <c r="K65" i="269"/>
  <c r="K64" i="269"/>
  <c r="K63" i="269"/>
  <c r="K62" i="269"/>
  <c r="K61" i="269"/>
  <c r="K60" i="269"/>
  <c r="K59" i="269"/>
  <c r="K58" i="269"/>
  <c r="K57" i="269"/>
  <c r="K56" i="269"/>
  <c r="K53" i="269"/>
  <c r="K54" i="269" s="1"/>
  <c r="K50" i="269"/>
  <c r="K49" i="269"/>
  <c r="K48" i="269"/>
  <c r="K47" i="269"/>
  <c r="K46" i="269"/>
  <c r="K45" i="269"/>
  <c r="K42" i="269"/>
  <c r="K41" i="269"/>
  <c r="K40" i="269"/>
  <c r="K39" i="269"/>
  <c r="K38" i="269"/>
  <c r="K37" i="269"/>
  <c r="K36" i="269"/>
  <c r="K35" i="269"/>
  <c r="K32" i="269"/>
  <c r="K31" i="269"/>
  <c r="K30" i="269"/>
  <c r="K29" i="269"/>
  <c r="K28" i="269"/>
  <c r="K27" i="269"/>
  <c r="K26" i="269"/>
  <c r="K25" i="269"/>
  <c r="K24" i="269"/>
  <c r="K23" i="269"/>
  <c r="C23" i="269"/>
  <c r="C24" i="269" s="1"/>
  <c r="C25" i="269" s="1"/>
  <c r="C26" i="269" s="1"/>
  <c r="C27" i="269" s="1"/>
  <c r="C28" i="269" s="1"/>
  <c r="C29" i="269" s="1"/>
  <c r="C30" i="269" s="1"/>
  <c r="C31" i="269" s="1"/>
  <c r="C32" i="269" s="1"/>
  <c r="C35" i="269" s="1"/>
  <c r="C36" i="269" s="1"/>
  <c r="C37" i="269" s="1"/>
  <c r="C38" i="269" s="1"/>
  <c r="C39" i="269" s="1"/>
  <c r="C40" i="269" s="1"/>
  <c r="C41" i="269" s="1"/>
  <c r="C42" i="269" s="1"/>
  <c r="C45" i="269" s="1"/>
  <c r="C46" i="269" s="1"/>
  <c r="C47" i="269" s="1"/>
  <c r="C48" i="269" s="1"/>
  <c r="C49" i="269" s="1"/>
  <c r="C50" i="269" s="1"/>
  <c r="C53" i="269" s="1"/>
  <c r="C56" i="269" s="1"/>
  <c r="C57" i="269" s="1"/>
  <c r="C58" i="269" s="1"/>
  <c r="C59" i="269" s="1"/>
  <c r="C60" i="269" s="1"/>
  <c r="C61" i="269" s="1"/>
  <c r="C62" i="269" s="1"/>
  <c r="C63" i="269" s="1"/>
  <c r="C64" i="269" s="1"/>
  <c r="C65" i="269" s="1"/>
  <c r="C66" i="269" s="1"/>
  <c r="C69" i="269" s="1"/>
  <c r="C72" i="269" s="1"/>
  <c r="C73" i="269" s="1"/>
  <c r="C76" i="269" s="1"/>
  <c r="C79" i="269" s="1"/>
  <c r="C80" i="269" s="1"/>
  <c r="C81" i="269" s="1"/>
  <c r="C82" i="269" s="1"/>
  <c r="C83" i="269" s="1"/>
  <c r="C86" i="269" s="1"/>
  <c r="C87" i="269" s="1"/>
  <c r="C88" i="269" s="1"/>
  <c r="C91" i="269" s="1"/>
  <c r="C92" i="269" s="1"/>
  <c r="C93" i="269" s="1"/>
  <c r="C94" i="269" s="1"/>
  <c r="C95" i="269" s="1"/>
  <c r="C96" i="269" s="1"/>
  <c r="C97" i="269" s="1"/>
  <c r="C98" i="269" s="1"/>
  <c r="C99" i="269" s="1"/>
  <c r="C100" i="269" s="1"/>
  <c r="C101" i="269" s="1"/>
  <c r="C102" i="269" s="1"/>
  <c r="C103" i="269" s="1"/>
  <c r="C104" i="269" s="1"/>
  <c r="C105" i="269" s="1"/>
  <c r="C106" i="269" s="1"/>
  <c r="C107" i="269" s="1"/>
  <c r="C108" i="269" s="1"/>
  <c r="C111" i="269" s="1"/>
  <c r="C114" i="269" s="1"/>
  <c r="C115" i="269" s="1"/>
  <c r="C116" i="269" s="1"/>
  <c r="C117" i="269" s="1"/>
  <c r="K20" i="269"/>
  <c r="K19" i="269"/>
  <c r="K18" i="269"/>
  <c r="K17" i="269"/>
  <c r="K16" i="269"/>
  <c r="K15" i="269"/>
  <c r="K14" i="269"/>
  <c r="K557" i="269" l="1"/>
  <c r="K272" i="269"/>
  <c r="K561" i="269"/>
  <c r="K74" i="269"/>
  <c r="K375" i="269"/>
  <c r="K84" i="269"/>
  <c r="K51" i="269"/>
  <c r="K475" i="269"/>
  <c r="K276" i="269"/>
  <c r="K521" i="269"/>
  <c r="K261" i="269"/>
  <c r="K268" i="269"/>
  <c r="K542" i="269"/>
  <c r="K433" i="269"/>
  <c r="K33" i="269"/>
  <c r="K438" i="269"/>
  <c r="K109" i="269"/>
  <c r="K307" i="269"/>
  <c r="K386" i="269"/>
  <c r="K507" i="269"/>
  <c r="K548" i="269"/>
  <c r="K21" i="269"/>
  <c r="K67" i="269"/>
  <c r="K202" i="269"/>
  <c r="K352" i="269"/>
  <c r="K459" i="269"/>
  <c r="K243" i="269"/>
  <c r="K179" i="269"/>
  <c r="K333" i="269"/>
  <c r="K500" i="269"/>
  <c r="K43" i="269"/>
  <c r="K121" i="269"/>
  <c r="K160" i="269"/>
  <c r="K190" i="269"/>
  <c r="K369" i="269"/>
  <c r="K513" i="269"/>
  <c r="K407" i="269"/>
  <c r="K493" i="269"/>
  <c r="K148" i="269"/>
  <c r="K234" i="269"/>
  <c r="K464" i="269"/>
  <c r="K527" i="269"/>
  <c r="K579" i="269"/>
  <c r="K89" i="269"/>
  <c r="K482" i="269"/>
  <c r="C119" i="269"/>
  <c r="C118" i="269"/>
  <c r="C120" i="269" s="1"/>
  <c r="C123" i="269" s="1"/>
  <c r="C126" i="269" s="1"/>
  <c r="C127" i="269" s="1"/>
  <c r="C128" i="269" s="1"/>
  <c r="C129" i="269" s="1"/>
  <c r="C130" i="269" s="1"/>
  <c r="C131" i="269" s="1"/>
  <c r="C132" i="269" s="1"/>
  <c r="C133" i="269" s="1"/>
  <c r="C134" i="269" s="1"/>
  <c r="C135" i="269" s="1"/>
  <c r="C136" i="269" s="1"/>
  <c r="C137" i="269" s="1"/>
  <c r="C138" i="269" s="1"/>
  <c r="C139" i="269" s="1"/>
  <c r="C140" i="269" s="1"/>
  <c r="C141" i="269" s="1"/>
  <c r="C142" i="269" s="1"/>
  <c r="C143" i="269" s="1"/>
  <c r="C144" i="269" s="1"/>
  <c r="C145" i="269" s="1"/>
  <c r="C146" i="269" s="1"/>
  <c r="C147" i="269" s="1"/>
  <c r="C150" i="269" s="1"/>
  <c r="C151" i="269" s="1"/>
  <c r="C152" i="269" s="1"/>
  <c r="C153" i="269" s="1"/>
  <c r="C154" i="269" s="1"/>
  <c r="C155" i="269" s="1"/>
  <c r="C156" i="269" s="1"/>
  <c r="C157" i="269" s="1"/>
  <c r="C158" i="269" s="1"/>
  <c r="C159" i="269" s="1"/>
  <c r="C162" i="269" s="1"/>
  <c r="C163" i="269" s="1"/>
  <c r="C164" i="269" s="1"/>
  <c r="C165" i="269" s="1"/>
  <c r="C166" i="269" s="1"/>
  <c r="C167" i="269" s="1"/>
  <c r="C168" i="269" s="1"/>
  <c r="C169" i="269" s="1"/>
  <c r="C170" i="269" s="1"/>
  <c r="C171" i="269" s="1"/>
  <c r="C172" i="269" s="1"/>
  <c r="C175" i="269" s="1"/>
  <c r="C176" i="269" s="1"/>
  <c r="C177" i="269" s="1"/>
  <c r="C178" i="269" s="1"/>
  <c r="C181" i="269" s="1"/>
  <c r="C182" i="269" s="1"/>
  <c r="C183" i="269" s="1"/>
  <c r="C184" i="269" s="1"/>
  <c r="C185" i="269" s="1"/>
  <c r="C186" i="269" s="1"/>
  <c r="C187" i="269" s="1"/>
  <c r="C188" i="269" s="1"/>
  <c r="C189" i="269" s="1"/>
  <c r="C192" i="269" s="1"/>
  <c r="C195" i="269" s="1"/>
  <c r="C198" i="269" s="1"/>
  <c r="C199" i="269" s="1"/>
  <c r="C200" i="269" s="1"/>
  <c r="C201" i="269" s="1"/>
  <c r="C204" i="269" s="1"/>
  <c r="C208" i="269" s="1"/>
  <c r="C209" i="269" s="1"/>
  <c r="C210" i="269" s="1"/>
  <c r="C211" i="269" s="1"/>
  <c r="C212" i="269" s="1"/>
  <c r="C213" i="269" s="1"/>
  <c r="C214" i="269" s="1"/>
  <c r="C215" i="269" s="1"/>
  <c r="C216" i="269" s="1"/>
  <c r="C217" i="269" s="1"/>
  <c r="C218" i="269" s="1"/>
  <c r="C219" i="269" s="1"/>
  <c r="C220" i="269" s="1"/>
  <c r="C221" i="269" s="1"/>
  <c r="C222" i="269" s="1"/>
  <c r="C223" i="269" s="1"/>
  <c r="C224" i="269" s="1"/>
  <c r="C225" i="269" s="1"/>
  <c r="C226" i="269" s="1"/>
  <c r="C227" i="269" s="1"/>
  <c r="C228" i="269" s="1"/>
  <c r="C229" i="269" s="1"/>
  <c r="C230" i="269" s="1"/>
  <c r="C231" i="269" s="1"/>
  <c r="C232" i="269" s="1"/>
  <c r="C233" i="269" s="1"/>
  <c r="C236" i="269" s="1"/>
  <c r="C237" i="269" s="1"/>
  <c r="C238" i="269" s="1"/>
  <c r="C239" i="269" s="1"/>
  <c r="C240" i="269" s="1"/>
  <c r="C241" i="269" s="1"/>
  <c r="C242" i="269" s="1"/>
  <c r="C245" i="269" s="1"/>
  <c r="C246" i="269" s="1"/>
  <c r="C247" i="269" s="1"/>
  <c r="C248" i="269" s="1"/>
  <c r="C249" i="269" s="1"/>
  <c r="C250" i="269" s="1"/>
  <c r="C251" i="269" s="1"/>
  <c r="C252" i="269" s="1"/>
  <c r="C253" i="269" s="1"/>
  <c r="C254" i="269" s="1"/>
  <c r="C255" i="269" s="1"/>
  <c r="C256" i="269" s="1"/>
  <c r="C257" i="269" s="1"/>
  <c r="C258" i="269" s="1"/>
  <c r="C259" i="269" s="1"/>
  <c r="C260" i="269" s="1"/>
  <c r="C263" i="269" s="1"/>
  <c r="C264" i="269" s="1"/>
  <c r="C265" i="269" s="1"/>
  <c r="C266" i="269" s="1"/>
  <c r="C267" i="269" s="1"/>
  <c r="C270" i="269" s="1"/>
  <c r="C271" i="269" s="1"/>
  <c r="K173" i="269"/>
  <c r="K574" i="265"/>
  <c r="K573" i="265"/>
  <c r="K572" i="265"/>
  <c r="K571" i="265"/>
  <c r="K570" i="265"/>
  <c r="K569" i="265"/>
  <c r="K568" i="265"/>
  <c r="K567" i="265"/>
  <c r="K566" i="265"/>
  <c r="K565" i="265"/>
  <c r="K564" i="265"/>
  <c r="K563" i="265"/>
  <c r="K562" i="265"/>
  <c r="K559" i="265"/>
  <c r="K556" i="265"/>
  <c r="K555" i="265"/>
  <c r="K552" i="265"/>
  <c r="K551" i="265"/>
  <c r="K550" i="265"/>
  <c r="K549" i="265"/>
  <c r="K548" i="265"/>
  <c r="K547" i="265"/>
  <c r="K546" i="265"/>
  <c r="K543" i="265"/>
  <c r="K542" i="265"/>
  <c r="K541" i="265"/>
  <c r="K540" i="265"/>
  <c r="K537" i="265"/>
  <c r="K536" i="265"/>
  <c r="K535" i="265"/>
  <c r="K534" i="265"/>
  <c r="K533" i="265"/>
  <c r="K532" i="265"/>
  <c r="K531" i="265"/>
  <c r="K530" i="265"/>
  <c r="K529" i="265"/>
  <c r="K528" i="265"/>
  <c r="K527" i="265"/>
  <c r="K526" i="265"/>
  <c r="K522" i="265"/>
  <c r="K521" i="265"/>
  <c r="K520" i="265"/>
  <c r="K519" i="265"/>
  <c r="K516" i="265"/>
  <c r="K515" i="265"/>
  <c r="K514" i="265"/>
  <c r="K513" i="265"/>
  <c r="K512" i="265"/>
  <c r="K508" i="265"/>
  <c r="K507" i="265"/>
  <c r="K506" i="265"/>
  <c r="K505" i="265"/>
  <c r="K502" i="265"/>
  <c r="K501" i="265"/>
  <c r="K500" i="265"/>
  <c r="K499" i="265"/>
  <c r="K495" i="265"/>
  <c r="K494" i="265"/>
  <c r="K493" i="265"/>
  <c r="K492" i="265"/>
  <c r="K491" i="265"/>
  <c r="K488" i="265"/>
  <c r="K487" i="265"/>
  <c r="K486" i="265"/>
  <c r="K485" i="265"/>
  <c r="K484" i="265"/>
  <c r="K483" i="265"/>
  <c r="K482" i="265"/>
  <c r="K481" i="265"/>
  <c r="K477" i="265"/>
  <c r="K476" i="265"/>
  <c r="K475" i="265"/>
  <c r="K474" i="265"/>
  <c r="K473" i="265"/>
  <c r="K470" i="265"/>
  <c r="K469" i="265"/>
  <c r="K468" i="265"/>
  <c r="K467" i="265"/>
  <c r="K466" i="265"/>
  <c r="K465" i="265"/>
  <c r="K464" i="265"/>
  <c r="K463" i="265"/>
  <c r="K459" i="265"/>
  <c r="K458" i="265"/>
  <c r="K457" i="265"/>
  <c r="K454" i="265"/>
  <c r="K453" i="265"/>
  <c r="K452" i="265"/>
  <c r="K451" i="265"/>
  <c r="K450" i="265"/>
  <c r="K449" i="265"/>
  <c r="K448" i="265"/>
  <c r="K447" i="265"/>
  <c r="K446" i="265"/>
  <c r="K445" i="265"/>
  <c r="K444" i="265"/>
  <c r="K443" i="265"/>
  <c r="K442" i="265"/>
  <c r="K441" i="265"/>
  <c r="K440" i="265"/>
  <c r="K439" i="265"/>
  <c r="K438" i="265"/>
  <c r="K437" i="265"/>
  <c r="K433" i="265"/>
  <c r="K432" i="265"/>
  <c r="K428" i="265"/>
  <c r="K427" i="265"/>
  <c r="K426" i="265"/>
  <c r="K425" i="265"/>
  <c r="K424" i="265"/>
  <c r="K423" i="265"/>
  <c r="K422" i="265"/>
  <c r="K421" i="265"/>
  <c r="K420" i="265"/>
  <c r="K419" i="265"/>
  <c r="K418" i="265"/>
  <c r="K417" i="265"/>
  <c r="K416" i="265"/>
  <c r="K415" i="265"/>
  <c r="K414" i="265"/>
  <c r="K413" i="265"/>
  <c r="K412" i="265"/>
  <c r="K411" i="265"/>
  <c r="K410" i="265"/>
  <c r="K409" i="265"/>
  <c r="K408" i="265"/>
  <c r="K402" i="265"/>
  <c r="K401" i="265"/>
  <c r="K400" i="265"/>
  <c r="K399" i="265"/>
  <c r="K398" i="265"/>
  <c r="K397" i="265"/>
  <c r="K396" i="265"/>
  <c r="K395" i="265"/>
  <c r="K394" i="265"/>
  <c r="K393" i="265"/>
  <c r="K392" i="265"/>
  <c r="K391" i="265"/>
  <c r="K390" i="265"/>
  <c r="K389" i="265"/>
  <c r="K388" i="265"/>
  <c r="K387" i="265"/>
  <c r="K386" i="265"/>
  <c r="K385" i="265"/>
  <c r="K384" i="265"/>
  <c r="K381" i="265"/>
  <c r="K380" i="265"/>
  <c r="K379" i="265"/>
  <c r="K378" i="265"/>
  <c r="K377" i="265"/>
  <c r="K376" i="265"/>
  <c r="K373" i="265"/>
  <c r="K374" i="265" s="1"/>
  <c r="K370" i="265"/>
  <c r="K369" i="265"/>
  <c r="K368" i="265"/>
  <c r="K367" i="265"/>
  <c r="K364" i="265"/>
  <c r="K363" i="265"/>
  <c r="K362" i="265"/>
  <c r="K361" i="265"/>
  <c r="K360" i="265"/>
  <c r="K359" i="265"/>
  <c r="K358" i="265"/>
  <c r="K357" i="265"/>
  <c r="K356" i="265"/>
  <c r="K355" i="265"/>
  <c r="K354" i="265"/>
  <c r="K353" i="265"/>
  <c r="K352" i="265"/>
  <c r="K351" i="265"/>
  <c r="K350" i="265"/>
  <c r="K347" i="265"/>
  <c r="K346" i="265"/>
  <c r="K345" i="265"/>
  <c r="K344" i="265"/>
  <c r="K343" i="265"/>
  <c r="K342" i="265"/>
  <c r="K341" i="265"/>
  <c r="K340" i="265"/>
  <c r="K339" i="265"/>
  <c r="K338" i="265"/>
  <c r="K337" i="265"/>
  <c r="K336" i="265"/>
  <c r="K335" i="265"/>
  <c r="K334" i="265"/>
  <c r="K333" i="265"/>
  <c r="K332" i="265"/>
  <c r="K331" i="265"/>
  <c r="K328" i="265"/>
  <c r="K327" i="265"/>
  <c r="K326" i="265"/>
  <c r="K325" i="265"/>
  <c r="K324" i="265"/>
  <c r="K323" i="265"/>
  <c r="K322" i="265"/>
  <c r="K321" i="265"/>
  <c r="K320" i="265"/>
  <c r="K319" i="265"/>
  <c r="K318" i="265"/>
  <c r="K317" i="265"/>
  <c r="K316" i="265"/>
  <c r="K315" i="265"/>
  <c r="K314" i="265"/>
  <c r="K313" i="265"/>
  <c r="K312" i="265"/>
  <c r="K311" i="265"/>
  <c r="K310" i="265"/>
  <c r="K309" i="265"/>
  <c r="K308" i="265"/>
  <c r="K307" i="265"/>
  <c r="K306" i="265"/>
  <c r="K305" i="265"/>
  <c r="K302" i="265"/>
  <c r="K301" i="265"/>
  <c r="K300" i="265"/>
  <c r="K299" i="265"/>
  <c r="K298" i="265"/>
  <c r="K297" i="265"/>
  <c r="K296" i="265"/>
  <c r="K295" i="265"/>
  <c r="K294" i="265"/>
  <c r="K293" i="265"/>
  <c r="K292" i="265"/>
  <c r="K291" i="265"/>
  <c r="K290" i="265"/>
  <c r="K289" i="265"/>
  <c r="K288" i="265"/>
  <c r="K287" i="265"/>
  <c r="K286" i="265"/>
  <c r="K285" i="265"/>
  <c r="K284" i="265"/>
  <c r="K283" i="265"/>
  <c r="K282" i="265"/>
  <c r="K281" i="265"/>
  <c r="K280" i="265"/>
  <c r="K279" i="265"/>
  <c r="K278" i="265"/>
  <c r="K274" i="265"/>
  <c r="K271" i="265"/>
  <c r="K270" i="265"/>
  <c r="K267" i="265"/>
  <c r="K266" i="265"/>
  <c r="K263" i="265"/>
  <c r="K262" i="265"/>
  <c r="K261" i="265"/>
  <c r="K260" i="265"/>
  <c r="K259" i="265"/>
  <c r="K256" i="265"/>
  <c r="K255" i="265"/>
  <c r="K254" i="265"/>
  <c r="K253" i="265"/>
  <c r="K252" i="265"/>
  <c r="K251" i="265"/>
  <c r="K250" i="265"/>
  <c r="K249" i="265"/>
  <c r="K248" i="265"/>
  <c r="K247" i="265"/>
  <c r="K246" i="265"/>
  <c r="K245" i="265"/>
  <c r="K244" i="265"/>
  <c r="K243" i="265"/>
  <c r="K242" i="265"/>
  <c r="K241" i="265"/>
  <c r="K238" i="265"/>
  <c r="K237" i="265"/>
  <c r="K236" i="265"/>
  <c r="K235" i="265"/>
  <c r="K234" i="265"/>
  <c r="K233" i="265"/>
  <c r="K232" i="265"/>
  <c r="K229" i="265"/>
  <c r="K228" i="265"/>
  <c r="K227" i="265"/>
  <c r="K226" i="265"/>
  <c r="K225" i="265"/>
  <c r="K224" i="265"/>
  <c r="K223" i="265"/>
  <c r="K222" i="265"/>
  <c r="K221" i="265"/>
  <c r="K220" i="265"/>
  <c r="K219" i="265"/>
  <c r="K218" i="265"/>
  <c r="K217" i="265"/>
  <c r="K216" i="265"/>
  <c r="K215" i="265"/>
  <c r="K214" i="265"/>
  <c r="K213" i="265"/>
  <c r="K212" i="265"/>
  <c r="K211" i="265"/>
  <c r="K210" i="265"/>
  <c r="K209" i="265"/>
  <c r="K208" i="265"/>
  <c r="K207" i="265"/>
  <c r="K206" i="265"/>
  <c r="K205" i="265"/>
  <c r="K204" i="265"/>
  <c r="K200" i="265"/>
  <c r="K197" i="265"/>
  <c r="K196" i="265"/>
  <c r="K195" i="265"/>
  <c r="K194" i="265"/>
  <c r="K191" i="265"/>
  <c r="K188" i="265"/>
  <c r="K189" i="265" s="1"/>
  <c r="K185" i="265"/>
  <c r="K184" i="265"/>
  <c r="K183" i="265"/>
  <c r="K182" i="265"/>
  <c r="K181" i="265"/>
  <c r="K180" i="265"/>
  <c r="K179" i="265"/>
  <c r="K178" i="265"/>
  <c r="K177" i="265"/>
  <c r="K174" i="265"/>
  <c r="K173" i="265"/>
  <c r="K172" i="265"/>
  <c r="K171" i="265"/>
  <c r="K168" i="265"/>
  <c r="K167" i="265"/>
  <c r="K166" i="265"/>
  <c r="K165" i="265"/>
  <c r="K164" i="265"/>
  <c r="K163" i="265"/>
  <c r="K162" i="265"/>
  <c r="K161" i="265"/>
  <c r="K160" i="265"/>
  <c r="K159" i="265"/>
  <c r="K158" i="265"/>
  <c r="K155" i="265"/>
  <c r="K154" i="265"/>
  <c r="K153" i="265"/>
  <c r="K152" i="265"/>
  <c r="K151" i="265"/>
  <c r="K150" i="265"/>
  <c r="K149" i="265"/>
  <c r="K148" i="265"/>
  <c r="K147" i="265"/>
  <c r="K146" i="265"/>
  <c r="K143" i="265"/>
  <c r="K142" i="265"/>
  <c r="K141" i="265"/>
  <c r="K140" i="265"/>
  <c r="K139" i="265"/>
  <c r="K138" i="265"/>
  <c r="K137" i="265"/>
  <c r="K136" i="265"/>
  <c r="K135" i="265"/>
  <c r="K134" i="265"/>
  <c r="K133" i="265"/>
  <c r="K132" i="265"/>
  <c r="K131" i="265"/>
  <c r="K130" i="265"/>
  <c r="K129" i="265"/>
  <c r="K128" i="265"/>
  <c r="K127" i="265"/>
  <c r="K126" i="265"/>
  <c r="K125" i="265"/>
  <c r="K124" i="265"/>
  <c r="K123" i="265"/>
  <c r="K122" i="265"/>
  <c r="K119" i="265"/>
  <c r="K116" i="265"/>
  <c r="K115" i="265"/>
  <c r="K114" i="265"/>
  <c r="K113" i="265"/>
  <c r="K112" i="265"/>
  <c r="K111" i="265"/>
  <c r="K110" i="265"/>
  <c r="K107" i="265"/>
  <c r="K108" i="265" s="1"/>
  <c r="K104" i="265"/>
  <c r="K103" i="265"/>
  <c r="K102" i="265"/>
  <c r="K101" i="265"/>
  <c r="K100" i="265"/>
  <c r="K99" i="265"/>
  <c r="K98" i="265"/>
  <c r="K97" i="265"/>
  <c r="K96" i="265"/>
  <c r="K95" i="265"/>
  <c r="K94" i="265"/>
  <c r="K93" i="265"/>
  <c r="K92" i="265"/>
  <c r="K91" i="265"/>
  <c r="K90" i="265"/>
  <c r="K89" i="265"/>
  <c r="K88" i="265"/>
  <c r="K87" i="265"/>
  <c r="K84" i="265"/>
  <c r="K83" i="265"/>
  <c r="K82" i="265"/>
  <c r="K79" i="265"/>
  <c r="K78" i="265"/>
  <c r="K77" i="265"/>
  <c r="K76" i="265"/>
  <c r="K75" i="265"/>
  <c r="K72" i="265"/>
  <c r="N72" i="265" s="1"/>
  <c r="K69" i="265"/>
  <c r="K68" i="265"/>
  <c r="K65" i="265"/>
  <c r="K62" i="265"/>
  <c r="K61" i="265"/>
  <c r="K60" i="265"/>
  <c r="K59" i="265"/>
  <c r="K58" i="265"/>
  <c r="K57" i="265"/>
  <c r="K56" i="265"/>
  <c r="K55" i="265"/>
  <c r="K54" i="265"/>
  <c r="K53" i="265"/>
  <c r="K52" i="265"/>
  <c r="K49" i="265"/>
  <c r="K50" i="265" s="1"/>
  <c r="K46" i="265"/>
  <c r="K45" i="265"/>
  <c r="K44" i="265"/>
  <c r="K43" i="265"/>
  <c r="K42" i="265"/>
  <c r="K41" i="265"/>
  <c r="K38" i="265"/>
  <c r="K37" i="265"/>
  <c r="K36" i="265"/>
  <c r="K35" i="265"/>
  <c r="K34" i="265"/>
  <c r="K33" i="265"/>
  <c r="K32" i="265"/>
  <c r="K31" i="265"/>
  <c r="K28" i="265"/>
  <c r="K27" i="265"/>
  <c r="K26" i="265"/>
  <c r="K25" i="265"/>
  <c r="K24" i="265"/>
  <c r="K23" i="265"/>
  <c r="K22" i="265"/>
  <c r="K21" i="265"/>
  <c r="K20" i="265"/>
  <c r="K19" i="265"/>
  <c r="C19" i="265"/>
  <c r="C20" i="265" s="1"/>
  <c r="C21" i="265" s="1"/>
  <c r="C22" i="265" s="1"/>
  <c r="C23" i="265" s="1"/>
  <c r="C24" i="265" s="1"/>
  <c r="C25" i="265" s="1"/>
  <c r="C26" i="265" s="1"/>
  <c r="C27" i="265" s="1"/>
  <c r="C28" i="265" s="1"/>
  <c r="C31" i="265" s="1"/>
  <c r="C32" i="265" s="1"/>
  <c r="C33" i="265" s="1"/>
  <c r="C34" i="265" s="1"/>
  <c r="C35" i="265" s="1"/>
  <c r="C36" i="265" s="1"/>
  <c r="C37" i="265" s="1"/>
  <c r="C38" i="265" s="1"/>
  <c r="C41" i="265" s="1"/>
  <c r="C42" i="265" s="1"/>
  <c r="C43" i="265" s="1"/>
  <c r="C44" i="265" s="1"/>
  <c r="C45" i="265" s="1"/>
  <c r="C46" i="265" s="1"/>
  <c r="C49" i="265" s="1"/>
  <c r="C52" i="265" s="1"/>
  <c r="C53" i="265" s="1"/>
  <c r="C54" i="265" s="1"/>
  <c r="C55" i="265" s="1"/>
  <c r="C56" i="265" s="1"/>
  <c r="C57" i="265" s="1"/>
  <c r="C58" i="265" s="1"/>
  <c r="C59" i="265" s="1"/>
  <c r="C60" i="265" s="1"/>
  <c r="C61" i="265" s="1"/>
  <c r="C62" i="265" s="1"/>
  <c r="C65" i="265" s="1"/>
  <c r="C68" i="265" s="1"/>
  <c r="C69" i="265" s="1"/>
  <c r="C72" i="265" s="1"/>
  <c r="C75" i="265" s="1"/>
  <c r="C76" i="265" s="1"/>
  <c r="C77" i="265" s="1"/>
  <c r="C78" i="265" s="1"/>
  <c r="C79" i="265" s="1"/>
  <c r="C82" i="265" s="1"/>
  <c r="C83" i="265" s="1"/>
  <c r="C84" i="265" s="1"/>
  <c r="C87" i="265" s="1"/>
  <c r="C88" i="265" s="1"/>
  <c r="C89" i="265" s="1"/>
  <c r="C90" i="265" s="1"/>
  <c r="C91" i="265" s="1"/>
  <c r="C92" i="265" s="1"/>
  <c r="C93" i="265" s="1"/>
  <c r="C94" i="265" s="1"/>
  <c r="C95" i="265" s="1"/>
  <c r="C96" i="265" s="1"/>
  <c r="C97" i="265" s="1"/>
  <c r="C98" i="265" s="1"/>
  <c r="C99" i="265" s="1"/>
  <c r="C100" i="265" s="1"/>
  <c r="C101" i="265" s="1"/>
  <c r="C102" i="265" s="1"/>
  <c r="C103" i="265" s="1"/>
  <c r="C104" i="265" s="1"/>
  <c r="C107" i="265" s="1"/>
  <c r="C110" i="265" s="1"/>
  <c r="C111" i="265" s="1"/>
  <c r="C112" i="265" s="1"/>
  <c r="C113" i="265" s="1"/>
  <c r="K16" i="265"/>
  <c r="K15" i="265"/>
  <c r="K14" i="265"/>
  <c r="K13" i="265"/>
  <c r="K12" i="265"/>
  <c r="K11" i="265"/>
  <c r="K10" i="265"/>
  <c r="K580" i="269" l="1"/>
  <c r="N580" i="269" s="1"/>
  <c r="K206" i="269"/>
  <c r="K408" i="269"/>
  <c r="K280" i="269"/>
  <c r="C278" i="269"/>
  <c r="C282" i="269" s="1"/>
  <c r="C283" i="269" s="1"/>
  <c r="C284" i="269" s="1"/>
  <c r="C285" i="269" s="1"/>
  <c r="C286" i="269" s="1"/>
  <c r="C287" i="269" s="1"/>
  <c r="C288" i="269" s="1"/>
  <c r="C289" i="269" s="1"/>
  <c r="C290" i="269" s="1"/>
  <c r="C291" i="269" s="1"/>
  <c r="C292" i="269" s="1"/>
  <c r="C293" i="269" s="1"/>
  <c r="C294" i="269" s="1"/>
  <c r="C295" i="269" s="1"/>
  <c r="C296" i="269" s="1"/>
  <c r="C297" i="269" s="1"/>
  <c r="C298" i="269" s="1"/>
  <c r="C299" i="269" s="1"/>
  <c r="C300" i="269" s="1"/>
  <c r="C301" i="269" s="1"/>
  <c r="C302" i="269" s="1"/>
  <c r="C303" i="269" s="1"/>
  <c r="C304" i="269" s="1"/>
  <c r="C305" i="269" s="1"/>
  <c r="C306" i="269" s="1"/>
  <c r="C309" i="269" s="1"/>
  <c r="C310" i="269" s="1"/>
  <c r="C311" i="269" s="1"/>
  <c r="C312" i="269" s="1"/>
  <c r="C313" i="269" s="1"/>
  <c r="C314" i="269" s="1"/>
  <c r="C315" i="269" s="1"/>
  <c r="C316" i="269" s="1"/>
  <c r="C317" i="269" s="1"/>
  <c r="C318" i="269" s="1"/>
  <c r="C319" i="269" s="1"/>
  <c r="C320" i="269" s="1"/>
  <c r="C321" i="269" s="1"/>
  <c r="C322" i="269" s="1"/>
  <c r="C323" i="269" s="1"/>
  <c r="C324" i="269" s="1"/>
  <c r="C325" i="269" s="1"/>
  <c r="C326" i="269" s="1"/>
  <c r="C327" i="269" s="1"/>
  <c r="C328" i="269" s="1"/>
  <c r="C329" i="269" s="1"/>
  <c r="C330" i="269" s="1"/>
  <c r="C331" i="269" s="1"/>
  <c r="C332" i="269" s="1"/>
  <c r="C335" i="269" s="1"/>
  <c r="C336" i="269" s="1"/>
  <c r="C337" i="269" s="1"/>
  <c r="C338" i="269" s="1"/>
  <c r="C339" i="269" s="1"/>
  <c r="C340" i="269" s="1"/>
  <c r="C341" i="269" s="1"/>
  <c r="C342" i="269" s="1"/>
  <c r="C343" i="269" s="1"/>
  <c r="C344" i="269" s="1"/>
  <c r="C345" i="269" s="1"/>
  <c r="C346" i="269" s="1"/>
  <c r="C347" i="269" s="1"/>
  <c r="C348" i="269" s="1"/>
  <c r="C349" i="269" s="1"/>
  <c r="C350" i="269" s="1"/>
  <c r="C351" i="269" s="1"/>
  <c r="C354" i="269" s="1"/>
  <c r="C355" i="269" s="1"/>
  <c r="C356" i="269" s="1"/>
  <c r="C357" i="269" s="1"/>
  <c r="C358" i="269" s="1"/>
  <c r="C359" i="269" s="1"/>
  <c r="C360" i="269" s="1"/>
  <c r="C361" i="269" s="1"/>
  <c r="C362" i="269" s="1"/>
  <c r="C363" i="269" s="1"/>
  <c r="C364" i="269" s="1"/>
  <c r="C365" i="269" s="1"/>
  <c r="C366" i="269" s="1"/>
  <c r="C367" i="269" s="1"/>
  <c r="C368" i="269" s="1"/>
  <c r="C371" i="269" s="1"/>
  <c r="C372" i="269" s="1"/>
  <c r="C373" i="269" s="1"/>
  <c r="C374" i="269" s="1"/>
  <c r="C377" i="269" s="1"/>
  <c r="C380" i="269" s="1"/>
  <c r="C381" i="269" s="1"/>
  <c r="C382" i="269" s="1"/>
  <c r="C383" i="269" s="1"/>
  <c r="C384" i="269" s="1"/>
  <c r="C385" i="269" s="1"/>
  <c r="C388" i="269" s="1"/>
  <c r="C389" i="269" s="1"/>
  <c r="C390" i="269" s="1"/>
  <c r="C391" i="269" s="1"/>
  <c r="C392" i="269" s="1"/>
  <c r="C393" i="269" s="1"/>
  <c r="C394" i="269" s="1"/>
  <c r="C395" i="269" s="1"/>
  <c r="C396" i="269" s="1"/>
  <c r="C397" i="269" s="1"/>
  <c r="C398" i="269" s="1"/>
  <c r="C399" i="269" s="1"/>
  <c r="C400" i="269" s="1"/>
  <c r="C401" i="269" s="1"/>
  <c r="C402" i="269" s="1"/>
  <c r="C403" i="269" s="1"/>
  <c r="C404" i="269" s="1"/>
  <c r="C405" i="269" s="1"/>
  <c r="C406" i="269" s="1"/>
  <c r="C412" i="269" s="1"/>
  <c r="C413" i="269" s="1"/>
  <c r="C414" i="269" s="1"/>
  <c r="C415" i="269" s="1"/>
  <c r="C416" i="269" s="1"/>
  <c r="C417" i="269" s="1"/>
  <c r="C418" i="269" s="1"/>
  <c r="C419" i="269" s="1"/>
  <c r="C420" i="269" s="1"/>
  <c r="C421" i="269" s="1"/>
  <c r="C422" i="269" s="1"/>
  <c r="C423" i="269" s="1"/>
  <c r="C424" i="269" s="1"/>
  <c r="C425" i="269" s="1"/>
  <c r="C426" i="269" s="1"/>
  <c r="C427" i="269" s="1"/>
  <c r="C428" i="269" s="1"/>
  <c r="C429" i="269" s="1"/>
  <c r="C430" i="269" s="1"/>
  <c r="C431" i="269" s="1"/>
  <c r="C432" i="269" s="1"/>
  <c r="C436" i="269" s="1"/>
  <c r="C437" i="269" s="1"/>
  <c r="C441" i="269" s="1"/>
  <c r="C442" i="269" s="1"/>
  <c r="C443" i="269" s="1"/>
  <c r="C444" i="269" s="1"/>
  <c r="C445" i="269" s="1"/>
  <c r="C446" i="269" s="1"/>
  <c r="C447" i="269" s="1"/>
  <c r="C448" i="269" s="1"/>
  <c r="C449" i="269" s="1"/>
  <c r="C450" i="269" s="1"/>
  <c r="C451" i="269" s="1"/>
  <c r="C452" i="269" s="1"/>
  <c r="C453" i="269" s="1"/>
  <c r="C454" i="269" s="1"/>
  <c r="C455" i="269" s="1"/>
  <c r="C456" i="269" s="1"/>
  <c r="C457" i="269" s="1"/>
  <c r="C458" i="269" s="1"/>
  <c r="C461" i="269" s="1"/>
  <c r="C462" i="269" s="1"/>
  <c r="C463" i="269" s="1"/>
  <c r="C467" i="269" s="1"/>
  <c r="C468" i="269" s="1"/>
  <c r="C469" i="269" s="1"/>
  <c r="C470" i="269" s="1"/>
  <c r="C471" i="269" s="1"/>
  <c r="C472" i="269" s="1"/>
  <c r="C473" i="269" s="1"/>
  <c r="C474" i="269" s="1"/>
  <c r="C477" i="269" s="1"/>
  <c r="C478" i="269" s="1"/>
  <c r="C479" i="269" s="1"/>
  <c r="C480" i="269" s="1"/>
  <c r="C481" i="269" s="1"/>
  <c r="C485" i="269" s="1"/>
  <c r="C486" i="269" s="1"/>
  <c r="C487" i="269" s="1"/>
  <c r="C488" i="269" s="1"/>
  <c r="C489" i="269" s="1"/>
  <c r="C490" i="269" s="1"/>
  <c r="C491" i="269" s="1"/>
  <c r="C492" i="269" s="1"/>
  <c r="C495" i="269" s="1"/>
  <c r="C496" i="269" s="1"/>
  <c r="C497" i="269" s="1"/>
  <c r="C498" i="269" s="1"/>
  <c r="C499" i="269" s="1"/>
  <c r="C503" i="269" s="1"/>
  <c r="C504" i="269" s="1"/>
  <c r="C505" i="269" s="1"/>
  <c r="C506" i="269" s="1"/>
  <c r="C509" i="269" s="1"/>
  <c r="C510" i="269" s="1"/>
  <c r="C511" i="269" s="1"/>
  <c r="C512" i="269" s="1"/>
  <c r="C516" i="269" s="1"/>
  <c r="C517" i="269" s="1"/>
  <c r="C518" i="269" s="1"/>
  <c r="C519" i="269" s="1"/>
  <c r="C520" i="269" s="1"/>
  <c r="C523" i="269" s="1"/>
  <c r="C524" i="269" s="1"/>
  <c r="C525" i="269" s="1"/>
  <c r="C526" i="269" s="1"/>
  <c r="C530" i="269" s="1"/>
  <c r="C531" i="269" s="1"/>
  <c r="C532" i="269" s="1"/>
  <c r="C533" i="269" s="1"/>
  <c r="C534" i="269" s="1"/>
  <c r="C535" i="269" s="1"/>
  <c r="C536" i="269" s="1"/>
  <c r="C537" i="269" s="1"/>
  <c r="C538" i="269" s="1"/>
  <c r="C539" i="269" s="1"/>
  <c r="C540" i="269" s="1"/>
  <c r="C541" i="269" s="1"/>
  <c r="C544" i="269" s="1"/>
  <c r="C545" i="269" s="1"/>
  <c r="C546" i="269" s="1"/>
  <c r="C274" i="269"/>
  <c r="C275" i="269" s="1"/>
  <c r="K70" i="265"/>
  <c r="K192" i="265"/>
  <c r="K17" i="265"/>
  <c r="K175" i="265"/>
  <c r="K239" i="265"/>
  <c r="K63" i="265"/>
  <c r="K117" i="265"/>
  <c r="K39" i="265"/>
  <c r="K47" i="265"/>
  <c r="C114" i="265"/>
  <c r="C116" i="265" s="1"/>
  <c r="C119" i="265" s="1"/>
  <c r="C122" i="265" s="1"/>
  <c r="C123" i="265" s="1"/>
  <c r="C124" i="265" s="1"/>
  <c r="C125" i="265" s="1"/>
  <c r="C126" i="265" s="1"/>
  <c r="C127" i="265" s="1"/>
  <c r="C128" i="265" s="1"/>
  <c r="C129" i="265" s="1"/>
  <c r="C130" i="265" s="1"/>
  <c r="C131" i="265" s="1"/>
  <c r="C132" i="265" s="1"/>
  <c r="C133" i="265" s="1"/>
  <c r="C134" i="265" s="1"/>
  <c r="C135" i="265" s="1"/>
  <c r="C136" i="265" s="1"/>
  <c r="C137" i="265" s="1"/>
  <c r="C138" i="265" s="1"/>
  <c r="C139" i="265" s="1"/>
  <c r="C140" i="265" s="1"/>
  <c r="C141" i="265" s="1"/>
  <c r="C142" i="265" s="1"/>
  <c r="C143" i="265" s="1"/>
  <c r="C146" i="265" s="1"/>
  <c r="C147" i="265" s="1"/>
  <c r="C148" i="265" s="1"/>
  <c r="C149" i="265" s="1"/>
  <c r="C150" i="265" s="1"/>
  <c r="C151" i="265" s="1"/>
  <c r="C152" i="265" s="1"/>
  <c r="C153" i="265" s="1"/>
  <c r="C154" i="265" s="1"/>
  <c r="C155" i="265" s="1"/>
  <c r="C158" i="265" s="1"/>
  <c r="C159" i="265" s="1"/>
  <c r="C160" i="265" s="1"/>
  <c r="C161" i="265" s="1"/>
  <c r="C162" i="265" s="1"/>
  <c r="C163" i="265" s="1"/>
  <c r="C164" i="265" s="1"/>
  <c r="C165" i="265" s="1"/>
  <c r="C166" i="265" s="1"/>
  <c r="C167" i="265" s="1"/>
  <c r="C168" i="265" s="1"/>
  <c r="C171" i="265" s="1"/>
  <c r="C172" i="265" s="1"/>
  <c r="C173" i="265" s="1"/>
  <c r="C174" i="265" s="1"/>
  <c r="C177" i="265" s="1"/>
  <c r="C178" i="265" s="1"/>
  <c r="C179" i="265" s="1"/>
  <c r="C180" i="265" s="1"/>
  <c r="C181" i="265" s="1"/>
  <c r="C182" i="265" s="1"/>
  <c r="C183" i="265" s="1"/>
  <c r="C184" i="265" s="1"/>
  <c r="C185" i="265" s="1"/>
  <c r="C188" i="265" s="1"/>
  <c r="C191" i="265" s="1"/>
  <c r="C194" i="265" s="1"/>
  <c r="C195" i="265" s="1"/>
  <c r="C196" i="265" s="1"/>
  <c r="C197" i="265" s="1"/>
  <c r="C200" i="265" s="1"/>
  <c r="C204" i="265" s="1"/>
  <c r="C205" i="265" s="1"/>
  <c r="C206" i="265" s="1"/>
  <c r="C207" i="265" s="1"/>
  <c r="C208" i="265" s="1"/>
  <c r="C209" i="265" s="1"/>
  <c r="C210" i="265" s="1"/>
  <c r="C211" i="265" s="1"/>
  <c r="C212" i="265" s="1"/>
  <c r="C213" i="265" s="1"/>
  <c r="C214" i="265" s="1"/>
  <c r="C215" i="265" s="1"/>
  <c r="C216" i="265" s="1"/>
  <c r="C217" i="265" s="1"/>
  <c r="C218" i="265" s="1"/>
  <c r="C219" i="265" s="1"/>
  <c r="C220" i="265" s="1"/>
  <c r="C221" i="265" s="1"/>
  <c r="C222" i="265" s="1"/>
  <c r="C223" i="265" s="1"/>
  <c r="C224" i="265" s="1"/>
  <c r="C225" i="265" s="1"/>
  <c r="C226" i="265" s="1"/>
  <c r="C227" i="265" s="1"/>
  <c r="C228" i="265" s="1"/>
  <c r="C229" i="265" s="1"/>
  <c r="C232" i="265" s="1"/>
  <c r="C233" i="265" s="1"/>
  <c r="C234" i="265" s="1"/>
  <c r="C235" i="265" s="1"/>
  <c r="C236" i="265" s="1"/>
  <c r="C237" i="265" s="1"/>
  <c r="C238" i="265" s="1"/>
  <c r="C241" i="265" s="1"/>
  <c r="C242" i="265" s="1"/>
  <c r="C243" i="265" s="1"/>
  <c r="C244" i="265" s="1"/>
  <c r="C245" i="265" s="1"/>
  <c r="C246" i="265" s="1"/>
  <c r="C247" i="265" s="1"/>
  <c r="C248" i="265" s="1"/>
  <c r="C249" i="265" s="1"/>
  <c r="C250" i="265" s="1"/>
  <c r="C251" i="265" s="1"/>
  <c r="C252" i="265" s="1"/>
  <c r="C253" i="265" s="1"/>
  <c r="C254" i="265" s="1"/>
  <c r="C255" i="265" s="1"/>
  <c r="C256" i="265" s="1"/>
  <c r="C259" i="265" s="1"/>
  <c r="C260" i="265" s="1"/>
  <c r="C261" i="265" s="1"/>
  <c r="C262" i="265" s="1"/>
  <c r="C263" i="265" s="1"/>
  <c r="C266" i="265" s="1"/>
  <c r="C267" i="265" s="1"/>
  <c r="C115" i="265"/>
  <c r="K29" i="265"/>
  <c r="K275" i="265"/>
  <c r="K230" i="265"/>
  <c r="K257" i="265"/>
  <c r="K348" i="265"/>
  <c r="K66" i="265"/>
  <c r="K85" i="265"/>
  <c r="K73" i="265"/>
  <c r="K201" i="265"/>
  <c r="K371" i="265"/>
  <c r="K105" i="265"/>
  <c r="K272" i="265"/>
  <c r="K120" i="265"/>
  <c r="K186" i="265"/>
  <c r="K264" i="265"/>
  <c r="K169" i="265"/>
  <c r="K460" i="265"/>
  <c r="K156" i="265"/>
  <c r="K80" i="265"/>
  <c r="K303" i="265"/>
  <c r="K144" i="265"/>
  <c r="K198" i="265"/>
  <c r="N198" i="265" s="1"/>
  <c r="K268" i="265"/>
  <c r="K429" i="265"/>
  <c r="K365" i="265"/>
  <c r="K509" i="265"/>
  <c r="K538" i="265"/>
  <c r="K382" i="265"/>
  <c r="K471" i="265"/>
  <c r="K434" i="265"/>
  <c r="K329" i="265"/>
  <c r="K503" i="265"/>
  <c r="K523" i="265"/>
  <c r="K557" i="265"/>
  <c r="K560" i="265"/>
  <c r="K489" i="265"/>
  <c r="K455" i="265"/>
  <c r="K478" i="265"/>
  <c r="K496" i="265"/>
  <c r="K403" i="265"/>
  <c r="K517" i="265"/>
  <c r="K544" i="265"/>
  <c r="K553" i="265"/>
  <c r="K575" i="265"/>
  <c r="K576" i="265" l="1"/>
  <c r="K585" i="269"/>
  <c r="K589" i="269" s="1"/>
  <c r="C550" i="269"/>
  <c r="C551" i="269" s="1"/>
  <c r="C552" i="269" s="1"/>
  <c r="C553" i="269" s="1"/>
  <c r="C554" i="269" s="1"/>
  <c r="C555" i="269" s="1"/>
  <c r="C556" i="269" s="1"/>
  <c r="C559" i="269" s="1"/>
  <c r="C560" i="269" s="1"/>
  <c r="C563" i="269" s="1"/>
  <c r="C566" i="269" s="1"/>
  <c r="C567" i="269" s="1"/>
  <c r="C568" i="269" s="1"/>
  <c r="C569" i="269" s="1"/>
  <c r="C570" i="269" s="1"/>
  <c r="C571" i="269" s="1"/>
  <c r="C572" i="269" s="1"/>
  <c r="C573" i="269" s="1"/>
  <c r="C574" i="269" s="1"/>
  <c r="C575" i="269" s="1"/>
  <c r="C576" i="269" s="1"/>
  <c r="C577" i="269" s="1"/>
  <c r="C578" i="269" s="1"/>
  <c r="C547" i="269"/>
  <c r="K404" i="265"/>
  <c r="K202" i="265"/>
  <c r="C270" i="265"/>
  <c r="C271" i="265" s="1"/>
  <c r="C274" i="265"/>
  <c r="C278" i="265" s="1"/>
  <c r="C279" i="265" s="1"/>
  <c r="C280" i="265" s="1"/>
  <c r="C281" i="265" s="1"/>
  <c r="C282" i="265" s="1"/>
  <c r="C283" i="265" s="1"/>
  <c r="C284" i="265" s="1"/>
  <c r="C285" i="265" s="1"/>
  <c r="C286" i="265" s="1"/>
  <c r="C287" i="265" s="1"/>
  <c r="C288" i="265" s="1"/>
  <c r="C289" i="265" s="1"/>
  <c r="C290" i="265" s="1"/>
  <c r="C291" i="265" s="1"/>
  <c r="C292" i="265" s="1"/>
  <c r="C293" i="265" s="1"/>
  <c r="C294" i="265" s="1"/>
  <c r="C295" i="265" s="1"/>
  <c r="C296" i="265" s="1"/>
  <c r="C297" i="265" s="1"/>
  <c r="C298" i="265" s="1"/>
  <c r="C299" i="265" s="1"/>
  <c r="C300" i="265" s="1"/>
  <c r="C301" i="265" s="1"/>
  <c r="C302" i="265" s="1"/>
  <c r="C305" i="265" s="1"/>
  <c r="C306" i="265" s="1"/>
  <c r="C307" i="265" s="1"/>
  <c r="C308" i="265" s="1"/>
  <c r="C309" i="265" s="1"/>
  <c r="C310" i="265" s="1"/>
  <c r="C311" i="265" s="1"/>
  <c r="C312" i="265" s="1"/>
  <c r="C313" i="265" s="1"/>
  <c r="C314" i="265" s="1"/>
  <c r="C315" i="265" s="1"/>
  <c r="C316" i="265" s="1"/>
  <c r="C317" i="265" s="1"/>
  <c r="C318" i="265" s="1"/>
  <c r="C319" i="265" s="1"/>
  <c r="C320" i="265" s="1"/>
  <c r="C321" i="265" s="1"/>
  <c r="C322" i="265" s="1"/>
  <c r="C323" i="265" s="1"/>
  <c r="C324" i="265" s="1"/>
  <c r="C325" i="265" s="1"/>
  <c r="C326" i="265" s="1"/>
  <c r="C327" i="265" s="1"/>
  <c r="C328" i="265" s="1"/>
  <c r="C331" i="265" s="1"/>
  <c r="C332" i="265" s="1"/>
  <c r="C333" i="265" s="1"/>
  <c r="C334" i="265" s="1"/>
  <c r="C335" i="265" s="1"/>
  <c r="C336" i="265" s="1"/>
  <c r="C337" i="265" s="1"/>
  <c r="C338" i="265" s="1"/>
  <c r="C339" i="265" s="1"/>
  <c r="C340" i="265" s="1"/>
  <c r="C341" i="265" s="1"/>
  <c r="C342" i="265" s="1"/>
  <c r="C343" i="265" s="1"/>
  <c r="C344" i="265" s="1"/>
  <c r="C345" i="265" s="1"/>
  <c r="C346" i="265" s="1"/>
  <c r="C347" i="265" s="1"/>
  <c r="C350" i="265" s="1"/>
  <c r="C351" i="265" s="1"/>
  <c r="C352" i="265" s="1"/>
  <c r="C353" i="265" s="1"/>
  <c r="C354" i="265" s="1"/>
  <c r="C355" i="265" s="1"/>
  <c r="C356" i="265" s="1"/>
  <c r="C357" i="265" s="1"/>
  <c r="C358" i="265" s="1"/>
  <c r="C359" i="265" s="1"/>
  <c r="C360" i="265" s="1"/>
  <c r="C361" i="265" s="1"/>
  <c r="C362" i="265" s="1"/>
  <c r="C363" i="265" s="1"/>
  <c r="C364" i="265" s="1"/>
  <c r="C367" i="265" s="1"/>
  <c r="C368" i="265" s="1"/>
  <c r="C369" i="265" s="1"/>
  <c r="C370" i="265" s="1"/>
  <c r="C373" i="265" s="1"/>
  <c r="C376" i="265" s="1"/>
  <c r="C377" i="265" s="1"/>
  <c r="C378" i="265" s="1"/>
  <c r="C379" i="265" s="1"/>
  <c r="C380" i="265" s="1"/>
  <c r="C381" i="265" s="1"/>
  <c r="C384" i="265" s="1"/>
  <c r="C385" i="265" s="1"/>
  <c r="C386" i="265" s="1"/>
  <c r="C387" i="265" s="1"/>
  <c r="C388" i="265" s="1"/>
  <c r="C389" i="265" s="1"/>
  <c r="C390" i="265" s="1"/>
  <c r="C391" i="265" s="1"/>
  <c r="C392" i="265" s="1"/>
  <c r="C393" i="265" s="1"/>
  <c r="C394" i="265" s="1"/>
  <c r="C395" i="265" s="1"/>
  <c r="C396" i="265" s="1"/>
  <c r="C397" i="265" s="1"/>
  <c r="C398" i="265" s="1"/>
  <c r="C399" i="265" s="1"/>
  <c r="C400" i="265" s="1"/>
  <c r="C401" i="265" s="1"/>
  <c r="C402" i="265" s="1"/>
  <c r="C408" i="265" s="1"/>
  <c r="C409" i="265" s="1"/>
  <c r="C410" i="265" s="1"/>
  <c r="C411" i="265" s="1"/>
  <c r="C412" i="265" s="1"/>
  <c r="C413" i="265" s="1"/>
  <c r="C414" i="265" s="1"/>
  <c r="C415" i="265" s="1"/>
  <c r="C416" i="265" s="1"/>
  <c r="C417" i="265" s="1"/>
  <c r="C418" i="265" s="1"/>
  <c r="C419" i="265" s="1"/>
  <c r="C420" i="265" s="1"/>
  <c r="C421" i="265" s="1"/>
  <c r="C422" i="265" s="1"/>
  <c r="C423" i="265" s="1"/>
  <c r="C424" i="265" s="1"/>
  <c r="C425" i="265" s="1"/>
  <c r="C426" i="265" s="1"/>
  <c r="C427" i="265" s="1"/>
  <c r="C428" i="265" s="1"/>
  <c r="C432" i="265" s="1"/>
  <c r="C433" i="265" s="1"/>
  <c r="C437" i="265" s="1"/>
  <c r="C438" i="265" s="1"/>
  <c r="C439" i="265" s="1"/>
  <c r="C440" i="265" s="1"/>
  <c r="C441" i="265" s="1"/>
  <c r="C442" i="265" s="1"/>
  <c r="C443" i="265" s="1"/>
  <c r="C444" i="265" s="1"/>
  <c r="C445" i="265" s="1"/>
  <c r="C446" i="265" s="1"/>
  <c r="C447" i="265" s="1"/>
  <c r="C448" i="265" s="1"/>
  <c r="C449" i="265" s="1"/>
  <c r="C450" i="265" s="1"/>
  <c r="C451" i="265" s="1"/>
  <c r="C452" i="265" s="1"/>
  <c r="C453" i="265" s="1"/>
  <c r="C454" i="265" s="1"/>
  <c r="C457" i="265" s="1"/>
  <c r="C458" i="265" s="1"/>
  <c r="C459" i="265" s="1"/>
  <c r="C463" i="265" s="1"/>
  <c r="C464" i="265" s="1"/>
  <c r="C465" i="265" s="1"/>
  <c r="C466" i="265" s="1"/>
  <c r="C467" i="265" s="1"/>
  <c r="C468" i="265" s="1"/>
  <c r="C469" i="265" s="1"/>
  <c r="C470" i="265" s="1"/>
  <c r="C473" i="265" s="1"/>
  <c r="C474" i="265" s="1"/>
  <c r="C475" i="265" s="1"/>
  <c r="C476" i="265" s="1"/>
  <c r="C477" i="265" s="1"/>
  <c r="C481" i="265" s="1"/>
  <c r="C482" i="265" s="1"/>
  <c r="C483" i="265" s="1"/>
  <c r="C484" i="265" s="1"/>
  <c r="C485" i="265" s="1"/>
  <c r="C486" i="265" s="1"/>
  <c r="C487" i="265" s="1"/>
  <c r="C488" i="265" s="1"/>
  <c r="C491" i="265" s="1"/>
  <c r="C492" i="265" s="1"/>
  <c r="C493" i="265" s="1"/>
  <c r="C494" i="265" s="1"/>
  <c r="C495" i="265" s="1"/>
  <c r="C499" i="265" s="1"/>
  <c r="C500" i="265" s="1"/>
  <c r="C501" i="265" s="1"/>
  <c r="C502" i="265" s="1"/>
  <c r="C505" i="265" s="1"/>
  <c r="C506" i="265" s="1"/>
  <c r="C507" i="265" s="1"/>
  <c r="C508" i="265" s="1"/>
  <c r="C512" i="265" s="1"/>
  <c r="C513" i="265" s="1"/>
  <c r="C514" i="265" s="1"/>
  <c r="C515" i="265" s="1"/>
  <c r="C516" i="265" s="1"/>
  <c r="C519" i="265" s="1"/>
  <c r="C520" i="265" s="1"/>
  <c r="C521" i="265" s="1"/>
  <c r="C522" i="265" s="1"/>
  <c r="C526" i="265" s="1"/>
  <c r="C527" i="265" s="1"/>
  <c r="C528" i="265" s="1"/>
  <c r="C529" i="265" s="1"/>
  <c r="C530" i="265" s="1"/>
  <c r="C531" i="265" s="1"/>
  <c r="C532" i="265" s="1"/>
  <c r="C533" i="265" s="1"/>
  <c r="C534" i="265" s="1"/>
  <c r="C535" i="265" s="1"/>
  <c r="C536" i="265" s="1"/>
  <c r="C537" i="265" s="1"/>
  <c r="C540" i="265" s="1"/>
  <c r="C541" i="265" s="1"/>
  <c r="C542" i="265" s="1"/>
  <c r="K276" i="265"/>
  <c r="N276" i="265" s="1"/>
  <c r="N577" i="265" l="1"/>
  <c r="N576" i="265"/>
  <c r="K577" i="265"/>
  <c r="C546" i="265"/>
  <c r="C547" i="265" s="1"/>
  <c r="C548" i="265" s="1"/>
  <c r="C549" i="265" s="1"/>
  <c r="C550" i="265" s="1"/>
  <c r="C551" i="265" s="1"/>
  <c r="C552" i="265" s="1"/>
  <c r="C555" i="265" s="1"/>
  <c r="C556" i="265" s="1"/>
  <c r="C559" i="265" s="1"/>
  <c r="C562" i="265" s="1"/>
  <c r="C563" i="265" s="1"/>
  <c r="C564" i="265" s="1"/>
  <c r="C565" i="265" s="1"/>
  <c r="C566" i="265" s="1"/>
  <c r="C567" i="265" s="1"/>
  <c r="C568" i="265" s="1"/>
  <c r="C569" i="265" s="1"/>
  <c r="C570" i="265" s="1"/>
  <c r="C571" i="265" s="1"/>
  <c r="C572" i="265" s="1"/>
  <c r="C573" i="265" s="1"/>
  <c r="C574" i="265" s="1"/>
  <c r="C543" i="265"/>
  <c r="K579" i="265"/>
  <c r="K583" i="265" s="1"/>
  <c r="N583" i="265" s="1"/>
</calcChain>
</file>

<file path=xl/sharedStrings.xml><?xml version="1.0" encoding="utf-8"?>
<sst xmlns="http://schemas.openxmlformats.org/spreadsheetml/2006/main" count="4707" uniqueCount="1177">
  <si>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</si>
  <si>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</si>
  <si>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</si>
  <si>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</si>
  <si>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</si>
  <si>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</si>
  <si>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</si>
  <si>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</si>
  <si>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</si>
  <si>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</si>
  <si>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</si>
  <si>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</si>
  <si>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</si>
  <si>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</si>
  <si>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</si>
  <si>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</si>
  <si>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</si>
  <si>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</si>
  <si>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</si>
  <si>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</si>
  <si>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</si>
  <si>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</si>
  <si>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</si>
  <si>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</si>
  <si>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</si>
  <si>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</si>
  <si>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</si>
  <si>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</si>
  <si>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</si>
  <si>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</si>
  <si>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</si>
  <si>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</si>
  <si>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</si>
  <si>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</si>
  <si>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</si>
  <si>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</si>
  <si>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</si>
  <si>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</si>
  <si>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</si>
  <si>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</si>
  <si>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</si>
  <si>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</si>
  <si>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</si>
  <si>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</si>
  <si>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</si>
  <si>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</si>
  <si>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</si>
  <si>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</si>
  <si>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</si>
  <si>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</si>
  <si>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</si>
  <si>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</si>
  <si>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</si>
  <si>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</si>
  <si>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</si>
  <si>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</si>
  <si>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</si>
  <si>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</si>
  <si>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</si>
  <si>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</si>
  <si>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</si>
  <si>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</si>
  <si>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</si>
  <si>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</si>
  <si>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</si>
  <si>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</si>
  <si>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</si>
  <si>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</si>
  <si>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</si>
  <si>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</si>
  <si>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</si>
  <si>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</si>
  <si>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</si>
  <si>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</si>
  <si>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</si>
  <si>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</si>
  <si>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</si>
  <si>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</si>
  <si>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</si>
  <si>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</si>
  <si>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</si>
  <si>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</si>
  <si>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</si>
  <si>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</si>
  <si>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</si>
  <si>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</si>
  <si>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</si>
  <si>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</si>
  <si>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</si>
  <si>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</si>
  <si>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</si>
  <si>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</si>
  <si>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</si>
  <si>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</si>
  <si>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</si>
  <si>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</si>
  <si>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</si>
  <si>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</si>
  <si>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CAP. 1: PRELIMINARES</t>
  </si>
  <si>
    <t>1.01</t>
  </si>
  <si>
    <t xml:space="preserve">Res 055-25 Gober
Boyacá </t>
  </si>
  <si>
    <t>2.01.62</t>
  </si>
  <si>
    <t>LOCALIZACIÓN Y REPLANTEO DE OBRA ARQUITECTÓNICA</t>
  </si>
  <si>
    <t>M2</t>
  </si>
  <si>
    <t>1.02</t>
  </si>
  <si>
    <t>2.19.05</t>
  </si>
  <si>
    <t xml:space="preserve">CERRAMIENTO EN MALLA ESLABONADA CAL 13 (INCLUYE TUBO AGUA NEGRA DE 2" Y ANGULO 1" X 1" X  1/8") </t>
  </si>
  <si>
    <t>1.03</t>
  </si>
  <si>
    <t>2.19.10</t>
  </si>
  <si>
    <t xml:space="preserve">CERRAMIENTO EN TUBO GALVANIZADO DE 2 1/2 X 2mm SOBRE VIGA EN CONCRETO DE 3000 PSI </t>
  </si>
  <si>
    <t>ML</t>
  </si>
  <si>
    <t>1.04</t>
  </si>
  <si>
    <t>2.19.13</t>
  </si>
  <si>
    <t>SUMINISTRO E INSTALACIÓN DE PUNTO ECOLÓGICO DE TRES PUESTOS CON ESTRUCTURA METÁLICA</t>
  </si>
  <si>
    <t>UND</t>
  </si>
  <si>
    <t>1.05</t>
  </si>
  <si>
    <t>3.09.23</t>
  </si>
  <si>
    <t xml:space="preserve">SEÑAL INFORMATIVA EN OBRA SEGÚN NORMA INVIAS </t>
  </si>
  <si>
    <t>1.06</t>
  </si>
  <si>
    <t>Ref. Res 055-25 Gober Boy/Cotiz</t>
  </si>
  <si>
    <t>1.07</t>
  </si>
  <si>
    <t>INSTALACIÓN CUENTA TEMPORAL DE OBRA DE ENERGÍA ELÉCTRICA</t>
  </si>
  <si>
    <t>4.01.32</t>
  </si>
  <si>
    <t xml:space="preserve"> SUMINISTRO E INSTALACIÓN DE ACOMETIDA 2" X 3/4" INCLUYE TUBERÍA PF + UAD 3/4" , REGISTRO DE CORTE, COLLAR DERIVACIÓN Y ACCESORIOS COMPLEMENTARIOS PARA SU CONEXIÓN. INCLUYE CAJA DE INSPECCIÓN Y MEDIDOR VOLUMÉTRICO. </t>
  </si>
  <si>
    <t>CAP. 2: DESMONTE Y LIBERACIONES</t>
  </si>
  <si>
    <t>2.01</t>
  </si>
  <si>
    <t>2.01.69</t>
  </si>
  <si>
    <t>ROTURA DE PAVIMENTO. (INCLUYE RETIRO Y ACARREO LIBRE HASTA 5 KM.)</t>
  </si>
  <si>
    <t>2.02</t>
  </si>
  <si>
    <t>2.01.13</t>
  </si>
  <si>
    <t>DEMOLICIÓN DE ANDÉN O PLACA DE CONTRAPISO EN CONCRETO E &gt; A 12 CM. (INCLUYE RETIRO Y ACARREO LIBRE HASTA 5 KM.)</t>
  </si>
  <si>
    <t>2.03</t>
  </si>
  <si>
    <t>2.01.14</t>
  </si>
  <si>
    <t>DEMOLICIÓN DE ANDÉN O PLACA DE CONTRAPISO EN CONCRETO E &lt; = A 12CM. (INCLUYE RETIRO Y ACARREO LIBRE HASTA 5 KM.)</t>
  </si>
  <si>
    <t>2.04</t>
  </si>
  <si>
    <t>2.01.50</t>
  </si>
  <si>
    <t>DESMONTE CUBIERTAS TEJA DE ASBESTO Y/ O ASBESTO CEMENTO. (INCLUYE RETIRO - ACARREO LIBRE HASTA 5 KM.)</t>
  </si>
  <si>
    <t>2.05</t>
  </si>
  <si>
    <t>2.01.31</t>
  </si>
  <si>
    <t>DEMOLICIÓN DE MUROS EN MAMPOSTERÍA DE LADRILLO E = 0.15 M. (INCLUYE RETIRO Y ACARREO LIBRE HASTA 5 KM.)</t>
  </si>
  <si>
    <t>2.06</t>
  </si>
  <si>
    <t>3.02.01</t>
  </si>
  <si>
    <t>CONFORMACION DE BOTADERO O ESCOMBRERA</t>
  </si>
  <si>
    <t>M3</t>
  </si>
  <si>
    <t>2.07</t>
  </si>
  <si>
    <t>3.12.01</t>
  </si>
  <si>
    <t>CARGUE Y TRANSPORTE DE MATERIALES SUELTOS, PRODUCTO DE SOBRANTES Y/O DERRUMBES (INCLUYE ACARREO LIBRE HASTA 5 KM.).</t>
  </si>
  <si>
    <t>2.08</t>
  </si>
  <si>
    <t>3.12.09</t>
  </si>
  <si>
    <t>TRANSPORTE DE MATERIAL DE DEMOLICIÓN DESPUÉS DE 5KM</t>
  </si>
  <si>
    <t>M3-KM</t>
  </si>
  <si>
    <t>2.09</t>
  </si>
  <si>
    <t>2.01.29</t>
  </si>
  <si>
    <t>DEMOLICIÓN DE MURO EN CONCRETO REFORZADO, (INCLUYE RETIRO Y ACARREO LIBRE HASTA 5 KM.)</t>
  </si>
  <si>
    <t>2.10</t>
  </si>
  <si>
    <t>6.02.06A</t>
  </si>
  <si>
    <t>RETIRO DE POSTE DE FERROCONCRETO DE 12 M 1.050 KGF. INCLUYE EXCAVACIÓN  Y TRANSPORTE DE POSTE A SITIO DE DISPOSICIÓN DE POSTE</t>
  </si>
  <si>
    <t>UN</t>
  </si>
  <si>
    <t>CAP 3: CIMENTACIÓN Y EXCAVACIONES</t>
  </si>
  <si>
    <t>3.01</t>
  </si>
  <si>
    <t>2.02.15</t>
  </si>
  <si>
    <t xml:space="preserve">EXCAVACIÓNES MECANICAS Y CORTES EN MATERIAL COMÚN (INCLUYE ACARREO LIBRE HASTA 5 KM.) </t>
  </si>
  <si>
    <t>3.02</t>
  </si>
  <si>
    <t>3.03</t>
  </si>
  <si>
    <t>3.03.22</t>
  </si>
  <si>
    <t xml:space="preserve">SUMINISTRO E INSTALACIÓN DE CONCRETO DE 14 MPA (2000 PSI) SOLADOS Y ATRAQUES </t>
  </si>
  <si>
    <t>3.04</t>
  </si>
  <si>
    <t>2.02.11</t>
  </si>
  <si>
    <t>CONCRETO PARA ZAPATAS DE 24.5 MPa (3500 PSI) + FORMALETA MADERA</t>
  </si>
  <si>
    <t>3.05</t>
  </si>
  <si>
    <t>3.11.11</t>
  </si>
  <si>
    <t>SUMINISTRO E INSTALACIÓN DE CONCRETO 24.5 MPA (3500 PSI) VIGAS DE CIMENTACIÓN</t>
  </si>
  <si>
    <t>3.06</t>
  </si>
  <si>
    <t>2.02.20A</t>
  </si>
  <si>
    <t>SUMINISTRO E INSTALACIÓN DE CONCRETO 24.5 MPA (3500 PSI) LOSA DE CONTRAPISO</t>
  </si>
  <si>
    <t>3.07</t>
  </si>
  <si>
    <t>3.17.02</t>
  </si>
  <si>
    <t>SUMINISTRO E INSTALACIÓN DE CONCRETO 28 MPA (4000 PSI) MUROS Y PANTALLAS</t>
  </si>
  <si>
    <t>3.08</t>
  </si>
  <si>
    <t>3.10.12</t>
  </si>
  <si>
    <t xml:space="preserve">SUMINISTRO FIGURADO Y ARMADO DE ACERO DE REFUERZO 60000 PSI 420 MPA </t>
  </si>
  <si>
    <t>KG</t>
  </si>
  <si>
    <t>CAP 4. ESTRUCTURA CONCRETO</t>
  </si>
  <si>
    <t>4.01</t>
  </si>
  <si>
    <t xml:space="preserve">2.03.30 </t>
  </si>
  <si>
    <t xml:space="preserve">VIGA AÉREA EN CONCRETO DE 24.5 MPa - (3500 PSI). </t>
  </si>
  <si>
    <t>4.02</t>
  </si>
  <si>
    <t>3.14.01</t>
  </si>
  <si>
    <t xml:space="preserve">SUMINISTRO E INSTALACIÓN DE CONCRETO 24.5 MPA (3500 PSI) LOSA DE ENTREPISO </t>
  </si>
  <si>
    <t>4.03</t>
  </si>
  <si>
    <t>2.03.34B</t>
  </si>
  <si>
    <t xml:space="preserve">COLUMNAS Y PEDESTALES EN CONCRETO DE 24.5 MPA (3500 PSI) , H &gt; A 3.0 M. (FORMALETA METALICA). </t>
  </si>
  <si>
    <t>4.04</t>
  </si>
  <si>
    <t>2.03.09</t>
  </si>
  <si>
    <t xml:space="preserve">ESCALERA MACIZA DE 24.5 MPa - (3500 PSI) </t>
  </si>
  <si>
    <t>4.05</t>
  </si>
  <si>
    <t>3.18.02</t>
  </si>
  <si>
    <t>SUMINISTRO E INSTALACIÓN DE CONCRETO 28 MPA (4000 PSI) TANQUE DE ALMACENAMIENTO</t>
  </si>
  <si>
    <t>4.06</t>
  </si>
  <si>
    <t>CAP 5. ESTRUCTURA METALICA</t>
  </si>
  <si>
    <t>5.1</t>
  </si>
  <si>
    <t>2.08.33A</t>
  </si>
  <si>
    <t>SUMINISTRO E INSTALACIÓN PERFILERIA METALICA PARA ESTRUCTURA METALICA  A572 GR50 DE CUBIERTA DE EDIFICACIONES. DIMENSIONES Y CALIBRES SEGÚN DISEÑO (INCLUYE PROTECCIÓN EN ANTICORROSIVO 70 MICRAS, Y PINTURA IGNIFUGA 70 MICRAS SEGÚN ACABADOS)</t>
  </si>
  <si>
    <t>CAP. 6. MAMPOSTERIA</t>
  </si>
  <si>
    <t>6.01</t>
  </si>
  <si>
    <t>12.02</t>
  </si>
  <si>
    <t>ENCHAPE CERAMICO BLANCO, ACABADO ENCHAPE DE MURO EN CERÁMICA FORMATO 20.5 X20,5 CM, REF. JAYA, COLOR BLANCO DE CORONA PARA MUROS. REF 202204001. ALTURA 2,00 MT. ACABADO SUPERIOR G04 PINTURA VINÍLICA DE ALTA RESISTENCIA LAVABLE ANTIBACTERIAL.(G09)</t>
  </si>
  <si>
    <t>6.02</t>
  </si>
  <si>
    <t>12.04</t>
  </si>
  <si>
    <t>ENCHAPE PORCELANATO TERRACOTA, Acabado porcelanato para piso y pared estilo brick abacus amaranto 7,5x20 color Terracota.Decorceramica REF EL04RR034. Instalado mediante Pegacor marca corona o similar. + incluye boquilla color similar material porcelanato.(G06)</t>
  </si>
  <si>
    <t>6.03</t>
  </si>
  <si>
    <t>12.05</t>
  </si>
  <si>
    <t>ENCHAPE PORCELANATO VERDE OLIVO; Acabado porcelanato para piso y pared estilo Brick Look-B 6x24 Verde. Decorceramica REF RG04VE100. Instalado mediante Pegacor marca corona o similar. + incluye boquilla color similar material porcelanato.(G07)</t>
  </si>
  <si>
    <t>6.04</t>
  </si>
  <si>
    <t>12.06</t>
  </si>
  <si>
    <t>ENCHAPE PORCELANATO GRIS, Acabado porcelanato para piso y pared estilo cemento Urbanika-B 30x60 Gris. REF KC03GR299. Instalado mediante Pegacor marca corona o similar. + incluye boquilla color similar material porcelanato.(G08)</t>
  </si>
  <si>
    <t>6.05</t>
  </si>
  <si>
    <t>SUMINISTRO E INSTALACIÓN DE MURO MT-2 MURO DIVISORIO EN MAMPOSTERIA  * STC38, EN BLOQUE #4, Y ACABADO SEGÚN PLANO DE ACABADOS DE MUROS. ALTURA HASTA PLACA. ESPESOR 0.10M. (B02)</t>
  </si>
  <si>
    <t>6.06</t>
  </si>
  <si>
    <t>SUMINISTRO E INSTALACIÓN DE MURO MT-2 MURO DIVISORIO EN MAMPOSTERIA  * STC38, EN BLOQUE #5, Y ACABADO SEGÚN PLANO DE ACABADOS DE MUROS. ALTURA HASTA PLACA. ESPESOR 0.12M. (B02)</t>
  </si>
  <si>
    <t>6.07</t>
  </si>
  <si>
    <t>SUMINISTRO E INSTALACIÓN DE MURO MT-2 MURO DIVISORIO EN MAMPOSTERIA  * STC38, EN BLOQUE #6, Y ACABADO SEGÚN PLANO DE ACABADOS DE MUROS. ALTURA HASTA PLACA. ESPESOR 0.15M. (B02)</t>
  </si>
  <si>
    <t>6.08</t>
  </si>
  <si>
    <t>SUMINISTRO E INSTALACIÓN DE MURO MT-2 MURO DIVISORIO EN MAMPOSTERIA  * STC38, EN BLOQUE #4, Y ACABADO SEGÚN PLANO DE ACABADOS DE MUROS. ALTURA HASTA PLACA. ESPESOR 0.20M. (B02)</t>
  </si>
  <si>
    <t>6.09</t>
  </si>
  <si>
    <t>6.10</t>
  </si>
  <si>
    <t>SUMINISTRO E INSTALACIÓN DE MURO MT-1 MURO CORTAFUEGO, MURO DIVISORIO ESCALERAS DE EVACUACIÓN EN LADRILLO COCIDO MACIZOY ACABADO SEGÚN PLANO DE ACABADOS DE MUROS. ALTURA HASTA PLACA. ESPESOR 0.10M. (B01)</t>
  </si>
  <si>
    <t>6.11</t>
  </si>
  <si>
    <t>SUMINISTRO E INSTALACIÓN DE MURO MT-1 MURO CORTAFUEGO, MURO DIVISORIO ESCALERAS DE EVACUACIÓN EN LADRILLO COCIDO MACIZOY ACABADO SEGÚN PLANO DE ACABADOS DE MUROS. ALTURA HASTA PLACA. ESPESOR 0.12M. (B01)</t>
  </si>
  <si>
    <t>6.12</t>
  </si>
  <si>
    <t>SUMINISTRO E INSTALACIÓN DE MURO MT-1 MURO CORTAFUEGO, MURO DIVISORIO ESCALERAS DE EVACUACIÓN EN LADRILLO COCIDO MACIZOY ACABADO SEGÚN PLANO DE ACABADOS DE MUROS. ALTURA HASTA PLACA. ESPESOR 0.15M. (B01)</t>
  </si>
  <si>
    <t>CAP. 7: PAÑETES</t>
  </si>
  <si>
    <t>7.01</t>
  </si>
  <si>
    <t>1.03.07</t>
  </si>
  <si>
    <t xml:space="preserve">PAÑETE IMPERMEABILIZADO 1:3 </t>
  </si>
  <si>
    <t>CAP. 8. PINTURA</t>
  </si>
  <si>
    <t>8.01</t>
  </si>
  <si>
    <t xml:space="preserve">2.07.25 </t>
  </si>
  <si>
    <t xml:space="preserve">SUMINISTRO E INSTALACIÓN DE ESTUCO PLÁSTICO EN MUROS </t>
  </si>
  <si>
    <t>8.02</t>
  </si>
  <si>
    <t>PINTURA VINÍLICA TIPO 1, ACABADO DE MURO EN PINTURA VINÍLICA TIPO 1 VINILTEX PRO 650 O SIMILAR A DOS MANOS. INCLUYE FONDEO CON INTERVINIL PRO 400. SOBRE ESTUCO (PARA MAMPOSTERÍA) O SOBRE MASILLA (PARA SUPERBOARD). UBICACIÓN SEGÚN PLANOS DE ACABADOS DE MUROS.(G05)</t>
  </si>
  <si>
    <t>CAP. 10: CUBIERTA</t>
  </si>
  <si>
    <t>10.01</t>
  </si>
  <si>
    <t>CUBIERTA PLANA IMPERMEABILIZADA CON MEMBRANA EN POLIUREA, TELA ASFÁLTICA O SIMILAR. PENDIENTADO Y ESPECIFICACIONES SEGÚN PROYECTO HIDRÁULICO, CUBIERTA TIPO SANDWICH DECK TERMOACUSTICA</t>
  </si>
  <si>
    <t>CAP. 11. RED DE GAS</t>
  </si>
  <si>
    <t>11.01</t>
  </si>
  <si>
    <t>2.13.06</t>
  </si>
  <si>
    <t>SUMINISTRO E INSTALACIÓN DE CENTRO DE REGULACIÓN DE GAS R10 PRIMERA ETAPA</t>
  </si>
  <si>
    <t>11.02</t>
  </si>
  <si>
    <t>2.13.12</t>
  </si>
  <si>
    <t xml:space="preserve">SUMINISTRO E INSTALACIÓN DE TUBERÍA DE COBRE PARA RED DE GAS DE 3/4" </t>
  </si>
  <si>
    <t>11.03</t>
  </si>
  <si>
    <t>2.13.38</t>
  </si>
  <si>
    <t xml:space="preserve">SUMINISTRO E INSTALACIÓN DE CONJUNTO VÁLVULA - ELEVADOR DE 3/4" </t>
  </si>
  <si>
    <t>11.04</t>
  </si>
  <si>
    <t>Regulador asociado sin venteo Pe = 2 psi Ps = 23 mbar C = 2.85 m3/h h = 0.45 m Ø =3/4"</t>
  </si>
  <si>
    <t>11.05</t>
  </si>
  <si>
    <t>Suministro en Instalacion de Estufa a Gas de 6 Fogones</t>
  </si>
  <si>
    <t>CAP. 12. ENCHAPES</t>
  </si>
  <si>
    <t>12.01</t>
  </si>
  <si>
    <t>12.03</t>
  </si>
  <si>
    <t>ENCHAPE MÁRMOL ROYAL VETA, Enchape pared exterior en mármol ROYAL VETA.  Acabado natural + ácido nitrado (mate). Pegante autonivelante de gran peso. Boquilla de látex antihongos y anti algas. Formato junta perdida 0,30 x ,09 mt  trabado a tercios. Espesor 1 cm.(G10). (Incluye AFINADO Y BRILLADO)</t>
  </si>
  <si>
    <t>12.07</t>
  </si>
  <si>
    <t>ENCHAPE LISTONES DE MADERA AUDITORIO, Acabado en listones de madera inmunizada y secada a horno entre 12% a 15%. Acabado tablero melamina SAGANO o similar.  Atornillados a subestructura en madera según recomendaciones del contratista. Modulación según detalles arquitectónicos.(G11)</t>
  </si>
  <si>
    <t>CAP. 13. PISOS</t>
  </si>
  <si>
    <t>13.01</t>
  </si>
  <si>
    <t>13.02</t>
  </si>
  <si>
    <t>13.03</t>
  </si>
  <si>
    <t>PISO EN CONCRETO PULIDO, PISO EN CONCRETO FUNDIDO  Y PULIDO IN SITU, COLOR GRIS CLARO DE GRANO FINO. DILATACIONES EN ALUMINIO SEGÚN RECOMENDACIONES DE CONTRATISTA. ESPESOR ACABADO 2 CM.(G13)</t>
  </si>
  <si>
    <t>13.04</t>
  </si>
  <si>
    <t>PISO LADRILLO GRAN FORMATO, ACABADO DE PISO EN LADRILLO GRAN FORMATO COLOR COBRIZO LADRILLERA SANTA FE, MEDIDAS 11,5  X 39 X 5 CM. TRAMA ESPINA DE PESCADO. DEBE CORTARSE CON PULIDORA A MEDIOS PARA INSTALARSE SOBRE MORTERO DE NIVELACIÓN .ESPESOR 2.5 CM.(G17)</t>
  </si>
  <si>
    <t>13.05</t>
  </si>
  <si>
    <t>PISO BALDOSA TERRAZO GRIS, ACABADO PISO EN BALDOSA TERRAZO ALIVIANADA DE ESPESOR 20 MM + 5 MM  DE CAPA GRUESA ALFAQUICK DE ALFA. FORMATO 30 X 60 CM INSTALADO SOBRE MORTERO DE NIVELACIÓN 2.5 CM. COLOR GRIS DE MICROGRANO. DILATACIONES ENTRE PIEZAS CADA 5 MM. ACABADO ANTICADO.</t>
  </si>
  <si>
    <t>13.06</t>
  </si>
  <si>
    <t>LOSETA MARMOL ROYAL VETA; Piso exterior en mármol ROYAL VETA.  Acabado natural + ácido nitrado (antideslizante). Estampillado sobre sustrato arena cemento. Incluye malla electrosoldada. Boquilla de látex antihongos y anti algas. Formato junta perdida 0,30 x ,09 mt  trabado a tercios. Espesor 2 cm. La junta constructiva no debe superar los 20 m2.(L04)</t>
  </si>
  <si>
    <t>13.07</t>
  </si>
  <si>
    <t>PISO RETAZOS LADRILLO GRAN FORMATO, ACABADO DE PISO RETAZOS DE LADRILLO GRAN FORMATO COLOR COBRIZO LADRILLERA SANTA FE, ESPESOR 2.5 CM. INSTALADO SOBRE MORTERO DE NIVELACIÓN  DE IMPERMEABILIZANTE PARAGUAS ADVANCE DE CORONA. DESPIECE DE PISO SEGÚN DETALLE ARQUITECTÓNICO.(G18)</t>
  </si>
  <si>
    <t>13.08</t>
  </si>
  <si>
    <t>13.10</t>
  </si>
  <si>
    <t>Cárcamo en concreto impermeabilizado con membrana en poliuria, y rejilla metálica superior.(P09)</t>
  </si>
  <si>
    <t>13.09</t>
  </si>
  <si>
    <t>13.11</t>
  </si>
  <si>
    <t>HUELLAS CONCRETO, Huellas prefabricadas en concreto para exterior, acabado antideslizante con ranuras. Instalado sobre terreno inclinado. El terreno se debe preparar mediante subbase granular y apoyos en concreto para anclaje a terreno.(G20)</t>
  </si>
  <si>
    <t>13.12</t>
  </si>
  <si>
    <t>PISO ARKODECK TET; Acabado de piso flotado exterior en tabla perfil aligerado ranurado Arkodeck TET de ARKOS o similar. Reciclable 50% madera 50% plástico PVC. Dimensiones 4,87x 0,14 Espesor 2,4 cm. Color Silver Maple acabado catedral. Instalado sobre subestructura madera, especificaciones según contratista. .(G22)</t>
  </si>
  <si>
    <t>13.13</t>
  </si>
  <si>
    <t>PLACA ANTIVIBRATORIA PISO TECNICO, Placa anti vibratoria en concreto reforzado espesor 15cm de equipos técnicos + Espuma de polietileno reticulado tipo Impactodan (de=10mm) con acabado esmaltado del acabado. .(P03)</t>
  </si>
  <si>
    <t>13.14</t>
  </si>
  <si>
    <t>TARIMA MADERA.(P10)</t>
  </si>
  <si>
    <t>13.15</t>
  </si>
  <si>
    <t>AFINADO Y PENDIENTADO DE PISO (E=6CM)</t>
  </si>
  <si>
    <t>3.03.15</t>
  </si>
  <si>
    <t xml:space="preserve">RELLENO CON MATERIAL DE AFIRMADO COMPACTADO RANA Y/O VIBROCOMPACTADOR. (INCLUYE ACARREO LIBRE HASTA 5 KM.) </t>
  </si>
  <si>
    <t>2.02.20B</t>
  </si>
  <si>
    <t>SUMINISTRO E INSTALACIÓN DE CONCRETO 28 MPA (4000 PSI) LOSA DE CONTRAPISO</t>
  </si>
  <si>
    <t>13.16</t>
  </si>
  <si>
    <t>35.02</t>
  </si>
  <si>
    <t>TIERRA NEGRA ABONADA Y ALIGERADA SEGÚN PROYECTO DE PAISAJISMO.</t>
  </si>
  <si>
    <t>13.17</t>
  </si>
  <si>
    <t>3.13.19</t>
  </si>
  <si>
    <t>EMPRADIZACION DE TALUDES CON BLOQUES DE CESPED SEGUN NORMA INVIAS. (INCLUYE ACARREO LIBRE HASTA 5 KM.).</t>
  </si>
  <si>
    <t>13.18</t>
  </si>
  <si>
    <t>35.05</t>
  </si>
  <si>
    <t>BASE GRANULAR BG-A.  (SUMINISTRO, EXTENDIDO  Y NIVELACIÓN MANUAL, HUMEDECIMIENTO Y COMPACTADO CON PLANCHA VIBRADORA O TÁNDEM PEQUEÑO, INCLUYE OPERARIO  Y COMBUSTIBLE).(INCLUYE ACARREO LIBRE DE 5KM)</t>
  </si>
  <si>
    <t>CAP. 14: IMPERMEABILIZACIONES</t>
  </si>
  <si>
    <t>14.01</t>
  </si>
  <si>
    <t>IMPERMEABILIZACIONES CON MEMBRANAS A BASE DE PVC PLASTIFICADO Y REFORZADO CON ARMADURA DE POLIESTER PARA LA IMPERMEABILIZACIÓN</t>
  </si>
  <si>
    <t>CAP. 15: CIELO RASO</t>
  </si>
  <si>
    <t>15.01</t>
  </si>
  <si>
    <t>CIELO RASO ESPECIAL LISTONES DE MADERA INMUNIZADA Y SECADA A HORNO ENTRE 12% A 15%. ACABADO TABLERO MELAMINA DE 15 mm SAGANO O SIMILAR.  ATORNILLADOS A SUBESTRUCTURA EN MADERA SEGÚN RECOMENDACIONES DEL CONTRATISTA. MODULACIÓN SEGÚN DETALLES ARQUITECTÓNICOS. INCLUYE ACONDICIONAMIENTO ACÚSTICO.(F05)</t>
  </si>
  <si>
    <t>15.02</t>
  </si>
  <si>
    <t>15.01A</t>
  </si>
  <si>
    <t>SUMINISTRO E INSTALACION DE CELOSIA ELABORADA EN LISTONES DE MELAMINA  SAGANO DE DURATEX  DE 3.6  CM  X 4 CM , SEPARADAS ENTRE SI CADA 4 CM</t>
  </si>
  <si>
    <t>15.03</t>
  </si>
  <si>
    <t>CIELO RASO EN DRYWALL (PANEL DE YESO), PLACA TIPO ESTÁNDAR + PINTURA VINÍLICA COLOR BLANCO. ESPECIFICACIONES DE FIJACIÓN Y ESTRUCTURA DE SOPORTE SEGÚN FABRICANTE. (F04)</t>
  </si>
  <si>
    <t>15.04</t>
  </si>
  <si>
    <t>CIELO RASO EN PLAFÓN DRYWALL ACÚSTICO 50%. PANEL ACÚSTICO HECHO EN MATERIAL DERIVADO DE PLÁSTICO PET (DE=9MM) O FIBRA DE VIDRIO TIPO EZOBORD GEO CLOUD OPEN BACK O SIMILAR EN PLENO. ESPECIFICACIONES SEGÚN PROYECTO ACÚSTICO. (F08)</t>
  </si>
  <si>
    <t>15.05</t>
  </si>
  <si>
    <t>CIELO RASO EN DRYWALL (PANEL DE YESO) PLACA TIPO ESTÁNDAR CON RH RESISTENTE A LA HUMEDAD + PINTURA VINÍLICA COLOR ROJO BEIGE RAL 3012. ESPECIFICACIONES DE FIJACIÓN Y ESTRUCTURA DE SOPORTE SEGÚN FABRICANTE.(F01)</t>
  </si>
  <si>
    <t>15.06</t>
  </si>
  <si>
    <t>CIELO RASO EN DRYWALL (PANEL DE YESO) PLACA TIPO ESTÁNDAR CON RH RESISTENTE A LA HUMEDAD + PINTURA VINÍLICA COLOR VERDE OLIVO RAL 6003. ESPECIFICACIONES DE FIJACIÓN Y ESTRUCTURA DE SOPORTE SEGÚN FABRICANTE. (F02)</t>
  </si>
  <si>
    <t>15.07</t>
  </si>
  <si>
    <t>CIELO RASO EN DRYWALL (PANEL DE YESO)PLACA TIPO ESTÁNDAR CON RH RESISTENTE A LA HUMEDAD + PINTURA VINÍLICA COLOR CREMA RAL 9012. ESPECIFICACIONES DE FIJACIÓN Y ESTRUCTURA DE SOPORTE SEGÚN FABRICANTE.(F03)</t>
  </si>
  <si>
    <t xml:space="preserve">CAP. 16: FACHADA </t>
  </si>
  <si>
    <t>16.01</t>
  </si>
  <si>
    <t>TEJA CERAMICA FACHADA, PIEZA CERÁMICA REF. TA - TEJA ACCESORIO DE LADRILLERA SANTA FE. DIMENSIONES 45.7 X 21.6 X 7.8 CM COLOR COBRIZO. MEDIDAS Y MODULACIÓN SEGÚN DETALLE ARQUITECTÓNICO. SISTEMA DE ANCLAJE Y ESPECIFICACIONES SEGÚN
PROVEEDOR (N03)</t>
  </si>
  <si>
    <t xml:space="preserve">CAP. 17: ILUMINACIÓN </t>
  </si>
  <si>
    <t>17.01</t>
  </si>
  <si>
    <t>LUMINARIA LED HERMETICA 40W 3500lm 4000K SOBREPONER/DESCOLGAR (SUMINISTRO E INSTALACIÓN)</t>
  </si>
  <si>
    <t>17.02</t>
  </si>
  <si>
    <t>BALA LED REDONDA 15W 4000K SOBREPONER (SUMINISTRO E INSTALACIÓN)</t>
  </si>
  <si>
    <t>17.03</t>
  </si>
  <si>
    <t>BALA LED REDONDA 12W 600 lm 4000K SOBREPONER (SUMINISTRO E INSTALACIÓN)</t>
  </si>
  <si>
    <t>17.04</t>
  </si>
  <si>
    <t>BALA LED REDONDA 30W 1700lm 4000K SOBREPONER (SUMINISTRO E INSTALACIÓN)</t>
  </si>
  <si>
    <t>17.05</t>
  </si>
  <si>
    <t>LUMINARIA LED CONTINUA 60W 4000K SOBREPONER/DESCOLGAR (SUMINISTRO E INSTALACIÓN)</t>
  </si>
  <si>
    <t>17.06</t>
  </si>
  <si>
    <t>CINTA LED 10W/M 45º 3000K INCRUSTAR, INCLUYE PERFIL (SUMINISTRO E INSTALACIÓN)</t>
  </si>
  <si>
    <t>17.07</t>
  </si>
  <si>
    <t>APLIQUE LED TIPO LUZ GUIA 1W 50lm 45º 3000K INCRUSTAR (SUMINISTRO E INSTALACIÓN)</t>
  </si>
  <si>
    <t>17.08</t>
  </si>
  <si>
    <t>PANEL LED 60W 2400lm 4000K DESCOLGAR (SUMINISTRO E INSTALACIÓN)</t>
  </si>
  <si>
    <t>17.09</t>
  </si>
  <si>
    <t>LUMINARIA LED CONTINUA 70W 4000K  SOBREPONER/DESCOLGAR (SUMINISTRO E INSTALACIÓN)</t>
  </si>
  <si>
    <t>17.10</t>
  </si>
  <si>
    <t>SPOT LED ESCUALIZABLE 12W 4000K NEGRO MONTAJE EN RIEL (SUMINISTRO E INSTALACIÓN)</t>
  </si>
  <si>
    <t>17.11</t>
  </si>
  <si>
    <t>CILINDRO LED 12W 600lm 4000K DESCOLGAR (SUMINISTRO E INSTALACIÓN)</t>
  </si>
  <si>
    <t>17.12</t>
  </si>
  <si>
    <t>LUMINARIA LED BAÑADORA 19W 1650lm 4000K INCRUSTAR (SUMINISTRO E INSTALACIÓN)</t>
  </si>
  <si>
    <t>17.13</t>
  </si>
  <si>
    <t>LUMINARIA DE EMERGENCIA LED 6W 110lm 1hr SOBREPONER (SUMINISTRO E INSTALACIÓN)</t>
  </si>
  <si>
    <t>17.14</t>
  </si>
  <si>
    <t>LUMINARIA DE EMERGENCIA LED 6W 217lm 180° 20.00hr   SOBREPONER (SUMINISTRO E INSTALACIÓN)</t>
  </si>
  <si>
    <t>17.15</t>
  </si>
  <si>
    <t>7.06.16</t>
  </si>
  <si>
    <t>SUMINISTRO E INSTALACIÓN DE LUMINARIA PARA ALUMBRADO PÚBLICO LED DE 60 W EMITIENDO MÍNIMO 7.800 LUMENES EN 4.000 KELVIN. NO INCLUYE DRIVER PROGRAMABLE PARA TELEGESTIÓN</t>
  </si>
  <si>
    <t>17.16</t>
  </si>
  <si>
    <t>BALA DE PISO RASANTE LED 6W 280lm 40º 3000K   INCRUSTAR EN PISO (SUMINISTRO E INSTALACIÓN)</t>
  </si>
  <si>
    <t>17.17</t>
  </si>
  <si>
    <t>BALA DE PISO LED 9W 630lm 30° 3000K  INCRUSTAR EN PISO (SUMINISTRO E INSTALACIÓN)</t>
  </si>
  <si>
    <t>17.18</t>
  </si>
  <si>
    <t>Reflector LED 400W 24000-48000LM 5000K (SUMINISTRO E INSTALACIÓN)</t>
  </si>
  <si>
    <t>17.19</t>
  </si>
  <si>
    <t>Reflector LED 20W 20W IP65 (SUMINISTRO E INSTALACIÓN)</t>
  </si>
  <si>
    <t>17.20</t>
  </si>
  <si>
    <t>APLIQUE LED + EMERGENCIA 10W 900lm + 2w 85lm PARED SOBREPONER (SUMINISTRO E INSTALACIÓN)</t>
  </si>
  <si>
    <t>17.21</t>
  </si>
  <si>
    <t>BALA LED DE REDONDA 15W 4000K INCRUSTAR(SUMINISTRO E INSTALACIÓN)</t>
  </si>
  <si>
    <t>17.22</t>
  </si>
  <si>
    <t>RIEL PARA SPOT PLASTICO-METALICO NEGRO (SUMINISTRO E INSTALACIÓN)</t>
  </si>
  <si>
    <t>CAP. 18: VENTANERÍA</t>
  </si>
  <si>
    <t>18.01</t>
  </si>
  <si>
    <t>BARANDA EN VIDRIO, Baranda en vidrio laminado y templado de 8 mm (4+4), Incoloro. Vidrios a tope con guía inferior de anclaje a estructura principal en acero color gris oscuro. Pasamanos en acero inoxidable tubular redondo según detalle. Dimensiones y modulación del elemento de acuerdo a detalle arquitectónico.(H11)</t>
  </si>
  <si>
    <t>18.02</t>
  </si>
  <si>
    <t>VENTANERIA PLACA  EXTERIOR, Ventaneria piso techo con perfilería a la vista en aluminio anodizado acabado "Polycron LG" color oscuro. La perfilería debe prever empaques perimetrales de neopreno y debe ser inyectada en sitio con poliuretano rígido expandible para garantizar el sello hermético contra los vanos, remate inferior con alfajía. Vidrio laminado incoloro 8 mm (4+4) con película intermedia de PVB 0.76.(H02)</t>
  </si>
  <si>
    <t>18.03</t>
  </si>
  <si>
    <t>VENTANERIA PIEL DE VIDRIO, Ventaneria piel de vidrio con perfilería a la vista en aluminio anodizado acabado "Polycron LG" color oscuro o similar. Sistema Svelte 50-piel de vidrio. La perfilería debe prever empaques perimetrales de neopreno y debe ser inyectada en sitio con poliuretano rígido expandible para garantizar el sello hermético contra los vanos, remate inferior y superior con alfajía. Vidrio laminado incoloro 9mm (4+5) con película intermedia de PVB 0.76,Incoloro o con serigrafía de diseño arquitectónico.(H01)</t>
  </si>
  <si>
    <t>18.04</t>
  </si>
  <si>
    <t>VENTANERIA INTERIOR MAMPARA VIDRIO A TOPE (OFICINAS), Ventaneria piso techo con vidrios a tope, zócalo inferior y superior. Mampara ST-100 Sitab o similar. La perfilería delgada debe prever empaques perimetrales en neopreno. Vidrio laminado 8 mm (4+4). Incoloro y/o opalizado y/o con serigrafía según detalle arquitectónico.(H05)</t>
  </si>
  <si>
    <t>18.05</t>
  </si>
  <si>
    <t>VENTANERIA INTERIOR, Ventaneria piso techo con perfilería a la vista en aluminio anodizado acabado "Polycron LG" color oscuro. Vidrio laminado incoloro 8 mm (4+4) con película intermedia de PVB 0.76. Altura 2,40 mt. Incluye dintel en superboard con refuerzo hasta placa para instalación.(H03)</t>
  </si>
  <si>
    <t>18.06</t>
  </si>
  <si>
    <t>VENTANERIA PLACA  EXTERIOR, VT-01_Ancho 1.20m, Altura 3.00 m, Incluye basculante proyectante a 0.90m + Empaques perimetrales para exterior. Ventaneria piso techo con perfilería a la vista en aluminio anodizado acabado "Polycron LG" color oscuro. La perfilería debe prever empaques perimetrales de neopreno y debe ser inyectada en sitio con poliuretano rígido expandible para garantizar el sello hermético contra los vanos, remate inferior con alfajía. Vidrio laminado incoloro 8 mm (4+4) con película intermedia de PVB 0.76.(H02)</t>
  </si>
  <si>
    <t>18.07</t>
  </si>
  <si>
    <t>VENTANERIA PLACA  EXTERIOR, VT-02_Ancho 0,60 m, Altura 3.00 m, Incluye basculante proyectante a 0.90m + Empaques perimetrales para exterior. Ventaneria piso techo con perfilería a la vista en aluminio anodizado acabado "Polycron LG" color oscuro. La perfilería debe prever empaques perimetrales de neopreno y debe ser inyectada en sitio con poliuretano rígido expandible para garantizar el sello hermético contra los vanos, remate inferior con alfajía. Vidrio laminado incoloro 8 mm (4+4) con película intermedia de PVB 0.76.(H02)</t>
  </si>
  <si>
    <t>18.10</t>
  </si>
  <si>
    <t>PUERTA SENCILLA EN VIDRIO LAMINADO Y TEMPLADO, ANCHO 1,20M, ALTURA 2.40 + MONTANTE 0.60M, DISEÑO SEGÚN DETALLE ARQUITECTÓNICO. (H08)</t>
  </si>
  <si>
    <t>18.13</t>
  </si>
  <si>
    <t>18.11</t>
  </si>
  <si>
    <t>PUERTA DOBLE EN VIDRIO LAMINADO Y TEMPLADO, ANCHO 2.40 ALTURA 2.40 + MONTANTE 0.60M, DISEÑO SEGÚN DETALLE ARQUITECTÓNICO. (H09)</t>
  </si>
  <si>
    <t>18.16</t>
  </si>
  <si>
    <t>18.12</t>
  </si>
  <si>
    <t>MARQUESINA cubierta. Estructura metálica en tuberia estructural . Perfileria ALN-1101 y ALN-1103. 
Remate inferior con alfajía de 11cm. Vidrio laminado 4mm + pvb 0,76 + 4mm incoloro (8mm). Se instala con pendiente según diseño de 12.52%</t>
  </si>
  <si>
    <t>CAP. 19: CARPINTERÍA METALICA</t>
  </si>
  <si>
    <t>19.1.01</t>
  </si>
  <si>
    <t>19.01</t>
  </si>
  <si>
    <t>BARANDA METÁLICA PATIO; Baranda metálica con pasamanos en platina rectificada e=1/2" ancho 7 cm soldado a parales metálicospintura anticorrosiva color RAL 7022 semi mate + esmalte sintético. Según detalle arquitectonico (K01)</t>
  </si>
  <si>
    <t>19.1.02</t>
  </si>
  <si>
    <t>19.02</t>
  </si>
  <si>
    <t xml:space="preserve">BARANDA EN PANEL METÁLICO, Baranda con subestructura metálica tipo bastidor + lámina metálica figurada calibre 16. Incluye pasamanos metálico tubular redondo de 1"1/2, RAL 3012 Rojo Beige. Según detalle arquitectonico (K02) </t>
  </si>
  <si>
    <t>19.1.03</t>
  </si>
  <si>
    <t>19.03</t>
  </si>
  <si>
    <t>PE-02 PUERTA METALICA CORTAFUEGO, Puerta metálica de emergencia. Marco y Hoja en lámina metálica calibre 16,  4 Bisagras ocultas de acero inox planas de peso estándar. Estándares mínimos puertas emergencia según NSR-10. Protección al fuego Pintura Ignifuga color CAFE.  Según detalle arquitectonico (K27)</t>
  </si>
  <si>
    <t>19.1.04</t>
  </si>
  <si>
    <t>19.04</t>
  </si>
  <si>
    <t>PM-01 PUERTA METÁLICA LOBBY, Puerta metálica DOBLE VENTILADA, ALTO 2,40 M, ANCHO 1,10 M.  Según detalle arquitectonico (K28)</t>
  </si>
  <si>
    <t>19.1.05</t>
  </si>
  <si>
    <t>19.05</t>
  </si>
  <si>
    <t>PM-02 PUERTA ASEO VENTILADA, Puerta metálica DOBLE DUCTOS, ALTO 2,70 M, ANCHO 0,75 M. tipo celosía. Según detalle arquitectonico (K29)</t>
  </si>
  <si>
    <t>19.1.06</t>
  </si>
  <si>
    <t>19.06</t>
  </si>
  <si>
    <t>PM-03 PUERTA METÁLICA CUARTOS TÉCNICOS, PUERTA METALICA_DUCTO CON MONTANTE, ALTO 5,07 M, ANCHO 0,92 M. 3 Bisagras ocultas de acero inox planas de peso estándar. Según detalle arquitectonico (K30)</t>
  </si>
  <si>
    <t>19.1.07</t>
  </si>
  <si>
    <t>19.07</t>
  </si>
  <si>
    <t>PM-04 PUERTA METÁLICA DOBLE DUCTOS CON MONTANTE, ALTO 2,70 M, ANCHO 0,99 M. . 3 Bisagras ocultas de acero inox planas de peso estándar. Según detalle arquitectonico (K31)</t>
  </si>
  <si>
    <t>19.1.08</t>
  </si>
  <si>
    <t>19.08</t>
  </si>
  <si>
    <t>PM-05 PUERTA METÁLICA RACK ELECTRICO, Puerta metálica CON MONTANTE, ALTO 3,00 M, ANCHO 1,22 M.  Manija institucional Serie Inox. AISI 316L. Sena-l, de TESA Ref MSI5R800 o similar, a cada lado. 4 Bisagras ocultas de acero inox planas de peso estándar. Según detalle arquitectonico (K32)</t>
  </si>
  <si>
    <t>19.1.09</t>
  </si>
  <si>
    <t>19.09</t>
  </si>
  <si>
    <t>PM-06 PUERTA METÁLICA VIGILANCIA, Puerta metálica CON MONTANTE, ALTO 3,00 M, ANCHO 0,82 M.  Manija institucional Serie Inox. AISI 316L. Sena-l, de TESA Ref MSI5R800 o similar, a cada lado. Con bocallave redondo en acero inoxidable Ref. MAB0RBOM o similar.  Según detalle arquitectonico (K33)</t>
  </si>
  <si>
    <t>19.1.10</t>
  </si>
  <si>
    <t>19.10</t>
  </si>
  <si>
    <t>PM-07 PUERTA METÁLICA ENROLLABLE, . CON MONTANTE, ALTO 3,00 M, ANCHO 1,10 M. Acabado en pintura anticorrosiva, color RAL 7022.  Según detalle arquitectonico (K34)</t>
  </si>
  <si>
    <t>19.1.11</t>
  </si>
  <si>
    <t>19.11</t>
  </si>
  <si>
    <t>PM-01 PUERTA METÁLICA  DOBLE VENTILADA, ALTO 2,40 M, ANCHO 1,15 M. .  Manija institucional Serie Inox. AISI 316L. Sena-l, de TESA Ref MSI5R800 o similar, a cada lado.  Según detalle arquitectonico (K28)</t>
  </si>
  <si>
    <t>CAP. 20: CARPINTERÍA MADERA</t>
  </si>
  <si>
    <t>20.01</t>
  </si>
  <si>
    <t>PT-01 PUERTA MADERA SENCILLA SALONES CON MONTANTE, ALTO 3,00 M, ANCHO 1,12M,  4 Bisagras acero inox.  MANIJA. Institucional Serie Inox 0010517 Roma AI de YALE o similar, a cada lado. Con bocallave Ref.CY321T Assa Abloy o similar. AMAESTRADAS. (J07)</t>
  </si>
  <si>
    <t>20.02</t>
  </si>
  <si>
    <t>PT-02 PUERTA MADERA SENCILLA BAÑOS CON MONTANTE, ALTO 3,00 M, ANCHO 1,22M, 4 Bisagras ocultas de acero inox planas de peso estándar.  MANIJA. Institucional Serie Inox 0010517 Roma AI de YALE o similar, a cada lado. Bocallave  Ref.CY321T Assa Abloy o similar. AMAESTRADAS.  Incluye brazo.(J08)</t>
  </si>
  <si>
    <t>20.03</t>
  </si>
  <si>
    <t>PT-03 PUERTA MADERA SENCILLA CAMERINOS CON MONTANTE, ALTO 3,00 M, ANCHO 0,82M, 4 Bisagras ocultas.  MANIJA. Institucional Serie Inox 0010517 Roma AI de YALE o similar, a cada lado. Bocallave  Ref.CY321T Assa Abloy o similar. AMAESTRADAS. .(J09)</t>
  </si>
  <si>
    <t>20.04</t>
  </si>
  <si>
    <t>PT-04 PUERTA MADERA DOBLE AUDITORIO, ALTO 2,85 M, ANCHO 1,55M, . 4 Bisagras  acero inox.  MANIJA. Institucional Serie Inox 0010517 Roma AI de YALE o similar, a cada lado. Bocallave  Ref.CY321T Assa Abloy o similar. AMAESTRADAS. .(J10)</t>
  </si>
  <si>
    <t>CAP. 21: DOTACION BANOS</t>
  </si>
  <si>
    <t>21.01</t>
  </si>
  <si>
    <t xml:space="preserve">2.15.15 </t>
  </si>
  <si>
    <t xml:space="preserve"> SUMINISTRO E INSTALACIÓN DE DIVISIÓN EN ACERO INOXIDABLE CALIBRE 20, PARA BATERIA SANITARIA. (REF.304 SATINADO). .(E04)</t>
  </si>
  <si>
    <t>21.02</t>
  </si>
  <si>
    <t>21.01A.01</t>
  </si>
  <si>
    <t>Espejo con borde biselado a 2 mm con película de seguridad sobre bastidor o estructura metálica. Dimensiones según detalle arquitectónico.</t>
  </si>
  <si>
    <t>21.03</t>
  </si>
  <si>
    <t>21.01A.02</t>
  </si>
  <si>
    <t>GRIFERÍA ANTIVANDÁLICA PARA LAVAMANOS Llave electrónica de pedestal, para lavado de manos, activada por sensor infrarrojo, para la operación con agua templada o caliente/fría. Llave de sensor energizada con transformador enchufable de 6CVDC con respaldo de baterías.</t>
  </si>
  <si>
    <t>21.04</t>
  </si>
  <si>
    <t>21.01A.04</t>
  </si>
  <si>
    <t>FLUXÓMETRO para orinal Ecopower empotrado, conexión posterior(0.125 GPD).</t>
  </si>
  <si>
    <t>21.05</t>
  </si>
  <si>
    <t>2.12.184</t>
  </si>
  <si>
    <t>DISPENSADOR PARA JABÓN LÍQUIDO para instalar en el mesón.</t>
  </si>
  <si>
    <t>21.06</t>
  </si>
  <si>
    <t>21.01A.06</t>
  </si>
  <si>
    <t>Porta rollos de sobreponer a la pared, en acero inoxidable satinado 304, con capacidad para 1 rollo universal. Puerta inferior con llave.</t>
  </si>
  <si>
    <t>21.07</t>
  </si>
  <si>
    <t>2.12.187</t>
  </si>
  <si>
    <t>Secador eléctrico para manos con sensor infrarrojo automático, acabado en acero inoxidable.</t>
  </si>
  <si>
    <t>21.08</t>
  </si>
  <si>
    <t>21.01A.08</t>
  </si>
  <si>
    <t>BARRA DE APOYO Asidero de baño horizontal para sanitario. Longitud 0,7 m, anclado a muro posterior del sanitario + elementos de fijación. Altura de Instalación 0.75m del piso.</t>
  </si>
  <si>
    <t>21.09</t>
  </si>
  <si>
    <t>21.01A.09</t>
  </si>
  <si>
    <t>BARRA DE APOYO LATERAL Asidero para baño. Longitud 600 mm, anclado a muro lateral de 0.30a 0.35m del eje del sanitario + elementos de fijación. Altura de instalación: 0.75m del piso.</t>
  </si>
  <si>
    <t>CAP 22 COCINAS</t>
  </si>
  <si>
    <t>22.01</t>
  </si>
  <si>
    <t>MUEBLE DE COCINA, LATERALES Y ENTREPAÑOS EN TABLEROS DE MADERA AGLOMERADA OSB, ACABADO NATURAL ESMALTADO . Con bisagras cierre lente y brazos para puertas superiores . Incluye superficie en corian blanco de 12 mm y poceta doble soccoda .</t>
  </si>
  <si>
    <t>CAP.23: SISTEMA DE CERRADURAS, CONTROL DE ACCESOS Y SEÑALIZACION DEL EDIFICIO</t>
  </si>
  <si>
    <t>23.01</t>
  </si>
  <si>
    <t xml:space="preserve">SISTEMA DE ILUMINACION GUIA CON AVISO RETROILUMINADO DE SALIDA DE EMERGENCIA </t>
  </si>
  <si>
    <t>CAP. 24 CABLEADO ESTRUCTURADO</t>
  </si>
  <si>
    <t>24.01</t>
  </si>
  <si>
    <t>CABLE UTP CATEGORIA 6A. SUMINISTRO E INSTALACION. (INCLUYE ACCESORIOS DE INSTALACION).</t>
  </si>
  <si>
    <t>M</t>
  </si>
  <si>
    <t>24.02</t>
  </si>
  <si>
    <t>2.11.42</t>
  </si>
  <si>
    <t>SUMINISTRO E INSTALACIÓN DE SALIDA PARA VOZ O DATOS EN TUBERÍA EMT 1/2". INCLUYE TOMA, APARATO CON JACK CAT 6A, MARQUILLAS, NUMERACIÓN Y CERTIFICACIÓN DE PUNTOS LÓGICOS. NO INCLUYE CABLE</t>
  </si>
  <si>
    <t>24.03</t>
  </si>
  <si>
    <t>PATCH PANEL BLINDADO DE 24 PUERTOS CATEGORÍA 6A (SUMINISTRO E INSTALACIÓN)</t>
  </si>
  <si>
    <t>24.04</t>
  </si>
  <si>
    <t>GABINETE Y RACK 42U PISO NEGRO 800MM X 1100MM</t>
  </si>
  <si>
    <t xml:space="preserve">CAP. 25 : EQUIPOS ESPECIALES </t>
  </si>
  <si>
    <t>25.01</t>
  </si>
  <si>
    <t>ASCENSOR # 1 (PRINCIPAL) – Para 8 PERSONAS, capacidad 630 Kg - Sin sala de máquinas, 5 PARADAS. (1990 MM X 1720 MM)</t>
  </si>
  <si>
    <t>CAP. 26 RED CONTRA INCENDIO</t>
  </si>
  <si>
    <t>SUBCAP. 26.1  TUBERIAS</t>
  </si>
  <si>
    <t>26.1.1</t>
  </si>
  <si>
    <t>TUBERÍA 6" ACERO RANURADO</t>
  </si>
  <si>
    <t>26.1.2</t>
  </si>
  <si>
    <t>ACCESORIOS RANURADOS 6" ACERO</t>
  </si>
  <si>
    <t>26.1.3</t>
  </si>
  <si>
    <t>ACOPLAMIENTOS RANURADOS 6" ACERO</t>
  </si>
  <si>
    <t>26.1.4</t>
  </si>
  <si>
    <t>TUBERÍA 4" ACERO RANURADO</t>
  </si>
  <si>
    <t>26.1.5</t>
  </si>
  <si>
    <t>ACCESORIOS RANURADOS 4" ACERO</t>
  </si>
  <si>
    <t>26.1.6</t>
  </si>
  <si>
    <t>ACOPLAMIENTOS RANURADOS 4" ACERO</t>
  </si>
  <si>
    <t>26.1.7</t>
  </si>
  <si>
    <t>TUBERÍA 3" ACERO RANURADO</t>
  </si>
  <si>
    <t>26.1.8</t>
  </si>
  <si>
    <t>ACCESORIOS RANURADOS 3" ACERO</t>
  </si>
  <si>
    <t>26.1.9</t>
  </si>
  <si>
    <t>ACOPLAMIENTOS RANURADOS 3" ACERO</t>
  </si>
  <si>
    <t>26.1.10</t>
  </si>
  <si>
    <t>TUBERÍA 2-1/2" ACERO RANURADO</t>
  </si>
  <si>
    <t>26.1.11</t>
  </si>
  <si>
    <t>ACCESORIOS RANURADOS 2-1/2" ACERO</t>
  </si>
  <si>
    <t>26.1.12</t>
  </si>
  <si>
    <t>ACOPLAMIENTOS RANURADOS 2-1/2" ACERO</t>
  </si>
  <si>
    <t>26.1.13</t>
  </si>
  <si>
    <t>TUBERÍA 2" ACERO RANURADO</t>
  </si>
  <si>
    <t>26.1.14</t>
  </si>
  <si>
    <t>ACCESORIOS RANURADOS 2" ACERO</t>
  </si>
  <si>
    <t>26.1.15</t>
  </si>
  <si>
    <t>ACOPLAMIENTOS RANURADOS 2" ACERO</t>
  </si>
  <si>
    <t>26.1.16</t>
  </si>
  <si>
    <t>TUBERÍA 1-1/2" ACERO ROSCADO</t>
  </si>
  <si>
    <t>26.1.17</t>
  </si>
  <si>
    <t>ACCESORIOS ROSCADO 1-1/2" ACERO</t>
  </si>
  <si>
    <t>26.1.18</t>
  </si>
  <si>
    <t>ACOPLAMIENTOS ROSCADO 1 1/2" ACERO</t>
  </si>
  <si>
    <t>26.1.19</t>
  </si>
  <si>
    <t>TUBERÍA 1-1/4" ACERO ROSCADO</t>
  </si>
  <si>
    <t>26.1.20</t>
  </si>
  <si>
    <t>ACCESORIOS ROSCADO 1-1/4" ACERO</t>
  </si>
  <si>
    <t>26.1.21</t>
  </si>
  <si>
    <t>ACOPLAMIENTOS ROSCADO 1 1/4" ACERO</t>
  </si>
  <si>
    <t>26.1.22</t>
  </si>
  <si>
    <t>TUBERÍA 1" ACERO ROSCADO</t>
  </si>
  <si>
    <t>26.1.23</t>
  </si>
  <si>
    <t>ACCESORIOS ROSCADO 1" ACERO</t>
  </si>
  <si>
    <t>26.1.24</t>
  </si>
  <si>
    <t>ACOPLAMIENTOS RANURADOS 1" ACERO</t>
  </si>
  <si>
    <t>26.1.25</t>
  </si>
  <si>
    <t>TUBERÍA 1-1/4" PVC-RDE21</t>
  </si>
  <si>
    <t>26.1.29</t>
  </si>
  <si>
    <t>ACCESORIOS 1-1/4" PVC</t>
  </si>
  <si>
    <t>SUBCAP. 26.2 PINTURA DE TUBERIAS</t>
  </si>
  <si>
    <t>26.2.1</t>
  </si>
  <si>
    <t>PINTURA TUBERÍA 6"  C 900</t>
  </si>
  <si>
    <t>26.2.2</t>
  </si>
  <si>
    <t>PINTURA  TUBERÍA 4" C900</t>
  </si>
  <si>
    <t>26.2.3</t>
  </si>
  <si>
    <t xml:space="preserve">PINTURA TUBERÍA 2-1/2" </t>
  </si>
  <si>
    <t>26.2.4</t>
  </si>
  <si>
    <t>PINTURA TUBERÍA 2</t>
  </si>
  <si>
    <t>26.2.5</t>
  </si>
  <si>
    <t>PINTURA TUBERÍA 1-1/2"</t>
  </si>
  <si>
    <t>26.2.6</t>
  </si>
  <si>
    <t>26.2.7</t>
  </si>
  <si>
    <t>PINTURA TUBERÍA 1-1/4"</t>
  </si>
  <si>
    <t>SUBCAP. 26.3  ABRAZADERAS, SOPORTES</t>
  </si>
  <si>
    <t>26.3.1</t>
  </si>
  <si>
    <t xml:space="preserve">SOPORTE COLGANTE 6" </t>
  </si>
  <si>
    <t>26.3.2</t>
  </si>
  <si>
    <t xml:space="preserve">SOPORTE COLGANTE 4" </t>
  </si>
  <si>
    <t>26.3.3</t>
  </si>
  <si>
    <t xml:space="preserve">SOPORTE COLGANTE 3" </t>
  </si>
  <si>
    <t>26.3.4</t>
  </si>
  <si>
    <t xml:space="preserve">SOPORTE COLGANTE 2-1/2" </t>
  </si>
  <si>
    <t>26.3.5</t>
  </si>
  <si>
    <t xml:space="preserve">SOPORTE COLGANTE 2" </t>
  </si>
  <si>
    <t>26.3.6</t>
  </si>
  <si>
    <t xml:space="preserve">SOPORTE COLGANTE 1-1/2" </t>
  </si>
  <si>
    <t>26.3.7</t>
  </si>
  <si>
    <t xml:space="preserve">SOPORTE COLGANTE 1-1/4" </t>
  </si>
  <si>
    <t>26.3.8</t>
  </si>
  <si>
    <t xml:space="preserve">SOPORTE COLGANTE 1" </t>
  </si>
  <si>
    <t>26.3.9</t>
  </si>
  <si>
    <t>SOPORTE SISMO-RESISTENTE 6" LONGITUDINAL</t>
  </si>
  <si>
    <t>26.3.10</t>
  </si>
  <si>
    <t>SOPORTE SISMO-RESISTENTE 4" LONGITUDINAL</t>
  </si>
  <si>
    <t>26.3.11</t>
  </si>
  <si>
    <t>SOPORTE SISMO-RESISTENTE 3" LONGITUDINAL</t>
  </si>
  <si>
    <t>26.3.12</t>
  </si>
  <si>
    <t>SOPORTE SISMO-RESISTENTE 2-1/2" LONGITUDINAL</t>
  </si>
  <si>
    <t>26.3.13</t>
  </si>
  <si>
    <t>SOPORTE SISMO-RESISTENTE 6" TRANSVERSAL</t>
  </si>
  <si>
    <t>26.3.14</t>
  </si>
  <si>
    <t>SOPORTE SISMO-RESISTENTE 4" TRANSVERSAL</t>
  </si>
  <si>
    <t>26.3.15</t>
  </si>
  <si>
    <t>SOPORTE SISMO-RESISTENTE 3" TRANSVERSAL</t>
  </si>
  <si>
    <t>26.3.16</t>
  </si>
  <si>
    <t>SOPORTE SISMO-RESISTENTE 2-1/2" TRANSVERSAL</t>
  </si>
  <si>
    <t>SUBCAP. 26.4 SUMINISTRO Y MONTAJE DE APARATOS</t>
  </si>
  <si>
    <t>26.4.1</t>
  </si>
  <si>
    <t xml:space="preserve">Gabinete Clase II - manguera 1-1/2" </t>
  </si>
  <si>
    <t>un</t>
  </si>
  <si>
    <t>26.4.2</t>
  </si>
  <si>
    <t xml:space="preserve">Gabinete incendio - clase III  </t>
  </si>
  <si>
    <t>26.4.3</t>
  </si>
  <si>
    <t xml:space="preserve">Siamesa 4" </t>
  </si>
  <si>
    <t>26.4.4</t>
  </si>
  <si>
    <t xml:space="preserve">Rociadores QR k5.6 pendiente (pendent)  </t>
  </si>
  <si>
    <t>26.4.5</t>
  </si>
  <si>
    <t xml:space="preserve">Rociadores QR k5.6 montante (upright)  </t>
  </si>
  <si>
    <t>SUBCAP. 26.5 SUMINISTRO Y MONTAJE DE APARATOS</t>
  </si>
  <si>
    <t>26.5.1</t>
  </si>
  <si>
    <t xml:space="preserve">SUMINISTRO E INSTALACION DE SISTEMA DE BOMBEO -  NORMA NFPA 20, LISTADO Y CERTIFICADO, BOMBA CENTRÍFUGA 500 GPM, MOTOR ELÉCTRICO, 130 PSI, Y UNA BOMBA SOSTENEDORA DE PRESIÓN (JOCKEY) CON CAUDAL DE DISEÑO NO MAYOR A 11 GPM, 150 PSI. </t>
  </si>
  <si>
    <t>26.5.2</t>
  </si>
  <si>
    <t>26.5.4</t>
  </si>
  <si>
    <t xml:space="preserve">VÁLVULA DE ALIVIO 4" </t>
  </si>
  <si>
    <t>SUBCAP. 26.6 OTROS ELEMENTOS</t>
  </si>
  <si>
    <t>26.6.1</t>
  </si>
  <si>
    <t>26.6.18</t>
  </si>
  <si>
    <t>CHEQUE 4" LISTADO</t>
  </si>
  <si>
    <t>26.6.2</t>
  </si>
  <si>
    <t>26.6.21</t>
  </si>
  <si>
    <t xml:space="preserve">Válvula. Cortina (purga) 1-1/4" </t>
  </si>
  <si>
    <t>SUBCAP. 26.7 PRUEBAS AL SISTEMA</t>
  </si>
  <si>
    <t>26.7.1</t>
  </si>
  <si>
    <t xml:space="preserve">Prueba a redes (según NFPA)  </t>
  </si>
  <si>
    <t xml:space="preserve">CAP. 27 INSTALACIONES ELECTRICAS </t>
  </si>
  <si>
    <r>
      <t>SUBCAP. 27.1  SALIDAS EN SOTANOS Y PUNTOS FIJOS (</t>
    </r>
    <r>
      <rPr>
        <sz val="11"/>
        <rFont val="Century Gothic"/>
        <family val="2"/>
      </rPr>
      <t>TODOS LOS CONDUCTORES UTILIZADOS SERAN HFFR)</t>
    </r>
  </si>
  <si>
    <t>27.1.01</t>
  </si>
  <si>
    <t>SALIDA PARA ILUMINACIÓN SÓTANO</t>
  </si>
  <si>
    <t>27.1.02</t>
  </si>
  <si>
    <t>SALIDA PARA LÁMPARA EMERGENCIA SÓTANO</t>
  </si>
  <si>
    <t>27.1.03</t>
  </si>
  <si>
    <t>SALIDA PARA SENSOR ALUMBRADO (INCLUYE SENSOR) SÓTANO</t>
  </si>
  <si>
    <t>27.1.04</t>
  </si>
  <si>
    <t>Salida para iluminación exterior</t>
  </si>
  <si>
    <t>27.1.05</t>
  </si>
  <si>
    <t>SALIDA PARA TOMACORRIENTE DOBLE CON POLO A TIERRA SOTÁNO</t>
  </si>
  <si>
    <t>27.1.06</t>
  </si>
  <si>
    <t>SALIDA PARA TOMACORRIENTE  DOBLE CON POLO A TIERRA SOTÁNO  CON CAJA RAWELT</t>
  </si>
  <si>
    <t>27.1.07</t>
  </si>
  <si>
    <t>Salida para tomacorriente  doble con polo a tierra aislado sótano con Caja Rawelt</t>
  </si>
  <si>
    <t>27.1.08</t>
  </si>
  <si>
    <t>SALIDA PARA INTERRUPTOR SENCILLO</t>
  </si>
  <si>
    <t>27.1.09</t>
  </si>
  <si>
    <t xml:space="preserve">Salida para bomba de suministro lluvias </t>
  </si>
  <si>
    <t>27.1.10</t>
  </si>
  <si>
    <t>Salida para bomba de suministro acueducto</t>
  </si>
  <si>
    <t>27.1.11</t>
  </si>
  <si>
    <t>Salida eyector lluvias</t>
  </si>
  <si>
    <t>27.1.12</t>
  </si>
  <si>
    <t>Salida para Eyector  aguas servidas</t>
  </si>
  <si>
    <t>27.1.13</t>
  </si>
  <si>
    <t>Salida para ascensor</t>
  </si>
  <si>
    <t>27.1.14</t>
  </si>
  <si>
    <t>Salida para flotador</t>
  </si>
  <si>
    <t>27.1.15</t>
  </si>
  <si>
    <t xml:space="preserve">SALIDA PARA ROSETA E INTERRUPTOR EN FOSO ASCENSOR </t>
  </si>
  <si>
    <t>27.1.16</t>
  </si>
  <si>
    <t xml:space="preserve">SALIDA PARA TOMACORRIENTE EN FOSO ASCENSOR </t>
  </si>
  <si>
    <t>27.1.17</t>
  </si>
  <si>
    <t>SALIDA PARA ILUMINACIÓN EN ESCALERAS</t>
  </si>
  <si>
    <t>27.1.18</t>
  </si>
  <si>
    <t xml:space="preserve">SALIDA PARA LÁMPARA DE BATERÍAS EN ESCALERAS </t>
  </si>
  <si>
    <t>27.1.19</t>
  </si>
  <si>
    <t xml:space="preserve">SALIDA PARA SENSOR ALUMBRADO EN ESCALERAS </t>
  </si>
  <si>
    <t>27.1.20</t>
  </si>
  <si>
    <t>Salida para motor puerta, incluye salida de control</t>
  </si>
  <si>
    <t>27.1.21</t>
  </si>
  <si>
    <t>Salida para talanquera</t>
  </si>
  <si>
    <t>27.1.22</t>
  </si>
  <si>
    <t xml:space="preserve">Salida para cargador de vehículos eléctricos bifásica en 1" en calibre 8 </t>
  </si>
  <si>
    <t>27.1.23</t>
  </si>
  <si>
    <t>Salida para bomba Jockey</t>
  </si>
  <si>
    <t>27.1.24</t>
  </si>
  <si>
    <t>Salida para Bomba incendio 75 HP</t>
  </si>
  <si>
    <t>27.1.25</t>
  </si>
  <si>
    <t>SALIDA PARA DATOS  O CCTV. SUMIN E INSTAL. INCL. CAJA GALVANIZADA. TOMA DE SALIDA DE DATOS. PONCHADO DE LOS JACKS EN LOS EXTREMOS DEL CABLE Y LA CERTIFICACION DE LAS SALIDAS, 6 METROS DE TUBERIA CONDUIT. (NO INCLUYE CABLEADO UTP).</t>
  </si>
  <si>
    <t xml:space="preserve">SUBCAP. 27.2 SALIDAS EN PISOS 1 al 4  </t>
  </si>
  <si>
    <t>27.2.01</t>
  </si>
  <si>
    <t>SALIDA PARA ILUMINACIÓN</t>
  </si>
  <si>
    <t>27.2.02</t>
  </si>
  <si>
    <t>SALIDA PARA ILUMINACIÓN EN BAÑOS</t>
  </si>
  <si>
    <t>27.2.03</t>
  </si>
  <si>
    <t>SALIDA PARA SENSOR ALUMBRADO (INCLUYE SENSOR)</t>
  </si>
  <si>
    <t>27.2.04</t>
  </si>
  <si>
    <t>SALIDA PARA LÁMPARA EMERGENCIA</t>
  </si>
  <si>
    <t>27.2.05</t>
  </si>
  <si>
    <t>Salida para luz guía auditorio</t>
  </si>
  <si>
    <t>27.2.06</t>
  </si>
  <si>
    <t>SALIDA PARA TOMACORRIENTE DOBLE CON POLO A TIERRA</t>
  </si>
  <si>
    <t>27.2.07</t>
  </si>
  <si>
    <t>Salida para tomacorriente doble con polo a tierra en mueble</t>
  </si>
  <si>
    <t>27.2.08</t>
  </si>
  <si>
    <t>Salida para tomacorriente con polo a tierra aislado</t>
  </si>
  <si>
    <t>27.2.09</t>
  </si>
  <si>
    <t>Salida para tomacorriente con polo a tierra aislado en mueble</t>
  </si>
  <si>
    <t>27.2.10</t>
  </si>
  <si>
    <t>SALIDA PARA TOMACORRIENTE DOBLE GFCI</t>
  </si>
  <si>
    <t>27.2.11</t>
  </si>
  <si>
    <t>SALIDA PARA TOMACORRIENTE DOBLE GFCI CON PROTECCIÓN HUMEDAD</t>
  </si>
  <si>
    <t>27.2.12</t>
  </si>
  <si>
    <t>SALIDA PARA TOMACORRIENTE BIFÁSICA</t>
  </si>
  <si>
    <t>27.2.13</t>
  </si>
  <si>
    <t>Salida para tomacorriente trifásica</t>
  </si>
  <si>
    <t>27.2.14</t>
  </si>
  <si>
    <t>Salida para Secamanos</t>
  </si>
  <si>
    <t>27.2.15</t>
  </si>
  <si>
    <t>SALIDA PARA SENSOR APARATOS SANITARIOS</t>
  </si>
  <si>
    <t>27.2.16</t>
  </si>
  <si>
    <t>27.2.17</t>
  </si>
  <si>
    <t xml:space="preserve">SALIDA PARA INTERRUPTOR DOBLE  </t>
  </si>
  <si>
    <t>27.2.18</t>
  </si>
  <si>
    <t>SALIDA PARA INTERRUPTOR TRIPLE</t>
  </si>
  <si>
    <t>27.2.19</t>
  </si>
  <si>
    <t>SALIDA PARA INTERRUPTOR CONMUTABLE</t>
  </si>
  <si>
    <t>27.2.20</t>
  </si>
  <si>
    <t>SALIDA PARA INTERRUPTOR CONMUTABLE MÁS SENCILLO</t>
  </si>
  <si>
    <t>27.2.21</t>
  </si>
  <si>
    <t>SALIDA PARA  DATOS</t>
  </si>
  <si>
    <t>27.2.22</t>
  </si>
  <si>
    <t>Salida para datos en mueble</t>
  </si>
  <si>
    <t>27.2.23</t>
  </si>
  <si>
    <t>SALIDA PARA HDMI EN TUBO DE 1 1/4"</t>
  </si>
  <si>
    <t>27.2.24</t>
  </si>
  <si>
    <t>Salida para antena de TV</t>
  </si>
  <si>
    <t>SUBCAP. 27.3  TABLEROS E INTERRUPTORES</t>
  </si>
  <si>
    <t>27.3.01</t>
  </si>
  <si>
    <t>2.10.204</t>
  </si>
  <si>
    <t>SUMINISTRO E INSTALACIÓN DE BREAKER TERMOMAGNÉTICO MONOPOLAR ENCHUFABLE DE 1 X 15/20 AMP</t>
  </si>
  <si>
    <t>27.3.02</t>
  </si>
  <si>
    <t>2.10.214</t>
  </si>
  <si>
    <t>SUMINISTRO E INSTALACIÓN DE BREAKER TERMOMAGNÉTICO BIPOLAR ENCHUFABLE DE 2 X 30 AMP</t>
  </si>
  <si>
    <t>27.3.03</t>
  </si>
  <si>
    <t>2.10.224</t>
  </si>
  <si>
    <t>SUMINISTRO E INSTALACIÓN DE BREAKER TERMOMAGNÉTICO TRIPOLAR ENCHUFABLE DE 3 X 30 AMP</t>
  </si>
  <si>
    <t>27.3.04</t>
  </si>
  <si>
    <t>2.10.223</t>
  </si>
  <si>
    <t>SUMINISTRO E INSTALACIÓN DE BREAKER TERMOMAGNÉTICO TRIPOLAR ENCHUFABLE DE 3 X 20 AMP</t>
  </si>
  <si>
    <t>27.3.05</t>
  </si>
  <si>
    <t>SUMINISTRO E INSTALACIÓN DE BREAKER TERMOMAGNÉTICO TRIPOLAR DE 3X30 AMP.</t>
  </si>
  <si>
    <t>27.3.06</t>
  </si>
  <si>
    <t>2.10.225</t>
  </si>
  <si>
    <t>SUMINISTRO E INSTALACIÓN DE BREAKER TERMOMAGNÉTICO TRIPOLAR ENCHUFABLE DE 3 X 40 AMP</t>
  </si>
  <si>
    <t>27.3.07</t>
  </si>
  <si>
    <t>2.10.233</t>
  </si>
  <si>
    <t>SUMINISTRO E INSTALACIÓN DE BREAKER TOTALIZADOR TIPO INDUSTRIAL DE 3 X 50 AMP</t>
  </si>
  <si>
    <t>27.3.08</t>
  </si>
  <si>
    <t>2.10.234</t>
  </si>
  <si>
    <t>SUMINISTRO E INSTALACIÓN DE BREAKER TOTALIZADOR TIPO INDUSTRIAL DE 3 X 60 AMP</t>
  </si>
  <si>
    <t>27.3.09</t>
  </si>
  <si>
    <t xml:space="preserve">SUMINISTRO E INSTALACIÓN DE BREAKER AUTOMÁTICO INDUSTRIAL DE 3X70 A. </t>
  </si>
  <si>
    <t>27.3.10</t>
  </si>
  <si>
    <t>2.10.235</t>
  </si>
  <si>
    <t>SUMINISTRO E INSTALACIÓN DE BREAKER TOTALIZADOR TIPO INDUSTRIAL DE 3 X 80 AMP.</t>
  </si>
  <si>
    <t>27.3.11</t>
  </si>
  <si>
    <t>2.10.236</t>
  </si>
  <si>
    <t>SUMINISTRO E INSTALACIÓN DE BREAKER TOTALIZADOR TIPO INDUSTRIAL DE 3 X 100 AMP.</t>
  </si>
  <si>
    <t>27.3.12</t>
  </si>
  <si>
    <t>Caja para Interruptor Automático tipo industrial hasta 80  A.</t>
  </si>
  <si>
    <t>27.3.13</t>
  </si>
  <si>
    <t>TABLERO TRIFÁSICO CON ESPACIO PARA TOTALIZADOR DE 24 CTOS</t>
  </si>
  <si>
    <t>27.3.14</t>
  </si>
  <si>
    <t>Tablero trifásico con espacio para totalizador de 30 ctos</t>
  </si>
  <si>
    <t>27.3.15</t>
  </si>
  <si>
    <t>Tablero trifásico con espacio para totalizador de 36 ctos</t>
  </si>
  <si>
    <t>27.3.16</t>
  </si>
  <si>
    <t>Tablero trifásico con espacio para totalizador de 42 ctos</t>
  </si>
  <si>
    <t>27.3.17</t>
  </si>
  <si>
    <t>Tablero general UPS con BY pass sin cruce por cero según diagrama</t>
  </si>
  <si>
    <t>SUBCAP. 27.4 ACOMETIDAS (En conductor libre de halógenos)</t>
  </si>
  <si>
    <t>27.4.01</t>
  </si>
  <si>
    <t>ACOMETIDA EN 1" CON 3X10+1X10+1X10T CU</t>
  </si>
  <si>
    <t>27.4.02</t>
  </si>
  <si>
    <t>ACOMETIDA EN 1" CON 3X8+1X8+1X8T CU</t>
  </si>
  <si>
    <t>27.4.03</t>
  </si>
  <si>
    <t>ACOMETIDA EN 1 1/2" CON 3X6+1X6+1X6T CU</t>
  </si>
  <si>
    <t>27.4.04</t>
  </si>
  <si>
    <t>ACOMETIDA EN 1 1/2" CON 3X4+1X4+1X4T CU</t>
  </si>
  <si>
    <t>27.4.05</t>
  </si>
  <si>
    <t>ACOMETIDA EN 2" CON 3X2+1X2+1X4T CU</t>
  </si>
  <si>
    <t>27.4.06</t>
  </si>
  <si>
    <t>ACOMETIDA EN 2" CON 3X1/0+1X2+1X4T CU</t>
  </si>
  <si>
    <t>27.4.07</t>
  </si>
  <si>
    <t>ACOMETIDA EN 1" CON 3X8+1X6+1X8T CU</t>
  </si>
  <si>
    <t>27.4.08</t>
  </si>
  <si>
    <t>ACOMETIDA EN 1 1/4" CON 3X6+1X4+1X6T CU</t>
  </si>
  <si>
    <t>27.4.09</t>
  </si>
  <si>
    <t>ACOMETIDA EN 2" CON 3X1/0+1X2/0+1X4T CU</t>
  </si>
  <si>
    <t>27.4.10</t>
  </si>
  <si>
    <t xml:space="preserve">ACOMETIDA EN 4"  CON 3X185MMM+1X120MM+1X70MM AL </t>
  </si>
  <si>
    <t>27.4.11</t>
  </si>
  <si>
    <t xml:space="preserve">ACOMETIDA EN 3X4"  CON 3(3X185MMM+1X120MM+1X70MM) AL </t>
  </si>
  <si>
    <t>27.4.12</t>
  </si>
  <si>
    <t xml:space="preserve">Caja de paso 60x60x30 </t>
  </si>
  <si>
    <t>27.4.13</t>
  </si>
  <si>
    <t>6.03.10</t>
  </si>
  <si>
    <t xml:space="preserve">CAJA DE INSPECCIÓN SUBTERRÁNEA DE 1 M X 1 M. INCLUYE MARCO Y CONTRAMARCO TIPO CD 2008 </t>
  </si>
  <si>
    <t>27.4.14</t>
  </si>
  <si>
    <t>Caja de paso en mampostería 100x100 según Norma</t>
  </si>
  <si>
    <t>27.4.15</t>
  </si>
  <si>
    <t>ACOMETIDA EN CABLE 120MM XLPE 15 KV  AL(MEDIA TENSIÓN)</t>
  </si>
  <si>
    <t>SUBCAP. 27.5 BANDEJAS PORTABABLES Y GABINETES electrica y comunicaciones (infraestructura, no incluye cableado)</t>
  </si>
  <si>
    <t>27.5.01</t>
  </si>
  <si>
    <t>Acometida para alimentación bandeja 3 tubos de 3" EMT SCH 40</t>
  </si>
  <si>
    <t>27.5.02</t>
  </si>
  <si>
    <t xml:space="preserve">SUMINISTRO E INSTALACIÓN DE BANDEJA PORTACABLES DE 60 MM X 300 MM </t>
  </si>
  <si>
    <t>27.5.03</t>
  </si>
  <si>
    <t>SUMINISTRO E INSTALACIÓN DE CABLE DE COBRE NO 6 PARA ATERRIZAJE DE BANDEJA</t>
  </si>
  <si>
    <t>27.5.04</t>
  </si>
  <si>
    <t xml:space="preserve">ACOMETIDA DE BANDEJA PORTACABLES A CUBIERTA CON 3 TUBOS DE 2" </t>
  </si>
  <si>
    <t>SUBCAP. 27.5.05 Gabinete de 42RU, incluye organizadores, y multitoma</t>
  </si>
  <si>
    <t>27.5.06</t>
  </si>
  <si>
    <t>Gabinete de 20RU, incluye organizadores, y multitoma</t>
  </si>
  <si>
    <t>SUBCAP. 27.6 VARIOS</t>
  </si>
  <si>
    <t>27.6.01</t>
  </si>
  <si>
    <t>Sistema general de tierras, malla  incluye, tierra de la subestación,  bajantes de pararrayos y barrajes</t>
  </si>
  <si>
    <t>27.6.02</t>
  </si>
  <si>
    <t>CANALIZACIÓN EN 4 TUBOS DE 4" PVC</t>
  </si>
  <si>
    <t>27.6.03</t>
  </si>
  <si>
    <t>Canalización con 2 tubos de 4" recubiertas en material resistente al fuego</t>
  </si>
  <si>
    <t>27.6.04</t>
  </si>
  <si>
    <t>CANALIZACIÓN EN 3 TUBOS DE 3"  COMUNICACIONES</t>
  </si>
  <si>
    <t>27.6.05</t>
  </si>
  <si>
    <t xml:space="preserve">BAJANTE EN TUBO IMC DE 6" </t>
  </si>
  <si>
    <t>27.6.06</t>
  </si>
  <si>
    <t>SUMINISTRO E INSTALACION DE TRANSFORMADOR TRIFASICO DE MEDIA TENSIÓN SECO CLASE F 225 KVA 13200/208-120V DEVANADOS EN ALUMINIO EFICIENDIA DEL 98,82, INCLUYE:4 RUEDAS BIDIRECCIONALES, JUEGO DE DPS CON PLATINA POR EL LADO DE MT Y CELDA O GABINETE PARA MEDIA TENSIÓN IP20 TRANSFO DE 225 KVA. [4], GRUPO DE MEDIDA EN BAJA TENSION, TABLERO DE TRANSFERENCIAS.</t>
  </si>
  <si>
    <t>SUBCAP. 27.6.07 Suministro de celda para trasformador de 225 Kva tipo seco</t>
  </si>
  <si>
    <t>27.6.07.01</t>
  </si>
  <si>
    <t>27.6.09</t>
  </si>
  <si>
    <t>Celda de entrada, salida y protección en SF6 según diagrama</t>
  </si>
  <si>
    <t>27.6.07.02</t>
  </si>
  <si>
    <t>27.6.10</t>
  </si>
  <si>
    <t>PLANTA CABINADA DE 225 KVA, INSONORIZADA, TIER III</t>
  </si>
  <si>
    <t>27.6.07.03</t>
  </si>
  <si>
    <t>27.6.11</t>
  </si>
  <si>
    <t>TABLERO GENERAL DE ACUERDO AL DIAGRAMA UNIFILAR</t>
  </si>
  <si>
    <t>27.6.07.04</t>
  </si>
  <si>
    <t>27.6.12</t>
  </si>
  <si>
    <t>Tabero Planta de Emergencia según Diagrama</t>
  </si>
  <si>
    <t>GL</t>
  </si>
  <si>
    <t>27.6.07.05</t>
  </si>
  <si>
    <t>27.6.13</t>
  </si>
  <si>
    <t>Grupo de medida Bomba de incendio según diagrama</t>
  </si>
  <si>
    <t>27.6.07.06</t>
  </si>
  <si>
    <t>27.6.14</t>
  </si>
  <si>
    <t>Grupo de medida para 225 KVA</t>
  </si>
  <si>
    <t>27.6.07.07</t>
  </si>
  <si>
    <t>27.6.15</t>
  </si>
  <si>
    <t>Trasferencia Incendio listada para bomba de 75 HP según diagrama</t>
  </si>
  <si>
    <t>27.6.07.08</t>
  </si>
  <si>
    <t>27.6.16</t>
  </si>
  <si>
    <t>Trasferencia automática de 650 amperios</t>
  </si>
  <si>
    <t>27.6.07.09</t>
  </si>
  <si>
    <t>27.6.17</t>
  </si>
  <si>
    <t>Pruebas Cable de Media tensión</t>
  </si>
  <si>
    <t>27.6.07.10</t>
  </si>
  <si>
    <t>27.6.18</t>
  </si>
  <si>
    <t>JUEGO DE DPS TRIFÁSICO 12 KV 15 KA EN TRASFORMADOR</t>
  </si>
  <si>
    <t>JG</t>
  </si>
  <si>
    <t>27.6.07.11</t>
  </si>
  <si>
    <t>27.6.19</t>
  </si>
  <si>
    <t>Bandeja tipo escalera de 60 cmsx30cms incluyendo curva vertical</t>
  </si>
  <si>
    <t>27.6.07.12</t>
  </si>
  <si>
    <t>27.6.20</t>
  </si>
  <si>
    <t>INTERCONEXIÓN ENTRE CELDAS SUBESTACIÓN CON CABLE 70 MM AL  XLPE</t>
  </si>
  <si>
    <t>27.6.07.13</t>
  </si>
  <si>
    <t>27.6.21</t>
  </si>
  <si>
    <t>Puesta a tierra celdas metálicas y tableros</t>
  </si>
  <si>
    <t>27.6.07.14</t>
  </si>
  <si>
    <t>27.6.22</t>
  </si>
  <si>
    <t>Sistema general de apantallamiento en cubierta</t>
  </si>
  <si>
    <t>27.6.07.15</t>
  </si>
  <si>
    <t>27.6.23</t>
  </si>
  <si>
    <t>Botonera para control de alumbrado exterior con 4 interruptores de codillo y luz indicadora de encendido</t>
  </si>
  <si>
    <t>27.6.07.16</t>
  </si>
  <si>
    <t>27.6.24</t>
  </si>
  <si>
    <t>UPS 30 KVA SEGÚN ESPECIFICACIONES</t>
  </si>
  <si>
    <t>27.6.07.17</t>
  </si>
  <si>
    <t>27.6.25</t>
  </si>
  <si>
    <t>Certificación RETIE</t>
  </si>
  <si>
    <t>27.6.07.18</t>
  </si>
  <si>
    <t>27.6.26</t>
  </si>
  <si>
    <t>Certificación RETILAP</t>
  </si>
  <si>
    <t>27.6.07.19</t>
  </si>
  <si>
    <t>27.6.27</t>
  </si>
  <si>
    <t>Tramites de aprobación y conexión del proyecto</t>
  </si>
  <si>
    <t>CAP. 28 INSTALACIONES HIDROSANITARIAS</t>
  </si>
  <si>
    <t>SUBCAP. 28.1   SISTEMA DE ABASTECIMIENTO</t>
  </si>
  <si>
    <t xml:space="preserve">28.1.1 Redes de Distribución </t>
  </si>
  <si>
    <t>28.1.1.1. Redes de agua fría en: PVC-Presión</t>
  </si>
  <si>
    <t>28.1.1.1.1</t>
  </si>
  <si>
    <t>TUBERÍA PVC - PRESIÓN 3" (INCLUYE SUMINISTRO E INSTALACIÓN)</t>
  </si>
  <si>
    <t>28.1.1.1.2</t>
  </si>
  <si>
    <t>ACCESORIOS PVC - PRESIÓN 3" (INCLUYE SUMINISTRO E INSTALACIÓN)</t>
  </si>
  <si>
    <t>28.1.1.1.3</t>
  </si>
  <si>
    <t>TUBERÍA PVC - PRESIÓN 2-1/2" (INCLUYE SUMINISTRO E INSTALACIÓN)</t>
  </si>
  <si>
    <t>28.1.1.1.4</t>
  </si>
  <si>
    <t>ACCESORIOS PVC - PRESIÓN 2-1/2" (INCLUYE SUMINISTRO E INSTALACIÓN)</t>
  </si>
  <si>
    <t>28.1.1.1.5</t>
  </si>
  <si>
    <t>ACCESORIOS PVC - PRESIÓN 1-1/2" (INCLUYE SUMINISTRO E INSTALACIÓN)</t>
  </si>
  <si>
    <t>28.1.1.1.6</t>
  </si>
  <si>
    <t>TUBERÍA PVC RDE-21 3" (INCLUYE SUMINISTRO E INSTALACIÓN)</t>
  </si>
  <si>
    <t>28.1.1.1.7</t>
  </si>
  <si>
    <t>28.1.1.1.8</t>
  </si>
  <si>
    <t>28.1.1.1.9</t>
  </si>
  <si>
    <t>28.1.1.1.10</t>
  </si>
  <si>
    <t>TUBERÍA PVC RDE-21 2" (INCLUYE SUMINISTRO E INSTALACIÓN)</t>
  </si>
  <si>
    <t>28.1.1.1.11</t>
  </si>
  <si>
    <t>ACCESORIOS PVC PRESION 2" (INCLUYE SUMINISTRO E INSTALACIÓN)</t>
  </si>
  <si>
    <t>28.1.1.1.12</t>
  </si>
  <si>
    <t>TUBERÍA PVC RDE-21 1-1/2" (INCLUYE SUMINISTRO E INSTALACIÓN)</t>
  </si>
  <si>
    <t>28.1.1.1.13</t>
  </si>
  <si>
    <t>ACCESORIOS PVC PRESION 1-1/2" (INCLUYE SUMINISTRO E INSTALACIÓN)</t>
  </si>
  <si>
    <t>28.1.1.1.14</t>
  </si>
  <si>
    <t>TUBERÍA PVC RDE-21 1-1/4" (INCLUYE SUMINISTRO E INSTALACIÓN)</t>
  </si>
  <si>
    <t>28.1.1.1.15</t>
  </si>
  <si>
    <t>ACCESORIOS PVC PRESION 1-1/4" (INCLUYE SUMINISTRO E INSTALACIÓN)</t>
  </si>
  <si>
    <t>28.1.1.1.16</t>
  </si>
  <si>
    <t>TUBERÍA PVC RDE-13.5 1" (INCLUYE SUMINISTRO E INSTALACIÓN)</t>
  </si>
  <si>
    <t>28.1.1.1.17</t>
  </si>
  <si>
    <t>ACCESORIOS PVC PRESION 1" (INCLUYE SUMINISTRO E INSTALACIÓN)</t>
  </si>
  <si>
    <t>28.1.1.1.18</t>
  </si>
  <si>
    <t>TUBERÍA PVC RDE-11 3/4" (INCLUYE SUMINISTRO E INSTALACIÓN)</t>
  </si>
  <si>
    <t>28.1.1.1.19</t>
  </si>
  <si>
    <t>ACCESORIOS PVC PRESION 3/4" (INCLUYE SUMINISTRO E INSTALACIÓN)</t>
  </si>
  <si>
    <t>28.1.1.1.20</t>
  </si>
  <si>
    <t>TUBERÍA PVC RDE-9 1/2" (INCLUYE SUMINISTRO E INSTALACIÓN)</t>
  </si>
  <si>
    <t>28.1.1.1.21</t>
  </si>
  <si>
    <t>ACCESORIOS PVC PRESION 1/2" (INCLUYE SUMINISTRO E INSTALACIÓN)</t>
  </si>
  <si>
    <t>28.1.2 Puntos Hidráulicos</t>
  </si>
  <si>
    <t>28.1.2.1 Puntos hidráulicos - agua fría</t>
  </si>
  <si>
    <t>28.1.2.1.1</t>
  </si>
  <si>
    <t>2.12.09</t>
  </si>
  <si>
    <t xml:space="preserve">SUMINISTRO E INSTALACIÓN DE SALIDA DE AGUA FRÍA EN TUBERÍA PVC DE 1/2" T.P. </t>
  </si>
  <si>
    <t>28.1.2.1.2</t>
  </si>
  <si>
    <t>2.12.10</t>
  </si>
  <si>
    <t xml:space="preserve">SUMINISTRO E INSTALACIÓN DE SALIDA DE AGUA FRÍA EN TUBERÍA PVC DE 3/4" T.P. </t>
  </si>
  <si>
    <t xml:space="preserve">SUBCAP. 28.2   SISTEMA DE DESAGUES </t>
  </si>
  <si>
    <t>28.2.1 Redes de desagües, drenajes y ventilación</t>
  </si>
  <si>
    <t>28.2.1.1</t>
  </si>
  <si>
    <t>TUBERÍA PVC(S) 8"</t>
  </si>
  <si>
    <t>28.2.1.2</t>
  </si>
  <si>
    <t>ACCESORIOS PVC(S) 8"</t>
  </si>
  <si>
    <t>28.2.1.3</t>
  </si>
  <si>
    <t>2.12.109</t>
  </si>
  <si>
    <t xml:space="preserve">SUMINISTRO E INSTALACIÓN DE TUBERÍA SANITARIA DE 6" PVC T.P. </t>
  </si>
  <si>
    <t>28.2.1.4</t>
  </si>
  <si>
    <t>ACCESORIOS PVC(S) 6"</t>
  </si>
  <si>
    <t>28.2.1.5</t>
  </si>
  <si>
    <t>TUBERÍA PVC(S) 4"</t>
  </si>
  <si>
    <t>28.2.1.6</t>
  </si>
  <si>
    <t>ACCESORIOS PVC(S) 4"</t>
  </si>
  <si>
    <t>28.2.1.7</t>
  </si>
  <si>
    <t>TUBERÍA PVC(S) 3"</t>
  </si>
  <si>
    <t>28.2.1.8</t>
  </si>
  <si>
    <t>TUBERÍA PVC(V) 3"</t>
  </si>
  <si>
    <t>28.2.1.9</t>
  </si>
  <si>
    <t>ACCESORIOS PVC(S) 3"</t>
  </si>
  <si>
    <t>28.2.1.10</t>
  </si>
  <si>
    <t>TUBERÍA PVC(S) 2"</t>
  </si>
  <si>
    <t>28.2.1.11</t>
  </si>
  <si>
    <t>TUBERÍA PVC(V) 2"</t>
  </si>
  <si>
    <t>28.2.1.12</t>
  </si>
  <si>
    <t>ACCESORIOS PVC(S) 2"</t>
  </si>
  <si>
    <t>28.2.1.13</t>
  </si>
  <si>
    <t>TUBERÍA DRENAJE 100 MM</t>
  </si>
  <si>
    <t>28.2.1.14</t>
  </si>
  <si>
    <t>TUBERÍA UNIÓN MECÁNICA 160 MM</t>
  </si>
  <si>
    <t>28.2.1.15</t>
  </si>
  <si>
    <t>TUBERÍA PVC RDE-21 3"</t>
  </si>
  <si>
    <t>28.2.1.16</t>
  </si>
  <si>
    <t>ACCESORIOS PVC - PRESIÓN 3"</t>
  </si>
  <si>
    <t>28.2.1.17</t>
  </si>
  <si>
    <t>TUBERÍA PVC RDE-21 2"</t>
  </si>
  <si>
    <t>28.2.1.18</t>
  </si>
  <si>
    <t>ACCESORIOS PVC PRESION 2"</t>
  </si>
  <si>
    <t>28.2.2 Puntos Sanitarios</t>
  </si>
  <si>
    <t>28.2.2.1</t>
  </si>
  <si>
    <t>5.01.11</t>
  </si>
  <si>
    <t>PUNTO SANITARIO O DE DESAGUES DE 2"</t>
  </si>
  <si>
    <t>28.2.2.2</t>
  </si>
  <si>
    <t>5.01.12</t>
  </si>
  <si>
    <t xml:space="preserve">PUNTO SANITARIO O DE DESAGUES DE 3" </t>
  </si>
  <si>
    <t>28.2.2.12</t>
  </si>
  <si>
    <t>5.01.13</t>
  </si>
  <si>
    <t>PUNTO SANITARIO O DE DESAGUES DE 4"</t>
  </si>
  <si>
    <t>SUBCAP. 28.3   PINTURA DE TUBERIAS</t>
  </si>
  <si>
    <t>28.3.1 Redes de abastecimiento</t>
  </si>
  <si>
    <t>28.3.1.1</t>
  </si>
  <si>
    <t>PINTURA DE TUBERIAS TUBERÍA  3"</t>
  </si>
  <si>
    <t>28.3.1.2</t>
  </si>
  <si>
    <t>PINTURA DE TUBERIAS TUBERÍA  2-1/2"</t>
  </si>
  <si>
    <t>28.3.1.3</t>
  </si>
  <si>
    <t>PINTURA DE TUBERIAS TUBERÍA  2"</t>
  </si>
  <si>
    <t>28.3.1.4</t>
  </si>
  <si>
    <t>PINTURA DE TUBERIAS TUBERÍA  1-1/2"</t>
  </si>
  <si>
    <t>28.3.1.5</t>
  </si>
  <si>
    <t>PINTURA DE TUBERIAS TUBERÍA  1-1/4"</t>
  </si>
  <si>
    <t>28.3.1.6</t>
  </si>
  <si>
    <t>PINTURA DE TUBERIAS TUBERÍA  1"</t>
  </si>
  <si>
    <t>28.3.1.7</t>
  </si>
  <si>
    <t>PINTURA DE TUBERIAS TUBERÍA  3/4"</t>
  </si>
  <si>
    <t>28.3.1.8</t>
  </si>
  <si>
    <t>PINTURA DE TUBERIAS TUBERÍA  1/2"</t>
  </si>
  <si>
    <t>28.3.2 Redes de desague</t>
  </si>
  <si>
    <t>28.3.2.1</t>
  </si>
  <si>
    <t>PINTURA DE TUBERIAS TUBERÍA  8"</t>
  </si>
  <si>
    <t>28.3.2.2</t>
  </si>
  <si>
    <t>PINTURA DE TUBERIAS TUBERÍA  6"</t>
  </si>
  <si>
    <t>28.3.2.3</t>
  </si>
  <si>
    <t>PINTURA DE TUBERIAS TUBERÍA  4"</t>
  </si>
  <si>
    <t>28.3.2.4</t>
  </si>
  <si>
    <t>28.3.2.5</t>
  </si>
  <si>
    <t>SUBCAP. 28.4   ABRAZADERAS Y SOPORTES REDES DE ABASTECIMIENTO</t>
  </si>
  <si>
    <t>28.4.1 Redes de abastecimiento</t>
  </si>
  <si>
    <t>28.4.1.1</t>
  </si>
  <si>
    <t>ABRAZADERAS Y SOPORTES REDES DE ABASTECIMIENTO SOPORTE  3"</t>
  </si>
  <si>
    <t>28.4.1.2</t>
  </si>
  <si>
    <t>ABRAZADERAS Y SOPORTES REDES DE ABASTECIMIENTO SOPORTE  2-1/2"</t>
  </si>
  <si>
    <t>28.4.1.3</t>
  </si>
  <si>
    <t>ABRAZADERAS Y SOPORTES REDES DE ABASTECIMIENTO SOPORTE  2"</t>
  </si>
  <si>
    <t>28.4.1.4</t>
  </si>
  <si>
    <t>ABRAZADERAS Y SOPORTES REDES DE ABASTECIMIENTO SOPORTE  1-1/2"</t>
  </si>
  <si>
    <t>28.4.1.5</t>
  </si>
  <si>
    <t>ABRAZADERAS Y SOPORTES REDES DE ABASTECIMIENTO SOPORTE  1-1/4"</t>
  </si>
  <si>
    <t>28.4.1.6</t>
  </si>
  <si>
    <t>ABRAZADERAS Y SOPORTES REDES DE ABASTECIMIENTO SOPORTE  1"</t>
  </si>
  <si>
    <t>28.4.1.7</t>
  </si>
  <si>
    <t>ABRAZADERAS Y SOPORTES REDES DE ABASTECIMIENTO SOPORTE  3/4"</t>
  </si>
  <si>
    <t>28.4.1.8</t>
  </si>
  <si>
    <t>ABRAZADERAS Y SOPORTES REDES DE ABASTECIMIENTO SOPORTE  1/2"</t>
  </si>
  <si>
    <t>28.4.2 Redes de desague</t>
  </si>
  <si>
    <t>28.4.2.1</t>
  </si>
  <si>
    <t>ABRAZADERAS Y SOPORTES REDES DE ABASTECIMIENTO SOPORTE  8"</t>
  </si>
  <si>
    <t>28.4.2.2</t>
  </si>
  <si>
    <t>ABRAZADERAS Y SOPORTES REDES DE ABASTECIMIENTO SOPORTE  6"</t>
  </si>
  <si>
    <t>28.4.2.3</t>
  </si>
  <si>
    <t>ABRAZADERAS Y SOPORTES REDES DE ABASTECIMIENTO SOPORTE  4"</t>
  </si>
  <si>
    <t>28.4.2.4</t>
  </si>
  <si>
    <t>ABRAZADERAS Y SOPORTES REDES DE ABASTECIMIENTO Soporte  3"</t>
  </si>
  <si>
    <t>28.4.2.5</t>
  </si>
  <si>
    <t>ABRAZADERAS Y SOPORTES REDES DE ABASTECIMIENTO Soporte  2"</t>
  </si>
  <si>
    <t>SUBCAP. 28.5 OBRAS CIVILES</t>
  </si>
  <si>
    <t>28.5.1 Construcciones en mampostería</t>
  </si>
  <si>
    <t>28.5.1.1</t>
  </si>
  <si>
    <t>CAJA DE INSPECCIÓN SUBTERRÁNEA DE 1 M X 1 M. INCLUYE MARCO Y CONTRAMARCO TIPO CD 2007</t>
  </si>
  <si>
    <t>28.5.1.2</t>
  </si>
  <si>
    <t>2.02.03</t>
  </si>
  <si>
    <t xml:space="preserve">CAJAS DE INSPECCIÓN EN LADRILLO DE 0.80 X 0.80 X 0.80 M. (NO INCLUYE TAPA). </t>
  </si>
  <si>
    <t>28.5.1.3</t>
  </si>
  <si>
    <t>CAJA DE INSPECCIÓN SUBTERRÁNEA DE 60 CM X 60 CM. INCLUYE MARCO Y CONTRAMARCO TIPO CD 2006</t>
  </si>
  <si>
    <t>28.5.1.4</t>
  </si>
  <si>
    <t xml:space="preserve">TRAMPA DE GRASAS  </t>
  </si>
  <si>
    <t>28.5.2 Movimientos de tierra</t>
  </si>
  <si>
    <t>28.5.2.1</t>
  </si>
  <si>
    <t>2.01.70</t>
  </si>
  <si>
    <t xml:space="preserve">EXCAVACIÓN MANUAL EN MATERIAL COMÚN </t>
  </si>
  <si>
    <t>28.5.2.2</t>
  </si>
  <si>
    <t>RELLENO EN GRAVILLA MEDIA A FINA  (PARA FILTROS)</t>
  </si>
  <si>
    <t>28.5.2.3</t>
  </si>
  <si>
    <t>28.5.2.4</t>
  </si>
  <si>
    <t>TRANSPORTE DE MATERIAL (VOLQUETA ACARREO)</t>
  </si>
  <si>
    <t>SUBCAP. 28.6   MONTAJE DE APARATOS</t>
  </si>
  <si>
    <t>28.6.1 Montaje de Aparatos sanitarios</t>
  </si>
  <si>
    <t>28.6.1.1</t>
  </si>
  <si>
    <t>2.12.177</t>
  </si>
  <si>
    <t>SUMINISTRO E INSTALACIÓN DE SANITARIO BLANCO CON FLUXÓMETRO LINEA INSTITUCIONAL</t>
  </si>
  <si>
    <t>28.6.1.2</t>
  </si>
  <si>
    <t>2.12.171</t>
  </si>
  <si>
    <t xml:space="preserve">SUMINISTRO E INSTALACIÓN DE LAVAMANOS COLOR BLANCO DE COLGAR INCLUYE ELEMENTOS DE FIJACION </t>
  </si>
  <si>
    <t>28.6.1.3</t>
  </si>
  <si>
    <t>2.12.180</t>
  </si>
  <si>
    <t xml:space="preserve">SUMINISTRO E INSTALACIÓN ORINAL MEDIANO COMPLETO. (INCLUYE GRIFERÍA CROMADA) </t>
  </si>
  <si>
    <t>28.6.1.4</t>
  </si>
  <si>
    <t>2.12.201</t>
  </si>
  <si>
    <t>SUMINISTRO E INSTALACIÓN LAVAPLATOS ACERO INXIDABLE 1.00 MX 0.50 M DOBLE POCETA</t>
  </si>
  <si>
    <t>28.6.1.5</t>
  </si>
  <si>
    <t>SUMINISTRO E INSTALACIÓN LLAVE  1/2"</t>
  </si>
  <si>
    <t>SUBCAP. 28.7   EQUIPOS</t>
  </si>
  <si>
    <t>28.7.1</t>
  </si>
  <si>
    <t xml:space="preserve">SUMINISTRO EQUIPO DE BOMBEO NO. 1 - AGUA DE ACUEDUCTO PARA EL ABASTECIMIENTO DE AGUA A TODOS LOS CENTROS DE CONSUMO (BAÑOS, POCETAS, COCINA, ETC., EXCEPTO INODOROS, ORINALES Y SISTEMA DE RIEGO), A PARTIR DEL TANQUE DE RESERVA.SE ESCOGE UN EQUIPO DE BOMBEO DEL TIPO PRESION CONSTANTE CON DOS (2) MOTOBOMBAS DE OPERACIÓN SECUENCIAL, CADA UNA CON VARIADOR ELECTRÓNICO DE VELOCIDAD Y PARA EL 75% DEL CAUDAL TOTAL.CONDICIONES DE OPERACIÓN:CAUDAL TOTAL= 93.7 LPM (25 GPM)CABEZA DINÁMICA TOTAL= 42.18 MPOPERACIÓN=60 PSIGPOTENCIA ESTIMADA POR BOMBA= 2.2 HP/BOMBA  </t>
  </si>
  <si>
    <t>28.7.2</t>
  </si>
  <si>
    <t xml:space="preserve">SUMINISTRO EQUIPO DE BOMBEO NO. 2 - AGUA TRATADA DE LLUVIA PARA EL ABASTECIMIENTO DE AGUA A INODOROS, ORINALES Y SISTEMA DE RIEGO, A PARTIR DEL TANQUE DE RESERVA.SE ESCOGE UN EQUIPO DE BOMBEO DEL TIPO PRESION CONSTANTE CON DPS (2) MOTOBOMBAS DE OPERACIÓN SECUENCIAL, CADA UNA CON VARIADOR ELECTRÓNICO DE VELOCIDAD Y PARA EL 75% DEL CAUDAL TOTAL.CONDICIONES DE OPERACIÓN:CAUDAL TOTAL= 289.5 LPM (76GPM)CABEZA DINÁMICA TOTAL= 48.18 MPOPERACIÓN=60 PSIGPOTENCIA ESTIMADA POR BOMBA= 5 HP/BOMBA  </t>
  </si>
  <si>
    <t>28.7.3</t>
  </si>
  <si>
    <t xml:space="preserve">SUMINISTRO EQUIPO EYECTOR AGUAS SERVIDAS+FREÁTICAS PARA LA EVACUACIÓN DE AGUAS SERVIDAS Y FREÁTICASSE ESCOGE UN EQUIPO DE BOMBEO CON DOS (2) MOTOBOMBAS SUMERGIBLES DE OPERACIÓN ALTERNA, CADA UNA PARA EL 100% DEL CAUDAL TOTAL. CONDICIONES DE OPERACIÓN: CAUDAL TOTAL = 384.6 LPM CABEZA DINÁMICA TOTAL = 18.29 M POTENCIA ESTIMADA POR BOMBA = 3 HP/BOMBA  </t>
  </si>
  <si>
    <t>28.7.4</t>
  </si>
  <si>
    <t xml:space="preserve">SUMINISTRO EQUIPO EYECTOR AGUAS LLUVIAS POZO NO. 2 PARA LA EVACUACIÓN DE LAS AGUAS FREÁTICAS DEL SÓTANO 3 AL 1ER PISOSE ESCOGE UN EQUIPO DE BOMBEO CON DOS (2) MOTOBOMBAS SUMERGIBLES DE OPERACIÓN ALTERNA, CADA UNA PARA EL 100% DEL CAUDAL TOTAL. CONDICIONES DE OPERACIÓN: CAUDAL TOTAL = 236.3 LPM CABEZA DINÁMICA TOTAL = 6.281 M POTENCIA ESTIMADA POR BOMBA =  1 HP/BOMBA  </t>
  </si>
  <si>
    <t>SUBCAP. 28.8 VALVULAS Y ACCESORIOS ESPECIALES</t>
  </si>
  <si>
    <t>28.8.1 Válvulas para redes de abastecimiento</t>
  </si>
  <si>
    <t>28.8.1.1</t>
  </si>
  <si>
    <t>VÁLVULAS PARA REDES DE ABASTECIMIENTO VÁLVULA DE CORTE RED WHITE 3"</t>
  </si>
  <si>
    <t>28.8.1.2</t>
  </si>
  <si>
    <t>VÁLVULAS PARA REDES DE ABASTECIMIENTO VÁLVULA DE CORTE RED WHITE 2-1/2"</t>
  </si>
  <si>
    <t>28.8.1.3</t>
  </si>
  <si>
    <t>VÁLVULAS PARA REDES DE ABASTECIMIENTO VÁLVULA DE CORTE PVC 2"</t>
  </si>
  <si>
    <t>28.8.1.4</t>
  </si>
  <si>
    <t>VÁLVULAS PARA REDES DE ABASTECIMIENTO VÁLVULA DE CORTE PVC 1-1/2"</t>
  </si>
  <si>
    <t>28.8.1.5</t>
  </si>
  <si>
    <t>VÁLVULAS PARA REDES DE ABASTECIMIENTO VÁLVULA DE CORTE PVC 1-1/4"</t>
  </si>
  <si>
    <t>28.8.1.6</t>
  </si>
  <si>
    <t>VÁLVULAS PARA REDES DE ABASTECIMIENTO VÁLVULA DE CORTE PVC 1"</t>
  </si>
  <si>
    <t>28.8.1.7</t>
  </si>
  <si>
    <t>VÁLVULAS PARA REDES DE ABASTECIMIENTO VÁLVULA DE CORTE PVC 3/4"</t>
  </si>
  <si>
    <t>28.8.1.8</t>
  </si>
  <si>
    <t>VÁLVULAS PARA REDES DE ABASTECIMIENTO VÁLVULA DE CORTE PVC 1/2"</t>
  </si>
  <si>
    <t>28.8.1.9</t>
  </si>
  <si>
    <t>VÁLVULAS PARA REDES DE ABASTECIMIENTO VÁLVULA DE CHEQUE RED WHITE 2-1/2"</t>
  </si>
  <si>
    <t>28.8.1.10</t>
  </si>
  <si>
    <t>VÁLVULAS PARA REDES DE ABASTECIMIENTO FLOTADOR HELBERT 1"</t>
  </si>
  <si>
    <t>28.8.1.11</t>
  </si>
  <si>
    <t>VÁLVULAS PARA REDES DE ABASTECIMIENTO VALV. EXPULSORA AIRE  1"</t>
  </si>
  <si>
    <t>28.8.1.12</t>
  </si>
  <si>
    <t>VÁLVULAS PARA REDES DE ABASTECIMIENTO VALV. SOLENOIDE  1"</t>
  </si>
  <si>
    <t>28.8.2 Válvulas para redes de desagüe</t>
  </si>
  <si>
    <t>28.8.2.1</t>
  </si>
  <si>
    <t>VÁLVULAS PARA REDES DE DESAGÜE BRIDA SANITARIA  4"</t>
  </si>
  <si>
    <t>28.8.2.2</t>
  </si>
  <si>
    <t xml:space="preserve">VÁLVULAS PARA REDES DE DESAGÜE VALV.ADMISIÓN DE AIRE 2"  </t>
  </si>
  <si>
    <t>28.8.2.3</t>
  </si>
  <si>
    <t>VÁLVULAS PARA REDES DE DESAGÜE CHEQUE BOLA HELBERT 3"</t>
  </si>
  <si>
    <t>28.8.2.4</t>
  </si>
  <si>
    <t>VÁLVULAS PARA REDES DE DESAGÜE CHEQUE BOLA HELBERT 2"</t>
  </si>
  <si>
    <t>28.8.3 Accesorios especiales</t>
  </si>
  <si>
    <t>28.8.3.1</t>
  </si>
  <si>
    <t xml:space="preserve">MANÓMETRO  </t>
  </si>
  <si>
    <t>28.8.3.2</t>
  </si>
  <si>
    <t>UNION BRIDADA PVC 2-1/2"</t>
  </si>
  <si>
    <t>28.8.3.3</t>
  </si>
  <si>
    <t>UNION BRIDADA PVC 2"</t>
  </si>
  <si>
    <t>28.8.3.4</t>
  </si>
  <si>
    <t>PASAMUROS ACERO INOXIDABLE 3"</t>
  </si>
  <si>
    <t>28.8.3.5</t>
  </si>
  <si>
    <t>PASAMUROS ACERO INOXIDABLE 2-1/2"</t>
  </si>
  <si>
    <t>28.8.3.6</t>
  </si>
  <si>
    <t>PASAMUROS ACERO INOXIDABLE 1-1/4"</t>
  </si>
  <si>
    <t>28.8.3.7</t>
  </si>
  <si>
    <t>PASAMUROS ACERO INOXIDABLE 1"</t>
  </si>
  <si>
    <t>SUBCAP. 28.9 PRUEBAS DE REDES</t>
  </si>
  <si>
    <t>28.9.1</t>
  </si>
  <si>
    <t xml:space="preserve">PRUEBAS A LA RED DE ABASTECIMIENTO  </t>
  </si>
  <si>
    <t>28.9.2</t>
  </si>
  <si>
    <t xml:space="preserve">PRUEBAS A LA RED DE DESAGÜES  </t>
  </si>
  <si>
    <t>CAP. 29 ASEO Y LIMPIEZA</t>
  </si>
  <si>
    <t>29.01</t>
  </si>
  <si>
    <t>2.19.11</t>
  </si>
  <si>
    <t>ASEO GENERAL PARA ENTREGA FINAL DE EDIFICACIONES INCLUYE MUROS, FACHADAS, VENTANAS PUERTAS Y CIELORASOS</t>
  </si>
  <si>
    <t xml:space="preserve">CAP. 35 OBRAS EXTERIORES </t>
  </si>
  <si>
    <t>35.1</t>
  </si>
  <si>
    <t>35.2</t>
  </si>
  <si>
    <t>35.06</t>
  </si>
  <si>
    <t>A-80 BORDILLO CONFINAMIENTO, BORDILLO RECTANGULAR A-80 PREFABRICADO EN CONCRETO DE CONFINAMIENTO INTERIOR. DIMENSIONES: 80X20X35.(L07)</t>
  </si>
  <si>
    <t>35.3</t>
  </si>
  <si>
    <t>35.07</t>
  </si>
  <si>
    <t>ADOQUÍN CUARTO 26 COBRIZO ADOQUIN RECTANGULAR 26X6X6 DE LADRILLERA SANTAFÉ O SIMILAR. INSTALADO SOBRE MORTERO, SELLO DE JUNTAS ENTRE ADOQUINES CON ARENA FINA, DISPOSICIÓN EN HILERA. (NTC 4992) REF.: SANTAFÉ O SIMILAR.(L03)</t>
  </si>
  <si>
    <t>35.4</t>
  </si>
  <si>
    <t>35.5</t>
  </si>
  <si>
    <t>35.04</t>
  </si>
  <si>
    <t>SUBBASE GRANULAR PEATONAL SBG_PEA. (SUMINISTRO, EXTENDIDO  Y NIVELACIÓN MANUAL, HUMEDECIMIENTO Y COMPACTADO CON PLANCHA VIBRADORA O TÁNDEM PEQUEÑO, INCLUYE OPERARIO Y COMBUSTIBLE). (INCLUYE ACARREO LIBRE DE 5KM)</t>
  </si>
  <si>
    <t>35.6</t>
  </si>
  <si>
    <t>35.11</t>
  </si>
  <si>
    <t>PENISETUM PONY NASELLA TENUISSIMA (4x4 Unidades)</t>
  </si>
  <si>
    <t>35.7</t>
  </si>
  <si>
    <t>35.12</t>
  </si>
  <si>
    <t>LIRIOPE  MUSCARI  (4x4 Unidades)</t>
  </si>
  <si>
    <t>35.8</t>
  </si>
  <si>
    <t>35.13</t>
  </si>
  <si>
    <t>BUXUS  SEMPERVIRENS</t>
  </si>
  <si>
    <t>35.9</t>
  </si>
  <si>
    <t>35.10</t>
  </si>
  <si>
    <t>35.15</t>
  </si>
  <si>
    <t>GRAVILLA MONA</t>
  </si>
  <si>
    <t>35.16</t>
  </si>
  <si>
    <t>ECHEVERIA  ELEGANS (4x4)</t>
  </si>
  <si>
    <t>3.13.29</t>
  </si>
  <si>
    <t>PLANTACIÓN DE ARBOLES PAISAJISTICOS ALTURA MINIMA 1.20 M. (Especie según diseño)</t>
  </si>
  <si>
    <t>SUBTOTAL OBRAS (INCLUYE IVA Y AIU)</t>
  </si>
  <si>
    <t>CERTIFICACION RETIE (este ítem no puede ser modificado por el oferente)</t>
  </si>
  <si>
    <t>CERTIFICACION RETILAP (este ítem no puede ser modificado por el oferente)</t>
  </si>
  <si>
    <t>PREVISION  ACTUALIZACIÓN  PERMISOS PARA DISEÑOS REDES ELECTRICAS/VOZ Y DATOS (este ítem no puede ser modificado por el oferente)</t>
  </si>
  <si>
    <t>VALOR TOTAL OBRA</t>
  </si>
  <si>
    <t xml:space="preserve"> IVA sobre UTILIDAD</t>
  </si>
  <si>
    <t>(19% Iva sobre Utilidad) o 
0,95% del AIU</t>
  </si>
  <si>
    <t>29.95%</t>
  </si>
  <si>
    <t>CONSTRUCCION DEL DISTRITO DE INNOVACION PARA LA FORMACION, EL EMPRENDIMIENTO Y EL EMPLEO DEL CENTRO DE GESTION ADMINISTRATIVA Y FORTALECIMIENTO EMPRESARIAL DEL SENA REGIONAL BOYACÁ</t>
  </si>
  <si>
    <t xml:space="preserve">PRESUPUESTO OFICIAL </t>
  </si>
  <si>
    <t>DIRECTO</t>
  </si>
  <si>
    <t>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</si>
</sst>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quot;$&quot;#,###.00_);[Red]\(&quot;$&quot;#,###.00\)"/>
    <numFmt numFmtId="202" formatCode="&quot;$&quot;\ #,##0.00;[Red]&quot;$&quot;\ #,##0.00"/>
  </numFmts>
  <fonts count="8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2"/>
      <color rgb="FFFF0000"/>
      <name val="Calibri"/>
      <family val="2"/>
    </font>
    <font>
      <b/>
      <sz val="11"/>
      <name val="Century Gothic"/>
      <family val="2"/>
    </font>
    <font>
      <b/>
      <sz val="11"/>
      <color rgb="FFFF0000"/>
      <name val="Century Gothic"/>
      <family val="2"/>
    </font>
    <font>
      <sz val="11"/>
      <color rgb="FFFF0000"/>
      <name val="Century Gothic"/>
      <family val="2"/>
    </font>
    <font>
      <sz val="12"/>
      <name val="Calibri"/>
      <family val="2"/>
    </font>
    <font>
      <sz val="11"/>
      <name val="Century Gothic"/>
      <family val="2"/>
    </font>
    <font>
      <b/>
      <sz val="14"/>
      <name val="Calibri"/>
      <family val="2"/>
    </font>
    <font>
      <sz val="11"/>
      <color rgb="FF093D93"/>
      <name val="Century Gothic"/>
      <family val="2"/>
    </font>
    <font>
      <b/>
      <sz val="11"/>
      <color theme="0"/>
      <name val="Century Gothic"/>
      <family val="2"/>
    </font>
    <font>
      <b/>
      <sz val="14"/>
      <color theme="0"/>
      <name val="Century Gothic"/>
      <family val="2"/>
    </font>
    <font>
      <b/>
      <u/>
      <sz val="20"/>
      <name val="Century Gothic"/>
      <family val="2"/>
    </font>
    <font>
      <sz val="10"/>
      <name val="Arial"/>
      <family val="2"/>
    </font>
    <font>
      <sz val="11"/>
      <color theme="0" tint="-0.34998626667073579"/>
      <name val="Verdana"/>
      <family val="2"/>
    </font>
    <font>
      <sz val="12"/>
      <color theme="0" tint="-0.34998626667073579"/>
      <name val="Calibri"/>
      <family val="2"/>
    </font>
    <font>
      <sz val="8"/>
      <color theme="0" tint="-0.34998626667073579"/>
      <name val="Verdana"/>
      <family val="2"/>
    </font>
    <font>
      <sz val="10"/>
      <color theme="0" tint="-0.34998626667073579"/>
      <name val="Verdana"/>
      <family val="2"/>
    </font>
    <font>
      <b/>
      <sz val="11"/>
      <color rgb="FFC00000"/>
      <name val="Century Gothic"/>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2"/>
        <bgColor indexed="64"/>
      </patternFill>
    </fill>
    <fill>
      <patternFill patternType="solid">
        <fgColor theme="0" tint="-4.9989318521683403E-2"/>
        <bgColor indexed="64"/>
      </patternFill>
    </fill>
  </fills>
  <borders count="15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auto="1"/>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thin">
        <color auto="1"/>
      </right>
      <top style="hair">
        <color auto="1"/>
      </top>
      <bottom style="hair">
        <color auto="1"/>
      </bottom>
      <diagonal/>
    </border>
    <border>
      <left/>
      <right style="medium">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thin">
        <color auto="1"/>
      </right>
      <top style="hair">
        <color auto="1"/>
      </top>
      <bottom style="thin">
        <color auto="1"/>
      </bottom>
      <diagonal/>
    </border>
    <border>
      <left/>
      <right style="medium">
        <color auto="1"/>
      </right>
      <top style="hair">
        <color auto="1"/>
      </top>
      <bottom style="thin">
        <color auto="1"/>
      </bottom>
      <diagonal/>
    </border>
    <border>
      <left style="thin">
        <color auto="1"/>
      </left>
      <right style="thin">
        <color auto="1"/>
      </right>
      <top style="hair">
        <color auto="1"/>
      </top>
      <bottom/>
      <diagonal/>
    </border>
    <border>
      <left/>
      <right style="thin">
        <color auto="1"/>
      </right>
      <top style="hair">
        <color auto="1"/>
      </top>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medium">
        <color auto="1"/>
      </right>
      <top style="thin">
        <color auto="1"/>
      </top>
      <bottom style="hair">
        <color auto="1"/>
      </bottom>
      <diagonal/>
    </border>
    <border>
      <left style="thin">
        <color auto="1"/>
      </left>
      <right style="medium">
        <color auto="1"/>
      </right>
      <top style="hair">
        <color auto="1"/>
      </top>
      <bottom style="hair">
        <color auto="1"/>
      </bottom>
      <diagonal/>
    </border>
    <border>
      <left style="thin">
        <color auto="1"/>
      </left>
      <right style="medium">
        <color auto="1"/>
      </right>
      <top style="hair">
        <color auto="1"/>
      </top>
      <bottom style="thin">
        <color auto="1"/>
      </bottom>
      <diagonal/>
    </border>
    <border>
      <left/>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rgb="FF7F7F7F"/>
      </top>
      <bottom style="thin">
        <color rgb="FF7F7F7F"/>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thin">
        <color auto="1"/>
      </left>
      <right style="thin">
        <color auto="1"/>
      </right>
      <top style="thin">
        <color auto="1"/>
      </top>
      <bottom style="hair">
        <color auto="1"/>
      </bottom>
      <diagonal/>
    </border>
    <border>
      <left style="hair">
        <color auto="1"/>
      </left>
      <right style="hair">
        <color auto="1"/>
      </right>
      <top style="hair">
        <color auto="1"/>
      </top>
      <bottom/>
      <diagonal/>
    </border>
    <border>
      <left style="hair">
        <color auto="1"/>
      </left>
      <right style="hair">
        <color auto="1"/>
      </right>
      <top style="hair">
        <color auto="1"/>
      </top>
      <bottom style="thin">
        <color auto="1"/>
      </bottom>
      <diagonal/>
    </border>
    <border>
      <left style="hair">
        <color auto="1"/>
      </left>
      <right style="hair">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hair">
        <color auto="1"/>
      </right>
      <top style="thin">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diagonal/>
    </border>
    <border>
      <left/>
      <right style="hair">
        <color auto="1"/>
      </right>
      <top style="hair">
        <color auto="1"/>
      </top>
      <bottom style="thin">
        <color auto="1"/>
      </bottom>
      <diagonal/>
    </border>
    <border>
      <left style="medium">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right style="thin">
        <color auto="1"/>
      </right>
      <top/>
      <bottom style="hair">
        <color auto="1"/>
      </bottom>
      <diagonal/>
    </border>
    <border>
      <left style="thin">
        <color auto="1"/>
      </left>
      <right style="medium">
        <color auto="1"/>
      </right>
      <top/>
      <bottom style="hair">
        <color auto="1"/>
      </bottom>
      <diagonal/>
    </border>
    <border>
      <left/>
      <right style="medium">
        <color auto="1"/>
      </right>
      <top style="thin">
        <color auto="1"/>
      </top>
      <bottom style="medium">
        <color auto="1"/>
      </bottom>
      <diagonal/>
    </border>
    <border>
      <left/>
      <right/>
      <top style="thin">
        <color rgb="FF808080"/>
      </top>
      <bottom style="thin">
        <color rgb="FF808080"/>
      </bottom>
      <diagonal/>
    </border>
    <border>
      <left/>
      <right/>
      <top style="thin">
        <color auto="1"/>
      </top>
      <bottom style="hair">
        <color auto="1"/>
      </bottom>
      <diagonal/>
    </border>
    <border>
      <left/>
      <right/>
      <top style="hair">
        <color auto="1"/>
      </top>
      <bottom style="hair">
        <color auto="1"/>
      </bottom>
      <diagonal/>
    </border>
    <border>
      <left/>
      <right/>
      <top style="hair">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diagonal/>
    </border>
    <border>
      <left/>
      <right style="thin">
        <color auto="1"/>
      </right>
      <top style="thin">
        <color auto="1"/>
      </top>
      <bottom style="medium">
        <color auto="1"/>
      </bottom>
      <diagonal/>
    </border>
    <border>
      <left style="thin">
        <color auto="1"/>
      </left>
      <right/>
      <top style="thin">
        <color auto="1"/>
      </top>
      <bottom style="thin">
        <color auto="1"/>
      </bottom>
      <diagonal/>
    </border>
    <border>
      <left style="dotted">
        <color indexed="64"/>
      </left>
      <right style="dotted">
        <color indexed="64"/>
      </right>
      <top/>
      <bottom/>
      <diagonal/>
    </border>
    <border>
      <left style="hair">
        <color indexed="64"/>
      </left>
      <right/>
      <top/>
      <bottom/>
      <diagonal/>
    </border>
    <border>
      <left style="medium">
        <color indexed="64"/>
      </left>
      <right/>
      <top style="thin">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3">
      <protection locked="0"/>
    </xf>
    <xf numFmtId="0" fontId="44" fillId="0" borderId="0"/>
    <xf numFmtId="0" fontId="45" fillId="0" borderId="0" applyNumberFormat="0" applyFill="0" applyBorder="0" applyAlignment="0" applyProtection="0">
      <alignment vertical="top"/>
      <protection locked="0"/>
    </xf>
    <xf numFmtId="0" fontId="73" fillId="0" borderId="133">
      <alignment vertical="center" wrapText="1"/>
    </xf>
    <xf numFmtId="44" fontId="77" fillId="0" borderId="0" applyFont="0" applyFill="0" applyBorder="0" applyAlignment="0" applyProtection="0"/>
  </cellStyleXfs>
  <cellXfs count="66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3" fontId="49" fillId="0" borderId="63" xfId="34" applyFont="1" applyBorder="1"/>
    <xf numFmtId="173" fontId="49" fillId="0" borderId="60"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0"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0"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4" xfId="130" applyFont="1" applyFill="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5" fillId="0" borderId="84" xfId="0" applyFont="1" applyBorder="1" applyAlignment="1">
      <alignment horizontal="left" vertical="center"/>
    </xf>
    <xf numFmtId="0" fontId="56" fillId="0" borderId="84" xfId="0" applyFont="1" applyBorder="1" applyAlignment="1">
      <alignment horizontal="left" vertical="center"/>
    </xf>
    <xf numFmtId="0" fontId="49" fillId="0" borderId="62" xfId="0" applyFont="1" applyBorder="1" applyAlignment="1">
      <alignment vertical="center" wrapText="1"/>
    </xf>
    <xf numFmtId="0" fontId="49" fillId="0" borderId="54" xfId="0" applyFont="1" applyBorder="1" applyAlignment="1">
      <alignment vertical="center" wrapText="1"/>
    </xf>
    <xf numFmtId="0" fontId="49" fillId="0" borderId="64"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6" xfId="90" applyNumberFormat="1" applyFont="1" applyBorder="1"/>
    <xf numFmtId="0" fontId="49" fillId="25" borderId="58"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7" xfId="89" applyFont="1" applyFill="1" applyBorder="1"/>
    <xf numFmtId="0" fontId="32" fillId="0" borderId="87"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8"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5" fontId="32" fillId="0" borderId="82" xfId="34" applyNumberFormat="1" applyFont="1" applyBorder="1"/>
    <xf numFmtId="0" fontId="32" fillId="0" borderId="83" xfId="89" applyFont="1" applyBorder="1"/>
    <xf numFmtId="0" fontId="30" fillId="0" borderId="39" xfId="0" applyFont="1" applyBorder="1"/>
    <xf numFmtId="0" fontId="6" fillId="0" borderId="84"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7" xfId="89" applyFont="1" applyFill="1" applyBorder="1"/>
    <xf numFmtId="0" fontId="60" fillId="25" borderId="37" xfId="89" applyFont="1" applyFill="1" applyBorder="1"/>
    <xf numFmtId="0" fontId="61" fillId="25" borderId="0" xfId="89" applyFont="1" applyFill="1"/>
    <xf numFmtId="0" fontId="60" fillId="0" borderId="87" xfId="89" applyFont="1" applyBorder="1"/>
    <xf numFmtId="0" fontId="59" fillId="0" borderId="20" xfId="126" applyFont="1" applyBorder="1" applyAlignment="1">
      <alignment horizontal="center" vertical="center" wrapText="1"/>
    </xf>
    <xf numFmtId="0" fontId="60" fillId="0" borderId="0" xfId="90" applyFont="1"/>
    <xf numFmtId="0" fontId="60" fillId="0" borderId="36" xfId="90" applyFont="1" applyBorder="1"/>
    <xf numFmtId="0" fontId="60" fillId="0" borderId="37" xfId="90" applyFont="1" applyBorder="1"/>
    <xf numFmtId="0" fontId="63" fillId="0" borderId="0" xfId="90" applyFont="1"/>
    <xf numFmtId="0" fontId="61" fillId="0" borderId="0" xfId="128" applyFont="1"/>
    <xf numFmtId="0" fontId="61" fillId="0" borderId="0" xfId="128" applyFont="1" applyAlignment="1">
      <alignment horizont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2" xfId="0" applyFont="1" applyBorder="1" applyAlignment="1">
      <alignment vertical="center" wrapText="1"/>
    </xf>
    <xf numFmtId="0" fontId="58" fillId="0" borderId="0" xfId="90" applyFont="1"/>
    <xf numFmtId="0" fontId="61" fillId="0" borderId="54" xfId="0" applyFont="1" applyBorder="1" applyAlignment="1">
      <alignment vertical="center" wrapText="1"/>
    </xf>
    <xf numFmtId="0" fontId="61" fillId="0" borderId="64"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1" xfId="90" applyFont="1" applyBorder="1"/>
    <xf numFmtId="0" fontId="60" fillId="0" borderId="82" xfId="89" applyFont="1" applyBorder="1"/>
    <xf numFmtId="0" fontId="60" fillId="0" borderId="82" xfId="89" applyFont="1" applyBorder="1" applyAlignment="1">
      <alignment horizontal="center"/>
    </xf>
    <xf numFmtId="185" fontId="60" fillId="0" borderId="82" xfId="34" applyNumberFormat="1" applyFont="1" applyBorder="1"/>
    <xf numFmtId="0" fontId="60" fillId="0" borderId="83" xfId="89" applyFont="1" applyBorder="1"/>
    <xf numFmtId="0" fontId="60" fillId="0" borderId="0" xfId="89" applyFont="1" applyAlignment="1">
      <alignment horizontal="center"/>
    </xf>
    <xf numFmtId="0" fontId="61" fillId="0" borderId="0" xfId="89" applyFont="1" applyAlignment="1">
      <alignment horizontal="center"/>
    </xf>
    <xf numFmtId="0" fontId="66" fillId="0" borderId="0" xfId="89" applyFont="1" applyAlignment="1">
      <alignment wrapText="1"/>
    </xf>
    <xf numFmtId="0" fontId="66" fillId="0" borderId="36" xfId="89" applyFont="1" applyBorder="1" applyAlignment="1">
      <alignment wrapText="1"/>
    </xf>
    <xf numFmtId="0" fontId="68" fillId="28" borderId="58" xfId="135" applyFont="1" applyFill="1" applyBorder="1" applyAlignment="1">
      <alignment vertical="center" wrapText="1"/>
    </xf>
    <xf numFmtId="3" fontId="67" fillId="28" borderId="58" xfId="135" applyNumberFormat="1" applyFont="1" applyFill="1" applyBorder="1" applyAlignment="1">
      <alignment vertical="center" wrapText="1"/>
    </xf>
    <xf numFmtId="167" fontId="68" fillId="28" borderId="57" xfId="135" applyNumberFormat="1" applyFont="1" applyFill="1" applyBorder="1" applyAlignment="1">
      <alignment vertical="center" wrapText="1"/>
    </xf>
    <xf numFmtId="0" fontId="69" fillId="0" borderId="37" xfId="89" applyFont="1" applyBorder="1" applyAlignment="1">
      <alignment wrapText="1"/>
    </xf>
    <xf numFmtId="0" fontId="70" fillId="0" borderId="0" xfId="89" applyFont="1" applyAlignment="1">
      <alignment wrapText="1"/>
    </xf>
    <xf numFmtId="0" fontId="70" fillId="0" borderId="36" xfId="89" applyFont="1" applyBorder="1" applyAlignment="1">
      <alignment wrapText="1"/>
    </xf>
    <xf numFmtId="0" fontId="71" fillId="0" borderId="88" xfId="135" applyFont="1" applyBorder="1" applyAlignment="1">
      <alignment horizontal="center" vertical="center" wrapText="1"/>
    </xf>
    <xf numFmtId="0" fontId="71" fillId="0" borderId="89" xfId="135" applyFont="1" applyBorder="1" applyAlignment="1">
      <alignment horizontal="center" vertical="center" wrapText="1"/>
    </xf>
    <xf numFmtId="4" fontId="71" fillId="0" borderId="89" xfId="235" applyNumberFormat="1" applyFont="1" applyBorder="1" applyAlignment="1" applyProtection="1">
      <alignment horizontal="justify" vertical="center" wrapText="1"/>
      <protection locked="0"/>
    </xf>
    <xf numFmtId="0" fontId="71" fillId="0" borderId="89" xfId="235" applyFont="1" applyBorder="1" applyAlignment="1" applyProtection="1">
      <alignment horizontal="center" vertical="center" wrapText="1"/>
      <protection hidden="1"/>
    </xf>
    <xf numFmtId="173" fontId="71" fillId="0" borderId="89" xfId="203" applyFont="1" applyFill="1" applyBorder="1" applyAlignment="1">
      <alignment vertical="center" wrapText="1"/>
    </xf>
    <xf numFmtId="167" fontId="71" fillId="0" borderId="90" xfId="62" applyNumberFormat="1" applyFont="1" applyBorder="1" applyAlignment="1">
      <alignment horizontal="right" vertical="center" wrapText="1"/>
    </xf>
    <xf numFmtId="167" fontId="71" fillId="0" borderId="91" xfId="62" applyNumberFormat="1" applyFont="1" applyBorder="1" applyAlignment="1">
      <alignment horizontal="right" vertical="center" wrapText="1"/>
    </xf>
    <xf numFmtId="0" fontId="71" fillId="0" borderId="37" xfId="89" applyFont="1" applyBorder="1" applyAlignment="1">
      <alignment wrapText="1"/>
    </xf>
    <xf numFmtId="0" fontId="71" fillId="0" borderId="92" xfId="135" applyFont="1" applyBorder="1" applyAlignment="1">
      <alignment horizontal="center" vertical="center" wrapText="1"/>
    </xf>
    <xf numFmtId="0" fontId="71" fillId="0" borderId="93" xfId="135" applyFont="1" applyBorder="1" applyAlignment="1">
      <alignment horizontal="center" vertical="center" wrapText="1"/>
    </xf>
    <xf numFmtId="4" fontId="71" fillId="0" borderId="93" xfId="235" applyNumberFormat="1" applyFont="1" applyBorder="1" applyAlignment="1" applyProtection="1">
      <alignment horizontal="justify" vertical="center" wrapText="1"/>
      <protection locked="0"/>
    </xf>
    <xf numFmtId="0" fontId="71" fillId="0" borderId="93" xfId="235" applyFont="1" applyBorder="1" applyAlignment="1" applyProtection="1">
      <alignment horizontal="center" vertical="center" wrapText="1"/>
      <protection hidden="1"/>
    </xf>
    <xf numFmtId="173" fontId="71" fillId="0" borderId="93" xfId="203" applyFont="1" applyFill="1" applyBorder="1" applyAlignment="1">
      <alignment vertical="center" wrapText="1"/>
    </xf>
    <xf numFmtId="167" fontId="71" fillId="0" borderId="94" xfId="62" applyNumberFormat="1" applyFont="1" applyBorder="1" applyAlignment="1">
      <alignment horizontal="right" vertical="center" wrapText="1"/>
    </xf>
    <xf numFmtId="167" fontId="71" fillId="0" borderId="95" xfId="62" applyNumberFormat="1" applyFont="1" applyBorder="1" applyAlignment="1">
      <alignment horizontal="right" vertical="center" wrapText="1"/>
    </xf>
    <xf numFmtId="0" fontId="71" fillId="0" borderId="96" xfId="135" applyFont="1" applyBorder="1" applyAlignment="1">
      <alignment horizontal="center" vertical="center" wrapText="1"/>
    </xf>
    <xf numFmtId="0" fontId="71" fillId="0" borderId="97" xfId="135" applyFont="1" applyBorder="1" applyAlignment="1">
      <alignment horizontal="center" vertical="center" wrapText="1"/>
    </xf>
    <xf numFmtId="0" fontId="71" fillId="0" borderId="97" xfId="233" applyFont="1" applyBorder="1" applyAlignment="1" applyProtection="1">
      <alignment horizontal="justify" vertical="center" wrapText="1"/>
      <protection locked="0"/>
    </xf>
    <xf numFmtId="0" fontId="71" fillId="0" borderId="97" xfId="235" applyFont="1" applyBorder="1" applyAlignment="1" applyProtection="1">
      <alignment horizontal="center" vertical="center" wrapText="1"/>
      <protection hidden="1"/>
    </xf>
    <xf numFmtId="173" fontId="71" fillId="0" borderId="97" xfId="203" applyFont="1" applyFill="1" applyBorder="1" applyAlignment="1">
      <alignment vertical="center" wrapText="1"/>
    </xf>
    <xf numFmtId="167" fontId="71" fillId="0" borderId="98" xfId="62" applyNumberFormat="1" applyFont="1" applyBorder="1" applyAlignment="1">
      <alignment horizontal="right" vertical="center" wrapText="1"/>
    </xf>
    <xf numFmtId="167" fontId="71" fillId="0" borderId="99" xfId="62" applyNumberFormat="1" applyFont="1" applyBorder="1" applyAlignment="1">
      <alignment horizontal="right" vertical="center" wrapText="1"/>
    </xf>
    <xf numFmtId="0" fontId="69" fillId="0" borderId="13" xfId="135" applyFont="1" applyBorder="1" applyAlignment="1">
      <alignment horizontal="left" vertical="center" wrapText="1"/>
    </xf>
    <xf numFmtId="0" fontId="69" fillId="0" borderId="14" xfId="135" applyFont="1" applyBorder="1" applyAlignment="1">
      <alignment horizontal="center" vertical="center" wrapText="1"/>
    </xf>
    <xf numFmtId="0" fontId="69" fillId="0" borderId="14" xfId="135" applyFont="1" applyBorder="1" applyAlignment="1">
      <alignment horizontal="justify" vertical="center" wrapText="1"/>
    </xf>
    <xf numFmtId="173" fontId="69" fillId="0" borderId="55" xfId="203" applyFont="1" applyFill="1" applyBorder="1" applyAlignment="1">
      <alignment vertical="center" wrapText="1"/>
    </xf>
    <xf numFmtId="0" fontId="71" fillId="0" borderId="14" xfId="135" applyFont="1" applyBorder="1" applyAlignment="1">
      <alignment horizontal="right" vertical="center" wrapText="1"/>
    </xf>
    <xf numFmtId="176" fontId="67" fillId="0" borderId="15" xfId="39" applyNumberFormat="1" applyFont="1" applyBorder="1" applyAlignment="1">
      <alignment horizontal="right" vertical="center" wrapText="1"/>
    </xf>
    <xf numFmtId="10" fontId="72" fillId="0" borderId="0" xfId="239" applyNumberFormat="1" applyFont="1" applyFill="1" applyBorder="1" applyAlignment="1" applyProtection="1">
      <alignment vertical="center" wrapText="1"/>
    </xf>
    <xf numFmtId="2" fontId="71" fillId="25" borderId="89" xfId="235" applyNumberFormat="1" applyFont="1" applyFill="1" applyBorder="1" applyAlignment="1" applyProtection="1">
      <alignment horizontal="justify" vertical="center" wrapText="1"/>
      <protection locked="0"/>
    </xf>
    <xf numFmtId="0" fontId="71" fillId="25" borderId="89" xfId="235" applyFont="1" applyFill="1" applyBorder="1" applyAlignment="1" applyProtection="1">
      <alignment horizontal="center" vertical="center" wrapText="1"/>
      <protection hidden="1"/>
    </xf>
    <xf numFmtId="173" fontId="71" fillId="0" borderId="89" xfId="203" applyFont="1" applyFill="1" applyBorder="1" applyAlignment="1" applyProtection="1">
      <alignment vertical="center" wrapText="1"/>
      <protection locked="0"/>
    </xf>
    <xf numFmtId="2" fontId="71" fillId="25" borderId="93" xfId="235" applyNumberFormat="1" applyFont="1" applyFill="1" applyBorder="1" applyAlignment="1" applyProtection="1">
      <alignment horizontal="justify" vertical="center" wrapText="1"/>
      <protection locked="0"/>
    </xf>
    <xf numFmtId="0" fontId="71" fillId="25" borderId="93" xfId="235" applyFont="1" applyFill="1" applyBorder="1" applyAlignment="1" applyProtection="1">
      <alignment horizontal="center" vertical="center" wrapText="1"/>
      <protection hidden="1"/>
    </xf>
    <xf numFmtId="173" fontId="71" fillId="0" borderId="93" xfId="203" applyFont="1" applyFill="1" applyBorder="1" applyAlignment="1" applyProtection="1">
      <alignment vertical="center" wrapText="1"/>
      <protection locked="0"/>
    </xf>
    <xf numFmtId="0" fontId="71" fillId="0" borderId="100" xfId="235" applyFont="1" applyBorder="1" applyAlignment="1" applyProtection="1">
      <alignment horizontal="center" vertical="center" wrapText="1"/>
      <protection hidden="1"/>
    </xf>
    <xf numFmtId="2" fontId="71" fillId="25" borderId="100" xfId="235" applyNumberFormat="1" applyFont="1" applyFill="1" applyBorder="1" applyAlignment="1" applyProtection="1">
      <alignment horizontal="justify" vertical="center" wrapText="1"/>
      <protection locked="0"/>
    </xf>
    <xf numFmtId="0" fontId="71" fillId="25" borderId="100" xfId="235" applyFont="1" applyFill="1" applyBorder="1" applyAlignment="1" applyProtection="1">
      <alignment horizontal="center" vertical="center" wrapText="1"/>
      <protection hidden="1"/>
    </xf>
    <xf numFmtId="173" fontId="71" fillId="0" borderId="100" xfId="203" applyFont="1" applyFill="1" applyBorder="1" applyAlignment="1" applyProtection="1">
      <alignment vertical="center" wrapText="1"/>
      <protection locked="0"/>
    </xf>
    <xf numFmtId="167" fontId="71" fillId="0" borderId="101" xfId="62" applyNumberFormat="1" applyFont="1" applyBorder="1" applyAlignment="1">
      <alignment horizontal="right" vertical="center" wrapText="1"/>
    </xf>
    <xf numFmtId="2" fontId="71" fillId="25" borderId="97" xfId="235" applyNumberFormat="1" applyFont="1" applyFill="1" applyBorder="1" applyAlignment="1" applyProtection="1">
      <alignment horizontal="justify" vertical="center" wrapText="1"/>
      <protection locked="0"/>
    </xf>
    <xf numFmtId="0" fontId="71" fillId="25" borderId="97" xfId="235" applyFont="1" applyFill="1" applyBorder="1" applyAlignment="1" applyProtection="1">
      <alignment horizontal="center" vertical="center" wrapText="1"/>
      <protection hidden="1"/>
    </xf>
    <xf numFmtId="173" fontId="71" fillId="0" borderId="97" xfId="203" applyFont="1" applyFill="1" applyBorder="1" applyAlignment="1" applyProtection="1">
      <alignment vertical="center" wrapText="1"/>
      <protection locked="0"/>
    </xf>
    <xf numFmtId="0" fontId="71" fillId="0" borderId="13" xfId="135" applyFont="1" applyBorder="1" applyAlignment="1">
      <alignment horizontal="left" vertical="center" wrapText="1"/>
    </xf>
    <xf numFmtId="0" fontId="71" fillId="0" borderId="14" xfId="135" applyFont="1" applyBorder="1" applyAlignment="1">
      <alignment horizontal="center" vertical="center" wrapText="1"/>
    </xf>
    <xf numFmtId="0" fontId="71" fillId="0" borderId="14" xfId="135" applyFont="1" applyBorder="1" applyAlignment="1">
      <alignment horizontal="justify" vertical="center" wrapText="1"/>
    </xf>
    <xf numFmtId="173" fontId="71" fillId="0" borderId="55" xfId="203" applyFont="1" applyFill="1" applyBorder="1" applyAlignment="1">
      <alignment vertical="center" wrapText="1"/>
    </xf>
    <xf numFmtId="0" fontId="67" fillId="28" borderId="58" xfId="135" applyFont="1" applyFill="1" applyBorder="1" applyAlignment="1">
      <alignment vertical="center" wrapText="1"/>
    </xf>
    <xf numFmtId="167" fontId="67" fillId="28" borderId="57" xfId="135" applyNumberFormat="1" applyFont="1" applyFill="1" applyBorder="1" applyAlignment="1">
      <alignment vertical="center" wrapText="1"/>
    </xf>
    <xf numFmtId="2" fontId="71" fillId="0" borderId="102" xfId="233" applyNumberFormat="1" applyFont="1" applyBorder="1" applyAlignment="1" applyProtection="1">
      <alignment horizontal="justify" vertical="center" wrapText="1"/>
      <protection locked="0"/>
    </xf>
    <xf numFmtId="2" fontId="71" fillId="0" borderId="103" xfId="233" applyNumberFormat="1" applyFont="1" applyBorder="1" applyAlignment="1" applyProtection="1">
      <alignment horizontal="justify" vertical="center" wrapText="1"/>
      <protection locked="0"/>
    </xf>
    <xf numFmtId="2" fontId="71" fillId="0" borderId="104" xfId="233" applyNumberFormat="1" applyFont="1" applyBorder="1" applyAlignment="1" applyProtection="1">
      <alignment horizontal="justify" vertical="center" wrapText="1"/>
      <protection locked="0"/>
    </xf>
    <xf numFmtId="2" fontId="71" fillId="0" borderId="89" xfId="233" applyNumberFormat="1" applyFont="1" applyBorder="1" applyAlignment="1" applyProtection="1">
      <alignment horizontal="justify" vertical="center" wrapText="1"/>
      <protection locked="0"/>
    </xf>
    <xf numFmtId="167" fontId="71" fillId="0" borderId="105" xfId="62" applyNumberFormat="1" applyFont="1" applyBorder="1" applyAlignment="1">
      <alignment horizontal="right" vertical="center" wrapText="1"/>
    </xf>
    <xf numFmtId="2" fontId="71" fillId="0" borderId="93" xfId="233" applyNumberFormat="1" applyFont="1" applyBorder="1" applyAlignment="1" applyProtection="1">
      <alignment horizontal="justify" vertical="center" wrapText="1"/>
      <protection locked="0"/>
    </xf>
    <xf numFmtId="167" fontId="71" fillId="0" borderId="106" xfId="62" applyNumberFormat="1" applyFont="1" applyBorder="1" applyAlignment="1">
      <alignment horizontal="right" vertical="center" wrapText="1"/>
    </xf>
    <xf numFmtId="2" fontId="71" fillId="0" borderId="100" xfId="233" applyNumberFormat="1" applyFont="1" applyBorder="1" applyAlignment="1" applyProtection="1">
      <alignment horizontal="justify" vertical="center" wrapText="1"/>
      <protection locked="0"/>
    </xf>
    <xf numFmtId="173" fontId="71" fillId="0" borderId="100" xfId="203" applyFont="1" applyFill="1" applyBorder="1" applyAlignment="1">
      <alignment vertical="center" wrapText="1"/>
    </xf>
    <xf numFmtId="2" fontId="71" fillId="0" borderId="97" xfId="233" applyNumberFormat="1" applyFont="1" applyBorder="1" applyAlignment="1" applyProtection="1">
      <alignment horizontal="justify" vertical="center" wrapText="1"/>
      <protection locked="0"/>
    </xf>
    <xf numFmtId="167" fontId="71" fillId="0" borderId="107" xfId="62" applyNumberFormat="1" applyFont="1" applyBorder="1" applyAlignment="1">
      <alignment horizontal="right" vertical="center" wrapText="1"/>
    </xf>
    <xf numFmtId="0" fontId="71" fillId="0" borderId="109" xfId="135" applyFont="1" applyBorder="1" applyAlignment="1">
      <alignment horizontal="center" vertical="center" wrapText="1"/>
    </xf>
    <xf numFmtId="0" fontId="71" fillId="0" borderId="110" xfId="135" applyFont="1" applyBorder="1" applyAlignment="1">
      <alignment horizontal="center" vertical="center" wrapText="1"/>
    </xf>
    <xf numFmtId="0" fontId="71" fillId="0" borderId="110" xfId="235" applyFont="1" applyBorder="1" applyAlignment="1" applyProtection="1">
      <alignment horizontal="center" vertical="center" wrapText="1"/>
      <protection hidden="1"/>
    </xf>
    <xf numFmtId="0" fontId="71" fillId="0" borderId="111" xfId="0" applyFont="1" applyBorder="1" applyAlignment="1">
      <alignment horizontal="justify" vertical="center" wrapText="1"/>
    </xf>
    <xf numFmtId="173" fontId="71" fillId="0" borderId="110" xfId="203" applyFont="1" applyFill="1" applyBorder="1" applyAlignment="1">
      <alignment vertical="center" wrapText="1"/>
    </xf>
    <xf numFmtId="167" fontId="71" fillId="0" borderId="112" xfId="62" applyNumberFormat="1" applyFont="1" applyBorder="1" applyAlignment="1">
      <alignment horizontal="right" vertical="center" wrapText="1"/>
    </xf>
    <xf numFmtId="167" fontId="71" fillId="0" borderId="113" xfId="62" applyNumberFormat="1" applyFont="1" applyFill="1" applyBorder="1" applyAlignment="1">
      <alignment horizontal="right" vertical="center" wrapText="1"/>
    </xf>
    <xf numFmtId="2" fontId="71" fillId="0" borderId="4" xfId="233" applyNumberFormat="1" applyFont="1" applyBorder="1" applyAlignment="1" applyProtection="1">
      <alignment horizontal="justify" vertical="center" wrapText="1"/>
      <protection locked="0"/>
    </xf>
    <xf numFmtId="167" fontId="71" fillId="0" borderId="114" xfId="62" applyNumberFormat="1" applyFont="1" applyBorder="1" applyAlignment="1">
      <alignment horizontal="right" vertical="center" wrapText="1"/>
    </xf>
    <xf numFmtId="167" fontId="71" fillId="0" borderId="115" xfId="62" applyNumberFormat="1" applyFont="1" applyBorder="1" applyAlignment="1">
      <alignment horizontal="right" vertical="center" wrapText="1"/>
    </xf>
    <xf numFmtId="2" fontId="71" fillId="0" borderId="84" xfId="233" applyNumberFormat="1" applyFont="1" applyBorder="1" applyAlignment="1" applyProtection="1">
      <alignment horizontal="justify" vertical="center" wrapText="1"/>
      <protection locked="0"/>
    </xf>
    <xf numFmtId="2" fontId="71" fillId="0" borderId="117" xfId="233" applyNumberFormat="1" applyFont="1" applyBorder="1" applyAlignment="1" applyProtection="1">
      <alignment horizontal="justify" vertical="center" wrapText="1"/>
      <protection locked="0"/>
    </xf>
    <xf numFmtId="2" fontId="71" fillId="0" borderId="118" xfId="233" applyNumberFormat="1" applyFont="1" applyBorder="1" applyAlignment="1" applyProtection="1">
      <alignment horizontal="justify" vertical="center" wrapText="1"/>
      <protection locked="0"/>
    </xf>
    <xf numFmtId="2" fontId="71" fillId="0" borderId="119" xfId="233" applyNumberFormat="1" applyFont="1" applyBorder="1" applyAlignment="1" applyProtection="1">
      <alignment horizontal="justify" vertical="center" wrapText="1"/>
      <protection locked="0"/>
    </xf>
    <xf numFmtId="167" fontId="71" fillId="0" borderId="120" xfId="62" applyNumberFormat="1" applyFont="1" applyBorder="1" applyAlignment="1">
      <alignment horizontal="right" vertical="center" wrapText="1"/>
    </xf>
    <xf numFmtId="0" fontId="71" fillId="0" borderId="116" xfId="135" applyFont="1" applyBorder="1" applyAlignment="1">
      <alignment horizontal="center" vertical="center" wrapText="1"/>
    </xf>
    <xf numFmtId="0" fontId="71" fillId="0" borderId="116" xfId="235" applyFont="1" applyBorder="1" applyAlignment="1" applyProtection="1">
      <alignment horizontal="center" vertical="center" wrapText="1"/>
      <protection hidden="1"/>
    </xf>
    <xf numFmtId="2" fontId="71" fillId="25" borderId="116" xfId="235" applyNumberFormat="1" applyFont="1" applyFill="1" applyBorder="1" applyAlignment="1" applyProtection="1">
      <alignment horizontal="justify" vertical="center" wrapText="1"/>
      <protection locked="0"/>
    </xf>
    <xf numFmtId="0" fontId="71" fillId="25" borderId="116" xfId="235" applyFont="1" applyFill="1" applyBorder="1" applyAlignment="1" applyProtection="1">
      <alignment horizontal="center" vertical="center" wrapText="1"/>
      <protection hidden="1"/>
    </xf>
    <xf numFmtId="173" fontId="71" fillId="0" borderId="116" xfId="203" applyFont="1" applyFill="1" applyBorder="1" applyAlignment="1" applyProtection="1">
      <alignment vertical="center" wrapText="1"/>
      <protection locked="0"/>
    </xf>
    <xf numFmtId="2" fontId="71" fillId="0" borderId="121" xfId="233" applyNumberFormat="1" applyFont="1" applyBorder="1" applyAlignment="1" applyProtection="1">
      <alignment horizontal="justify" vertical="center" wrapText="1"/>
      <protection locked="0"/>
    </xf>
    <xf numFmtId="2" fontId="71" fillId="0" borderId="116" xfId="233" applyNumberFormat="1" applyFont="1" applyBorder="1" applyAlignment="1" applyProtection="1">
      <alignment horizontal="justify" vertical="center" wrapText="1"/>
      <protection locked="0"/>
    </xf>
    <xf numFmtId="173" fontId="71" fillId="0" borderId="116" xfId="203" applyFont="1" applyFill="1" applyBorder="1" applyAlignment="1">
      <alignment vertical="center" wrapText="1"/>
    </xf>
    <xf numFmtId="0" fontId="71" fillId="0" borderId="122" xfId="233" applyFont="1" applyBorder="1" applyAlignment="1" applyProtection="1">
      <alignment horizontal="justify" vertical="center" wrapText="1"/>
      <protection locked="0"/>
    </xf>
    <xf numFmtId="0" fontId="71" fillId="0" borderId="123" xfId="233" applyFont="1" applyBorder="1" applyAlignment="1" applyProtection="1">
      <alignment horizontal="justify" vertical="center" wrapText="1"/>
      <protection locked="0"/>
    </xf>
    <xf numFmtId="0" fontId="71" fillId="0" borderId="124" xfId="233" applyFont="1" applyBorder="1" applyAlignment="1" applyProtection="1">
      <alignment horizontal="justify" vertical="center" wrapText="1"/>
      <protection locked="0"/>
    </xf>
    <xf numFmtId="0" fontId="71" fillId="0" borderId="125" xfId="233" applyFont="1" applyBorder="1" applyAlignment="1" applyProtection="1">
      <alignment horizontal="justify" vertical="center" wrapText="1"/>
      <protection locked="0"/>
    </xf>
    <xf numFmtId="2" fontId="71" fillId="25" borderId="110" xfId="235" applyNumberFormat="1" applyFont="1" applyFill="1" applyBorder="1" applyAlignment="1" applyProtection="1">
      <alignment horizontal="justify" vertical="center" wrapText="1"/>
      <protection locked="0"/>
    </xf>
    <xf numFmtId="0" fontId="71" fillId="25" borderId="110" xfId="235" applyFont="1" applyFill="1" applyBorder="1" applyAlignment="1" applyProtection="1">
      <alignment horizontal="center" vertical="center" wrapText="1"/>
      <protection hidden="1"/>
    </xf>
    <xf numFmtId="173" fontId="71" fillId="0" borderId="110" xfId="203" applyFont="1" applyFill="1" applyBorder="1" applyAlignment="1" applyProtection="1">
      <alignment vertical="center" wrapText="1"/>
      <protection locked="0"/>
    </xf>
    <xf numFmtId="167" fontId="71" fillId="0" borderId="120" xfId="62" applyNumberFormat="1" applyFont="1" applyFill="1" applyBorder="1" applyAlignment="1">
      <alignment horizontal="right" vertical="center" wrapText="1"/>
    </xf>
    <xf numFmtId="4" fontId="71" fillId="0" borderId="116" xfId="235" applyNumberFormat="1" applyFont="1" applyBorder="1" applyAlignment="1" applyProtection="1">
      <alignment horizontal="justify" vertical="center" wrapText="1"/>
      <protection locked="0"/>
    </xf>
    <xf numFmtId="4" fontId="71" fillId="0" borderId="100" xfId="235" applyNumberFormat="1" applyFont="1" applyBorder="1" applyAlignment="1" applyProtection="1">
      <alignment horizontal="justify" vertical="center" wrapText="1"/>
      <protection locked="0"/>
    </xf>
    <xf numFmtId="0" fontId="71" fillId="0" borderId="126" xfId="135" applyFont="1" applyBorder="1" applyAlignment="1">
      <alignment horizontal="center" vertical="center" wrapText="1"/>
    </xf>
    <xf numFmtId="0" fontId="71" fillId="0" borderId="100" xfId="135" applyFont="1" applyBorder="1" applyAlignment="1">
      <alignment horizontal="center" vertical="center" wrapText="1"/>
    </xf>
    <xf numFmtId="167" fontId="71" fillId="0" borderId="127" xfId="62" applyNumberFormat="1" applyFont="1" applyBorder="1" applyAlignment="1">
      <alignment horizontal="right" vertical="center" wrapText="1"/>
    </xf>
    <xf numFmtId="0" fontId="71" fillId="0" borderId="128" xfId="135" applyFont="1" applyBorder="1" applyAlignment="1">
      <alignment horizontal="center" vertical="center" wrapText="1"/>
    </xf>
    <xf numFmtId="0" fontId="71" fillId="0" borderId="129" xfId="135" applyFont="1" applyBorder="1" applyAlignment="1">
      <alignment horizontal="center" vertical="center" wrapText="1"/>
    </xf>
    <xf numFmtId="0" fontId="71" fillId="0" borderId="129" xfId="235" applyFont="1" applyBorder="1" applyAlignment="1" applyProtection="1">
      <alignment horizontal="center" vertical="center" wrapText="1"/>
      <protection hidden="1"/>
    </xf>
    <xf numFmtId="4" fontId="71" fillId="0" borderId="49" xfId="235" applyNumberFormat="1" applyFont="1" applyBorder="1" applyAlignment="1" applyProtection="1">
      <alignment horizontal="justify" vertical="center" wrapText="1"/>
      <protection locked="0"/>
    </xf>
    <xf numFmtId="173" fontId="71" fillId="0" borderId="49" xfId="203" applyFont="1" applyFill="1" applyBorder="1" applyAlignment="1">
      <alignment vertical="center" wrapText="1"/>
    </xf>
    <xf numFmtId="167" fontId="71" fillId="0" borderId="130" xfId="62" applyNumberFormat="1" applyFont="1" applyBorder="1" applyAlignment="1">
      <alignment horizontal="right" vertical="center" wrapText="1"/>
    </xf>
    <xf numFmtId="167" fontId="71" fillId="0" borderId="131" xfId="62" applyNumberFormat="1" applyFont="1" applyBorder="1" applyAlignment="1">
      <alignment horizontal="right" vertical="center" wrapText="1"/>
    </xf>
    <xf numFmtId="4" fontId="71" fillId="0" borderId="97" xfId="235" applyNumberFormat="1" applyFont="1" applyBorder="1" applyAlignment="1" applyProtection="1">
      <alignment horizontal="justify" vertical="center" wrapText="1"/>
      <protection locked="0"/>
    </xf>
    <xf numFmtId="0" fontId="71" fillId="0" borderId="4" xfId="233" applyFont="1" applyBorder="1" applyAlignment="1" applyProtection="1">
      <alignment horizontal="justify" vertical="center" wrapText="1"/>
      <protection locked="0"/>
    </xf>
    <xf numFmtId="167" fontId="71" fillId="0" borderId="114" xfId="62" applyNumberFormat="1" applyFont="1" applyFill="1" applyBorder="1" applyAlignment="1">
      <alignment horizontal="right" vertical="center" wrapText="1"/>
    </xf>
    <xf numFmtId="167" fontId="71" fillId="0" borderId="115" xfId="62" applyNumberFormat="1" applyFont="1" applyFill="1" applyBorder="1" applyAlignment="1">
      <alignment horizontal="right" vertical="center" wrapText="1"/>
    </xf>
    <xf numFmtId="0" fontId="71" fillId="0" borderId="84" xfId="233" applyFont="1" applyBorder="1" applyAlignment="1" applyProtection="1">
      <alignment horizontal="justify" vertical="center" wrapText="1"/>
      <protection locked="0"/>
    </xf>
    <xf numFmtId="0" fontId="71" fillId="0" borderId="118" xfId="233" applyFont="1" applyBorder="1" applyAlignment="1" applyProtection="1">
      <alignment horizontal="justify" vertical="center" wrapText="1"/>
      <protection locked="0"/>
    </xf>
    <xf numFmtId="0" fontId="71" fillId="0" borderId="93" xfId="233" applyFont="1" applyBorder="1" applyAlignment="1" applyProtection="1">
      <alignment horizontal="justify" vertical="center" wrapText="1"/>
      <protection locked="0"/>
    </xf>
    <xf numFmtId="176" fontId="67" fillId="0" borderId="132" xfId="39" applyNumberFormat="1" applyFont="1" applyBorder="1" applyAlignment="1">
      <alignment horizontal="right" vertical="center" wrapText="1"/>
    </xf>
    <xf numFmtId="167" fontId="71" fillId="0" borderId="110" xfId="62" applyNumberFormat="1" applyFont="1" applyBorder="1" applyAlignment="1">
      <alignment horizontal="right" vertical="center" wrapText="1"/>
    </xf>
    <xf numFmtId="0" fontId="71" fillId="0" borderId="134" xfId="255" applyFont="1" applyBorder="1" applyAlignment="1">
      <alignment horizontal="justify" vertical="center" wrapText="1"/>
    </xf>
    <xf numFmtId="0" fontId="71" fillId="0" borderId="135" xfId="255" applyFont="1" applyBorder="1" applyAlignment="1">
      <alignment horizontal="justify" vertical="center" wrapText="1"/>
    </xf>
    <xf numFmtId="0" fontId="71" fillId="0" borderId="136" xfId="255" applyFont="1" applyBorder="1" applyAlignment="1">
      <alignment horizontal="justify" vertical="center" wrapText="1"/>
    </xf>
    <xf numFmtId="0" fontId="71" fillId="0" borderId="119" xfId="0" applyFont="1" applyBorder="1" applyAlignment="1" applyProtection="1">
      <alignment horizontal="justify" vertical="center" wrapText="1"/>
      <protection locked="0"/>
    </xf>
    <xf numFmtId="0" fontId="67" fillId="27" borderId="138" xfId="135" applyFont="1" applyFill="1" applyBorder="1" applyAlignment="1">
      <alignment vertical="center" wrapText="1"/>
    </xf>
    <xf numFmtId="3" fontId="67" fillId="27" borderId="138" xfId="135" applyNumberFormat="1" applyFont="1" applyFill="1" applyBorder="1" applyAlignment="1">
      <alignment vertical="center" wrapText="1"/>
    </xf>
    <xf numFmtId="0" fontId="67" fillId="27" borderId="113" xfId="135" applyFont="1" applyFill="1" applyBorder="1" applyAlignment="1">
      <alignment vertical="center" wrapText="1"/>
    </xf>
    <xf numFmtId="2" fontId="71" fillId="0" borderId="129" xfId="233" applyNumberFormat="1" applyFont="1" applyBorder="1" applyAlignment="1" applyProtection="1">
      <alignment horizontal="justify" vertical="center" wrapText="1"/>
      <protection locked="0"/>
    </xf>
    <xf numFmtId="173" fontId="71" fillId="0" borderId="129" xfId="203" applyFont="1" applyFill="1" applyBorder="1" applyAlignment="1">
      <alignment vertical="center" wrapText="1"/>
    </xf>
    <xf numFmtId="0" fontId="70" fillId="0" borderId="0" xfId="128" applyFont="1" applyAlignment="1">
      <alignment wrapText="1"/>
    </xf>
    <xf numFmtId="0" fontId="70" fillId="0" borderId="36" xfId="128" applyFont="1" applyBorder="1" applyAlignment="1">
      <alignment wrapText="1"/>
    </xf>
    <xf numFmtId="0" fontId="71" fillId="0" borderId="49" xfId="135" applyFont="1" applyBorder="1" applyAlignment="1">
      <alignment horizontal="center" vertical="center" wrapText="1"/>
    </xf>
    <xf numFmtId="2" fontId="71" fillId="0" borderId="49" xfId="233" applyNumberFormat="1" applyFont="1" applyBorder="1" applyAlignment="1" applyProtection="1">
      <alignment horizontal="justify" vertical="center" wrapText="1"/>
      <protection locked="0"/>
    </xf>
    <xf numFmtId="0" fontId="71" fillId="0" borderId="49" xfId="235" applyFont="1" applyBorder="1" applyAlignment="1" applyProtection="1">
      <alignment horizontal="center" vertical="center" wrapText="1"/>
      <protection hidden="1"/>
    </xf>
    <xf numFmtId="0" fontId="70" fillId="0" borderId="81" xfId="128" applyFont="1" applyBorder="1" applyAlignment="1">
      <alignment wrapText="1"/>
    </xf>
    <xf numFmtId="0" fontId="71" fillId="0" borderId="137" xfId="135" applyFont="1" applyBorder="1" applyAlignment="1">
      <alignment horizontal="left" vertical="center" wrapText="1"/>
    </xf>
    <xf numFmtId="0" fontId="71" fillId="0" borderId="138" xfId="135" applyFont="1" applyBorder="1" applyAlignment="1">
      <alignment horizontal="center" vertical="center" wrapText="1"/>
    </xf>
    <xf numFmtId="0" fontId="71" fillId="0" borderId="138" xfId="135" applyFont="1" applyBorder="1" applyAlignment="1">
      <alignment horizontal="justify" vertical="center" wrapText="1"/>
    </xf>
    <xf numFmtId="173" fontId="71" fillId="0" borderId="138" xfId="203" applyFont="1" applyFill="1" applyBorder="1" applyAlignment="1">
      <alignment vertical="center" wrapText="1"/>
    </xf>
    <xf numFmtId="0" fontId="71" fillId="0" borderId="138" xfId="135" applyFont="1" applyBorder="1" applyAlignment="1">
      <alignment horizontal="right" vertical="center" wrapText="1"/>
    </xf>
    <xf numFmtId="176" fontId="67" fillId="0" borderId="120" xfId="39" applyNumberFormat="1" applyFont="1" applyBorder="1" applyAlignment="1">
      <alignment horizontal="right" vertical="center" wrapText="1"/>
    </xf>
    <xf numFmtId="0" fontId="67" fillId="27" borderId="55" xfId="135" applyFont="1" applyFill="1" applyBorder="1" applyAlignment="1">
      <alignment vertical="center" wrapText="1"/>
    </xf>
    <xf numFmtId="3" fontId="67" fillId="27" borderId="55" xfId="135" applyNumberFormat="1" applyFont="1" applyFill="1" applyBorder="1" applyAlignment="1">
      <alignment vertical="center" wrapText="1"/>
    </xf>
    <xf numFmtId="0" fontId="68" fillId="27" borderId="113" xfId="135" applyFont="1" applyFill="1" applyBorder="1" applyAlignment="1">
      <alignment vertical="center" wrapText="1"/>
    </xf>
    <xf numFmtId="0" fontId="69" fillId="0" borderId="137" xfId="135" applyFont="1" applyBorder="1" applyAlignment="1">
      <alignment horizontal="left" vertical="center" wrapText="1"/>
    </xf>
    <xf numFmtId="0" fontId="69" fillId="0" borderId="138" xfId="135" applyFont="1" applyBorder="1" applyAlignment="1">
      <alignment horizontal="center" vertical="center" wrapText="1"/>
    </xf>
    <xf numFmtId="0" fontId="69" fillId="0" borderId="138" xfId="135" applyFont="1" applyBorder="1" applyAlignment="1">
      <alignment horizontal="justify" vertical="center" wrapText="1"/>
    </xf>
    <xf numFmtId="173" fontId="69" fillId="0" borderId="138" xfId="203" applyFont="1" applyFill="1" applyBorder="1" applyAlignment="1">
      <alignment vertical="center" wrapText="1"/>
    </xf>
    <xf numFmtId="0" fontId="71" fillId="0" borderId="139" xfId="135" applyFont="1" applyBorder="1" applyAlignment="1">
      <alignment horizontal="center" vertical="center" wrapText="1"/>
    </xf>
    <xf numFmtId="0" fontId="71" fillId="0" borderId="140" xfId="235" applyFont="1" applyBorder="1" applyAlignment="1" applyProtection="1">
      <alignment horizontal="center" vertical="center" wrapText="1"/>
      <protection hidden="1"/>
    </xf>
    <xf numFmtId="0" fontId="71" fillId="0" borderId="140" xfId="135" applyFont="1" applyBorder="1" applyAlignment="1">
      <alignment horizontal="center" vertical="center" wrapText="1"/>
    </xf>
    <xf numFmtId="173" fontId="71" fillId="0" borderId="116" xfId="203" applyFont="1" applyFill="1" applyBorder="1" applyAlignment="1">
      <alignment horizontal="center" vertical="center" wrapText="1"/>
    </xf>
    <xf numFmtId="3" fontId="71" fillId="0" borderId="114" xfId="62" applyNumberFormat="1" applyFont="1" applyBorder="1" applyAlignment="1">
      <alignment horizontal="right" vertical="center" wrapText="1"/>
    </xf>
    <xf numFmtId="0" fontId="71" fillId="0" borderId="25" xfId="135" applyFont="1" applyBorder="1" applyAlignment="1">
      <alignment horizontal="center" vertical="center" wrapText="1"/>
    </xf>
    <xf numFmtId="0" fontId="68" fillId="27" borderId="138" xfId="135" applyFont="1" applyFill="1" applyBorder="1" applyAlignment="1">
      <alignment vertical="center" wrapText="1"/>
    </xf>
    <xf numFmtId="0" fontId="71" fillId="26" borderId="92" xfId="135" applyFont="1" applyFill="1" applyBorder="1" applyAlignment="1">
      <alignment horizontal="center" vertical="center" wrapText="1"/>
    </xf>
    <xf numFmtId="0" fontId="71" fillId="26" borderId="129" xfId="135" applyFont="1" applyFill="1" applyBorder="1" applyAlignment="1">
      <alignment horizontal="center" vertical="center" wrapText="1"/>
    </xf>
    <xf numFmtId="0" fontId="71" fillId="26" borderId="93" xfId="235" applyFont="1" applyFill="1" applyBorder="1" applyAlignment="1" applyProtection="1">
      <alignment horizontal="center" vertical="center" wrapText="1"/>
      <protection hidden="1"/>
    </xf>
    <xf numFmtId="2" fontId="71" fillId="26" borderId="129" xfId="233" applyNumberFormat="1" applyFont="1" applyFill="1" applyBorder="1" applyAlignment="1" applyProtection="1">
      <alignment horizontal="justify" vertical="center" wrapText="1"/>
      <protection locked="0"/>
    </xf>
    <xf numFmtId="0" fontId="71" fillId="26" borderId="129" xfId="235" applyFont="1" applyFill="1" applyBorder="1" applyAlignment="1" applyProtection="1">
      <alignment horizontal="center" vertical="center" wrapText="1"/>
      <protection hidden="1"/>
    </xf>
    <xf numFmtId="173" fontId="71" fillId="26" borderId="129" xfId="203" applyFont="1" applyFill="1" applyBorder="1" applyAlignment="1">
      <alignment vertical="center" wrapText="1"/>
    </xf>
    <xf numFmtId="167" fontId="71" fillId="26" borderId="94" xfId="62" applyNumberFormat="1" applyFont="1" applyFill="1" applyBorder="1" applyAlignment="1">
      <alignment horizontal="right" vertical="center" wrapText="1"/>
    </xf>
    <xf numFmtId="167" fontId="71" fillId="26" borderId="106" xfId="62" applyNumberFormat="1" applyFont="1" applyFill="1" applyBorder="1" applyAlignment="1">
      <alignment horizontal="right" vertical="center" wrapText="1"/>
    </xf>
    <xf numFmtId="0" fontId="69" fillId="0" borderId="141" xfId="135" applyFont="1" applyBorder="1" applyAlignment="1">
      <alignment horizontal="left" vertical="center" wrapText="1"/>
    </xf>
    <xf numFmtId="0" fontId="69" fillId="0" borderId="142" xfId="135" applyFont="1" applyBorder="1" applyAlignment="1">
      <alignment horizontal="center" vertical="center" wrapText="1"/>
    </xf>
    <xf numFmtId="0" fontId="69" fillId="0" borderId="142" xfId="135" applyFont="1" applyBorder="1" applyAlignment="1">
      <alignment horizontal="justify" vertical="center" wrapText="1"/>
    </xf>
    <xf numFmtId="173" fontId="69" fillId="0" borderId="142" xfId="203" applyFont="1" applyFill="1" applyBorder="1" applyAlignment="1">
      <alignment vertical="center" wrapText="1"/>
    </xf>
    <xf numFmtId="0" fontId="71" fillId="0" borderId="142" xfId="135" applyFont="1" applyBorder="1" applyAlignment="1">
      <alignment horizontal="right" vertical="center" wrapText="1"/>
    </xf>
    <xf numFmtId="0" fontId="67" fillId="29" borderId="138" xfId="135" applyFont="1" applyFill="1" applyBorder="1" applyAlignment="1">
      <alignment vertical="center" wrapText="1"/>
    </xf>
    <xf numFmtId="3" fontId="67" fillId="29" borderId="138" xfId="135" applyNumberFormat="1" applyFont="1" applyFill="1" applyBorder="1" applyAlignment="1">
      <alignment vertical="center" wrapText="1"/>
    </xf>
    <xf numFmtId="0" fontId="67" fillId="29" borderId="113" xfId="135" applyFont="1" applyFill="1" applyBorder="1" applyAlignment="1">
      <alignment vertical="center" wrapText="1"/>
    </xf>
    <xf numFmtId="0" fontId="67" fillId="24" borderId="138" xfId="135" applyFont="1" applyFill="1" applyBorder="1" applyAlignment="1">
      <alignment vertical="center" wrapText="1"/>
    </xf>
    <xf numFmtId="3" fontId="67" fillId="24" borderId="138" xfId="135" applyNumberFormat="1" applyFont="1" applyFill="1" applyBorder="1" applyAlignment="1">
      <alignment vertical="center" wrapText="1"/>
    </xf>
    <xf numFmtId="0" fontId="67" fillId="24" borderId="113" xfId="135" applyFont="1" applyFill="1" applyBorder="1" applyAlignment="1">
      <alignment vertical="center" wrapText="1"/>
    </xf>
    <xf numFmtId="0" fontId="68" fillId="29" borderId="138" xfId="135" applyFont="1" applyFill="1" applyBorder="1" applyAlignment="1">
      <alignment vertical="center" wrapText="1"/>
    </xf>
    <xf numFmtId="176" fontId="67" fillId="0" borderId="143" xfId="39" applyNumberFormat="1" applyFont="1" applyBorder="1" applyAlignment="1">
      <alignment horizontal="right" vertical="center" wrapText="1"/>
    </xf>
    <xf numFmtId="0" fontId="71" fillId="0" borderId="4" xfId="0" applyFont="1" applyBorder="1" applyAlignment="1" applyProtection="1">
      <alignment horizontal="justify" vertical="center" wrapText="1"/>
      <protection locked="0"/>
    </xf>
    <xf numFmtId="0" fontId="68" fillId="29" borderId="113" xfId="135" applyFont="1" applyFill="1" applyBorder="1" applyAlignment="1">
      <alignment vertical="center" wrapText="1"/>
    </xf>
    <xf numFmtId="4" fontId="71" fillId="0" borderId="129" xfId="235" applyNumberFormat="1" applyFont="1" applyBorder="1" applyAlignment="1" applyProtection="1">
      <alignment horizontal="justify" vertical="center" wrapText="1"/>
      <protection locked="0"/>
    </xf>
    <xf numFmtId="4" fontId="71" fillId="0" borderId="110" xfId="235" applyNumberFormat="1" applyFont="1" applyBorder="1" applyAlignment="1" applyProtection="1">
      <alignment horizontal="justify" vertical="center" wrapText="1"/>
      <protection locked="0"/>
    </xf>
    <xf numFmtId="0" fontId="71" fillId="0" borderId="141" xfId="135" applyFont="1" applyBorder="1" applyAlignment="1">
      <alignment horizontal="left" vertical="center" wrapText="1"/>
    </xf>
    <xf numFmtId="0" fontId="71" fillId="0" borderId="142" xfId="135" applyFont="1" applyBorder="1" applyAlignment="1">
      <alignment horizontal="center" vertical="center" wrapText="1"/>
    </xf>
    <xf numFmtId="0" fontId="71" fillId="0" borderId="142" xfId="135" applyFont="1" applyBorder="1" applyAlignment="1">
      <alignment horizontal="justify" vertical="center" wrapText="1"/>
    </xf>
    <xf numFmtId="201" fontId="67" fillId="30" borderId="44" xfId="135" applyNumberFormat="1" applyFont="1" applyFill="1" applyBorder="1" applyAlignment="1">
      <alignment vertical="center" wrapText="1"/>
    </xf>
    <xf numFmtId="0" fontId="69" fillId="0" borderId="37" xfId="128" applyFont="1" applyBorder="1" applyAlignment="1">
      <alignment wrapText="1"/>
    </xf>
    <xf numFmtId="49" fontId="68" fillId="0" borderId="0" xfId="131" applyNumberFormat="1" applyFont="1" applyAlignment="1">
      <alignment horizontal="right" vertical="center" wrapText="1"/>
    </xf>
    <xf numFmtId="49" fontId="68" fillId="0" borderId="0" xfId="131" applyNumberFormat="1" applyFont="1" applyAlignment="1">
      <alignment horizontal="center" vertical="center" wrapText="1"/>
    </xf>
    <xf numFmtId="49" fontId="68" fillId="0" borderId="0" xfId="131" applyNumberFormat="1" applyFont="1" applyAlignment="1">
      <alignment horizontal="justify" vertical="center" wrapText="1"/>
    </xf>
    <xf numFmtId="173" fontId="68" fillId="0" borderId="0" xfId="203" applyFont="1" applyFill="1" applyBorder="1" applyAlignment="1" applyProtection="1">
      <alignment horizontal="right" vertical="center" wrapText="1"/>
    </xf>
    <xf numFmtId="3" fontId="74" fillId="0" borderId="0" xfId="131" applyNumberFormat="1" applyFont="1" applyAlignment="1">
      <alignment horizontal="right" vertical="center" wrapText="1"/>
    </xf>
    <xf numFmtId="0" fontId="69" fillId="0" borderId="0" xfId="128" applyFont="1" applyAlignment="1">
      <alignment wrapText="1"/>
    </xf>
    <xf numFmtId="9" fontId="69" fillId="0" borderId="0" xfId="239" applyFont="1" applyAlignment="1">
      <alignment horizontal="center" vertical="center" wrapText="1"/>
    </xf>
    <xf numFmtId="0" fontId="69" fillId="0" borderId="0" xfId="126" applyFont="1" applyAlignment="1">
      <alignment horizontal="center" vertical="center" wrapText="1"/>
    </xf>
    <xf numFmtId="0" fontId="67" fillId="0" borderId="137" xfId="128" applyFont="1" applyBorder="1" applyAlignment="1">
      <alignment horizontal="justify" vertical="center" wrapText="1"/>
    </xf>
    <xf numFmtId="9" fontId="71" fillId="0" borderId="138" xfId="129" applyNumberFormat="1" applyFont="1" applyBorder="1" applyAlignment="1">
      <alignment horizontal="center" vertical="center" wrapText="1"/>
    </xf>
    <xf numFmtId="3" fontId="71" fillId="0" borderId="112" xfId="128" applyNumberFormat="1" applyFont="1" applyBorder="1" applyAlignment="1">
      <alignment vertical="center" wrapText="1"/>
    </xf>
    <xf numFmtId="201" fontId="67" fillId="0" borderId="120" xfId="129" applyNumberFormat="1" applyFont="1" applyBorder="1" applyAlignment="1">
      <alignment vertical="center" wrapText="1"/>
    </xf>
    <xf numFmtId="0" fontId="69" fillId="0" borderId="0" xfId="128" applyFont="1" applyAlignment="1">
      <alignment horizontal="center" wrapText="1"/>
    </xf>
    <xf numFmtId="201" fontId="71" fillId="0" borderId="120" xfId="129" applyNumberFormat="1" applyFont="1" applyBorder="1" applyAlignment="1">
      <alignment vertical="center" wrapText="1"/>
    </xf>
    <xf numFmtId="0" fontId="69" fillId="0" borderId="0" xfId="128" applyFont="1" applyAlignment="1">
      <alignment horizontal="center" vertical="center" wrapText="1"/>
    </xf>
    <xf numFmtId="201" fontId="71" fillId="0" borderId="144" xfId="129" applyNumberFormat="1" applyFont="1" applyBorder="1" applyAlignment="1">
      <alignment vertical="center" wrapText="1"/>
    </xf>
    <xf numFmtId="0" fontId="67" fillId="0" borderId="141" xfId="128" applyFont="1" applyBorder="1" applyAlignment="1">
      <alignment horizontal="justify" vertical="center" wrapText="1"/>
    </xf>
    <xf numFmtId="9" fontId="71" fillId="0" borderId="142" xfId="129" applyNumberFormat="1" applyFont="1" applyBorder="1" applyAlignment="1">
      <alignment horizontal="center" vertical="center" wrapText="1"/>
    </xf>
    <xf numFmtId="173" fontId="67" fillId="0" borderId="142" xfId="203" applyFont="1" applyFill="1" applyBorder="1" applyAlignment="1">
      <alignment vertical="center" wrapText="1"/>
    </xf>
    <xf numFmtId="3" fontId="71" fillId="0" borderId="145" xfId="128" applyNumberFormat="1" applyFont="1" applyBorder="1" applyAlignment="1">
      <alignment vertical="center" wrapText="1"/>
    </xf>
    <xf numFmtId="201" fontId="67" fillId="27" borderId="132" xfId="135" applyNumberFormat="1" applyFont="1" applyFill="1" applyBorder="1" applyAlignment="1">
      <alignment vertical="center" wrapText="1"/>
    </xf>
    <xf numFmtId="0" fontId="69" fillId="0" borderId="0" xfId="128" applyFont="1" applyAlignment="1">
      <alignment horizontal="justify" wrapText="1"/>
    </xf>
    <xf numFmtId="173" fontId="69" fillId="0" borderId="0" xfId="203" applyFont="1" applyFill="1" applyBorder="1" applyAlignment="1" applyProtection="1">
      <alignment wrapText="1"/>
    </xf>
    <xf numFmtId="3" fontId="71" fillId="0" borderId="0" xfId="129" applyNumberFormat="1" applyFont="1" applyAlignment="1">
      <alignment wrapText="1"/>
    </xf>
    <xf numFmtId="39" fontId="68" fillId="0" borderId="0" xfId="129" applyNumberFormat="1" applyFont="1" applyAlignment="1">
      <alignment vertical="center" wrapText="1"/>
    </xf>
    <xf numFmtId="10" fontId="71" fillId="27" borderId="120" xfId="239" applyNumberFormat="1" applyFont="1" applyFill="1" applyBorder="1" applyAlignment="1">
      <alignment horizontal="center" vertical="center" wrapText="1"/>
    </xf>
    <xf numFmtId="202" fontId="66" fillId="0" borderId="0" xfId="89" applyNumberFormat="1" applyFont="1" applyAlignment="1">
      <alignment wrapText="1"/>
    </xf>
    <xf numFmtId="9" fontId="59" fillId="27" borderId="30" xfId="95" applyFont="1" applyFill="1" applyBorder="1" applyAlignment="1">
      <alignment horizontal="center" vertical="center"/>
    </xf>
    <xf numFmtId="186" fontId="67" fillId="0" borderId="0" xfId="131" applyNumberFormat="1" applyFont="1" applyAlignment="1">
      <alignment vertical="center" wrapText="1"/>
    </xf>
    <xf numFmtId="0" fontId="7" fillId="0" borderId="147" xfId="0" applyFont="1" applyBorder="1" applyAlignment="1">
      <alignment horizontal="left" vertical="center"/>
    </xf>
    <xf numFmtId="0" fontId="6" fillId="0" borderId="147" xfId="0" applyFont="1" applyBorder="1" applyAlignment="1">
      <alignment horizontal="left" vertical="center"/>
    </xf>
    <xf numFmtId="0" fontId="59" fillId="0" borderId="0" xfId="130" applyFont="1" applyAlignment="1">
      <alignment horizontal="center"/>
    </xf>
    <xf numFmtId="0" fontId="78" fillId="28" borderId="0" xfId="89" applyFont="1" applyFill="1"/>
    <xf numFmtId="0" fontId="79" fillId="28" borderId="0" xfId="89" applyFont="1" applyFill="1" applyAlignment="1">
      <alignment wrapText="1"/>
    </xf>
    <xf numFmtId="43" fontId="79" fillId="28" borderId="0" xfId="89" applyNumberFormat="1" applyFont="1" applyFill="1" applyAlignment="1">
      <alignment wrapText="1"/>
    </xf>
    <xf numFmtId="176" fontId="79" fillId="28" borderId="0" xfId="89" applyNumberFormat="1" applyFont="1" applyFill="1" applyAlignment="1">
      <alignment horizontal="center" vertical="center" wrapText="1"/>
    </xf>
    <xf numFmtId="176" fontId="79" fillId="28" borderId="0" xfId="89" applyNumberFormat="1" applyFont="1" applyFill="1" applyAlignment="1">
      <alignment wrapText="1"/>
    </xf>
    <xf numFmtId="0" fontId="79" fillId="28" borderId="0" xfId="128" applyFont="1" applyFill="1" applyAlignment="1">
      <alignment wrapText="1"/>
    </xf>
    <xf numFmtId="44" fontId="79" fillId="28" borderId="0" xfId="256" applyFont="1" applyFill="1" applyAlignment="1">
      <alignment wrapText="1"/>
    </xf>
    <xf numFmtId="0" fontId="80" fillId="28" borderId="0" xfId="90" applyFont="1" applyFill="1"/>
    <xf numFmtId="0" fontId="81" fillId="28" borderId="0" xfId="90" applyFont="1" applyFill="1"/>
    <xf numFmtId="201" fontId="71" fillId="31" borderId="144" xfId="129" applyNumberFormat="1" applyFont="1" applyFill="1" applyBorder="1" applyAlignment="1">
      <alignment vertical="center" wrapText="1"/>
    </xf>
    <xf numFmtId="176" fontId="67" fillId="31" borderId="120" xfId="39" applyNumberFormat="1" applyFont="1" applyFill="1" applyBorder="1" applyAlignment="1">
      <alignment horizontal="right" vertical="center" wrapText="1"/>
    </xf>
    <xf numFmtId="202" fontId="79" fillId="28" borderId="0" xfId="89" applyNumberFormat="1" applyFont="1" applyFill="1" applyAlignment="1">
      <alignment wrapText="1"/>
    </xf>
    <xf numFmtId="0" fontId="79" fillId="0" borderId="0" xfId="89" applyFont="1" applyAlignment="1">
      <alignment wrapText="1"/>
    </xf>
    <xf numFmtId="167" fontId="71" fillId="0" borderId="94" xfId="62" applyNumberFormat="1" applyFont="1" applyFill="1" applyBorder="1" applyAlignment="1">
      <alignment horizontal="right" vertical="center" wrapText="1"/>
    </xf>
    <xf numFmtId="167" fontId="71" fillId="0" borderId="106" xfId="62" applyNumberFormat="1" applyFont="1" applyFill="1" applyBorder="1" applyAlignment="1">
      <alignment horizontal="right" vertical="center" wrapText="1"/>
    </xf>
    <xf numFmtId="167" fontId="71" fillId="0" borderId="98" xfId="62" applyNumberFormat="1" applyFont="1" applyFill="1" applyBorder="1" applyAlignment="1">
      <alignment horizontal="right" vertical="center" wrapText="1"/>
    </xf>
    <xf numFmtId="167" fontId="71" fillId="0" borderId="107" xfId="62" applyNumberFormat="1" applyFont="1" applyFill="1" applyBorder="1" applyAlignment="1">
      <alignment horizontal="right" vertical="center" wrapText="1"/>
    </xf>
    <xf numFmtId="167" fontId="71" fillId="0" borderId="112" xfId="62" applyNumberFormat="1" applyFont="1" applyFill="1" applyBorder="1" applyAlignment="1">
      <alignment horizontal="right" vertical="center" wrapText="1"/>
    </xf>
    <xf numFmtId="186" fontId="82" fillId="0" borderId="0" xfId="131" applyNumberFormat="1" applyFont="1" applyAlignment="1">
      <alignment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3" fontId="67" fillId="26" borderId="146" xfId="130" applyNumberFormat="1" applyFont="1" applyFill="1" applyBorder="1" applyAlignment="1">
      <alignment horizontal="center" vertical="center" wrapText="1"/>
    </xf>
    <xf numFmtId="3" fontId="67" fillId="26" borderId="138" xfId="130" applyNumberFormat="1" applyFont="1" applyFill="1" applyBorder="1" applyAlignment="1">
      <alignment horizontal="center" vertical="center" wrapText="1"/>
    </xf>
    <xf numFmtId="3" fontId="67" fillId="26" borderId="112" xfId="130" applyNumberFormat="1" applyFont="1" applyFill="1" applyBorder="1" applyAlignment="1">
      <alignment horizontal="center" vertical="center" wrapText="1"/>
    </xf>
    <xf numFmtId="0" fontId="61" fillId="27" borderId="32" xfId="89" applyFont="1" applyFill="1" applyBorder="1" applyAlignment="1">
      <alignment horizontal="left" vertical="center" wrapText="1"/>
    </xf>
    <xf numFmtId="0" fontId="61" fillId="27" borderId="29" xfId="89" applyFont="1" applyFill="1" applyBorder="1" applyAlignment="1">
      <alignment horizontal="left" vertical="center" wrapText="1"/>
    </xf>
    <xf numFmtId="0" fontId="61" fillId="27" borderId="35" xfId="89" applyFont="1" applyFill="1" applyBorder="1" applyAlignment="1">
      <alignment horizontal="left" vertical="center" wrapText="1"/>
    </xf>
    <xf numFmtId="0" fontId="61" fillId="27" borderId="109" xfId="89" applyFont="1" applyFill="1" applyBorder="1" applyAlignment="1">
      <alignment horizontal="left" vertical="center" wrapText="1"/>
    </xf>
    <xf numFmtId="0" fontId="61" fillId="27" borderId="110" xfId="89" applyFont="1" applyFill="1" applyBorder="1" applyAlignment="1">
      <alignment horizontal="left" vertical="center" wrapText="1"/>
    </xf>
    <xf numFmtId="0" fontId="61" fillId="27" borderId="120" xfId="89" applyFont="1" applyFill="1" applyBorder="1" applyAlignment="1">
      <alignment horizontal="left" vertical="center" wrapText="1"/>
    </xf>
    <xf numFmtId="0" fontId="61" fillId="26" borderId="149" xfId="89" applyFont="1" applyFill="1" applyBorder="1" applyAlignment="1">
      <alignment horizontal="center" vertical="center" wrapText="1"/>
    </xf>
    <xf numFmtId="0" fontId="61" fillId="26" borderId="108" xfId="89" applyFont="1" applyFill="1" applyBorder="1" applyAlignment="1">
      <alignment horizontal="center" vertical="center" wrapText="1"/>
    </xf>
    <xf numFmtId="0" fontId="61" fillId="26" borderId="144" xfId="89" applyFont="1" applyFill="1" applyBorder="1" applyAlignment="1">
      <alignment horizontal="center" vertical="center" wrapText="1"/>
    </xf>
    <xf numFmtId="0" fontId="6" fillId="0" borderId="84" xfId="89" applyFont="1" applyBorder="1" applyAlignment="1">
      <alignment horizontal="center" wrapText="1"/>
    </xf>
    <xf numFmtId="0" fontId="54" fillId="0" borderId="84" xfId="89" applyFont="1" applyBorder="1" applyAlignment="1">
      <alignment horizontal="center" wrapText="1"/>
    </xf>
    <xf numFmtId="0" fontId="75" fillId="24" borderId="41" xfId="73" applyFont="1" applyFill="1" applyBorder="1" applyAlignment="1">
      <alignment horizontal="center" vertical="center" wrapText="1"/>
    </xf>
    <xf numFmtId="0" fontId="75" fillId="24" borderId="43" xfId="73" applyFont="1" applyFill="1" applyBorder="1" applyAlignment="1">
      <alignment horizontal="center" vertical="center" wrapText="1"/>
    </xf>
    <xf numFmtId="0" fontId="75" fillId="24" borderId="44" xfId="73" applyFont="1" applyFill="1" applyBorder="1" applyAlignment="1">
      <alignment horizontal="center" vertical="center" wrapText="1"/>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67" fillId="28" borderId="59" xfId="135" applyFont="1" applyFill="1" applyBorder="1" applyAlignment="1">
      <alignment horizontal="left" vertical="center" wrapText="1"/>
    </xf>
    <xf numFmtId="0" fontId="67" fillId="28" borderId="58" xfId="135" applyFont="1" applyFill="1" applyBorder="1" applyAlignment="1">
      <alignment horizontal="left" vertical="center" wrapText="1"/>
    </xf>
    <xf numFmtId="0" fontId="67" fillId="27" borderId="137" xfId="135" applyFont="1" applyFill="1" applyBorder="1" applyAlignment="1">
      <alignment horizontal="left" vertical="center" wrapText="1"/>
    </xf>
    <xf numFmtId="0" fontId="67" fillId="27" borderId="138" xfId="135" applyFont="1" applyFill="1" applyBorder="1" applyAlignment="1">
      <alignment horizontal="left" vertical="center" wrapText="1"/>
    </xf>
    <xf numFmtId="0" fontId="67" fillId="27" borderId="72" xfId="135" applyFont="1" applyFill="1" applyBorder="1" applyAlignment="1">
      <alignment horizontal="left" vertical="center" wrapText="1"/>
    </xf>
    <xf numFmtId="0" fontId="67" fillId="27" borderId="55" xfId="135" applyFont="1" applyFill="1" applyBorder="1" applyAlignment="1">
      <alignment horizontal="left" vertical="center" wrapText="1"/>
    </xf>
    <xf numFmtId="0" fontId="67" fillId="27" borderId="137" xfId="135" applyFont="1" applyFill="1" applyBorder="1" applyAlignment="1">
      <alignment horizontal="left" vertical="center" wrapText="1" indent="1"/>
    </xf>
    <xf numFmtId="0" fontId="67" fillId="27" borderId="138" xfId="135" applyFont="1" applyFill="1" applyBorder="1" applyAlignment="1">
      <alignment horizontal="left" vertical="center" wrapText="1" indent="1"/>
    </xf>
    <xf numFmtId="0" fontId="67" fillId="29" borderId="137" xfId="135" applyFont="1" applyFill="1" applyBorder="1" applyAlignment="1">
      <alignment horizontal="left" vertical="center" wrapText="1" indent="3"/>
    </xf>
    <xf numFmtId="0" fontId="67" fillId="29" borderId="138" xfId="135" applyFont="1" applyFill="1" applyBorder="1" applyAlignment="1">
      <alignment horizontal="left" vertical="center" wrapText="1" indent="3"/>
    </xf>
    <xf numFmtId="0" fontId="67" fillId="24" borderId="137" xfId="135" applyFont="1" applyFill="1" applyBorder="1" applyAlignment="1">
      <alignment horizontal="left" vertical="center" wrapText="1" indent="4"/>
    </xf>
    <xf numFmtId="0" fontId="67" fillId="24" borderId="138" xfId="135" applyFont="1" applyFill="1" applyBorder="1" applyAlignment="1">
      <alignment horizontal="left" vertical="center" wrapText="1" indent="4"/>
    </xf>
    <xf numFmtId="0" fontId="76" fillId="0" borderId="148" xfId="130" applyFont="1" applyBorder="1" applyAlignment="1">
      <alignment horizontal="center" vertical="center"/>
    </xf>
    <xf numFmtId="0" fontId="76" fillId="0" borderId="0" xfId="130" applyFont="1" applyAlignment="1">
      <alignment horizontal="center" vertical="center"/>
    </xf>
    <xf numFmtId="0" fontId="71" fillId="0" borderId="137" xfId="128" applyFont="1" applyBorder="1" applyAlignment="1">
      <alignment horizontal="left" vertical="center" wrapText="1"/>
    </xf>
    <xf numFmtId="0" fontId="71" fillId="0" borderId="138" xfId="128" applyFont="1" applyBorder="1" applyAlignment="1">
      <alignment horizontal="left" vertical="center" wrapText="1"/>
    </xf>
    <xf numFmtId="173" fontId="71" fillId="0" borderId="138" xfId="203" applyFont="1" applyFill="1" applyBorder="1" applyAlignment="1" applyProtection="1">
      <alignment horizontal="left" vertical="center" wrapText="1"/>
    </xf>
    <xf numFmtId="3" fontId="71" fillId="0" borderId="112" xfId="128" applyNumberFormat="1" applyFont="1" applyBorder="1" applyAlignment="1">
      <alignment horizontal="left" vertical="center" wrapText="1"/>
    </xf>
    <xf numFmtId="0" fontId="67" fillId="30" borderId="41" xfId="135" applyFont="1" applyFill="1" applyBorder="1" applyAlignment="1">
      <alignment horizontal="right" vertical="center" wrapText="1"/>
    </xf>
    <xf numFmtId="0" fontId="67" fillId="30" borderId="43" xfId="135" applyFont="1" applyFill="1" applyBorder="1" applyAlignment="1">
      <alignment horizontal="right" vertical="center" wrapText="1"/>
    </xf>
    <xf numFmtId="0" fontId="67" fillId="30" borderId="43" xfId="135" applyFont="1" applyFill="1" applyBorder="1" applyAlignment="1">
      <alignment horizontal="center" vertical="center" wrapText="1"/>
    </xf>
    <xf numFmtId="0" fontId="67" fillId="30" borderId="43" xfId="135" applyFont="1" applyFill="1" applyBorder="1" applyAlignment="1">
      <alignment horizontal="left" vertical="center" wrapText="1"/>
    </xf>
    <xf numFmtId="173" fontId="67" fillId="30" borderId="43" xfId="203" applyFont="1" applyFill="1" applyBorder="1" applyAlignment="1" applyProtection="1">
      <alignment horizontal="right" vertical="center" wrapText="1"/>
    </xf>
    <xf numFmtId="3" fontId="67" fillId="30" borderId="52" xfId="135" applyNumberFormat="1" applyFont="1" applyFill="1" applyBorder="1" applyAlignment="1">
      <alignment horizontal="right"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2" xfId="89" applyFont="1" applyFill="1" applyBorder="1" applyAlignment="1">
      <alignment horizontal="center" wrapText="1"/>
    </xf>
    <xf numFmtId="0" fontId="49" fillId="26" borderId="55" xfId="89" applyFont="1" applyFill="1" applyBorder="1" applyAlignment="1">
      <alignment horizontal="center" wrapText="1"/>
    </xf>
    <xf numFmtId="0" fontId="49" fillId="26" borderId="71" xfId="89" applyFont="1" applyFill="1" applyBorder="1" applyAlignment="1">
      <alignment horizont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6" xfId="130" applyFont="1" applyFill="1" applyBorder="1" applyAlignment="1">
      <alignment horizontal="center" vertical="center" wrapText="1"/>
    </xf>
    <xf numFmtId="0" fontId="49" fillId="25" borderId="75"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6" fillId="0" borderId="84" xfId="0" applyFont="1" applyBorder="1" applyAlignment="1">
      <alignment horizontal="center" wrapText="1"/>
    </xf>
    <xf numFmtId="0" fontId="43" fillId="0" borderId="84"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49" xfId="253" applyFont="1" applyBorder="1" applyAlignment="1">
      <alignment horizontal="center" vertic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1"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69"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79" xfId="254" applyFont="1" applyBorder="1" applyAlignment="1" applyProtection="1">
      <alignment horizontal="center"/>
    </xf>
    <xf numFmtId="0" fontId="50" fillId="0" borderId="51" xfId="254"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3" applyFont="1" applyBorder="1" applyAlignment="1">
      <alignment horizontal="center" vertical="center"/>
    </xf>
    <xf numFmtId="0" fontId="49" fillId="0" borderId="50" xfId="253" applyFont="1" applyBorder="1" applyAlignment="1">
      <alignment horizontal="center" vertical="center"/>
    </xf>
    <xf numFmtId="0" fontId="49" fillId="0" borderId="77" xfId="253" applyFont="1" applyBorder="1" applyAlignment="1">
      <alignment horizontal="center" vertical="center"/>
    </xf>
    <xf numFmtId="0" fontId="49" fillId="0" borderId="58" xfId="253" applyFont="1" applyBorder="1" applyAlignment="1">
      <alignment horizontal="center" vertical="center"/>
    </xf>
    <xf numFmtId="0" fontId="49" fillId="0" borderId="57" xfId="253" applyFont="1" applyBorder="1" applyAlignment="1">
      <alignment horizontal="center" vertical="center"/>
    </xf>
    <xf numFmtId="0" fontId="49" fillId="0" borderId="67" xfId="253" applyFont="1" applyBorder="1" applyAlignment="1">
      <alignment horizontal="center" vertical="center"/>
    </xf>
    <xf numFmtId="0" fontId="49" fillId="0" borderId="55" xfId="253" applyFont="1" applyBorder="1" applyAlignment="1">
      <alignment horizontal="center" vertical="center"/>
    </xf>
    <xf numFmtId="0" fontId="49" fillId="0" borderId="71" xfId="253" applyFont="1" applyBorder="1" applyAlignment="1">
      <alignment horizontal="center" vertical="center"/>
    </xf>
    <xf numFmtId="0" fontId="49" fillId="0" borderId="65" xfId="253" applyFont="1" applyBorder="1" applyAlignment="1">
      <alignment horizontal="center" vertical="center"/>
    </xf>
    <xf numFmtId="0" fontId="49" fillId="0" borderId="54" xfId="253" applyFont="1" applyBorder="1" applyAlignment="1">
      <alignment horizontal="center" vertical="center"/>
    </xf>
    <xf numFmtId="0" fontId="49" fillId="0" borderId="73" xfId="253"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51" fillId="24" borderId="16" xfId="0" applyFont="1" applyFill="1" applyBorder="1" applyAlignment="1">
      <alignment horizontal="center"/>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31" xfId="0" applyFont="1" applyFill="1" applyBorder="1" applyAlignment="1">
      <alignment horizontal="center" vertical="center"/>
    </xf>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cellXfs>
  <cellStyles count="257">
    <cellStyle name="_w_Tx_1" xfId="255" xr:uid="{B0860209-7E00-46B9-9148-5083ECB7CFEC}"/>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D:\USUARIO%20PERSONAL\Documents\B.%20SENA%202025\1.%20D%20INNOVACI&#211;N\250827%20-%20PREPLIEGOS%20DI-FEE\250912%20PREPLIEGOS%20LIC%20-DI%20FEE\250912%20PRESUPUESTO%20DEFINITIVO.xlsx" TargetMode="External"/><Relationship Id="rId1" Type="http://schemas.openxmlformats.org/officeDocument/2006/relationships/externalLinkPath" Target="file:///D:\USUARIO%20PERSONAL\Documents\B.%20SENA%202025\1.%20D%20INNOVACI&#211;N\250827%20-%20PREPLIEGOS%20DI-FEE\250912%20PREPLIEGOS%20LIC%20-DI%20FEE\250912%20PRESUPUESTO%20DEFINI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PUs"/>
      <sheetName val="APUs Generales"/>
      <sheetName val="CO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SEGUIM Y REPROG MES 1 (2)"/>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ESTADO VÍA-CRIT.TECNICO"/>
      <sheetName val="EQUIPOS"/>
      <sheetName val="MANO DE OBRA"/>
      <sheetName val="TRANSPORTE"/>
      <sheetName val="_aCCIDENTES_DE_1995___1996_xl_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MATERIAL"/>
      <sheetName val="INDICE"/>
      <sheetName val="HISTORICOS FUEL OIL EXP"/>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ccefici"/>
      <sheetName val="_aCCIDENTES_DE_1995___1996_xl_5"/>
      <sheetName val="//d.docs.live.net/a  aaInformac"/>
      <sheetName val="_aCCIDENTES_DE_1995___1996_xl_3"/>
      <sheetName val="_aCCIDENTES_DE_1995___1996_xl_4"/>
      <sheetName val="_aCCIDENTES_DE_1995___1996_xl_6"/>
      <sheetName val="CANT OBRA"/>
      <sheetName val="Tabla CONPES 3714"/>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52"/>
      <sheetName val="_aCCIDENTES_DE_1995___1996_x_55"/>
      <sheetName val="_aCCIDENTES_DE_1995___1996_x_56"/>
      <sheetName val="_aCCIDENTES_DE_1995___1996_x_59"/>
      <sheetName val="AC2-AG96"/>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_aCCIDENTES_DE_1995___1996_x_58"/>
      <sheetName val="_aCCIDENTES_DE_1995___1996_x_57"/>
      <sheetName val="\Users\ANDRES FELIPE MUÑOZ\Down"/>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PR_1"/>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EVA"/>
      <sheetName val="Program"/>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aCCIDENTES_DE_1995___1996_x_61"/>
      <sheetName val="MANO_DE_OBRA"/>
      <sheetName val="//cceficiente_sharepoint_com/a_"/>
      <sheetName val="//d_docs_live_net/a__aaInformac"/>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refreshError="1"/>
      <sheetData sheetId="914" refreshError="1"/>
      <sheetData sheetId="915" refreshError="1"/>
      <sheetData sheetId="916" refreshError="1"/>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refreshError="1"/>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sheetData sheetId="1216"/>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sheetData sheetId="1245"/>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DUB-823"/>
      <sheetName val="GPI 526"/>
      <sheetName val="SKJ452"/>
      <sheetName val="ITA878"/>
      <sheetName val="AEA-944"/>
      <sheetName val="XXJ617"/>
      <sheetName val="SNG_855"/>
      <sheetName val="VEA 374"/>
      <sheetName val="HFB024"/>
      <sheetName val="PAJ82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3"/>
      <sheetName val="_aCCIDENTES_DE_1995___1996_xl_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BASES"/>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HISTORICOS FUEL OIL EXP"/>
      <sheetName val="//ccefici"/>
      <sheetName val="ACTA No.1 "/>
      <sheetName val="INST"/>
      <sheetName val="Equipo_Trans "/>
      <sheetName val="0."/>
      <sheetName val="Base_Mater"/>
      <sheetName val="20."/>
      <sheetName val="17."/>
      <sheetName val="11."/>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efreshError="1"/>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 sheetId="658" refreshError="1"/>
      <sheetData sheetId="659" refreshError="1"/>
      <sheetData sheetId="660" refreshError="1"/>
      <sheetData sheetId="661"/>
      <sheetData sheetId="662"/>
      <sheetData sheetId="663"/>
      <sheetData sheetId="664" refreshError="1"/>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sheetData sheetId="778" refreshError="1"/>
      <sheetData sheetId="779" refreshError="1"/>
      <sheetData sheetId="780" refreshError="1"/>
      <sheetData sheetId="781" refreshError="1"/>
      <sheetData sheetId="782"/>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Formulario N° 4"/>
      <sheetName val="CONT_ADI"/>
      <sheetName val="[a  aaInformación][a  aaInforma"/>
      <sheetName val="lisprecios"/>
      <sheetName val="PERSONAL"/>
      <sheetName val="PRESTACIONES SOCIALES"/>
      <sheetName val="M.O."/>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n_2"/>
      <sheetName val="[a  aaInformación]__cceficien_5"/>
      <sheetName val="[a  aaInformación]__cceficien_3"/>
      <sheetName val="[a  aaInformación]__cceficien_4"/>
      <sheetName val="[a  aaInformación]__cceficien_6"/>
      <sheetName val="[a  aaInformación]//cceficiente"/>
      <sheetName val="[a  aaInformación]__cceficien_7"/>
      <sheetName val="_MANTENIMIENTO RUTA 1001_MARZO "/>
      <sheetName val="_I_MANTENIMIENTO RUTA 1001_MARZ"/>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AIU"/>
      <sheetName val="[a  aaInformación]__192_168_0_2"/>
      <sheetName val="PRESUP"/>
      <sheetName val="46W9"/>
      <sheetName val="Presentacion"/>
      <sheetName val="INFORME SEMANAL"/>
      <sheetName val="AVANCE SEMANAL"/>
      <sheetName val="CLIMA mes"/>
      <sheetName val="REG FOTO"/>
      <sheetName val="SISOMA"/>
      <sheetName val="\Users\LENOVO\Downloads\Users\A"/>
      <sheetName val="HER"/>
      <sheetName val="MAT"/>
      <sheetName val="PER"/>
      <sheetName val="TRANS"/>
      <sheetName val="ITEMS"/>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a  aaInformación]__192_168__16"/>
      <sheetName val="[a  aaInformación]__192_168__15"/>
      <sheetName val="[a  aaInformación]__192_168__17"/>
      <sheetName val="[a  aaInformación]__192_168__18"/>
      <sheetName val="__SERVIDOR_Public2_MANTENIMIENT"/>
      <sheetName val="_I_I_MANTENIMIENTO RUTA 1001_MA"/>
      <sheetName val="PRECIOS"/>
      <sheetName val="[a  aaInformación]__cceficie_85"/>
      <sheetName val="//cceficiente_sharepoint_com/MA"/>
      <sheetName val="[a  aaInformación]__cceficie_62"/>
      <sheetName val="[a  aaInformación]__cceficie_61"/>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 val="PESOS"/>
      <sheetName val="letra"/>
      <sheetName val="5. MODIFICATORIA"/>
      <sheetName val="RECURSOS"/>
      <sheetName val="ANALISIS DE PRECIOS UNITARIOS"/>
      <sheetName val="CRA.MODI"/>
      <sheetName val="Anexo 13"/>
      <sheetName val="Datos"/>
      <sheetName val="ACTA 1 INICIO"/>
      <sheetName val="\Documents and Settings\Adminis"/>
      <sheetName val="\Cofinanciacion\FICHAS Y FORMAT"/>
      <sheetName val="\Users\Juan\Downloads\Users\USU"/>
      <sheetName val="\Users\user\Library\Mail Downlo"/>
      <sheetName val="INV"/>
      <sheetName val="AASHTO"/>
      <sheetName val="ESTADO RED"/>
      <sheetName val="CARRETERAS"/>
      <sheetName val="GENERALIDADES "/>
      <sheetName val="\A\Cofinanciacion\FICHAS Y FORM"/>
      <sheetName val="BASES"/>
      <sheetName val="Hoja1"/>
      <sheetName val="MC SF GAVIONES"/>
      <sheetName val="civ_roma"/>
      <sheetName val="Sheet1"/>
      <sheetName val="UNITARIOS_GENERALES"/>
      <sheetName val="5__MODIFICATORIA"/>
      <sheetName val="AIUsan"/>
      <sheetName val="UNITARIOS%20GENERALES.xls"/>
      <sheetName val="ANEXO 9 (MATERIAL)"/>
      <sheetName val="PRESUP. RESUMEN"/>
      <sheetName val="Formato"/>
      <sheetName val="Parámetros"/>
      <sheetName val="Jornales"/>
      <sheetName val="Modelo"/>
      <sheetName val="PU"/>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1">
          <cell r="A1">
            <v>0</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días habiles 2015"/>
      <sheetName val="INS"/>
      <sheetName val="Ppto"/>
      <sheetName val="Plan auditoría"/>
      <sheetName val="Análisis de precios"/>
      <sheetName val="ELECTRICO"/>
      <sheetName val="Vuelta"/>
      <sheetName val="2103mar%20.xls"/>
      <sheetName val="Hoja1"/>
      <sheetName val="BASE"/>
      <sheetName val="1_Preliminares"/>
      <sheetName val="M.Obra"/>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recios"/>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TUBERI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2">
          <cell r="A2" t="str">
            <v>INVÍAS - TERRITORIAL CORDOBA - GRUPO 3</v>
          </cell>
        </row>
      </sheetData>
      <sheetData sheetId="70"/>
      <sheetData sheetId="71"/>
      <sheetData sheetId="72"/>
      <sheetData sheetId="73"/>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2">
          <cell r="A2" t="str">
            <v>INVÍAS - TERRITORIAL CORDOBA - GRUPO 3</v>
          </cell>
        </row>
      </sheetData>
      <sheetData sheetId="121">
        <row r="2">
          <cell r="A2" t="str">
            <v>INVÍAS - TERRITORIAL CORDOBA - GRUPO 3</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ow r="2">
          <cell r="A2" t="str">
            <v>INVÍAS - TERRITORIAL CORDOBA - GRUPO 3</v>
          </cell>
        </row>
      </sheetData>
      <sheetData sheetId="187"/>
      <sheetData sheetId="188"/>
      <sheetData sheetId="189"/>
      <sheetData sheetId="190"/>
      <sheetData sheetId="191"/>
      <sheetData sheetId="192"/>
      <sheetData sheetId="193"/>
      <sheetData sheetId="194"/>
      <sheetData sheetId="195"/>
      <sheetData sheetId="196"/>
      <sheetData sheetId="197">
        <row r="2">
          <cell r="A2" t="str">
            <v>INVÍAS - TERRITORIAL CORDOBA - GRUPO 3</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INVÍAS - TERRITORIAL CORDOBA - GRUPO 3</v>
          </cell>
        </row>
      </sheetData>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2">
          <cell r="A2" t="str">
            <v>INVÍAS - TERRITORIAL CORDOBA - GRUPO 3</v>
          </cell>
        </row>
      </sheetData>
      <sheetData sheetId="291"/>
      <sheetData sheetId="292"/>
      <sheetData sheetId="293"/>
      <sheetData sheetId="294"/>
      <sheetData sheetId="295"/>
      <sheetData sheetId="296"/>
      <sheetData sheetId="297"/>
      <sheetData sheetId="298"/>
      <sheetData sheetId="299"/>
      <sheetData sheetId="300"/>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2">
          <cell r="A2" t="str">
            <v>INVÍAS - TERRITORIAL CORDOBA - GRUPO 3</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Análisis de precios"/>
      <sheetName val="todos"/>
      <sheetName val="LISTADO OBRAS"/>
      <sheetName val="Dto Equip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RA.MODI"/>
      <sheetName val="LISTA DE PRECIOS"/>
      <sheetName val="062"/>
      <sheetName val="Listado"/>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ERSONAL"/>
      <sheetName val="Tarifa MT"/>
      <sheetName val="OCTUBRE"/>
      <sheetName val="Bajadas"/>
      <sheetName val="NARIÑO"/>
      <sheetName val="5. ELECTRICO"/>
      <sheetName val="UNITARIOS"/>
      <sheetName val="THE"/>
      <sheetName val="ATHE"/>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2,2,6,1 Pilotes 0,30"/>
      <sheetName val="SALARIOS"/>
      <sheetName val="APU NO PREVISTO"/>
      <sheetName val="PPTA (3)"/>
      <sheetName val="PPTA (2)"/>
      <sheetName val="PPTA"/>
      <sheetName val="Summary"/>
      <sheetName val="CODCONST"/>
      <sheetName val="skj452"/>
      <sheetName val="ita878"/>
      <sheetName val="aea-944"/>
      <sheetName val="dub-823"/>
      <sheetName val="gpi 526"/>
      <sheetName val="xxj617"/>
      <sheetName val="sng_855"/>
      <sheetName val="vea 374"/>
      <sheetName val="hfb024"/>
      <sheetName val="paj825"/>
      <sheetName val="Cuadr."/>
      <sheetName val="Hoja2"/>
      <sheetName val="PUNITARIOS PARA 241201 2S.xls"/>
      <sheetName val="OBRAS SES"/>
      <sheetName val="Requisición1"/>
      <sheetName val="mdo"/>
      <sheetName val="equip"/>
      <sheetName val="mat"/>
      <sheetName val="CIRCUITOS CODENSA"/>
      <sheetName val="materiales"/>
      <sheetName val="otros"/>
      <sheetName val="APU"/>
      <sheetName val="SUB_APU"/>
      <sheetName val="ESTADO_VÍA-CRIT_TECNICO"/>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A_P_U1"/>
      <sheetName val="BALANCE"/>
      <sheetName val="ITEMS NO REVISTOS"/>
      <sheetName val="APU ELECTRICO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inst"/>
      <sheetName val="TABLAS"/>
      <sheetName val="Pobl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ow r="48">
          <cell r="E48">
            <v>0</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row r="48">
          <cell r="E48">
            <v>0</v>
          </cell>
        </row>
      </sheetData>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ow r="48">
          <cell r="E48">
            <v>0</v>
          </cell>
        </row>
      </sheetData>
      <sheetData sheetId="194"/>
      <sheetData sheetId="195"/>
      <sheetData sheetId="196"/>
      <sheetData sheetId="197" refreshError="1"/>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sheetData sheetId="212">
        <row r="48">
          <cell r="E48">
            <v>0</v>
          </cell>
        </row>
      </sheetData>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sheetData sheetId="305"/>
      <sheetData sheetId="306" refreshError="1"/>
      <sheetData sheetId="307" refreshError="1"/>
      <sheetData sheetId="308" refreshError="1"/>
      <sheetData sheetId="30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Hoja4"/>
      <sheetName val="PROPUESTA ECONOMICA(Proponente"/>
      <sheetName val="INDICAR CÓDIGO DEL ITEM DE PAGO"/>
    </sheetNames>
    <sheetDataSet>
      <sheetData sheetId="0" refreshError="1">
        <row r="583">
          <cell r="K583">
            <v>34877769335.930016</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595"/>
  <sheetViews>
    <sheetView showGridLines="0" view="pageBreakPreview" topLeftCell="D574" zoomScale="80" zoomScaleNormal="100" zoomScaleSheetLayoutView="80" zoomScalePageLayoutView="55" workbookViewId="0">
      <selection activeCell="J574" sqref="J10:J574"/>
    </sheetView>
  </sheetViews>
  <sheetFormatPr baseColWidth="10" defaultColWidth="11.453125" defaultRowHeight="13.5"/>
  <cols>
    <col min="1" max="2" width="3.453125" style="191" customWidth="1"/>
    <col min="3" max="3" width="5.1796875" style="191" customWidth="1"/>
    <col min="4" max="4" width="15.453125" style="191" customWidth="1"/>
    <col min="5" max="5" width="16.1796875" style="229" customWidth="1"/>
    <col min="6" max="6" width="17.453125" style="191" customWidth="1"/>
    <col min="7" max="7" width="73.453125" style="191" customWidth="1"/>
    <col min="8" max="8" width="8.54296875" style="191" customWidth="1"/>
    <col min="9" max="9" width="18.54296875" style="191" customWidth="1"/>
    <col min="10" max="10" width="23.54296875" style="191" customWidth="1"/>
    <col min="11" max="11" width="30" style="191" customWidth="1"/>
    <col min="12" max="12" width="3.453125" style="191" customWidth="1"/>
    <col min="13" max="13" width="2.54296875" style="191" customWidth="1"/>
    <col min="14" max="14" width="21.1796875" style="447" bestFit="1" customWidth="1"/>
    <col min="15" max="16384" width="11.453125" style="191"/>
  </cols>
  <sheetData>
    <row r="1" spans="1:14" ht="29.25" customHeight="1">
      <c r="A1" s="188"/>
      <c r="B1" s="189"/>
      <c r="C1" s="486" t="s">
        <v>0</v>
      </c>
      <c r="D1" s="487"/>
      <c r="E1" s="487"/>
      <c r="F1" s="487"/>
      <c r="G1" s="515" t="s">
        <v>1174</v>
      </c>
      <c r="H1" s="516"/>
      <c r="I1" s="516"/>
      <c r="J1" s="516"/>
      <c r="K1" s="516"/>
      <c r="L1" s="190"/>
      <c r="M1" s="188"/>
    </row>
    <row r="2" spans="1:14" ht="15.75" customHeight="1" thickBot="1">
      <c r="A2" s="188"/>
      <c r="B2" s="189"/>
      <c r="C2" s="444"/>
      <c r="D2" s="445" t="s">
        <v>1</v>
      </c>
      <c r="E2" s="444"/>
      <c r="F2" s="445"/>
      <c r="G2" s="446"/>
      <c r="H2" s="446"/>
      <c r="I2" s="446"/>
      <c r="J2" s="446"/>
      <c r="K2" s="446"/>
      <c r="L2" s="190"/>
      <c r="M2" s="188"/>
    </row>
    <row r="3" spans="1:14" s="195" customFormat="1" ht="15" hidden="1">
      <c r="A3" s="192"/>
      <c r="B3" s="193"/>
      <c r="C3" s="477" t="s">
        <v>2</v>
      </c>
      <c r="D3" s="478"/>
      <c r="E3" s="478"/>
      <c r="F3" s="478"/>
      <c r="G3" s="478"/>
      <c r="H3" s="478"/>
      <c r="I3" s="478"/>
      <c r="J3" s="478"/>
      <c r="K3" s="479"/>
      <c r="L3" s="194"/>
      <c r="M3" s="192"/>
      <c r="N3" s="447"/>
    </row>
    <row r="4" spans="1:14" ht="43.5" hidden="1" customHeight="1">
      <c r="A4" s="188"/>
      <c r="B4" s="196"/>
      <c r="C4" s="480"/>
      <c r="D4" s="481"/>
      <c r="E4" s="481"/>
      <c r="F4" s="481"/>
      <c r="G4" s="481"/>
      <c r="H4" s="481"/>
      <c r="I4" s="481"/>
      <c r="J4" s="481"/>
      <c r="K4" s="482"/>
      <c r="L4" s="190"/>
      <c r="M4" s="188"/>
    </row>
    <row r="5" spans="1:14" ht="42.75" hidden="1" customHeight="1">
      <c r="A5" s="188"/>
      <c r="B5" s="196"/>
      <c r="C5" s="483" t="s">
        <v>3</v>
      </c>
      <c r="D5" s="484"/>
      <c r="E5" s="484"/>
      <c r="F5" s="484"/>
      <c r="G5" s="484"/>
      <c r="H5" s="484"/>
      <c r="I5" s="484"/>
      <c r="J5" s="484"/>
      <c r="K5" s="485"/>
      <c r="L5" s="190"/>
      <c r="M5" s="188"/>
    </row>
    <row r="6" spans="1:14" ht="64.5" customHeight="1" thickBot="1">
      <c r="A6" s="188"/>
      <c r="B6" s="189"/>
      <c r="C6" s="488" t="s">
        <v>1173</v>
      </c>
      <c r="D6" s="489"/>
      <c r="E6" s="489"/>
      <c r="F6" s="489"/>
      <c r="G6" s="489"/>
      <c r="H6" s="489"/>
      <c r="I6" s="489"/>
      <c r="J6" s="489"/>
      <c r="K6" s="490"/>
      <c r="L6" s="190"/>
      <c r="M6" s="188"/>
    </row>
    <row r="7" spans="1:14" ht="30" customHeight="1">
      <c r="A7" s="188"/>
      <c r="B7" s="189"/>
      <c r="C7" s="500" t="s">
        <v>4</v>
      </c>
      <c r="D7" s="494" t="s">
        <v>5</v>
      </c>
      <c r="E7" s="502" t="s">
        <v>6</v>
      </c>
      <c r="F7" s="502"/>
      <c r="G7" s="500" t="s">
        <v>7</v>
      </c>
      <c r="H7" s="494" t="s">
        <v>8</v>
      </c>
      <c r="I7" s="494" t="s">
        <v>9</v>
      </c>
      <c r="J7" s="496" t="s">
        <v>10</v>
      </c>
      <c r="K7" s="498" t="s">
        <v>11</v>
      </c>
      <c r="L7" s="190"/>
      <c r="M7" s="188"/>
    </row>
    <row r="8" spans="1:14" ht="30" customHeight="1" thickBot="1">
      <c r="A8" s="188"/>
      <c r="B8" s="189"/>
      <c r="C8" s="501"/>
      <c r="D8" s="495"/>
      <c r="E8" s="197" t="s">
        <v>12</v>
      </c>
      <c r="F8" s="197" t="s">
        <v>13</v>
      </c>
      <c r="G8" s="501"/>
      <c r="H8" s="495"/>
      <c r="I8" s="495"/>
      <c r="J8" s="497"/>
      <c r="K8" s="499"/>
      <c r="L8" s="190"/>
      <c r="M8" s="188"/>
    </row>
    <row r="9" spans="1:14" s="230" customFormat="1" ht="15.5">
      <c r="B9" s="231"/>
      <c r="C9" s="503" t="s">
        <v>98</v>
      </c>
      <c r="D9" s="504"/>
      <c r="E9" s="504"/>
      <c r="F9" s="504"/>
      <c r="G9" s="504"/>
      <c r="H9" s="232"/>
      <c r="I9" s="232"/>
      <c r="J9" s="233"/>
      <c r="K9" s="234"/>
      <c r="L9" s="235"/>
      <c r="N9" s="448"/>
    </row>
    <row r="10" spans="1:14" s="236" customFormat="1" ht="40.5">
      <c r="B10" s="237"/>
      <c r="C10" s="238">
        <v>1</v>
      </c>
      <c r="D10" s="239" t="s">
        <v>99</v>
      </c>
      <c r="E10" s="239" t="s">
        <v>100</v>
      </c>
      <c r="F10" s="239" t="s">
        <v>101</v>
      </c>
      <c r="G10" s="240" t="s">
        <v>102</v>
      </c>
      <c r="H10" s="241" t="s">
        <v>103</v>
      </c>
      <c r="I10" s="242">
        <v>8350</v>
      </c>
      <c r="J10" s="243">
        <v>10059</v>
      </c>
      <c r="K10" s="244">
        <f t="shared" ref="K10:K16" si="0">ROUND(I10*J10,2)</f>
        <v>83992650</v>
      </c>
      <c r="L10" s="245"/>
      <c r="N10" s="448"/>
    </row>
    <row r="11" spans="1:14" s="236" customFormat="1" ht="40.5">
      <c r="B11" s="237"/>
      <c r="C11" s="246">
        <v>2</v>
      </c>
      <c r="D11" s="247" t="s">
        <v>104</v>
      </c>
      <c r="E11" s="247" t="s">
        <v>100</v>
      </c>
      <c r="F11" s="247" t="s">
        <v>105</v>
      </c>
      <c r="G11" s="248" t="s">
        <v>106</v>
      </c>
      <c r="H11" s="249" t="s">
        <v>103</v>
      </c>
      <c r="I11" s="250">
        <v>800</v>
      </c>
      <c r="J11" s="251">
        <v>462430</v>
      </c>
      <c r="K11" s="252">
        <f t="shared" si="0"/>
        <v>369944000</v>
      </c>
      <c r="L11" s="245"/>
      <c r="N11" s="448"/>
    </row>
    <row r="12" spans="1:14" s="236" customFormat="1" ht="40.5">
      <c r="B12" s="237"/>
      <c r="C12" s="246">
        <v>3</v>
      </c>
      <c r="D12" s="247" t="s">
        <v>107</v>
      </c>
      <c r="E12" s="247" t="s">
        <v>100</v>
      </c>
      <c r="F12" s="247" t="s">
        <v>108</v>
      </c>
      <c r="G12" s="248" t="s">
        <v>109</v>
      </c>
      <c r="H12" s="249" t="s">
        <v>110</v>
      </c>
      <c r="I12" s="250">
        <v>400</v>
      </c>
      <c r="J12" s="251">
        <v>577300</v>
      </c>
      <c r="K12" s="252">
        <f t="shared" si="0"/>
        <v>230920000</v>
      </c>
      <c r="L12" s="245"/>
      <c r="N12" s="448"/>
    </row>
    <row r="13" spans="1:14" s="236" customFormat="1" ht="40.5">
      <c r="B13" s="237"/>
      <c r="C13" s="246">
        <v>4</v>
      </c>
      <c r="D13" s="247" t="s">
        <v>111</v>
      </c>
      <c r="E13" s="247" t="s">
        <v>100</v>
      </c>
      <c r="F13" s="247" t="s">
        <v>112</v>
      </c>
      <c r="G13" s="248" t="s">
        <v>113</v>
      </c>
      <c r="H13" s="249" t="s">
        <v>114</v>
      </c>
      <c r="I13" s="250">
        <v>10</v>
      </c>
      <c r="J13" s="251">
        <v>401509</v>
      </c>
      <c r="K13" s="252">
        <f t="shared" si="0"/>
        <v>4015090</v>
      </c>
      <c r="L13" s="245"/>
      <c r="N13" s="448"/>
    </row>
    <row r="14" spans="1:14" s="236" customFormat="1" ht="40.5">
      <c r="B14" s="237"/>
      <c r="C14" s="246">
        <v>5</v>
      </c>
      <c r="D14" s="247" t="s">
        <v>115</v>
      </c>
      <c r="E14" s="247" t="s">
        <v>100</v>
      </c>
      <c r="F14" s="247" t="s">
        <v>116</v>
      </c>
      <c r="G14" s="248" t="s">
        <v>117</v>
      </c>
      <c r="H14" s="249" t="s">
        <v>114</v>
      </c>
      <c r="I14" s="250">
        <v>100</v>
      </c>
      <c r="J14" s="251">
        <v>334621</v>
      </c>
      <c r="K14" s="252">
        <f t="shared" si="0"/>
        <v>33462100</v>
      </c>
      <c r="L14" s="245"/>
      <c r="N14" s="448"/>
    </row>
    <row r="15" spans="1:14" s="236" customFormat="1" ht="40.5">
      <c r="B15" s="237"/>
      <c r="C15" s="246">
        <v>6</v>
      </c>
      <c r="D15" s="247" t="s">
        <v>118</v>
      </c>
      <c r="E15" s="247" t="s">
        <v>119</v>
      </c>
      <c r="F15" s="247" t="s">
        <v>120</v>
      </c>
      <c r="G15" s="248" t="s">
        <v>121</v>
      </c>
      <c r="H15" s="249" t="s">
        <v>114</v>
      </c>
      <c r="I15" s="250">
        <v>1</v>
      </c>
      <c r="J15" s="251">
        <v>79502865</v>
      </c>
      <c r="K15" s="252">
        <f t="shared" si="0"/>
        <v>79502865</v>
      </c>
      <c r="L15" s="245"/>
      <c r="N15" s="448"/>
    </row>
    <row r="16" spans="1:14" s="236" customFormat="1" ht="54">
      <c r="B16" s="237"/>
      <c r="C16" s="253">
        <v>7</v>
      </c>
      <c r="D16" s="254" t="s">
        <v>120</v>
      </c>
      <c r="E16" s="254" t="s">
        <v>100</v>
      </c>
      <c r="F16" s="254" t="s">
        <v>122</v>
      </c>
      <c r="G16" s="255" t="s">
        <v>123</v>
      </c>
      <c r="H16" s="256" t="s">
        <v>114</v>
      </c>
      <c r="I16" s="257">
        <v>1</v>
      </c>
      <c r="J16" s="258">
        <v>668321</v>
      </c>
      <c r="K16" s="259">
        <f t="shared" si="0"/>
        <v>668321</v>
      </c>
      <c r="L16" s="245"/>
      <c r="N16" s="448"/>
    </row>
    <row r="17" spans="2:14" s="230" customFormat="1" ht="16" thickBot="1">
      <c r="B17" s="231"/>
      <c r="C17" s="260"/>
      <c r="D17" s="261"/>
      <c r="E17" s="261"/>
      <c r="F17" s="261"/>
      <c r="G17" s="262"/>
      <c r="H17" s="261"/>
      <c r="I17" s="263"/>
      <c r="J17" s="264"/>
      <c r="K17" s="265">
        <f>SUM(K10:K16)</f>
        <v>802505026</v>
      </c>
      <c r="L17" s="235"/>
      <c r="N17" s="448"/>
    </row>
    <row r="18" spans="2:14" s="230" customFormat="1" ht="15.5">
      <c r="B18" s="231"/>
      <c r="C18" s="503" t="s">
        <v>124</v>
      </c>
      <c r="D18" s="504"/>
      <c r="E18" s="504"/>
      <c r="F18" s="504"/>
      <c r="G18" s="504"/>
      <c r="H18" s="232"/>
      <c r="I18" s="232"/>
      <c r="J18" s="233"/>
      <c r="K18" s="234"/>
      <c r="L18" s="235"/>
      <c r="N18" s="448"/>
    </row>
    <row r="19" spans="2:14" s="236" customFormat="1" ht="40.5">
      <c r="B19" s="237"/>
      <c r="C19" s="238">
        <f>C16+1</f>
        <v>8</v>
      </c>
      <c r="D19" s="239" t="s">
        <v>125</v>
      </c>
      <c r="E19" s="239" t="s">
        <v>100</v>
      </c>
      <c r="F19" s="241" t="s">
        <v>126</v>
      </c>
      <c r="G19" s="267" t="s">
        <v>127</v>
      </c>
      <c r="H19" s="268" t="s">
        <v>103</v>
      </c>
      <c r="I19" s="269">
        <v>6000</v>
      </c>
      <c r="J19" s="243">
        <v>38036</v>
      </c>
      <c r="K19" s="244">
        <f t="shared" ref="K19:K28" si="1">ROUND(I19*J19,2)</f>
        <v>228216000</v>
      </c>
      <c r="L19" s="245"/>
      <c r="N19" s="448"/>
    </row>
    <row r="20" spans="2:14" s="236" customFormat="1" ht="40.5">
      <c r="B20" s="237"/>
      <c r="C20" s="246">
        <f t="shared" ref="C20:C28" si="2">C19+1</f>
        <v>9</v>
      </c>
      <c r="D20" s="247" t="s">
        <v>128</v>
      </c>
      <c r="E20" s="247" t="s">
        <v>100</v>
      </c>
      <c r="F20" s="249" t="s">
        <v>129</v>
      </c>
      <c r="G20" s="270" t="s">
        <v>130</v>
      </c>
      <c r="H20" s="271" t="s">
        <v>103</v>
      </c>
      <c r="I20" s="272">
        <v>1500</v>
      </c>
      <c r="J20" s="251">
        <v>49513</v>
      </c>
      <c r="K20" s="252">
        <f t="shared" si="1"/>
        <v>74269500</v>
      </c>
      <c r="L20" s="245"/>
      <c r="N20" s="448"/>
    </row>
    <row r="21" spans="2:14" s="236" customFormat="1" ht="40.5">
      <c r="B21" s="237"/>
      <c r="C21" s="246">
        <f t="shared" si="2"/>
        <v>10</v>
      </c>
      <c r="D21" s="247" t="s">
        <v>131</v>
      </c>
      <c r="E21" s="247" t="s">
        <v>100</v>
      </c>
      <c r="F21" s="249" t="s">
        <v>132</v>
      </c>
      <c r="G21" s="270" t="s">
        <v>133</v>
      </c>
      <c r="H21" s="271" t="s">
        <v>103</v>
      </c>
      <c r="I21" s="272">
        <v>1500</v>
      </c>
      <c r="J21" s="251">
        <v>45059</v>
      </c>
      <c r="K21" s="252">
        <f t="shared" si="1"/>
        <v>67588500</v>
      </c>
      <c r="L21" s="245"/>
      <c r="N21" s="448"/>
    </row>
    <row r="22" spans="2:14" s="236" customFormat="1" ht="40.5">
      <c r="B22" s="237"/>
      <c r="C22" s="246">
        <f t="shared" si="2"/>
        <v>11</v>
      </c>
      <c r="D22" s="247" t="s">
        <v>134</v>
      </c>
      <c r="E22" s="247" t="s">
        <v>100</v>
      </c>
      <c r="F22" s="249" t="s">
        <v>135</v>
      </c>
      <c r="G22" s="270" t="s">
        <v>136</v>
      </c>
      <c r="H22" s="271" t="s">
        <v>103</v>
      </c>
      <c r="I22" s="272">
        <v>1500</v>
      </c>
      <c r="J22" s="251">
        <v>18876</v>
      </c>
      <c r="K22" s="252">
        <f t="shared" si="1"/>
        <v>28314000</v>
      </c>
      <c r="L22" s="245"/>
      <c r="N22" s="448"/>
    </row>
    <row r="23" spans="2:14" s="236" customFormat="1" ht="40.5">
      <c r="B23" s="237"/>
      <c r="C23" s="246">
        <f t="shared" si="2"/>
        <v>12</v>
      </c>
      <c r="D23" s="247" t="s">
        <v>137</v>
      </c>
      <c r="E23" s="247" t="s">
        <v>100</v>
      </c>
      <c r="F23" s="249" t="s">
        <v>138</v>
      </c>
      <c r="G23" s="270" t="s">
        <v>139</v>
      </c>
      <c r="H23" s="271" t="s">
        <v>103</v>
      </c>
      <c r="I23" s="272">
        <v>360</v>
      </c>
      <c r="J23" s="251">
        <v>21393</v>
      </c>
      <c r="K23" s="252">
        <f t="shared" si="1"/>
        <v>7701480</v>
      </c>
      <c r="L23" s="245"/>
      <c r="N23" s="448"/>
    </row>
    <row r="24" spans="2:14" s="236" customFormat="1" ht="40.5">
      <c r="B24" s="237"/>
      <c r="C24" s="246">
        <f t="shared" si="2"/>
        <v>13</v>
      </c>
      <c r="D24" s="247" t="s">
        <v>140</v>
      </c>
      <c r="E24" s="247" t="s">
        <v>100</v>
      </c>
      <c r="F24" s="273" t="s">
        <v>141</v>
      </c>
      <c r="G24" s="274" t="s">
        <v>142</v>
      </c>
      <c r="H24" s="275" t="s">
        <v>143</v>
      </c>
      <c r="I24" s="276">
        <v>3814.31</v>
      </c>
      <c r="J24" s="251">
        <v>5606</v>
      </c>
      <c r="K24" s="252">
        <f t="shared" si="1"/>
        <v>21383021.859999999</v>
      </c>
      <c r="L24" s="245"/>
      <c r="N24" s="448"/>
    </row>
    <row r="25" spans="2:14" s="236" customFormat="1" ht="40.5">
      <c r="B25" s="237"/>
      <c r="C25" s="246">
        <f t="shared" si="2"/>
        <v>14</v>
      </c>
      <c r="D25" s="247" t="s">
        <v>144</v>
      </c>
      <c r="E25" s="247" t="s">
        <v>100</v>
      </c>
      <c r="F25" s="273" t="s">
        <v>145</v>
      </c>
      <c r="G25" s="274" t="s">
        <v>146</v>
      </c>
      <c r="H25" s="275" t="s">
        <v>143</v>
      </c>
      <c r="I25" s="276">
        <v>1165.31</v>
      </c>
      <c r="J25" s="251">
        <v>19626</v>
      </c>
      <c r="K25" s="252">
        <f t="shared" si="1"/>
        <v>22870374.059999999</v>
      </c>
      <c r="L25" s="245"/>
      <c r="N25" s="448"/>
    </row>
    <row r="26" spans="2:14" s="236" customFormat="1" ht="40.5">
      <c r="B26" s="237"/>
      <c r="C26" s="246">
        <f t="shared" si="2"/>
        <v>15</v>
      </c>
      <c r="D26" s="247" t="s">
        <v>147</v>
      </c>
      <c r="E26" s="247" t="s">
        <v>100</v>
      </c>
      <c r="F26" s="249" t="s">
        <v>148</v>
      </c>
      <c r="G26" s="270" t="s">
        <v>149</v>
      </c>
      <c r="H26" s="271" t="s">
        <v>150</v>
      </c>
      <c r="I26" s="272">
        <v>22800.31</v>
      </c>
      <c r="J26" s="251">
        <v>2764</v>
      </c>
      <c r="K26" s="252">
        <f t="shared" si="1"/>
        <v>63020056.840000004</v>
      </c>
      <c r="L26" s="245"/>
      <c r="N26" s="448"/>
    </row>
    <row r="27" spans="2:14" s="236" customFormat="1" ht="40.5">
      <c r="B27" s="237"/>
      <c r="C27" s="246">
        <f t="shared" si="2"/>
        <v>16</v>
      </c>
      <c r="D27" s="247" t="s">
        <v>151</v>
      </c>
      <c r="E27" s="247" t="s">
        <v>100</v>
      </c>
      <c r="F27" s="249" t="s">
        <v>152</v>
      </c>
      <c r="G27" s="270" t="s">
        <v>153</v>
      </c>
      <c r="H27" s="271" t="s">
        <v>143</v>
      </c>
      <c r="I27" s="272">
        <v>331.2</v>
      </c>
      <c r="J27" s="251">
        <v>331921</v>
      </c>
      <c r="K27" s="252">
        <f t="shared" si="1"/>
        <v>109932235.2</v>
      </c>
      <c r="L27" s="245"/>
      <c r="N27" s="448"/>
    </row>
    <row r="28" spans="2:14" s="236" customFormat="1" ht="40.5">
      <c r="B28" s="237"/>
      <c r="C28" s="253">
        <f t="shared" si="2"/>
        <v>17</v>
      </c>
      <c r="D28" s="254" t="s">
        <v>154</v>
      </c>
      <c r="E28" s="254" t="s">
        <v>119</v>
      </c>
      <c r="F28" s="256" t="s">
        <v>155</v>
      </c>
      <c r="G28" s="278" t="s">
        <v>156</v>
      </c>
      <c r="H28" s="279" t="s">
        <v>157</v>
      </c>
      <c r="I28" s="280">
        <v>7</v>
      </c>
      <c r="J28" s="258">
        <v>733226</v>
      </c>
      <c r="K28" s="259">
        <f t="shared" si="1"/>
        <v>5132582</v>
      </c>
      <c r="L28" s="245"/>
      <c r="N28" s="448"/>
    </row>
    <row r="29" spans="2:14" s="236" customFormat="1" ht="16" thickBot="1">
      <c r="B29" s="237"/>
      <c r="C29" s="281"/>
      <c r="D29" s="282"/>
      <c r="E29" s="282"/>
      <c r="F29" s="282"/>
      <c r="G29" s="283"/>
      <c r="H29" s="282"/>
      <c r="I29" s="284"/>
      <c r="J29" s="264"/>
      <c r="K29" s="265">
        <f>SUM(K19:K28)</f>
        <v>628427749.96000004</v>
      </c>
      <c r="L29" s="245"/>
      <c r="N29" s="449">
        <f>I19+I20+I21+I22+I23</f>
        <v>10860</v>
      </c>
    </row>
    <row r="30" spans="2:14" s="236" customFormat="1" ht="15.5">
      <c r="B30" s="237"/>
      <c r="C30" s="503" t="s">
        <v>158</v>
      </c>
      <c r="D30" s="504"/>
      <c r="E30" s="504"/>
      <c r="F30" s="504"/>
      <c r="G30" s="504"/>
      <c r="H30" s="285"/>
      <c r="I30" s="285"/>
      <c r="J30" s="233"/>
      <c r="K30" s="286"/>
      <c r="L30" s="245"/>
      <c r="N30" s="449">
        <f>N29*0.5</f>
        <v>5430</v>
      </c>
    </row>
    <row r="31" spans="2:14" s="236" customFormat="1" ht="40.5">
      <c r="B31" s="237"/>
      <c r="C31" s="238">
        <f>C28+1</f>
        <v>18</v>
      </c>
      <c r="D31" s="239" t="s">
        <v>159</v>
      </c>
      <c r="E31" s="239" t="s">
        <v>100</v>
      </c>
      <c r="F31" s="241" t="s">
        <v>160</v>
      </c>
      <c r="G31" s="287" t="s">
        <v>161</v>
      </c>
      <c r="H31" s="241" t="s">
        <v>143</v>
      </c>
      <c r="I31" s="242">
        <v>15239.61</v>
      </c>
      <c r="J31" s="243">
        <v>35028</v>
      </c>
      <c r="K31" s="244">
        <f t="shared" ref="K31:K38" si="3">ROUND(I31*J31,2)</f>
        <v>533813059.07999998</v>
      </c>
      <c r="L31" s="245"/>
      <c r="N31" s="448"/>
    </row>
    <row r="32" spans="2:14" s="236" customFormat="1" ht="40.5">
      <c r="B32" s="237"/>
      <c r="C32" s="246">
        <f t="shared" ref="C32:C38" si="4">C31+1</f>
        <v>19</v>
      </c>
      <c r="D32" s="247" t="s">
        <v>162</v>
      </c>
      <c r="E32" s="247" t="s">
        <v>100</v>
      </c>
      <c r="F32" s="249" t="s">
        <v>141</v>
      </c>
      <c r="G32" s="288" t="s">
        <v>142</v>
      </c>
      <c r="H32" s="249" t="s">
        <v>143</v>
      </c>
      <c r="I32" s="250">
        <v>15239.61</v>
      </c>
      <c r="J32" s="251">
        <v>5606</v>
      </c>
      <c r="K32" s="252">
        <f t="shared" si="3"/>
        <v>85433253.659999996</v>
      </c>
      <c r="L32" s="245"/>
      <c r="N32" s="448"/>
    </row>
    <row r="33" spans="2:14" s="236" customFormat="1" ht="40.5">
      <c r="B33" s="237"/>
      <c r="C33" s="246">
        <f t="shared" si="4"/>
        <v>20</v>
      </c>
      <c r="D33" s="247" t="s">
        <v>163</v>
      </c>
      <c r="E33" s="247" t="s">
        <v>100</v>
      </c>
      <c r="F33" s="249" t="s">
        <v>164</v>
      </c>
      <c r="G33" s="288" t="s">
        <v>165</v>
      </c>
      <c r="H33" s="249" t="s">
        <v>143</v>
      </c>
      <c r="I33" s="250">
        <v>110.96</v>
      </c>
      <c r="J33" s="251">
        <v>725315</v>
      </c>
      <c r="K33" s="252">
        <f t="shared" si="3"/>
        <v>80480952.400000006</v>
      </c>
      <c r="L33" s="245"/>
      <c r="N33" s="448"/>
    </row>
    <row r="34" spans="2:14" s="236" customFormat="1" ht="40.5">
      <c r="B34" s="237"/>
      <c r="C34" s="246">
        <f t="shared" si="4"/>
        <v>21</v>
      </c>
      <c r="D34" s="247" t="s">
        <v>166</v>
      </c>
      <c r="E34" s="247" t="s">
        <v>100</v>
      </c>
      <c r="F34" s="249" t="s">
        <v>167</v>
      </c>
      <c r="G34" s="288" t="s">
        <v>168</v>
      </c>
      <c r="H34" s="249" t="s">
        <v>143</v>
      </c>
      <c r="I34" s="250">
        <v>406.93</v>
      </c>
      <c r="J34" s="251">
        <v>1268166</v>
      </c>
      <c r="K34" s="252">
        <f t="shared" si="3"/>
        <v>516054790.38</v>
      </c>
      <c r="L34" s="245"/>
      <c r="N34" s="448"/>
    </row>
    <row r="35" spans="2:14" s="236" customFormat="1" ht="40.5">
      <c r="B35" s="237"/>
      <c r="C35" s="246">
        <f t="shared" si="4"/>
        <v>22</v>
      </c>
      <c r="D35" s="247" t="s">
        <v>169</v>
      </c>
      <c r="E35" s="247" t="s">
        <v>119</v>
      </c>
      <c r="F35" s="249" t="s">
        <v>170</v>
      </c>
      <c r="G35" s="288" t="s">
        <v>171</v>
      </c>
      <c r="H35" s="249" t="s">
        <v>143</v>
      </c>
      <c r="I35" s="250">
        <v>147.26</v>
      </c>
      <c r="J35" s="251">
        <v>1376112</v>
      </c>
      <c r="K35" s="252">
        <f t="shared" si="3"/>
        <v>202646253.12</v>
      </c>
      <c r="L35" s="245"/>
      <c r="N35" s="448"/>
    </row>
    <row r="36" spans="2:14" s="236" customFormat="1" ht="40.5">
      <c r="B36" s="237"/>
      <c r="C36" s="246">
        <f t="shared" si="4"/>
        <v>23</v>
      </c>
      <c r="D36" s="247" t="s">
        <v>172</v>
      </c>
      <c r="E36" s="247" t="s">
        <v>119</v>
      </c>
      <c r="F36" s="249" t="s">
        <v>173</v>
      </c>
      <c r="G36" s="288" t="s">
        <v>174</v>
      </c>
      <c r="H36" s="249" t="s">
        <v>143</v>
      </c>
      <c r="I36" s="250">
        <v>260.57</v>
      </c>
      <c r="J36" s="251">
        <v>1733444</v>
      </c>
      <c r="K36" s="252">
        <f t="shared" si="3"/>
        <v>451683503.07999998</v>
      </c>
      <c r="L36" s="245"/>
      <c r="N36" s="448"/>
    </row>
    <row r="37" spans="2:14" s="236" customFormat="1" ht="40.5">
      <c r="B37" s="237"/>
      <c r="C37" s="246">
        <f t="shared" si="4"/>
        <v>24</v>
      </c>
      <c r="D37" s="247" t="s">
        <v>175</v>
      </c>
      <c r="E37" s="247" t="s">
        <v>119</v>
      </c>
      <c r="F37" s="249" t="s">
        <v>176</v>
      </c>
      <c r="G37" s="288" t="s">
        <v>177</v>
      </c>
      <c r="H37" s="249" t="s">
        <v>143</v>
      </c>
      <c r="I37" s="250">
        <v>558.59</v>
      </c>
      <c r="J37" s="251">
        <v>2201686</v>
      </c>
      <c r="K37" s="252">
        <f t="shared" si="3"/>
        <v>1229839782.74</v>
      </c>
      <c r="L37" s="245"/>
      <c r="N37" s="448"/>
    </row>
    <row r="38" spans="2:14" s="236" customFormat="1" ht="40.5">
      <c r="B38" s="237"/>
      <c r="C38" s="253">
        <f t="shared" si="4"/>
        <v>25</v>
      </c>
      <c r="D38" s="254" t="s">
        <v>178</v>
      </c>
      <c r="E38" s="254" t="s">
        <v>100</v>
      </c>
      <c r="F38" s="256" t="s">
        <v>179</v>
      </c>
      <c r="G38" s="289" t="s">
        <v>180</v>
      </c>
      <c r="H38" s="256" t="s">
        <v>181</v>
      </c>
      <c r="I38" s="257">
        <v>82816.87</v>
      </c>
      <c r="J38" s="258">
        <v>9974</v>
      </c>
      <c r="K38" s="259">
        <f t="shared" si="3"/>
        <v>826015461.38</v>
      </c>
      <c r="L38" s="245"/>
      <c r="N38" s="448"/>
    </row>
    <row r="39" spans="2:14" s="236" customFormat="1" ht="16" thickBot="1">
      <c r="B39" s="237"/>
      <c r="C39" s="281"/>
      <c r="D39" s="282"/>
      <c r="E39" s="282"/>
      <c r="F39" s="282"/>
      <c r="G39" s="283"/>
      <c r="H39" s="282"/>
      <c r="I39" s="284"/>
      <c r="J39" s="264"/>
      <c r="K39" s="265">
        <f>SUM(K31:K38)</f>
        <v>3925967055.8400002</v>
      </c>
      <c r="L39" s="245"/>
      <c r="N39" s="448"/>
    </row>
    <row r="40" spans="2:14" s="236" customFormat="1" ht="15.5">
      <c r="B40" s="237"/>
      <c r="C40" s="503" t="s">
        <v>182</v>
      </c>
      <c r="D40" s="504"/>
      <c r="E40" s="504"/>
      <c r="F40" s="504"/>
      <c r="G40" s="504"/>
      <c r="H40" s="285"/>
      <c r="I40" s="285"/>
      <c r="J40" s="233"/>
      <c r="K40" s="286"/>
      <c r="L40" s="245"/>
      <c r="N40" s="448"/>
    </row>
    <row r="41" spans="2:14" s="230" customFormat="1" ht="40.5">
      <c r="B41" s="231"/>
      <c r="C41" s="238">
        <f>C38+1</f>
        <v>26</v>
      </c>
      <c r="D41" s="239" t="s">
        <v>183</v>
      </c>
      <c r="E41" s="239" t="s">
        <v>100</v>
      </c>
      <c r="F41" s="241" t="s">
        <v>184</v>
      </c>
      <c r="G41" s="290" t="s">
        <v>185</v>
      </c>
      <c r="H41" s="241" t="s">
        <v>143</v>
      </c>
      <c r="I41" s="242">
        <v>703.31</v>
      </c>
      <c r="J41" s="243">
        <v>1985634</v>
      </c>
      <c r="K41" s="291">
        <f t="shared" ref="K41:K46" si="5">ROUND(I41*J41,2)</f>
        <v>1396516248.54</v>
      </c>
      <c r="L41" s="245"/>
      <c r="M41" s="236"/>
      <c r="N41" s="448"/>
    </row>
    <row r="42" spans="2:14" s="230" customFormat="1" ht="40.5">
      <c r="B42" s="231"/>
      <c r="C42" s="246">
        <f t="shared" ref="C42:C46" si="6">C41+1</f>
        <v>27</v>
      </c>
      <c r="D42" s="247" t="s">
        <v>186</v>
      </c>
      <c r="E42" s="247" t="s">
        <v>100</v>
      </c>
      <c r="F42" s="249" t="s">
        <v>187</v>
      </c>
      <c r="G42" s="292" t="s">
        <v>188</v>
      </c>
      <c r="H42" s="249" t="s">
        <v>143</v>
      </c>
      <c r="I42" s="250">
        <v>749.18</v>
      </c>
      <c r="J42" s="251">
        <v>1820280</v>
      </c>
      <c r="K42" s="293">
        <f t="shared" si="5"/>
        <v>1363717370.4000001</v>
      </c>
      <c r="L42" s="245"/>
      <c r="M42" s="236"/>
      <c r="N42" s="448"/>
    </row>
    <row r="43" spans="2:14" s="230" customFormat="1" ht="40.5">
      <c r="B43" s="231"/>
      <c r="C43" s="246">
        <f t="shared" si="6"/>
        <v>28</v>
      </c>
      <c r="D43" s="247" t="s">
        <v>189</v>
      </c>
      <c r="E43" s="247" t="s">
        <v>100</v>
      </c>
      <c r="F43" s="249" t="s">
        <v>190</v>
      </c>
      <c r="G43" s="292" t="s">
        <v>191</v>
      </c>
      <c r="H43" s="249" t="s">
        <v>143</v>
      </c>
      <c r="I43" s="250">
        <v>221.73</v>
      </c>
      <c r="J43" s="251">
        <v>2315542</v>
      </c>
      <c r="K43" s="293">
        <f t="shared" si="5"/>
        <v>513425127.66000003</v>
      </c>
      <c r="L43" s="245"/>
      <c r="M43" s="236"/>
      <c r="N43" s="448"/>
    </row>
    <row r="44" spans="2:14" s="230" customFormat="1" ht="40.5">
      <c r="B44" s="231"/>
      <c r="C44" s="246">
        <f t="shared" si="6"/>
        <v>29</v>
      </c>
      <c r="D44" s="247" t="s">
        <v>192</v>
      </c>
      <c r="E44" s="247" t="s">
        <v>119</v>
      </c>
      <c r="F44" s="249" t="s">
        <v>193</v>
      </c>
      <c r="G44" s="292" t="s">
        <v>194</v>
      </c>
      <c r="H44" s="249" t="s">
        <v>143</v>
      </c>
      <c r="I44" s="250">
        <v>25.28</v>
      </c>
      <c r="J44" s="251">
        <v>2096079</v>
      </c>
      <c r="K44" s="293">
        <f t="shared" si="5"/>
        <v>52988877.119999997</v>
      </c>
      <c r="L44" s="245"/>
      <c r="M44" s="236"/>
      <c r="N44" s="448"/>
    </row>
    <row r="45" spans="2:14" s="230" customFormat="1" ht="40.5">
      <c r="B45" s="231"/>
      <c r="C45" s="246">
        <f t="shared" si="6"/>
        <v>30</v>
      </c>
      <c r="D45" s="247" t="s">
        <v>195</v>
      </c>
      <c r="E45" s="247" t="s">
        <v>100</v>
      </c>
      <c r="F45" s="249" t="s">
        <v>196</v>
      </c>
      <c r="G45" s="294" t="s">
        <v>197</v>
      </c>
      <c r="H45" s="273" t="s">
        <v>143</v>
      </c>
      <c r="I45" s="295">
        <v>102.94</v>
      </c>
      <c r="J45" s="251">
        <v>1962213</v>
      </c>
      <c r="K45" s="293">
        <f t="shared" si="5"/>
        <v>201990206.22</v>
      </c>
      <c r="L45" s="245"/>
      <c r="M45" s="236"/>
      <c r="N45" s="448"/>
    </row>
    <row r="46" spans="2:14" s="230" customFormat="1" ht="40.5">
      <c r="B46" s="231"/>
      <c r="C46" s="253">
        <f t="shared" si="6"/>
        <v>31</v>
      </c>
      <c r="D46" s="254" t="s">
        <v>198</v>
      </c>
      <c r="E46" s="254" t="s">
        <v>119</v>
      </c>
      <c r="F46" s="256" t="s">
        <v>179</v>
      </c>
      <c r="G46" s="296" t="s">
        <v>180</v>
      </c>
      <c r="H46" s="256" t="s">
        <v>181</v>
      </c>
      <c r="I46" s="257">
        <v>230169.34</v>
      </c>
      <c r="J46" s="258">
        <v>9974</v>
      </c>
      <c r="K46" s="297">
        <f t="shared" si="5"/>
        <v>2295708997.1599998</v>
      </c>
      <c r="L46" s="245"/>
      <c r="M46" s="236"/>
      <c r="N46" s="448"/>
    </row>
    <row r="47" spans="2:14" s="230" customFormat="1" ht="16" thickBot="1">
      <c r="B47" s="231"/>
      <c r="C47" s="260"/>
      <c r="D47" s="261"/>
      <c r="E47" s="261"/>
      <c r="F47" s="261"/>
      <c r="G47" s="262"/>
      <c r="H47" s="261"/>
      <c r="I47" s="263"/>
      <c r="J47" s="264"/>
      <c r="K47" s="265">
        <f>SUM(K41:K46)</f>
        <v>5824346827.0999994</v>
      </c>
      <c r="L47" s="245"/>
      <c r="M47" s="236"/>
      <c r="N47" s="448"/>
    </row>
    <row r="48" spans="2:14" s="236" customFormat="1" ht="15.5">
      <c r="B48" s="237"/>
      <c r="C48" s="503" t="s">
        <v>199</v>
      </c>
      <c r="D48" s="504"/>
      <c r="E48" s="504"/>
      <c r="F48" s="504"/>
      <c r="G48" s="504"/>
      <c r="H48" s="285"/>
      <c r="I48" s="285"/>
      <c r="J48" s="233"/>
      <c r="K48" s="286"/>
      <c r="L48" s="245"/>
      <c r="N48" s="448"/>
    </row>
    <row r="49" spans="2:14" s="236" customFormat="1" ht="54">
      <c r="B49" s="237"/>
      <c r="C49" s="298">
        <f>C46+1</f>
        <v>32</v>
      </c>
      <c r="D49" s="299" t="s">
        <v>200</v>
      </c>
      <c r="E49" s="299" t="s">
        <v>119</v>
      </c>
      <c r="F49" s="300" t="s">
        <v>201</v>
      </c>
      <c r="G49" s="301" t="s">
        <v>202</v>
      </c>
      <c r="H49" s="300" t="s">
        <v>181</v>
      </c>
      <c r="I49" s="302">
        <v>185886.92</v>
      </c>
      <c r="J49" s="303">
        <v>30670</v>
      </c>
      <c r="K49" s="304">
        <f t="shared" ref="K49:K62" si="7">ROUND(I49*J49,2)</f>
        <v>5701151836.3999996</v>
      </c>
      <c r="L49" s="245"/>
      <c r="N49" s="448"/>
    </row>
    <row r="50" spans="2:14" s="236" customFormat="1" ht="16" thickBot="1">
      <c r="B50" s="237"/>
      <c r="C50" s="281"/>
      <c r="D50" s="282"/>
      <c r="E50" s="282"/>
      <c r="F50" s="282"/>
      <c r="G50" s="283"/>
      <c r="H50" s="282"/>
      <c r="I50" s="284"/>
      <c r="J50" s="264"/>
      <c r="K50" s="265">
        <f>SUM(K49:K49)</f>
        <v>5701151836.3999996</v>
      </c>
      <c r="L50" s="245"/>
      <c r="N50" s="448"/>
    </row>
    <row r="51" spans="2:14" s="236" customFormat="1" ht="15.5">
      <c r="B51" s="237"/>
      <c r="C51" s="503" t="s">
        <v>203</v>
      </c>
      <c r="D51" s="504"/>
      <c r="E51" s="504"/>
      <c r="F51" s="504"/>
      <c r="G51" s="504"/>
      <c r="H51" s="285"/>
      <c r="I51" s="285"/>
      <c r="J51" s="233"/>
      <c r="K51" s="286"/>
      <c r="L51" s="245"/>
      <c r="N51" s="448"/>
    </row>
    <row r="52" spans="2:14" s="236" customFormat="1" ht="67.5">
      <c r="B52" s="237"/>
      <c r="C52" s="239">
        <f>C49+1</f>
        <v>33</v>
      </c>
      <c r="D52" s="239" t="s">
        <v>204</v>
      </c>
      <c r="E52" s="239" t="s">
        <v>119</v>
      </c>
      <c r="F52" s="241" t="s">
        <v>205</v>
      </c>
      <c r="G52" s="305" t="s">
        <v>206</v>
      </c>
      <c r="H52" s="241" t="s">
        <v>103</v>
      </c>
      <c r="I52" s="242">
        <v>46.58</v>
      </c>
      <c r="J52" s="306">
        <v>128467</v>
      </c>
      <c r="K52" s="307">
        <f t="shared" si="7"/>
        <v>5983992.8600000003</v>
      </c>
      <c r="L52" s="245"/>
      <c r="N52" s="448"/>
    </row>
    <row r="53" spans="2:14" s="236" customFormat="1" ht="67.5">
      <c r="B53" s="237"/>
      <c r="C53" s="247">
        <f t="shared" ref="C53:C62" si="8">C52+1</f>
        <v>34</v>
      </c>
      <c r="D53" s="247" t="s">
        <v>207</v>
      </c>
      <c r="E53" s="247" t="s">
        <v>119</v>
      </c>
      <c r="F53" s="249" t="s">
        <v>208</v>
      </c>
      <c r="G53" s="308" t="s">
        <v>209</v>
      </c>
      <c r="H53" s="249" t="s">
        <v>103</v>
      </c>
      <c r="I53" s="250">
        <v>27.77</v>
      </c>
      <c r="J53" s="251">
        <v>469037</v>
      </c>
      <c r="K53" s="293">
        <f t="shared" si="7"/>
        <v>13025157.49</v>
      </c>
      <c r="L53" s="245"/>
      <c r="N53" s="448"/>
    </row>
    <row r="54" spans="2:14" s="236" customFormat="1" ht="54">
      <c r="B54" s="237"/>
      <c r="C54" s="247">
        <f t="shared" si="8"/>
        <v>35</v>
      </c>
      <c r="D54" s="247" t="s">
        <v>210</v>
      </c>
      <c r="E54" s="247" t="s">
        <v>119</v>
      </c>
      <c r="F54" s="249" t="s">
        <v>211</v>
      </c>
      <c r="G54" s="308" t="s">
        <v>212</v>
      </c>
      <c r="H54" s="249" t="s">
        <v>103</v>
      </c>
      <c r="I54" s="250">
        <v>14.13</v>
      </c>
      <c r="J54" s="251">
        <v>616648</v>
      </c>
      <c r="K54" s="293">
        <f t="shared" si="7"/>
        <v>8713236.2400000002</v>
      </c>
      <c r="L54" s="245"/>
      <c r="N54" s="448"/>
    </row>
    <row r="55" spans="2:14" s="236" customFormat="1" ht="54">
      <c r="B55" s="237"/>
      <c r="C55" s="247">
        <f t="shared" si="8"/>
        <v>36</v>
      </c>
      <c r="D55" s="247" t="s">
        <v>213</v>
      </c>
      <c r="E55" s="247" t="s">
        <v>119</v>
      </c>
      <c r="F55" s="249" t="s">
        <v>214</v>
      </c>
      <c r="G55" s="308" t="s">
        <v>215</v>
      </c>
      <c r="H55" s="249" t="s">
        <v>103</v>
      </c>
      <c r="I55" s="250">
        <v>104.99</v>
      </c>
      <c r="J55" s="251">
        <v>285154</v>
      </c>
      <c r="K55" s="293">
        <f t="shared" si="7"/>
        <v>29938318.460000001</v>
      </c>
      <c r="L55" s="245"/>
      <c r="N55" s="448"/>
    </row>
    <row r="56" spans="2:14" s="236" customFormat="1" ht="40.5">
      <c r="B56" s="237"/>
      <c r="C56" s="247">
        <f t="shared" si="8"/>
        <v>37</v>
      </c>
      <c r="D56" s="247" t="s">
        <v>216</v>
      </c>
      <c r="E56" s="247" t="s">
        <v>119</v>
      </c>
      <c r="F56" s="249" t="s">
        <v>204</v>
      </c>
      <c r="G56" s="309" t="s">
        <v>217</v>
      </c>
      <c r="H56" s="273" t="s">
        <v>103</v>
      </c>
      <c r="I56" s="295">
        <v>114.38999999999999</v>
      </c>
      <c r="J56" s="251">
        <v>97506</v>
      </c>
      <c r="K56" s="293">
        <f t="shared" si="7"/>
        <v>11153711.34</v>
      </c>
      <c r="L56" s="245"/>
      <c r="N56" s="448"/>
    </row>
    <row r="57" spans="2:14" s="236" customFormat="1" ht="40.5">
      <c r="B57" s="237"/>
      <c r="C57" s="247">
        <f t="shared" si="8"/>
        <v>38</v>
      </c>
      <c r="D57" s="247" t="s">
        <v>218</v>
      </c>
      <c r="E57" s="247" t="s">
        <v>119</v>
      </c>
      <c r="F57" s="249" t="s">
        <v>207</v>
      </c>
      <c r="G57" s="308" t="s">
        <v>219</v>
      </c>
      <c r="H57" s="249" t="s">
        <v>103</v>
      </c>
      <c r="I57" s="250">
        <v>1377.67</v>
      </c>
      <c r="J57" s="251">
        <v>101667</v>
      </c>
      <c r="K57" s="293">
        <f t="shared" si="7"/>
        <v>140063575.88999999</v>
      </c>
      <c r="L57" s="245"/>
      <c r="N57" s="448"/>
    </row>
    <row r="58" spans="2:14" s="236" customFormat="1" ht="40.5">
      <c r="B58" s="237"/>
      <c r="C58" s="247">
        <f t="shared" si="8"/>
        <v>39</v>
      </c>
      <c r="D58" s="247" t="s">
        <v>220</v>
      </c>
      <c r="E58" s="247" t="s">
        <v>119</v>
      </c>
      <c r="F58" s="249" t="s">
        <v>210</v>
      </c>
      <c r="G58" s="308" t="s">
        <v>221</v>
      </c>
      <c r="H58" s="249" t="s">
        <v>103</v>
      </c>
      <c r="I58" s="250">
        <v>682.62</v>
      </c>
      <c r="J58" s="251">
        <v>120024</v>
      </c>
      <c r="K58" s="293">
        <f t="shared" si="7"/>
        <v>81930782.879999995</v>
      </c>
      <c r="L58" s="245"/>
      <c r="N58" s="448"/>
    </row>
    <row r="59" spans="2:14" s="236" customFormat="1" ht="40.5">
      <c r="B59" s="237"/>
      <c r="C59" s="247">
        <f t="shared" si="8"/>
        <v>40</v>
      </c>
      <c r="D59" s="247" t="s">
        <v>222</v>
      </c>
      <c r="E59" s="247" t="s">
        <v>119</v>
      </c>
      <c r="F59" s="249" t="s">
        <v>213</v>
      </c>
      <c r="G59" s="308" t="s">
        <v>223</v>
      </c>
      <c r="H59" s="249" t="s">
        <v>103</v>
      </c>
      <c r="I59" s="250">
        <v>16.96</v>
      </c>
      <c r="J59" s="251">
        <v>89380</v>
      </c>
      <c r="K59" s="293">
        <f t="shared" si="7"/>
        <v>1515884.8</v>
      </c>
      <c r="L59" s="245"/>
      <c r="N59" s="448"/>
    </row>
    <row r="60" spans="2:14" s="236" customFormat="1" ht="54">
      <c r="B60" s="237"/>
      <c r="C60" s="247">
        <f t="shared" si="8"/>
        <v>41</v>
      </c>
      <c r="D60" s="247" t="s">
        <v>224</v>
      </c>
      <c r="E60" s="247" t="s">
        <v>119</v>
      </c>
      <c r="F60" s="249" t="s">
        <v>225</v>
      </c>
      <c r="G60" s="309" t="s">
        <v>226</v>
      </c>
      <c r="H60" s="273" t="s">
        <v>103</v>
      </c>
      <c r="I60" s="295">
        <v>39.950000000000003</v>
      </c>
      <c r="J60" s="251">
        <v>139817</v>
      </c>
      <c r="K60" s="293">
        <f t="shared" si="7"/>
        <v>5585689.1500000004</v>
      </c>
      <c r="L60" s="245"/>
      <c r="N60" s="448"/>
    </row>
    <row r="61" spans="2:14" s="236" customFormat="1" ht="54">
      <c r="B61" s="237"/>
      <c r="C61" s="247">
        <f t="shared" si="8"/>
        <v>42</v>
      </c>
      <c r="D61" s="247" t="s">
        <v>225</v>
      </c>
      <c r="E61" s="247" t="s">
        <v>119</v>
      </c>
      <c r="F61" s="249" t="s">
        <v>227</v>
      </c>
      <c r="G61" s="309" t="s">
        <v>228</v>
      </c>
      <c r="H61" s="273" t="s">
        <v>103</v>
      </c>
      <c r="I61" s="295">
        <v>299.13</v>
      </c>
      <c r="J61" s="251">
        <v>218783</v>
      </c>
      <c r="K61" s="293">
        <f t="shared" si="7"/>
        <v>65444558.789999999</v>
      </c>
      <c r="L61" s="245"/>
      <c r="N61" s="448"/>
    </row>
    <row r="62" spans="2:14" s="236" customFormat="1" ht="54">
      <c r="B62" s="237"/>
      <c r="C62" s="254">
        <f t="shared" si="8"/>
        <v>43</v>
      </c>
      <c r="D62" s="254" t="s">
        <v>227</v>
      </c>
      <c r="E62" s="254" t="s">
        <v>119</v>
      </c>
      <c r="F62" s="256" t="s">
        <v>229</v>
      </c>
      <c r="G62" s="310" t="s">
        <v>230</v>
      </c>
      <c r="H62" s="256" t="s">
        <v>103</v>
      </c>
      <c r="I62" s="257">
        <v>58.36</v>
      </c>
      <c r="J62" s="258">
        <v>110210</v>
      </c>
      <c r="K62" s="297">
        <f t="shared" si="7"/>
        <v>6431855.5999999996</v>
      </c>
      <c r="L62" s="245"/>
      <c r="N62" s="448"/>
    </row>
    <row r="63" spans="2:14" s="236" customFormat="1" ht="16" thickBot="1">
      <c r="B63" s="237"/>
      <c r="C63" s="281"/>
      <c r="D63" s="282"/>
      <c r="E63" s="282"/>
      <c r="F63" s="282"/>
      <c r="G63" s="283"/>
      <c r="H63" s="282"/>
      <c r="I63" s="284"/>
      <c r="J63" s="264"/>
      <c r="K63" s="265">
        <f t="shared" ref="K63" si="9">SUM(K52:K62)</f>
        <v>369786763.5</v>
      </c>
      <c r="L63" s="245"/>
      <c r="N63" s="448"/>
    </row>
    <row r="64" spans="2:14" s="236" customFormat="1" ht="15.5">
      <c r="B64" s="237"/>
      <c r="C64" s="503" t="s">
        <v>231</v>
      </c>
      <c r="D64" s="504"/>
      <c r="E64" s="504"/>
      <c r="F64" s="504"/>
      <c r="G64" s="504"/>
      <c r="H64" s="285"/>
      <c r="I64" s="285"/>
      <c r="J64" s="233"/>
      <c r="K64" s="286"/>
      <c r="L64" s="245"/>
      <c r="N64" s="448"/>
    </row>
    <row r="65" spans="2:14" s="236" customFormat="1" ht="40.5">
      <c r="B65" s="237"/>
      <c r="C65" s="298">
        <f>C62+1</f>
        <v>44</v>
      </c>
      <c r="D65" s="299" t="s">
        <v>232</v>
      </c>
      <c r="E65" s="299" t="s">
        <v>100</v>
      </c>
      <c r="F65" s="300" t="s">
        <v>233</v>
      </c>
      <c r="G65" s="311" t="s">
        <v>234</v>
      </c>
      <c r="H65" s="300" t="s">
        <v>103</v>
      </c>
      <c r="I65" s="302">
        <v>6121</v>
      </c>
      <c r="J65" s="303">
        <v>50062</v>
      </c>
      <c r="K65" s="312">
        <f t="shared" ref="K65:K69" si="10">ROUND(I65*J65,2)</f>
        <v>306429502</v>
      </c>
      <c r="L65" s="245"/>
      <c r="N65" s="448"/>
    </row>
    <row r="66" spans="2:14" s="236" customFormat="1" ht="16" thickBot="1">
      <c r="B66" s="237"/>
      <c r="C66" s="281"/>
      <c r="D66" s="282"/>
      <c r="E66" s="282"/>
      <c r="F66" s="282"/>
      <c r="G66" s="283"/>
      <c r="H66" s="282"/>
      <c r="I66" s="284"/>
      <c r="J66" s="264"/>
      <c r="K66" s="265">
        <f>SUM(K65:K65)</f>
        <v>306429502</v>
      </c>
      <c r="L66" s="245"/>
      <c r="N66" s="448"/>
    </row>
    <row r="67" spans="2:14" s="230" customFormat="1" ht="15.5">
      <c r="B67" s="231"/>
      <c r="C67" s="503" t="s">
        <v>235</v>
      </c>
      <c r="D67" s="504"/>
      <c r="E67" s="504"/>
      <c r="F67" s="504"/>
      <c r="G67" s="504"/>
      <c r="H67" s="232"/>
      <c r="I67" s="232"/>
      <c r="J67" s="233"/>
      <c r="K67" s="234"/>
      <c r="L67" s="235"/>
      <c r="N67" s="448"/>
    </row>
    <row r="68" spans="2:14" s="230" customFormat="1" ht="40.5">
      <c r="B68" s="231"/>
      <c r="C68" s="238">
        <f>C65+1</f>
        <v>45</v>
      </c>
      <c r="D68" s="313" t="s">
        <v>236</v>
      </c>
      <c r="E68" s="313" t="s">
        <v>119</v>
      </c>
      <c r="F68" s="314" t="s">
        <v>237</v>
      </c>
      <c r="G68" s="315" t="s">
        <v>238</v>
      </c>
      <c r="H68" s="316" t="s">
        <v>103</v>
      </c>
      <c r="I68" s="317">
        <v>6121</v>
      </c>
      <c r="J68" s="306">
        <v>20444</v>
      </c>
      <c r="K68" s="307">
        <f t="shared" si="10"/>
        <v>125137724</v>
      </c>
      <c r="L68" s="245"/>
      <c r="M68" s="236"/>
      <c r="N68" s="448"/>
    </row>
    <row r="69" spans="2:14" s="230" customFormat="1" ht="67.5">
      <c r="B69" s="231"/>
      <c r="C69" s="253">
        <f>C68+1</f>
        <v>46</v>
      </c>
      <c r="D69" s="254" t="s">
        <v>239</v>
      </c>
      <c r="E69" s="254" t="s">
        <v>119</v>
      </c>
      <c r="F69" s="256" t="s">
        <v>239</v>
      </c>
      <c r="G69" s="278" t="s">
        <v>240</v>
      </c>
      <c r="H69" s="279" t="s">
        <v>103</v>
      </c>
      <c r="I69" s="280">
        <v>6121</v>
      </c>
      <c r="J69" s="258">
        <v>28124</v>
      </c>
      <c r="K69" s="297">
        <f t="shared" si="10"/>
        <v>172147004</v>
      </c>
      <c r="L69" s="245"/>
      <c r="M69" s="236"/>
      <c r="N69" s="448"/>
    </row>
    <row r="70" spans="2:14" s="230" customFormat="1" ht="16" thickBot="1">
      <c r="B70" s="231"/>
      <c r="C70" s="260"/>
      <c r="D70" s="261"/>
      <c r="E70" s="261"/>
      <c r="F70" s="261"/>
      <c r="G70" s="262"/>
      <c r="H70" s="261"/>
      <c r="I70" s="263"/>
      <c r="J70" s="264"/>
      <c r="K70" s="265">
        <f>SUM(K68:K69)</f>
        <v>297284728</v>
      </c>
      <c r="L70" s="245"/>
      <c r="M70" s="236"/>
      <c r="N70" s="448"/>
    </row>
    <row r="71" spans="2:14" s="236" customFormat="1" ht="15.5">
      <c r="B71" s="237"/>
      <c r="C71" s="503" t="s">
        <v>241</v>
      </c>
      <c r="D71" s="504"/>
      <c r="E71" s="504"/>
      <c r="F71" s="504"/>
      <c r="G71" s="504"/>
      <c r="H71" s="285"/>
      <c r="I71" s="285"/>
      <c r="J71" s="233"/>
      <c r="K71" s="286"/>
      <c r="L71" s="245"/>
      <c r="N71" s="448"/>
    </row>
    <row r="72" spans="2:14" s="236" customFormat="1" ht="54">
      <c r="B72" s="237"/>
      <c r="C72" s="298">
        <f>C69+1</f>
        <v>47</v>
      </c>
      <c r="D72" s="299" t="s">
        <v>242</v>
      </c>
      <c r="E72" s="299" t="s">
        <v>119</v>
      </c>
      <c r="F72" s="300" t="s">
        <v>242</v>
      </c>
      <c r="G72" s="318" t="s">
        <v>243</v>
      </c>
      <c r="H72" s="300" t="s">
        <v>103</v>
      </c>
      <c r="I72" s="302">
        <v>850.16</v>
      </c>
      <c r="J72" s="464">
        <v>536775</v>
      </c>
      <c r="K72" s="328">
        <f t="shared" ref="K72:K79" si="11">ROUND(I72*J72,2)</f>
        <v>456344634</v>
      </c>
      <c r="L72" s="245"/>
      <c r="N72" s="450">
        <f>K72/1423500</f>
        <v>320.57930031612221</v>
      </c>
    </row>
    <row r="73" spans="2:14" s="236" customFormat="1" ht="16" thickBot="1">
      <c r="B73" s="237"/>
      <c r="C73" s="281"/>
      <c r="D73" s="282"/>
      <c r="E73" s="282"/>
      <c r="F73" s="282"/>
      <c r="G73" s="283"/>
      <c r="H73" s="282"/>
      <c r="I73" s="284"/>
      <c r="J73" s="264"/>
      <c r="K73" s="265">
        <f>SUM(K72:K72)</f>
        <v>456344634</v>
      </c>
      <c r="L73" s="245"/>
      <c r="N73" s="448"/>
    </row>
    <row r="74" spans="2:14" s="236" customFormat="1" ht="15.5">
      <c r="B74" s="237"/>
      <c r="C74" s="503" t="s">
        <v>244</v>
      </c>
      <c r="D74" s="504"/>
      <c r="E74" s="504"/>
      <c r="F74" s="504"/>
      <c r="G74" s="504"/>
      <c r="H74" s="285"/>
      <c r="I74" s="285"/>
      <c r="J74" s="233"/>
      <c r="K74" s="286"/>
      <c r="L74" s="245"/>
      <c r="N74" s="448"/>
    </row>
    <row r="75" spans="2:14" s="236" customFormat="1" ht="40.5">
      <c r="B75" s="237"/>
      <c r="C75" s="238">
        <f>C72+1</f>
        <v>48</v>
      </c>
      <c r="D75" s="313" t="s">
        <v>245</v>
      </c>
      <c r="E75" s="313" t="s">
        <v>100</v>
      </c>
      <c r="F75" s="314" t="s">
        <v>246</v>
      </c>
      <c r="G75" s="319" t="s">
        <v>247</v>
      </c>
      <c r="H75" s="314" t="s">
        <v>114</v>
      </c>
      <c r="I75" s="320">
        <v>1</v>
      </c>
      <c r="J75" s="306">
        <v>759479</v>
      </c>
      <c r="K75" s="307">
        <f t="shared" si="11"/>
        <v>759479</v>
      </c>
      <c r="L75" s="245"/>
      <c r="N75" s="448"/>
    </row>
    <row r="76" spans="2:14" s="236" customFormat="1" ht="40.5">
      <c r="B76" s="237"/>
      <c r="C76" s="246">
        <f t="shared" ref="C76:C79" si="12">C75+1</f>
        <v>49</v>
      </c>
      <c r="D76" s="247" t="s">
        <v>248</v>
      </c>
      <c r="E76" s="247" t="s">
        <v>100</v>
      </c>
      <c r="F76" s="249" t="s">
        <v>249</v>
      </c>
      <c r="G76" s="292" t="s">
        <v>250</v>
      </c>
      <c r="H76" s="249" t="s">
        <v>110</v>
      </c>
      <c r="I76" s="250">
        <v>35</v>
      </c>
      <c r="J76" s="251">
        <v>61561</v>
      </c>
      <c r="K76" s="293">
        <f t="shared" si="11"/>
        <v>2154635</v>
      </c>
      <c r="L76" s="245"/>
      <c r="N76" s="448"/>
    </row>
    <row r="77" spans="2:14" s="236" customFormat="1" ht="40.5">
      <c r="B77" s="237"/>
      <c r="C77" s="246">
        <f t="shared" si="12"/>
        <v>50</v>
      </c>
      <c r="D77" s="247" t="s">
        <v>251</v>
      </c>
      <c r="E77" s="247" t="s">
        <v>100</v>
      </c>
      <c r="F77" s="249" t="s">
        <v>252</v>
      </c>
      <c r="G77" s="292" t="s">
        <v>253</v>
      </c>
      <c r="H77" s="249" t="s">
        <v>114</v>
      </c>
      <c r="I77" s="250">
        <v>1</v>
      </c>
      <c r="J77" s="251">
        <v>200902</v>
      </c>
      <c r="K77" s="293">
        <f t="shared" si="11"/>
        <v>200902</v>
      </c>
      <c r="L77" s="245"/>
      <c r="N77" s="448"/>
    </row>
    <row r="78" spans="2:14" s="236" customFormat="1" ht="40.5">
      <c r="B78" s="237"/>
      <c r="C78" s="246">
        <f t="shared" si="12"/>
        <v>51</v>
      </c>
      <c r="D78" s="247" t="s">
        <v>254</v>
      </c>
      <c r="E78" s="247" t="s">
        <v>119</v>
      </c>
      <c r="F78" s="249" t="s">
        <v>254</v>
      </c>
      <c r="G78" s="292" t="s">
        <v>255</v>
      </c>
      <c r="H78" s="249" t="s">
        <v>114</v>
      </c>
      <c r="I78" s="250">
        <v>1</v>
      </c>
      <c r="J78" s="251">
        <v>379029</v>
      </c>
      <c r="K78" s="293">
        <f t="shared" si="11"/>
        <v>379029</v>
      </c>
      <c r="L78" s="245"/>
      <c r="N78" s="448"/>
    </row>
    <row r="79" spans="2:14" s="236" customFormat="1" ht="40.5">
      <c r="B79" s="237"/>
      <c r="C79" s="253">
        <f t="shared" si="12"/>
        <v>52</v>
      </c>
      <c r="D79" s="254" t="s">
        <v>256</v>
      </c>
      <c r="E79" s="254" t="s">
        <v>119</v>
      </c>
      <c r="F79" s="256" t="s">
        <v>256</v>
      </c>
      <c r="G79" s="310" t="s">
        <v>257</v>
      </c>
      <c r="H79" s="256" t="s">
        <v>114</v>
      </c>
      <c r="I79" s="257">
        <v>1</v>
      </c>
      <c r="J79" s="258">
        <v>2534280</v>
      </c>
      <c r="K79" s="297">
        <f t="shared" si="11"/>
        <v>2534280</v>
      </c>
      <c r="L79" s="245"/>
      <c r="N79" s="448"/>
    </row>
    <row r="80" spans="2:14" s="236" customFormat="1" ht="16" thickBot="1">
      <c r="B80" s="237"/>
      <c r="C80" s="281"/>
      <c r="D80" s="282"/>
      <c r="E80" s="282"/>
      <c r="F80" s="282"/>
      <c r="G80" s="283"/>
      <c r="H80" s="282"/>
      <c r="I80" s="284"/>
      <c r="J80" s="264"/>
      <c r="K80" s="265">
        <f>SUM(K75:K79)</f>
        <v>6028325</v>
      </c>
      <c r="L80" s="245"/>
      <c r="N80" s="448"/>
    </row>
    <row r="81" spans="2:14" s="230" customFormat="1" ht="15.5">
      <c r="B81" s="231"/>
      <c r="C81" s="503" t="s">
        <v>258</v>
      </c>
      <c r="D81" s="504"/>
      <c r="E81" s="504"/>
      <c r="F81" s="504"/>
      <c r="G81" s="504"/>
      <c r="H81" s="232"/>
      <c r="I81" s="232"/>
      <c r="J81" s="232"/>
      <c r="K81" s="234"/>
      <c r="L81" s="235"/>
      <c r="N81" s="448"/>
    </row>
    <row r="82" spans="2:14" s="230" customFormat="1" ht="67.5">
      <c r="B82" s="231"/>
      <c r="C82" s="238">
        <f>C79+1</f>
        <v>53</v>
      </c>
      <c r="D82" s="313" t="s">
        <v>259</v>
      </c>
      <c r="E82" s="313" t="s">
        <v>119</v>
      </c>
      <c r="F82" s="314" t="s">
        <v>260</v>
      </c>
      <c r="G82" s="305" t="s">
        <v>261</v>
      </c>
      <c r="H82" s="314" t="s">
        <v>103</v>
      </c>
      <c r="I82" s="320">
        <v>859.26</v>
      </c>
      <c r="J82" s="306">
        <v>477609</v>
      </c>
      <c r="K82" s="307">
        <f>ROUND(I82*J82,2)</f>
        <v>410390309.33999997</v>
      </c>
      <c r="L82" s="245"/>
      <c r="M82" s="236"/>
      <c r="N82" s="448"/>
    </row>
    <row r="83" spans="2:14" s="230" customFormat="1" ht="67.5">
      <c r="B83" s="231"/>
      <c r="C83" s="246">
        <f t="shared" ref="C83:C104" si="13">C82+1</f>
        <v>54</v>
      </c>
      <c r="D83" s="247" t="s">
        <v>205</v>
      </c>
      <c r="E83" s="247" t="s">
        <v>119</v>
      </c>
      <c r="F83" s="249" t="s">
        <v>205</v>
      </c>
      <c r="G83" s="308" t="s">
        <v>206</v>
      </c>
      <c r="H83" s="249" t="s">
        <v>103</v>
      </c>
      <c r="I83" s="250">
        <v>65.790000000000006</v>
      </c>
      <c r="J83" s="251">
        <v>128467</v>
      </c>
      <c r="K83" s="293">
        <f>ROUND(I83*J83,2)</f>
        <v>8451843.9299999997</v>
      </c>
      <c r="L83" s="245"/>
      <c r="M83" s="236"/>
      <c r="N83" s="448"/>
    </row>
    <row r="84" spans="2:14" s="230" customFormat="1" ht="67.5">
      <c r="B84" s="231"/>
      <c r="C84" s="253">
        <f t="shared" si="13"/>
        <v>55</v>
      </c>
      <c r="D84" s="254" t="s">
        <v>260</v>
      </c>
      <c r="E84" s="254" t="s">
        <v>119</v>
      </c>
      <c r="F84" s="256" t="s">
        <v>262</v>
      </c>
      <c r="G84" s="310" t="s">
        <v>263</v>
      </c>
      <c r="H84" s="256" t="s">
        <v>103</v>
      </c>
      <c r="I84" s="257">
        <v>633.25</v>
      </c>
      <c r="J84" s="258">
        <v>271285</v>
      </c>
      <c r="K84" s="297">
        <f>ROUND(I84*J84,2)</f>
        <v>171791226.25</v>
      </c>
      <c r="L84" s="245"/>
      <c r="M84" s="236"/>
      <c r="N84" s="448"/>
    </row>
    <row r="85" spans="2:14" s="230" customFormat="1" ht="16" thickBot="1">
      <c r="B85" s="231"/>
      <c r="C85" s="260"/>
      <c r="D85" s="261"/>
      <c r="E85" s="261"/>
      <c r="F85" s="261"/>
      <c r="G85" s="262"/>
      <c r="H85" s="261"/>
      <c r="I85" s="284"/>
      <c r="J85" s="264"/>
      <c r="K85" s="265">
        <f>SUM(K82:K84)</f>
        <v>590633379.51999998</v>
      </c>
      <c r="L85" s="245"/>
      <c r="M85" s="236"/>
      <c r="N85" s="448"/>
    </row>
    <row r="86" spans="2:14" s="230" customFormat="1" ht="15.5">
      <c r="B86" s="231"/>
      <c r="C86" s="503" t="s">
        <v>264</v>
      </c>
      <c r="D86" s="504"/>
      <c r="E86" s="504"/>
      <c r="F86" s="504"/>
      <c r="G86" s="504"/>
      <c r="H86" s="232"/>
      <c r="I86" s="232"/>
      <c r="J86" s="233"/>
      <c r="K86" s="286"/>
      <c r="L86" s="245"/>
      <c r="M86" s="236"/>
      <c r="N86" s="448"/>
    </row>
    <row r="87" spans="2:14" s="230" customFormat="1" ht="67.5">
      <c r="B87" s="231"/>
      <c r="C87" s="238">
        <f>C84+1</f>
        <v>56</v>
      </c>
      <c r="D87" s="313" t="s">
        <v>265</v>
      </c>
      <c r="E87" s="313" t="s">
        <v>119</v>
      </c>
      <c r="F87" s="314" t="s">
        <v>205</v>
      </c>
      <c r="G87" s="321" t="s">
        <v>206</v>
      </c>
      <c r="H87" s="314" t="s">
        <v>103</v>
      </c>
      <c r="I87" s="320">
        <v>34.479999999999997</v>
      </c>
      <c r="J87" s="306">
        <v>128467</v>
      </c>
      <c r="K87" s="307">
        <f t="shared" ref="K87:K104" si="14">ROUND(I87*J87,2)</f>
        <v>4429542.16</v>
      </c>
      <c r="L87" s="245"/>
      <c r="M87" s="236"/>
      <c r="N87" s="448"/>
    </row>
    <row r="88" spans="2:14" s="230" customFormat="1" ht="67.5">
      <c r="B88" s="231"/>
      <c r="C88" s="246">
        <f t="shared" si="13"/>
        <v>57</v>
      </c>
      <c r="D88" s="247" t="s">
        <v>266</v>
      </c>
      <c r="E88" s="247" t="s">
        <v>119</v>
      </c>
      <c r="F88" s="249" t="s">
        <v>260</v>
      </c>
      <c r="G88" s="322" t="s">
        <v>261</v>
      </c>
      <c r="H88" s="249" t="s">
        <v>103</v>
      </c>
      <c r="I88" s="250">
        <v>1469.92</v>
      </c>
      <c r="J88" s="251">
        <v>477609</v>
      </c>
      <c r="K88" s="293">
        <f t="shared" si="14"/>
        <v>702047021.27999997</v>
      </c>
      <c r="L88" s="245"/>
      <c r="M88" s="236"/>
      <c r="N88" s="448"/>
    </row>
    <row r="89" spans="2:14" s="230" customFormat="1" ht="54">
      <c r="B89" s="231"/>
      <c r="C89" s="246">
        <f t="shared" si="13"/>
        <v>58</v>
      </c>
      <c r="D89" s="247" t="s">
        <v>267</v>
      </c>
      <c r="E89" s="247" t="s">
        <v>119</v>
      </c>
      <c r="F89" s="249" t="s">
        <v>265</v>
      </c>
      <c r="G89" s="323" t="s">
        <v>268</v>
      </c>
      <c r="H89" s="273" t="s">
        <v>103</v>
      </c>
      <c r="I89" s="295">
        <v>3598.91</v>
      </c>
      <c r="J89" s="251">
        <v>141194</v>
      </c>
      <c r="K89" s="293">
        <f t="shared" si="14"/>
        <v>508144498.54000002</v>
      </c>
      <c r="L89" s="245"/>
      <c r="M89" s="236"/>
      <c r="N89" s="448"/>
    </row>
    <row r="90" spans="2:14" s="230" customFormat="1" ht="67.5">
      <c r="B90" s="231"/>
      <c r="C90" s="246">
        <f t="shared" si="13"/>
        <v>59</v>
      </c>
      <c r="D90" s="247" t="s">
        <v>269</v>
      </c>
      <c r="E90" s="247" t="s">
        <v>119</v>
      </c>
      <c r="F90" s="249" t="s">
        <v>266</v>
      </c>
      <c r="G90" s="323" t="s">
        <v>270</v>
      </c>
      <c r="H90" s="273" t="s">
        <v>103</v>
      </c>
      <c r="I90" s="295">
        <v>6004.7100000000009</v>
      </c>
      <c r="J90" s="251">
        <v>288485</v>
      </c>
      <c r="K90" s="293">
        <f t="shared" si="14"/>
        <v>1732268764.3499999</v>
      </c>
      <c r="L90" s="245"/>
      <c r="M90" s="236"/>
      <c r="N90" s="448"/>
    </row>
    <row r="91" spans="2:14" s="230" customFormat="1" ht="67.5">
      <c r="B91" s="231"/>
      <c r="C91" s="246">
        <f t="shared" si="13"/>
        <v>60</v>
      </c>
      <c r="D91" s="247" t="s">
        <v>271</v>
      </c>
      <c r="E91" s="247" t="s">
        <v>119</v>
      </c>
      <c r="F91" s="249" t="s">
        <v>267</v>
      </c>
      <c r="G91" s="323" t="s">
        <v>272</v>
      </c>
      <c r="H91" s="273" t="s">
        <v>103</v>
      </c>
      <c r="I91" s="295">
        <v>273.71999999999997</v>
      </c>
      <c r="J91" s="251">
        <v>208045</v>
      </c>
      <c r="K91" s="293">
        <f t="shared" si="14"/>
        <v>56946077.399999999</v>
      </c>
      <c r="L91" s="245"/>
      <c r="M91" s="236"/>
      <c r="N91" s="448"/>
    </row>
    <row r="92" spans="2:14" s="230" customFormat="1" ht="81">
      <c r="B92" s="231"/>
      <c r="C92" s="246">
        <f t="shared" si="13"/>
        <v>61</v>
      </c>
      <c r="D92" s="247" t="s">
        <v>273</v>
      </c>
      <c r="E92" s="247" t="s">
        <v>119</v>
      </c>
      <c r="F92" s="249" t="s">
        <v>271</v>
      </c>
      <c r="G92" s="322" t="s">
        <v>274</v>
      </c>
      <c r="H92" s="249" t="s">
        <v>103</v>
      </c>
      <c r="I92" s="250">
        <v>1643.33</v>
      </c>
      <c r="J92" s="251">
        <v>491582</v>
      </c>
      <c r="K92" s="293">
        <f t="shared" si="14"/>
        <v>807831448.05999994</v>
      </c>
      <c r="L92" s="245"/>
      <c r="M92" s="236"/>
      <c r="N92" s="448"/>
    </row>
    <row r="93" spans="2:14" s="230" customFormat="1" ht="67.5">
      <c r="B93" s="231"/>
      <c r="C93" s="246">
        <f t="shared" si="13"/>
        <v>62</v>
      </c>
      <c r="D93" s="247" t="s">
        <v>275</v>
      </c>
      <c r="E93" s="247" t="s">
        <v>119</v>
      </c>
      <c r="F93" s="249" t="s">
        <v>273</v>
      </c>
      <c r="G93" s="323" t="s">
        <v>276</v>
      </c>
      <c r="H93" s="273" t="s">
        <v>103</v>
      </c>
      <c r="I93" s="295">
        <v>382.47</v>
      </c>
      <c r="J93" s="251">
        <v>274938</v>
      </c>
      <c r="K93" s="293">
        <f t="shared" si="14"/>
        <v>105155536.86</v>
      </c>
      <c r="L93" s="245"/>
      <c r="M93" s="236"/>
      <c r="N93" s="448"/>
    </row>
    <row r="94" spans="2:14" s="230" customFormat="1" ht="40.5">
      <c r="B94" s="231"/>
      <c r="C94" s="246">
        <f t="shared" si="13"/>
        <v>63</v>
      </c>
      <c r="D94" s="247" t="s">
        <v>277</v>
      </c>
      <c r="E94" s="247" t="s">
        <v>119</v>
      </c>
      <c r="F94" s="249" t="s">
        <v>278</v>
      </c>
      <c r="G94" s="322" t="s">
        <v>279</v>
      </c>
      <c r="H94" s="249" t="s">
        <v>103</v>
      </c>
      <c r="I94" s="250">
        <v>2.0699999999999998</v>
      </c>
      <c r="J94" s="251">
        <v>807381</v>
      </c>
      <c r="K94" s="293">
        <f t="shared" si="14"/>
        <v>1671278.67</v>
      </c>
      <c r="L94" s="245"/>
      <c r="M94" s="236"/>
      <c r="N94" s="448"/>
    </row>
    <row r="95" spans="2:14" s="230" customFormat="1" ht="90.75" customHeight="1">
      <c r="B95" s="231"/>
      <c r="C95" s="246">
        <f t="shared" si="13"/>
        <v>64</v>
      </c>
      <c r="D95" s="247" t="s">
        <v>280</v>
      </c>
      <c r="E95" s="247" t="s">
        <v>119</v>
      </c>
      <c r="F95" s="249" t="s">
        <v>281</v>
      </c>
      <c r="G95" s="322" t="s">
        <v>282</v>
      </c>
      <c r="H95" s="249" t="s">
        <v>103</v>
      </c>
      <c r="I95" s="250">
        <v>23.99</v>
      </c>
      <c r="J95" s="251">
        <v>268785</v>
      </c>
      <c r="K95" s="293">
        <f t="shared" si="14"/>
        <v>6448152.1500000004</v>
      </c>
      <c r="L95" s="245"/>
      <c r="M95" s="236"/>
      <c r="N95" s="448"/>
    </row>
    <row r="96" spans="2:14" s="230" customFormat="1" ht="129" customHeight="1">
      <c r="B96" s="231"/>
      <c r="C96" s="246">
        <f t="shared" si="13"/>
        <v>65</v>
      </c>
      <c r="D96" s="247" t="s">
        <v>278</v>
      </c>
      <c r="E96" s="247" t="s">
        <v>119</v>
      </c>
      <c r="F96" s="249" t="s">
        <v>283</v>
      </c>
      <c r="G96" s="323" t="s">
        <v>284</v>
      </c>
      <c r="H96" s="273" t="s">
        <v>103</v>
      </c>
      <c r="I96" s="295">
        <v>45.29</v>
      </c>
      <c r="J96" s="251">
        <v>593527</v>
      </c>
      <c r="K96" s="293">
        <f t="shared" si="14"/>
        <v>26880837.829999998</v>
      </c>
      <c r="L96" s="245"/>
      <c r="M96" s="236"/>
      <c r="N96" s="448"/>
    </row>
    <row r="97" spans="2:14" s="230" customFormat="1" ht="54">
      <c r="B97" s="231"/>
      <c r="C97" s="246">
        <f t="shared" si="13"/>
        <v>66</v>
      </c>
      <c r="D97" s="247" t="s">
        <v>281</v>
      </c>
      <c r="E97" s="247" t="s">
        <v>119</v>
      </c>
      <c r="F97" s="249" t="s">
        <v>285</v>
      </c>
      <c r="G97" s="323" t="s">
        <v>286</v>
      </c>
      <c r="H97" s="273" t="s">
        <v>103</v>
      </c>
      <c r="I97" s="295">
        <v>39.04</v>
      </c>
      <c r="J97" s="251">
        <v>399613</v>
      </c>
      <c r="K97" s="293">
        <f t="shared" si="14"/>
        <v>15600891.52</v>
      </c>
      <c r="L97" s="245"/>
      <c r="M97" s="236"/>
      <c r="N97" s="448"/>
    </row>
    <row r="98" spans="2:14" s="230" customFormat="1" ht="40.5">
      <c r="B98" s="231"/>
      <c r="C98" s="246">
        <f t="shared" si="13"/>
        <v>67</v>
      </c>
      <c r="D98" s="247" t="s">
        <v>283</v>
      </c>
      <c r="E98" s="247" t="s">
        <v>119</v>
      </c>
      <c r="F98" s="249" t="s">
        <v>287</v>
      </c>
      <c r="G98" s="323" t="s">
        <v>288</v>
      </c>
      <c r="H98" s="273" t="s">
        <v>103</v>
      </c>
      <c r="I98" s="295">
        <v>29.61</v>
      </c>
      <c r="J98" s="251">
        <v>795813</v>
      </c>
      <c r="K98" s="293">
        <f t="shared" si="14"/>
        <v>23564022.93</v>
      </c>
      <c r="L98" s="245"/>
      <c r="M98" s="236"/>
      <c r="N98" s="448"/>
    </row>
    <row r="99" spans="2:14" s="230" customFormat="1" ht="40.5">
      <c r="B99" s="231"/>
      <c r="C99" s="246">
        <f t="shared" si="13"/>
        <v>68</v>
      </c>
      <c r="D99" s="247" t="s">
        <v>285</v>
      </c>
      <c r="E99" s="247" t="s">
        <v>119</v>
      </c>
      <c r="F99" s="249" t="s">
        <v>289</v>
      </c>
      <c r="G99" s="323" t="s">
        <v>290</v>
      </c>
      <c r="H99" s="273" t="s">
        <v>103</v>
      </c>
      <c r="I99" s="295">
        <v>1469.92</v>
      </c>
      <c r="J99" s="251">
        <v>147910</v>
      </c>
      <c r="K99" s="293">
        <f t="shared" si="14"/>
        <v>217415867.19999999</v>
      </c>
      <c r="L99" s="245"/>
      <c r="M99" s="236"/>
      <c r="N99" s="448"/>
    </row>
    <row r="100" spans="2:14" s="230" customFormat="1" ht="40.5">
      <c r="B100" s="231"/>
      <c r="C100" s="246">
        <f t="shared" si="13"/>
        <v>69</v>
      </c>
      <c r="D100" s="247" t="s">
        <v>287</v>
      </c>
      <c r="E100" s="247" t="s">
        <v>100</v>
      </c>
      <c r="F100" s="249" t="s">
        <v>291</v>
      </c>
      <c r="G100" s="323" t="s">
        <v>292</v>
      </c>
      <c r="H100" s="273" t="s">
        <v>143</v>
      </c>
      <c r="I100" s="295">
        <v>328.67</v>
      </c>
      <c r="J100" s="251">
        <v>155937</v>
      </c>
      <c r="K100" s="293">
        <f t="shared" si="14"/>
        <v>51251813.789999999</v>
      </c>
      <c r="L100" s="245"/>
      <c r="M100" s="236"/>
      <c r="N100" s="448"/>
    </row>
    <row r="101" spans="2:14" s="230" customFormat="1" ht="40.5">
      <c r="B101" s="231"/>
      <c r="C101" s="246">
        <f t="shared" si="13"/>
        <v>70</v>
      </c>
      <c r="D101" s="247" t="s">
        <v>289</v>
      </c>
      <c r="E101" s="247" t="s">
        <v>119</v>
      </c>
      <c r="F101" s="249" t="s">
        <v>293</v>
      </c>
      <c r="G101" s="323" t="s">
        <v>294</v>
      </c>
      <c r="H101" s="273" t="s">
        <v>143</v>
      </c>
      <c r="I101" s="295">
        <v>1.35</v>
      </c>
      <c r="J101" s="251">
        <v>1776885</v>
      </c>
      <c r="K101" s="293">
        <f t="shared" si="14"/>
        <v>2398794.75</v>
      </c>
      <c r="L101" s="245"/>
      <c r="M101" s="236"/>
      <c r="N101" s="448"/>
    </row>
    <row r="102" spans="2:14" s="230" customFormat="1" ht="40.5">
      <c r="B102" s="231"/>
      <c r="C102" s="246">
        <f t="shared" si="13"/>
        <v>71</v>
      </c>
      <c r="D102" s="247" t="s">
        <v>295</v>
      </c>
      <c r="E102" s="247" t="s">
        <v>119</v>
      </c>
      <c r="F102" s="249" t="s">
        <v>296</v>
      </c>
      <c r="G102" s="323" t="s">
        <v>297</v>
      </c>
      <c r="H102" s="273" t="s">
        <v>143</v>
      </c>
      <c r="I102" s="295">
        <v>800.18</v>
      </c>
      <c r="J102" s="251">
        <v>151091</v>
      </c>
      <c r="K102" s="293">
        <f t="shared" si="14"/>
        <v>120899996.38</v>
      </c>
      <c r="L102" s="245"/>
      <c r="M102" s="236"/>
      <c r="N102" s="448"/>
    </row>
    <row r="103" spans="2:14" s="230" customFormat="1" ht="40.5">
      <c r="B103" s="231"/>
      <c r="C103" s="246">
        <f t="shared" si="13"/>
        <v>72</v>
      </c>
      <c r="D103" s="247" t="s">
        <v>298</v>
      </c>
      <c r="E103" s="247" t="s">
        <v>100</v>
      </c>
      <c r="F103" s="249" t="s">
        <v>299</v>
      </c>
      <c r="G103" s="323" t="s">
        <v>300</v>
      </c>
      <c r="H103" s="273" t="s">
        <v>103</v>
      </c>
      <c r="I103" s="295">
        <v>2667.2599999999998</v>
      </c>
      <c r="J103" s="251">
        <v>85966</v>
      </c>
      <c r="K103" s="293">
        <f t="shared" si="14"/>
        <v>229293673.16</v>
      </c>
      <c r="L103" s="245"/>
      <c r="M103" s="236"/>
      <c r="N103" s="448"/>
    </row>
    <row r="104" spans="2:14" s="230" customFormat="1" ht="54">
      <c r="B104" s="231"/>
      <c r="C104" s="253">
        <f t="shared" si="13"/>
        <v>73</v>
      </c>
      <c r="D104" s="254" t="s">
        <v>301</v>
      </c>
      <c r="E104" s="254" t="s">
        <v>119</v>
      </c>
      <c r="F104" s="256" t="s">
        <v>302</v>
      </c>
      <c r="G104" s="324" t="s">
        <v>303</v>
      </c>
      <c r="H104" s="256" t="s">
        <v>143</v>
      </c>
      <c r="I104" s="257">
        <v>1077.6500000000001</v>
      </c>
      <c r="J104" s="258">
        <v>175427</v>
      </c>
      <c r="K104" s="297">
        <f t="shared" si="14"/>
        <v>189048906.55000001</v>
      </c>
      <c r="L104" s="245"/>
      <c r="M104" s="236"/>
      <c r="N104" s="448"/>
    </row>
    <row r="105" spans="2:14" s="230" customFormat="1" ht="16" thickBot="1">
      <c r="B105" s="231"/>
      <c r="C105" s="260"/>
      <c r="D105" s="261"/>
      <c r="E105" s="261"/>
      <c r="F105" s="261"/>
      <c r="G105" s="262"/>
      <c r="H105" s="261"/>
      <c r="I105" s="263"/>
      <c r="J105" s="264"/>
      <c r="K105" s="265">
        <f>SUM(K87:K104)</f>
        <v>4801297123.5799999</v>
      </c>
      <c r="L105" s="245"/>
      <c r="M105" s="236"/>
      <c r="N105" s="448"/>
    </row>
    <row r="106" spans="2:14" s="236" customFormat="1" ht="15.5">
      <c r="B106" s="237"/>
      <c r="C106" s="503" t="s">
        <v>304</v>
      </c>
      <c r="D106" s="504"/>
      <c r="E106" s="504"/>
      <c r="F106" s="504"/>
      <c r="G106" s="504"/>
      <c r="H106" s="285"/>
      <c r="I106" s="285"/>
      <c r="J106" s="233"/>
      <c r="K106" s="286"/>
      <c r="L106" s="245"/>
      <c r="N106" s="448"/>
    </row>
    <row r="107" spans="2:14" s="236" customFormat="1" ht="40.5">
      <c r="B107" s="237"/>
      <c r="C107" s="298">
        <f>C104+1</f>
        <v>74</v>
      </c>
      <c r="D107" s="299" t="s">
        <v>305</v>
      </c>
      <c r="E107" s="299" t="s">
        <v>119</v>
      </c>
      <c r="F107" s="300" t="s">
        <v>305</v>
      </c>
      <c r="G107" s="325" t="s">
        <v>306</v>
      </c>
      <c r="H107" s="326" t="s">
        <v>103</v>
      </c>
      <c r="I107" s="327">
        <v>994</v>
      </c>
      <c r="J107" s="303">
        <v>155615</v>
      </c>
      <c r="K107" s="312">
        <f t="shared" ref="K107:K116" si="15">ROUND(I107*J107,2)</f>
        <v>154681310</v>
      </c>
      <c r="L107" s="245"/>
      <c r="N107" s="448"/>
    </row>
    <row r="108" spans="2:14" s="236" customFormat="1" ht="16" thickBot="1">
      <c r="B108" s="237"/>
      <c r="C108" s="281"/>
      <c r="D108" s="282"/>
      <c r="E108" s="282"/>
      <c r="F108" s="282"/>
      <c r="G108" s="283"/>
      <c r="H108" s="282"/>
      <c r="I108" s="284"/>
      <c r="J108" s="264"/>
      <c r="K108" s="265">
        <f>SUM(K107:K107)</f>
        <v>154681310</v>
      </c>
      <c r="L108" s="245"/>
      <c r="N108" s="448"/>
    </row>
    <row r="109" spans="2:14" s="230" customFormat="1" ht="15.5">
      <c r="B109" s="231"/>
      <c r="C109" s="503" t="s">
        <v>307</v>
      </c>
      <c r="D109" s="504"/>
      <c r="E109" s="504"/>
      <c r="F109" s="504"/>
      <c r="G109" s="504"/>
      <c r="H109" s="232"/>
      <c r="I109" s="232"/>
      <c r="J109" s="233"/>
      <c r="K109" s="234"/>
      <c r="L109" s="235"/>
      <c r="N109" s="448"/>
    </row>
    <row r="110" spans="2:14" s="236" customFormat="1" ht="81">
      <c r="B110" s="237"/>
      <c r="C110" s="238">
        <f>C107+1</f>
        <v>75</v>
      </c>
      <c r="D110" s="313" t="s">
        <v>308</v>
      </c>
      <c r="E110" s="313" t="s">
        <v>119</v>
      </c>
      <c r="F110" s="314" t="s">
        <v>308</v>
      </c>
      <c r="G110" s="315" t="s">
        <v>309</v>
      </c>
      <c r="H110" s="316" t="s">
        <v>103</v>
      </c>
      <c r="I110" s="317">
        <v>238.05</v>
      </c>
      <c r="J110" s="306">
        <v>1076542</v>
      </c>
      <c r="K110" s="307">
        <f t="shared" si="15"/>
        <v>256270823.09999999</v>
      </c>
      <c r="L110" s="245"/>
      <c r="N110" s="448"/>
    </row>
    <row r="111" spans="2:14" s="236" customFormat="1" ht="40.5">
      <c r="B111" s="237"/>
      <c r="C111" s="246">
        <f t="shared" ref="C111:C114" si="16">C110+1</f>
        <v>76</v>
      </c>
      <c r="D111" s="247" t="s">
        <v>310</v>
      </c>
      <c r="E111" s="247" t="s">
        <v>119</v>
      </c>
      <c r="F111" s="249" t="s">
        <v>311</v>
      </c>
      <c r="G111" s="270" t="s">
        <v>312</v>
      </c>
      <c r="H111" s="271" t="s">
        <v>103</v>
      </c>
      <c r="I111" s="272">
        <v>300</v>
      </c>
      <c r="J111" s="251">
        <v>887497</v>
      </c>
      <c r="K111" s="293">
        <f t="shared" si="15"/>
        <v>266249100</v>
      </c>
      <c r="L111" s="245"/>
      <c r="N111" s="448"/>
    </row>
    <row r="112" spans="2:14" s="236" customFormat="1" ht="40.5">
      <c r="B112" s="237"/>
      <c r="C112" s="246">
        <f t="shared" si="16"/>
        <v>77</v>
      </c>
      <c r="D112" s="247" t="s">
        <v>313</v>
      </c>
      <c r="E112" s="247" t="s">
        <v>119</v>
      </c>
      <c r="F112" s="249" t="s">
        <v>310</v>
      </c>
      <c r="G112" s="270" t="s">
        <v>314</v>
      </c>
      <c r="H112" s="271" t="s">
        <v>103</v>
      </c>
      <c r="I112" s="272">
        <v>111.18</v>
      </c>
      <c r="J112" s="251">
        <v>172773</v>
      </c>
      <c r="K112" s="293">
        <f t="shared" si="15"/>
        <v>19208902.140000001</v>
      </c>
      <c r="L112" s="245"/>
      <c r="N112" s="448"/>
    </row>
    <row r="113" spans="1:14" s="236" customFormat="1" ht="54">
      <c r="B113" s="237"/>
      <c r="C113" s="246">
        <f t="shared" si="16"/>
        <v>78</v>
      </c>
      <c r="D113" s="247" t="s">
        <v>315</v>
      </c>
      <c r="E113" s="247" t="s">
        <v>119</v>
      </c>
      <c r="F113" s="249" t="s">
        <v>313</v>
      </c>
      <c r="G113" s="270" t="s">
        <v>316</v>
      </c>
      <c r="H113" s="271" t="s">
        <v>103</v>
      </c>
      <c r="I113" s="272">
        <v>80.94</v>
      </c>
      <c r="J113" s="251">
        <v>216216</v>
      </c>
      <c r="K113" s="293">
        <f t="shared" si="15"/>
        <v>17500523.039999999</v>
      </c>
      <c r="L113" s="245"/>
      <c r="N113" s="448"/>
    </row>
    <row r="114" spans="1:14" s="236" customFormat="1" ht="54">
      <c r="B114" s="237"/>
      <c r="C114" s="246">
        <f t="shared" si="16"/>
        <v>79</v>
      </c>
      <c r="D114" s="247" t="s">
        <v>317</v>
      </c>
      <c r="E114" s="247" t="s">
        <v>119</v>
      </c>
      <c r="F114" s="249" t="s">
        <v>315</v>
      </c>
      <c r="G114" s="270" t="s">
        <v>318</v>
      </c>
      <c r="H114" s="271" t="s">
        <v>103</v>
      </c>
      <c r="I114" s="272">
        <v>44.349999999999994</v>
      </c>
      <c r="J114" s="251">
        <v>155240</v>
      </c>
      <c r="K114" s="293">
        <f t="shared" si="15"/>
        <v>6884894</v>
      </c>
      <c r="L114" s="245"/>
      <c r="N114" s="448"/>
    </row>
    <row r="115" spans="1:14" s="236" customFormat="1" ht="54">
      <c r="B115" s="237"/>
      <c r="C115" s="246">
        <f>C113+1</f>
        <v>79</v>
      </c>
      <c r="D115" s="247" t="s">
        <v>319</v>
      </c>
      <c r="E115" s="247" t="s">
        <v>119</v>
      </c>
      <c r="F115" s="249" t="s">
        <v>317</v>
      </c>
      <c r="G115" s="270" t="s">
        <v>320</v>
      </c>
      <c r="H115" s="271" t="s">
        <v>103</v>
      </c>
      <c r="I115" s="272">
        <v>41.9</v>
      </c>
      <c r="J115" s="251">
        <v>172517</v>
      </c>
      <c r="K115" s="293">
        <f t="shared" si="15"/>
        <v>7228462.2999999998</v>
      </c>
      <c r="L115" s="245"/>
      <c r="N115" s="448"/>
    </row>
    <row r="116" spans="1:14" s="236" customFormat="1" ht="54">
      <c r="B116" s="237"/>
      <c r="C116" s="253">
        <f>C114+1</f>
        <v>80</v>
      </c>
      <c r="D116" s="254" t="s">
        <v>321</v>
      </c>
      <c r="E116" s="254" t="s">
        <v>119</v>
      </c>
      <c r="F116" s="256" t="s">
        <v>319</v>
      </c>
      <c r="G116" s="278" t="s">
        <v>322</v>
      </c>
      <c r="H116" s="279" t="s">
        <v>103</v>
      </c>
      <c r="I116" s="280">
        <v>4.1100000000000003</v>
      </c>
      <c r="J116" s="258">
        <v>193012</v>
      </c>
      <c r="K116" s="297">
        <f t="shared" si="15"/>
        <v>793279.32</v>
      </c>
      <c r="L116" s="245"/>
      <c r="N116" s="448"/>
    </row>
    <row r="117" spans="1:14" s="236" customFormat="1" ht="16" thickBot="1">
      <c r="B117" s="237"/>
      <c r="C117" s="281"/>
      <c r="D117" s="282"/>
      <c r="E117" s="282"/>
      <c r="F117" s="282"/>
      <c r="G117" s="283"/>
      <c r="H117" s="282"/>
      <c r="I117" s="284"/>
      <c r="J117" s="264"/>
      <c r="K117" s="265">
        <f>SUM(K110:K116)</f>
        <v>574135983.89999998</v>
      </c>
      <c r="L117" s="245"/>
      <c r="N117" s="448"/>
    </row>
    <row r="118" spans="1:14" s="236" customFormat="1" ht="15.5">
      <c r="B118" s="237"/>
      <c r="C118" s="503" t="s">
        <v>323</v>
      </c>
      <c r="D118" s="504"/>
      <c r="E118" s="504"/>
      <c r="F118" s="504"/>
      <c r="G118" s="504"/>
      <c r="H118" s="285"/>
      <c r="I118" s="285"/>
      <c r="J118" s="233"/>
      <c r="K118" s="286"/>
      <c r="L118" s="245"/>
      <c r="N118" s="448"/>
    </row>
    <row r="119" spans="1:14" s="236" customFormat="1" ht="67.5">
      <c r="B119" s="237"/>
      <c r="C119" s="298">
        <f>C116+1</f>
        <v>81</v>
      </c>
      <c r="D119" s="299" t="s">
        <v>324</v>
      </c>
      <c r="E119" s="299" t="s">
        <v>119</v>
      </c>
      <c r="F119" s="300" t="s">
        <v>324</v>
      </c>
      <c r="G119" s="311" t="s">
        <v>325</v>
      </c>
      <c r="H119" s="300" t="s">
        <v>103</v>
      </c>
      <c r="I119" s="302">
        <v>2039.9999999999998</v>
      </c>
      <c r="J119" s="303">
        <v>348129</v>
      </c>
      <c r="K119" s="328">
        <f t="shared" ref="K119:K143" si="17">ROUND(I119*J119,2)</f>
        <v>710183160</v>
      </c>
      <c r="L119" s="245"/>
      <c r="N119" s="448"/>
    </row>
    <row r="120" spans="1:14" s="236" customFormat="1" ht="16" thickBot="1">
      <c r="B120" s="237"/>
      <c r="C120" s="281"/>
      <c r="D120" s="282"/>
      <c r="E120" s="282"/>
      <c r="F120" s="282"/>
      <c r="G120" s="283"/>
      <c r="H120" s="282"/>
      <c r="I120" s="284"/>
      <c r="J120" s="264"/>
      <c r="K120" s="265">
        <f>SUM(K119:K119)</f>
        <v>710183160</v>
      </c>
      <c r="L120" s="245"/>
      <c r="N120" s="448"/>
    </row>
    <row r="121" spans="1:14" s="230" customFormat="1" ht="15.5">
      <c r="A121" s="236"/>
      <c r="B121" s="237"/>
      <c r="C121" s="503" t="s">
        <v>326</v>
      </c>
      <c r="D121" s="504"/>
      <c r="E121" s="504"/>
      <c r="F121" s="504"/>
      <c r="G121" s="504"/>
      <c r="H121" s="285"/>
      <c r="I121" s="285"/>
      <c r="J121" s="233"/>
      <c r="K121" s="286"/>
      <c r="L121" s="245"/>
      <c r="M121" s="236"/>
      <c r="N121" s="448"/>
    </row>
    <row r="122" spans="1:14" s="230" customFormat="1" ht="40.5">
      <c r="A122" s="236"/>
      <c r="B122" s="237"/>
      <c r="C122" s="238">
        <f>C119+1</f>
        <v>82</v>
      </c>
      <c r="D122" s="313" t="s">
        <v>327</v>
      </c>
      <c r="E122" s="313" t="s">
        <v>119</v>
      </c>
      <c r="F122" s="314" t="s">
        <v>327</v>
      </c>
      <c r="G122" s="329" t="s">
        <v>328</v>
      </c>
      <c r="H122" s="314" t="s">
        <v>114</v>
      </c>
      <c r="I122" s="320">
        <v>124</v>
      </c>
      <c r="J122" s="306">
        <v>198494</v>
      </c>
      <c r="K122" s="307">
        <f t="shared" si="17"/>
        <v>24613256</v>
      </c>
      <c r="L122" s="245"/>
      <c r="M122" s="236"/>
      <c r="N122" s="448"/>
    </row>
    <row r="123" spans="1:14" s="230" customFormat="1" ht="40.5">
      <c r="A123" s="236"/>
      <c r="B123" s="237"/>
      <c r="C123" s="246">
        <f t="shared" ref="C123:C143" si="18">C122+1</f>
        <v>83</v>
      </c>
      <c r="D123" s="247" t="s">
        <v>329</v>
      </c>
      <c r="E123" s="247" t="s">
        <v>119</v>
      </c>
      <c r="F123" s="249" t="s">
        <v>329</v>
      </c>
      <c r="G123" s="248" t="s">
        <v>330</v>
      </c>
      <c r="H123" s="249" t="s">
        <v>114</v>
      </c>
      <c r="I123" s="250">
        <v>156</v>
      </c>
      <c r="J123" s="251">
        <v>110217</v>
      </c>
      <c r="K123" s="293">
        <f t="shared" si="17"/>
        <v>17193852</v>
      </c>
      <c r="L123" s="245"/>
      <c r="M123" s="236"/>
      <c r="N123" s="448"/>
    </row>
    <row r="124" spans="1:14" s="230" customFormat="1" ht="40.5">
      <c r="A124" s="236"/>
      <c r="B124" s="237"/>
      <c r="C124" s="246">
        <f t="shared" si="18"/>
        <v>84</v>
      </c>
      <c r="D124" s="247" t="s">
        <v>331</v>
      </c>
      <c r="E124" s="247" t="s">
        <v>119</v>
      </c>
      <c r="F124" s="249" t="s">
        <v>331</v>
      </c>
      <c r="G124" s="248" t="s">
        <v>332</v>
      </c>
      <c r="H124" s="249" t="s">
        <v>114</v>
      </c>
      <c r="I124" s="250">
        <v>66</v>
      </c>
      <c r="J124" s="251">
        <v>47315</v>
      </c>
      <c r="K124" s="293">
        <f t="shared" si="17"/>
        <v>3122790</v>
      </c>
      <c r="L124" s="245"/>
      <c r="M124" s="236"/>
      <c r="N124" s="448"/>
    </row>
    <row r="125" spans="1:14" s="230" customFormat="1" ht="40.5">
      <c r="A125" s="236"/>
      <c r="B125" s="237"/>
      <c r="C125" s="246">
        <f t="shared" si="18"/>
        <v>85</v>
      </c>
      <c r="D125" s="247" t="s">
        <v>333</v>
      </c>
      <c r="E125" s="247" t="s">
        <v>119</v>
      </c>
      <c r="F125" s="249" t="s">
        <v>333</v>
      </c>
      <c r="G125" s="248" t="s">
        <v>334</v>
      </c>
      <c r="H125" s="249" t="s">
        <v>114</v>
      </c>
      <c r="I125" s="250">
        <v>25</v>
      </c>
      <c r="J125" s="251">
        <v>54566</v>
      </c>
      <c r="K125" s="293">
        <f t="shared" si="17"/>
        <v>1364150</v>
      </c>
      <c r="L125" s="245"/>
      <c r="M125" s="236"/>
      <c r="N125" s="448"/>
    </row>
    <row r="126" spans="1:14" s="230" customFormat="1" ht="40.5">
      <c r="A126" s="236"/>
      <c r="B126" s="237"/>
      <c r="C126" s="246">
        <f t="shared" si="18"/>
        <v>86</v>
      </c>
      <c r="D126" s="247" t="s">
        <v>335</v>
      </c>
      <c r="E126" s="247" t="s">
        <v>119</v>
      </c>
      <c r="F126" s="249" t="s">
        <v>335</v>
      </c>
      <c r="G126" s="248" t="s">
        <v>336</v>
      </c>
      <c r="H126" s="249" t="s">
        <v>114</v>
      </c>
      <c r="I126" s="250">
        <v>227</v>
      </c>
      <c r="J126" s="251">
        <v>406529</v>
      </c>
      <c r="K126" s="293">
        <f t="shared" si="17"/>
        <v>92282083</v>
      </c>
      <c r="L126" s="245"/>
      <c r="M126" s="236"/>
      <c r="N126" s="448"/>
    </row>
    <row r="127" spans="1:14" s="230" customFormat="1" ht="40.5">
      <c r="A127" s="236"/>
      <c r="B127" s="237"/>
      <c r="C127" s="246">
        <f t="shared" si="18"/>
        <v>87</v>
      </c>
      <c r="D127" s="247" t="s">
        <v>337</v>
      </c>
      <c r="E127" s="247" t="s">
        <v>119</v>
      </c>
      <c r="F127" s="249" t="s">
        <v>337</v>
      </c>
      <c r="G127" s="330" t="s">
        <v>338</v>
      </c>
      <c r="H127" s="249" t="s">
        <v>114</v>
      </c>
      <c r="I127" s="295">
        <v>24</v>
      </c>
      <c r="J127" s="251">
        <v>70862</v>
      </c>
      <c r="K127" s="293">
        <f t="shared" si="17"/>
        <v>1700688</v>
      </c>
      <c r="L127" s="245"/>
      <c r="M127" s="236"/>
      <c r="N127" s="448"/>
    </row>
    <row r="128" spans="1:14" s="230" customFormat="1" ht="40.5">
      <c r="A128" s="236"/>
      <c r="B128" s="237"/>
      <c r="C128" s="246">
        <f t="shared" si="18"/>
        <v>88</v>
      </c>
      <c r="D128" s="247" t="s">
        <v>339</v>
      </c>
      <c r="E128" s="247" t="s">
        <v>119</v>
      </c>
      <c r="F128" s="249" t="s">
        <v>339</v>
      </c>
      <c r="G128" s="330" t="s">
        <v>340</v>
      </c>
      <c r="H128" s="249" t="s">
        <v>114</v>
      </c>
      <c r="I128" s="295">
        <v>14</v>
      </c>
      <c r="J128" s="251">
        <v>105457</v>
      </c>
      <c r="K128" s="293">
        <f t="shared" si="17"/>
        <v>1476398</v>
      </c>
      <c r="L128" s="245"/>
      <c r="M128" s="236"/>
      <c r="N128" s="448"/>
    </row>
    <row r="129" spans="1:14" s="230" customFormat="1" ht="40.5">
      <c r="A129" s="236"/>
      <c r="B129" s="237"/>
      <c r="C129" s="246">
        <f t="shared" si="18"/>
        <v>89</v>
      </c>
      <c r="D129" s="247" t="s">
        <v>341</v>
      </c>
      <c r="E129" s="247" t="s">
        <v>119</v>
      </c>
      <c r="F129" s="249" t="s">
        <v>341</v>
      </c>
      <c r="G129" s="330" t="s">
        <v>342</v>
      </c>
      <c r="H129" s="249" t="s">
        <v>114</v>
      </c>
      <c r="I129" s="295">
        <v>9</v>
      </c>
      <c r="J129" s="251">
        <v>613120</v>
      </c>
      <c r="K129" s="293">
        <f t="shared" si="17"/>
        <v>5518080</v>
      </c>
      <c r="L129" s="245"/>
      <c r="M129" s="236"/>
      <c r="N129" s="448"/>
    </row>
    <row r="130" spans="1:14" s="230" customFormat="1" ht="40.5">
      <c r="A130" s="236"/>
      <c r="B130" s="237"/>
      <c r="C130" s="246">
        <f t="shared" si="18"/>
        <v>90</v>
      </c>
      <c r="D130" s="247" t="s">
        <v>343</v>
      </c>
      <c r="E130" s="247" t="s">
        <v>119</v>
      </c>
      <c r="F130" s="249" t="s">
        <v>343</v>
      </c>
      <c r="G130" s="330" t="s">
        <v>344</v>
      </c>
      <c r="H130" s="249" t="s">
        <v>114</v>
      </c>
      <c r="I130" s="295">
        <v>24</v>
      </c>
      <c r="J130" s="251">
        <v>153961</v>
      </c>
      <c r="K130" s="293">
        <f t="shared" si="17"/>
        <v>3695064</v>
      </c>
      <c r="L130" s="245"/>
      <c r="M130" s="236"/>
      <c r="N130" s="448"/>
    </row>
    <row r="131" spans="1:14" s="230" customFormat="1" ht="40.5">
      <c r="A131" s="236"/>
      <c r="B131" s="237"/>
      <c r="C131" s="246">
        <f t="shared" si="18"/>
        <v>91</v>
      </c>
      <c r="D131" s="247" t="s">
        <v>345</v>
      </c>
      <c r="E131" s="247" t="s">
        <v>119</v>
      </c>
      <c r="F131" s="249" t="s">
        <v>345</v>
      </c>
      <c r="G131" s="330" t="s">
        <v>346</v>
      </c>
      <c r="H131" s="249" t="s">
        <v>114</v>
      </c>
      <c r="I131" s="295">
        <v>30</v>
      </c>
      <c r="J131" s="251">
        <v>244121</v>
      </c>
      <c r="K131" s="293">
        <f t="shared" si="17"/>
        <v>7323630</v>
      </c>
      <c r="L131" s="245"/>
      <c r="M131" s="236"/>
      <c r="N131" s="448"/>
    </row>
    <row r="132" spans="1:14" s="230" customFormat="1" ht="40.5">
      <c r="A132" s="236"/>
      <c r="B132" s="237"/>
      <c r="C132" s="246">
        <f t="shared" si="18"/>
        <v>92</v>
      </c>
      <c r="D132" s="247" t="s">
        <v>347</v>
      </c>
      <c r="E132" s="247" t="s">
        <v>119</v>
      </c>
      <c r="F132" s="249" t="s">
        <v>347</v>
      </c>
      <c r="G132" s="330" t="s">
        <v>348</v>
      </c>
      <c r="H132" s="249" t="s">
        <v>114</v>
      </c>
      <c r="I132" s="295">
        <v>22</v>
      </c>
      <c r="J132" s="251">
        <v>221254</v>
      </c>
      <c r="K132" s="293">
        <f t="shared" si="17"/>
        <v>4867588</v>
      </c>
      <c r="L132" s="245"/>
      <c r="M132" s="236"/>
      <c r="N132" s="448"/>
    </row>
    <row r="133" spans="1:14" s="230" customFormat="1" ht="40.5">
      <c r="A133" s="236"/>
      <c r="B133" s="237"/>
      <c r="C133" s="331">
        <f t="shared" si="18"/>
        <v>93</v>
      </c>
      <c r="D133" s="332" t="s">
        <v>349</v>
      </c>
      <c r="E133" s="247" t="s">
        <v>119</v>
      </c>
      <c r="F133" s="273" t="s">
        <v>349</v>
      </c>
      <c r="G133" s="330" t="s">
        <v>350</v>
      </c>
      <c r="H133" s="273" t="s">
        <v>114</v>
      </c>
      <c r="I133" s="295">
        <v>18</v>
      </c>
      <c r="J133" s="277">
        <v>472535</v>
      </c>
      <c r="K133" s="333">
        <f t="shared" si="17"/>
        <v>8505630</v>
      </c>
      <c r="L133" s="245"/>
      <c r="M133" s="236"/>
      <c r="N133" s="448"/>
    </row>
    <row r="134" spans="1:14" s="230" customFormat="1" ht="40.5">
      <c r="A134" s="236"/>
      <c r="B134" s="237"/>
      <c r="C134" s="246">
        <f t="shared" si="18"/>
        <v>94</v>
      </c>
      <c r="D134" s="247" t="s">
        <v>351</v>
      </c>
      <c r="E134" s="247" t="s">
        <v>119</v>
      </c>
      <c r="F134" s="249" t="s">
        <v>351</v>
      </c>
      <c r="G134" s="248" t="s">
        <v>352</v>
      </c>
      <c r="H134" s="249" t="s">
        <v>114</v>
      </c>
      <c r="I134" s="250">
        <v>49</v>
      </c>
      <c r="J134" s="251">
        <v>276731</v>
      </c>
      <c r="K134" s="293">
        <f t="shared" si="17"/>
        <v>13559819</v>
      </c>
      <c r="L134" s="245"/>
      <c r="M134" s="236"/>
      <c r="N134" s="448"/>
    </row>
    <row r="135" spans="1:14" s="230" customFormat="1" ht="40.5">
      <c r="A135" s="236"/>
      <c r="B135" s="237"/>
      <c r="C135" s="246">
        <f t="shared" si="18"/>
        <v>95</v>
      </c>
      <c r="D135" s="247" t="s">
        <v>353</v>
      </c>
      <c r="E135" s="247" t="s">
        <v>119</v>
      </c>
      <c r="F135" s="249" t="s">
        <v>353</v>
      </c>
      <c r="G135" s="248" t="s">
        <v>354</v>
      </c>
      <c r="H135" s="249" t="s">
        <v>114</v>
      </c>
      <c r="I135" s="250">
        <v>79</v>
      </c>
      <c r="J135" s="251">
        <v>280823</v>
      </c>
      <c r="K135" s="293">
        <f t="shared" si="17"/>
        <v>22185017</v>
      </c>
      <c r="L135" s="245"/>
      <c r="M135" s="236"/>
      <c r="N135" s="448"/>
    </row>
    <row r="136" spans="1:14" s="230" customFormat="1" ht="40.5">
      <c r="A136" s="236"/>
      <c r="B136" s="237"/>
      <c r="C136" s="246">
        <f t="shared" si="18"/>
        <v>96</v>
      </c>
      <c r="D136" s="247" t="s">
        <v>355</v>
      </c>
      <c r="E136" s="247" t="s">
        <v>100</v>
      </c>
      <c r="F136" s="249" t="s">
        <v>356</v>
      </c>
      <c r="G136" s="248" t="s">
        <v>357</v>
      </c>
      <c r="H136" s="249" t="s">
        <v>114</v>
      </c>
      <c r="I136" s="250">
        <v>16</v>
      </c>
      <c r="J136" s="251">
        <v>1289498</v>
      </c>
      <c r="K136" s="293">
        <f t="shared" si="17"/>
        <v>20631968</v>
      </c>
      <c r="L136" s="245"/>
      <c r="M136" s="236"/>
      <c r="N136" s="448"/>
    </row>
    <row r="137" spans="1:14" s="230" customFormat="1" ht="40.5">
      <c r="A137" s="236"/>
      <c r="B137" s="237"/>
      <c r="C137" s="246">
        <f t="shared" si="18"/>
        <v>97</v>
      </c>
      <c r="D137" s="247" t="s">
        <v>358</v>
      </c>
      <c r="E137" s="247" t="s">
        <v>119</v>
      </c>
      <c r="F137" s="249" t="s">
        <v>358</v>
      </c>
      <c r="G137" s="248" t="s">
        <v>359</v>
      </c>
      <c r="H137" s="249" t="s">
        <v>114</v>
      </c>
      <c r="I137" s="250">
        <v>46</v>
      </c>
      <c r="J137" s="251">
        <v>445170</v>
      </c>
      <c r="K137" s="293">
        <f t="shared" si="17"/>
        <v>20477820</v>
      </c>
      <c r="L137" s="245"/>
      <c r="M137" s="236"/>
      <c r="N137" s="448"/>
    </row>
    <row r="138" spans="1:14" s="230" customFormat="1" ht="40.5">
      <c r="A138" s="236"/>
      <c r="B138" s="237"/>
      <c r="C138" s="246">
        <f t="shared" si="18"/>
        <v>98</v>
      </c>
      <c r="D138" s="247" t="s">
        <v>360</v>
      </c>
      <c r="E138" s="247" t="s">
        <v>119</v>
      </c>
      <c r="F138" s="249" t="s">
        <v>360</v>
      </c>
      <c r="G138" s="248" t="s">
        <v>361</v>
      </c>
      <c r="H138" s="249" t="s">
        <v>114</v>
      </c>
      <c r="I138" s="250">
        <v>4</v>
      </c>
      <c r="J138" s="251">
        <v>438457</v>
      </c>
      <c r="K138" s="293">
        <f t="shared" si="17"/>
        <v>1753828</v>
      </c>
      <c r="L138" s="245"/>
      <c r="M138" s="236"/>
      <c r="N138" s="448"/>
    </row>
    <row r="139" spans="1:14" s="230" customFormat="1" ht="40.5">
      <c r="A139" s="236"/>
      <c r="B139" s="237"/>
      <c r="C139" s="334">
        <f t="shared" si="18"/>
        <v>99</v>
      </c>
      <c r="D139" s="335" t="s">
        <v>362</v>
      </c>
      <c r="E139" s="247" t="s">
        <v>119</v>
      </c>
      <c r="F139" s="336" t="s">
        <v>362</v>
      </c>
      <c r="G139" s="337" t="s">
        <v>363</v>
      </c>
      <c r="H139" s="336" t="s">
        <v>114</v>
      </c>
      <c r="I139" s="338">
        <v>1</v>
      </c>
      <c r="J139" s="339">
        <v>2683154</v>
      </c>
      <c r="K139" s="340">
        <f t="shared" si="17"/>
        <v>2683154</v>
      </c>
      <c r="L139" s="245"/>
      <c r="M139" s="236"/>
      <c r="N139" s="448"/>
    </row>
    <row r="140" spans="1:14" s="230" customFormat="1" ht="40.5">
      <c r="A140" s="236"/>
      <c r="B140" s="237"/>
      <c r="C140" s="246">
        <f t="shared" si="18"/>
        <v>100</v>
      </c>
      <c r="D140" s="247" t="s">
        <v>364</v>
      </c>
      <c r="E140" s="247" t="s">
        <v>119</v>
      </c>
      <c r="F140" s="249" t="s">
        <v>364</v>
      </c>
      <c r="G140" s="330" t="s">
        <v>365</v>
      </c>
      <c r="H140" s="249" t="s">
        <v>114</v>
      </c>
      <c r="I140" s="295">
        <v>4</v>
      </c>
      <c r="J140" s="251">
        <v>75695</v>
      </c>
      <c r="K140" s="293">
        <f t="shared" si="17"/>
        <v>302780</v>
      </c>
      <c r="L140" s="245"/>
      <c r="M140" s="236"/>
      <c r="N140" s="448"/>
    </row>
    <row r="141" spans="1:14" s="230" customFormat="1" ht="40.5">
      <c r="A141" s="236"/>
      <c r="B141" s="237"/>
      <c r="C141" s="246">
        <f t="shared" si="18"/>
        <v>101</v>
      </c>
      <c r="D141" s="247" t="s">
        <v>366</v>
      </c>
      <c r="E141" s="247" t="s">
        <v>119</v>
      </c>
      <c r="F141" s="249" t="s">
        <v>366</v>
      </c>
      <c r="G141" s="330" t="s">
        <v>367</v>
      </c>
      <c r="H141" s="249" t="s">
        <v>114</v>
      </c>
      <c r="I141" s="295">
        <v>8</v>
      </c>
      <c r="J141" s="251">
        <v>72953</v>
      </c>
      <c r="K141" s="293">
        <f t="shared" si="17"/>
        <v>583624</v>
      </c>
      <c r="L141" s="245"/>
      <c r="M141" s="236"/>
      <c r="N141" s="448"/>
    </row>
    <row r="142" spans="1:14" s="236" customFormat="1" ht="40.5">
      <c r="B142" s="237"/>
      <c r="C142" s="246">
        <f t="shared" si="18"/>
        <v>102</v>
      </c>
      <c r="D142" s="247" t="s">
        <v>368</v>
      </c>
      <c r="E142" s="247" t="s">
        <v>119</v>
      </c>
      <c r="F142" s="249" t="s">
        <v>368</v>
      </c>
      <c r="G142" s="330" t="s">
        <v>369</v>
      </c>
      <c r="H142" s="249" t="s">
        <v>114</v>
      </c>
      <c r="I142" s="295">
        <v>29</v>
      </c>
      <c r="J142" s="251">
        <v>173024</v>
      </c>
      <c r="K142" s="293">
        <f t="shared" si="17"/>
        <v>5017696</v>
      </c>
      <c r="L142" s="245"/>
      <c r="N142" s="448"/>
    </row>
    <row r="143" spans="1:14" s="236" customFormat="1" ht="40.5">
      <c r="B143" s="237"/>
      <c r="C143" s="253">
        <f t="shared" si="18"/>
        <v>103</v>
      </c>
      <c r="D143" s="254" t="s">
        <v>370</v>
      </c>
      <c r="E143" s="254" t="s">
        <v>119</v>
      </c>
      <c r="F143" s="256" t="s">
        <v>370</v>
      </c>
      <c r="G143" s="255" t="s">
        <v>371</v>
      </c>
      <c r="H143" s="256" t="s">
        <v>114</v>
      </c>
      <c r="I143" s="257">
        <v>114</v>
      </c>
      <c r="J143" s="258">
        <v>113160</v>
      </c>
      <c r="K143" s="297">
        <f t="shared" si="17"/>
        <v>12900240</v>
      </c>
      <c r="L143" s="245"/>
      <c r="N143" s="448"/>
    </row>
    <row r="144" spans="1:14" s="236" customFormat="1" ht="16" thickBot="1">
      <c r="B144" s="237"/>
      <c r="C144" s="281"/>
      <c r="D144" s="282"/>
      <c r="E144" s="282"/>
      <c r="F144" s="282"/>
      <c r="G144" s="283"/>
      <c r="H144" s="282"/>
      <c r="I144" s="284"/>
      <c r="J144" s="264"/>
      <c r="K144" s="265">
        <f>SUM(K122:K143)</f>
        <v>271759155</v>
      </c>
      <c r="L144" s="245"/>
      <c r="N144" s="448"/>
    </row>
    <row r="145" spans="2:14" s="236" customFormat="1" ht="15.5">
      <c r="B145" s="237"/>
      <c r="C145" s="503" t="s">
        <v>372</v>
      </c>
      <c r="D145" s="504"/>
      <c r="E145" s="504"/>
      <c r="F145" s="504"/>
      <c r="G145" s="504"/>
      <c r="H145" s="285"/>
      <c r="I145" s="285"/>
      <c r="J145" s="233"/>
      <c r="K145" s="286"/>
      <c r="L145" s="245"/>
      <c r="N145" s="448"/>
    </row>
    <row r="146" spans="2:14" s="236" customFormat="1" ht="132.75" customHeight="1">
      <c r="B146" s="237"/>
      <c r="C146" s="238">
        <f>C143+1</f>
        <v>104</v>
      </c>
      <c r="D146" s="313" t="s">
        <v>373</v>
      </c>
      <c r="E146" s="313" t="s">
        <v>119</v>
      </c>
      <c r="F146" s="314" t="s">
        <v>373</v>
      </c>
      <c r="G146" s="305" t="s">
        <v>374</v>
      </c>
      <c r="H146" s="314" t="s">
        <v>103</v>
      </c>
      <c r="I146" s="320">
        <v>1.44</v>
      </c>
      <c r="J146" s="306">
        <v>648551</v>
      </c>
      <c r="K146" s="307">
        <f t="shared" ref="K146:K155" si="19">ROUND(I146*J146,2)</f>
        <v>933913.44</v>
      </c>
      <c r="L146" s="245"/>
      <c r="N146" s="448"/>
    </row>
    <row r="147" spans="2:14" s="236" customFormat="1" ht="167.25" customHeight="1">
      <c r="B147" s="237"/>
      <c r="C147" s="246">
        <f t="shared" ref="C147:C155" si="20">C146+1</f>
        <v>105</v>
      </c>
      <c r="D147" s="247" t="s">
        <v>375</v>
      </c>
      <c r="E147" s="247" t="s">
        <v>119</v>
      </c>
      <c r="F147" s="249" t="s">
        <v>375</v>
      </c>
      <c r="G147" s="330" t="s">
        <v>376</v>
      </c>
      <c r="H147" s="273" t="s">
        <v>103</v>
      </c>
      <c r="I147" s="295">
        <v>1003.42</v>
      </c>
      <c r="J147" s="251">
        <v>826173</v>
      </c>
      <c r="K147" s="293">
        <f t="shared" si="19"/>
        <v>828998511.65999997</v>
      </c>
      <c r="L147" s="245"/>
      <c r="N147" s="448"/>
    </row>
    <row r="148" spans="2:14" s="236" customFormat="1" ht="193.5" customHeight="1">
      <c r="B148" s="237"/>
      <c r="C148" s="246">
        <f t="shared" si="20"/>
        <v>106</v>
      </c>
      <c r="D148" s="247" t="s">
        <v>377</v>
      </c>
      <c r="E148" s="247" t="s">
        <v>119</v>
      </c>
      <c r="F148" s="249" t="s">
        <v>377</v>
      </c>
      <c r="G148" s="330" t="s">
        <v>378</v>
      </c>
      <c r="H148" s="273" t="s">
        <v>103</v>
      </c>
      <c r="I148" s="295">
        <v>134.68</v>
      </c>
      <c r="J148" s="251">
        <v>1307687</v>
      </c>
      <c r="K148" s="293">
        <f t="shared" si="19"/>
        <v>176119285.16</v>
      </c>
      <c r="L148" s="245"/>
      <c r="N148" s="448"/>
    </row>
    <row r="149" spans="2:14" s="236" customFormat="1" ht="131.25" customHeight="1">
      <c r="B149" s="237"/>
      <c r="C149" s="246">
        <f t="shared" si="20"/>
        <v>107</v>
      </c>
      <c r="D149" s="247" t="s">
        <v>379</v>
      </c>
      <c r="E149" s="247" t="s">
        <v>119</v>
      </c>
      <c r="F149" s="249" t="s">
        <v>379</v>
      </c>
      <c r="G149" s="330" t="s">
        <v>380</v>
      </c>
      <c r="H149" s="273" t="s">
        <v>103</v>
      </c>
      <c r="I149" s="295">
        <v>72.42</v>
      </c>
      <c r="J149" s="251">
        <v>945260</v>
      </c>
      <c r="K149" s="293">
        <f t="shared" si="19"/>
        <v>68455729.200000003</v>
      </c>
      <c r="L149" s="245"/>
      <c r="N149" s="448"/>
    </row>
    <row r="150" spans="2:14" s="236" customFormat="1" ht="111" customHeight="1">
      <c r="B150" s="237"/>
      <c r="C150" s="246">
        <f t="shared" si="20"/>
        <v>108</v>
      </c>
      <c r="D150" s="247" t="s">
        <v>381</v>
      </c>
      <c r="E150" s="247" t="s">
        <v>119</v>
      </c>
      <c r="F150" s="249" t="s">
        <v>381</v>
      </c>
      <c r="G150" s="330" t="s">
        <v>382</v>
      </c>
      <c r="H150" s="273" t="s">
        <v>103</v>
      </c>
      <c r="I150" s="295">
        <v>777.71</v>
      </c>
      <c r="J150" s="251">
        <v>963817</v>
      </c>
      <c r="K150" s="293">
        <f t="shared" si="19"/>
        <v>749570119.07000005</v>
      </c>
      <c r="L150" s="245"/>
      <c r="N150" s="448"/>
    </row>
    <row r="151" spans="2:14" s="236" customFormat="1" ht="198.75" customHeight="1">
      <c r="B151" s="237"/>
      <c r="C151" s="246">
        <f t="shared" si="20"/>
        <v>109</v>
      </c>
      <c r="D151" s="247" t="s">
        <v>383</v>
      </c>
      <c r="E151" s="247" t="s">
        <v>119</v>
      </c>
      <c r="F151" s="249" t="s">
        <v>383</v>
      </c>
      <c r="G151" s="330" t="s">
        <v>384</v>
      </c>
      <c r="H151" s="273" t="s">
        <v>114</v>
      </c>
      <c r="I151" s="295">
        <v>17</v>
      </c>
      <c r="J151" s="251">
        <v>3457088</v>
      </c>
      <c r="K151" s="293">
        <f t="shared" si="19"/>
        <v>58770496</v>
      </c>
      <c r="L151" s="245"/>
      <c r="N151" s="448"/>
    </row>
    <row r="152" spans="2:14" s="236" customFormat="1" ht="187.5" customHeight="1">
      <c r="B152" s="237"/>
      <c r="C152" s="246">
        <f t="shared" si="20"/>
        <v>110</v>
      </c>
      <c r="D152" s="247" t="s">
        <v>385</v>
      </c>
      <c r="E152" s="247" t="s">
        <v>119</v>
      </c>
      <c r="F152" s="249" t="s">
        <v>385</v>
      </c>
      <c r="G152" s="330" t="s">
        <v>386</v>
      </c>
      <c r="H152" s="273" t="s">
        <v>114</v>
      </c>
      <c r="I152" s="295">
        <v>5</v>
      </c>
      <c r="J152" s="251">
        <v>1735844</v>
      </c>
      <c r="K152" s="293">
        <f t="shared" si="19"/>
        <v>8679220</v>
      </c>
      <c r="L152" s="245"/>
      <c r="N152" s="448"/>
    </row>
    <row r="153" spans="2:14" s="236" customFormat="1" ht="40.5">
      <c r="B153" s="237"/>
      <c r="C153" s="246">
        <f t="shared" si="20"/>
        <v>111</v>
      </c>
      <c r="D153" s="247" t="s">
        <v>387</v>
      </c>
      <c r="E153" s="247" t="s">
        <v>119</v>
      </c>
      <c r="F153" s="249" t="s">
        <v>387</v>
      </c>
      <c r="G153" s="330" t="s">
        <v>388</v>
      </c>
      <c r="H153" s="273" t="s">
        <v>114</v>
      </c>
      <c r="I153" s="295">
        <v>25</v>
      </c>
      <c r="J153" s="251">
        <v>4649947</v>
      </c>
      <c r="K153" s="293">
        <f t="shared" si="19"/>
        <v>116248675</v>
      </c>
      <c r="L153" s="245"/>
      <c r="N153" s="448"/>
    </row>
    <row r="154" spans="2:14" s="236" customFormat="1" ht="40.5">
      <c r="B154" s="237"/>
      <c r="C154" s="246">
        <f t="shared" si="20"/>
        <v>112</v>
      </c>
      <c r="D154" s="247" t="s">
        <v>389</v>
      </c>
      <c r="E154" s="247" t="s">
        <v>119</v>
      </c>
      <c r="F154" s="273" t="s">
        <v>390</v>
      </c>
      <c r="G154" s="330" t="s">
        <v>391</v>
      </c>
      <c r="H154" s="273" t="s">
        <v>114</v>
      </c>
      <c r="I154" s="295">
        <v>5</v>
      </c>
      <c r="J154" s="251">
        <v>5353042</v>
      </c>
      <c r="K154" s="293">
        <f t="shared" si="19"/>
        <v>26765210</v>
      </c>
      <c r="L154" s="245"/>
      <c r="N154" s="448"/>
    </row>
    <row r="155" spans="2:14" s="236" customFormat="1" ht="54">
      <c r="B155" s="237"/>
      <c r="C155" s="253">
        <f t="shared" si="20"/>
        <v>113</v>
      </c>
      <c r="D155" s="254" t="s">
        <v>392</v>
      </c>
      <c r="E155" s="254" t="s">
        <v>119</v>
      </c>
      <c r="F155" s="256" t="s">
        <v>393</v>
      </c>
      <c r="G155" s="341" t="s">
        <v>394</v>
      </c>
      <c r="H155" s="256" t="s">
        <v>103</v>
      </c>
      <c r="I155" s="257">
        <v>537.76</v>
      </c>
      <c r="J155" s="258">
        <v>1919745</v>
      </c>
      <c r="K155" s="297">
        <f t="shared" si="19"/>
        <v>1032362071.2</v>
      </c>
      <c r="L155" s="245"/>
      <c r="N155" s="448"/>
    </row>
    <row r="156" spans="2:14" s="236" customFormat="1" ht="16" thickBot="1">
      <c r="B156" s="237"/>
      <c r="C156" s="281"/>
      <c r="D156" s="282"/>
      <c r="E156" s="282"/>
      <c r="F156" s="282"/>
      <c r="G156" s="283"/>
      <c r="H156" s="282"/>
      <c r="I156" s="284"/>
      <c r="J156" s="264"/>
      <c r="K156" s="265">
        <f>SUM(K146:K155)</f>
        <v>3066903230.7300005</v>
      </c>
      <c r="L156" s="245"/>
      <c r="N156" s="448"/>
    </row>
    <row r="157" spans="2:14" s="230" customFormat="1" ht="15.5">
      <c r="B157" s="231"/>
      <c r="C157" s="503" t="s">
        <v>395</v>
      </c>
      <c r="D157" s="504"/>
      <c r="E157" s="504"/>
      <c r="F157" s="504"/>
      <c r="G157" s="504"/>
      <c r="H157" s="232"/>
      <c r="I157" s="232"/>
      <c r="J157" s="233"/>
      <c r="K157" s="234"/>
      <c r="L157" s="235"/>
      <c r="N157" s="448"/>
    </row>
    <row r="158" spans="2:14" s="230" customFormat="1" ht="54">
      <c r="B158" s="231"/>
      <c r="C158" s="238">
        <f>C155+1</f>
        <v>114</v>
      </c>
      <c r="D158" s="313" t="s">
        <v>396</v>
      </c>
      <c r="E158" s="313" t="s">
        <v>119</v>
      </c>
      <c r="F158" s="314" t="s">
        <v>397</v>
      </c>
      <c r="G158" s="342" t="s">
        <v>398</v>
      </c>
      <c r="H158" s="314" t="s">
        <v>103</v>
      </c>
      <c r="I158" s="320">
        <v>187.85</v>
      </c>
      <c r="J158" s="343">
        <v>666526</v>
      </c>
      <c r="K158" s="344">
        <f t="shared" ref="K158:K168" si="21">ROUND(I158*J158,2)</f>
        <v>125206909.09999999</v>
      </c>
      <c r="L158" s="235"/>
      <c r="N158" s="448"/>
    </row>
    <row r="159" spans="2:14" s="230" customFormat="1" ht="54">
      <c r="B159" s="231"/>
      <c r="C159" s="246">
        <f t="shared" ref="C159:C168" si="22">C158+1</f>
        <v>115</v>
      </c>
      <c r="D159" s="247" t="s">
        <v>399</v>
      </c>
      <c r="E159" s="247" t="s">
        <v>119</v>
      </c>
      <c r="F159" s="249" t="s">
        <v>400</v>
      </c>
      <c r="G159" s="345" t="s">
        <v>401</v>
      </c>
      <c r="H159" s="249" t="s">
        <v>103</v>
      </c>
      <c r="I159" s="250">
        <v>64.06</v>
      </c>
      <c r="J159" s="251">
        <v>857209</v>
      </c>
      <c r="K159" s="293">
        <f t="shared" si="21"/>
        <v>54912808.539999999</v>
      </c>
      <c r="L159" s="235"/>
      <c r="N159" s="448"/>
    </row>
    <row r="160" spans="2:14" s="230" customFormat="1" ht="67.5">
      <c r="B160" s="231"/>
      <c r="C160" s="246">
        <f t="shared" si="22"/>
        <v>116</v>
      </c>
      <c r="D160" s="247" t="s">
        <v>402</v>
      </c>
      <c r="E160" s="247" t="s">
        <v>119</v>
      </c>
      <c r="F160" s="249" t="s">
        <v>403</v>
      </c>
      <c r="G160" s="345" t="s">
        <v>404</v>
      </c>
      <c r="H160" s="249" t="s">
        <v>114</v>
      </c>
      <c r="I160" s="250">
        <v>8</v>
      </c>
      <c r="J160" s="251">
        <v>15406454</v>
      </c>
      <c r="K160" s="293">
        <f t="shared" si="21"/>
        <v>123251632</v>
      </c>
      <c r="L160" s="235"/>
      <c r="N160" s="448"/>
    </row>
    <row r="161" spans="2:14" s="230" customFormat="1" ht="40.5">
      <c r="B161" s="231"/>
      <c r="C161" s="246">
        <f t="shared" si="22"/>
        <v>117</v>
      </c>
      <c r="D161" s="247" t="s">
        <v>405</v>
      </c>
      <c r="E161" s="247" t="s">
        <v>119</v>
      </c>
      <c r="F161" s="249" t="s">
        <v>406</v>
      </c>
      <c r="G161" s="345" t="s">
        <v>407</v>
      </c>
      <c r="H161" s="249" t="s">
        <v>114</v>
      </c>
      <c r="I161" s="250">
        <v>3</v>
      </c>
      <c r="J161" s="251">
        <v>10236954</v>
      </c>
      <c r="K161" s="293">
        <f t="shared" si="21"/>
        <v>30710862</v>
      </c>
      <c r="L161" s="235"/>
      <c r="N161" s="448"/>
    </row>
    <row r="162" spans="2:14" s="230" customFormat="1" ht="40.5">
      <c r="B162" s="231"/>
      <c r="C162" s="246">
        <f t="shared" si="22"/>
        <v>118</v>
      </c>
      <c r="D162" s="247" t="s">
        <v>408</v>
      </c>
      <c r="E162" s="247" t="s">
        <v>119</v>
      </c>
      <c r="F162" s="249" t="s">
        <v>409</v>
      </c>
      <c r="G162" s="345" t="s">
        <v>410</v>
      </c>
      <c r="H162" s="249" t="s">
        <v>114</v>
      </c>
      <c r="I162" s="250">
        <v>1</v>
      </c>
      <c r="J162" s="251">
        <v>7890070</v>
      </c>
      <c r="K162" s="293">
        <f t="shared" si="21"/>
        <v>7890070</v>
      </c>
      <c r="L162" s="235"/>
      <c r="N162" s="448"/>
    </row>
    <row r="163" spans="2:14" s="230" customFormat="1" ht="54">
      <c r="B163" s="231"/>
      <c r="C163" s="246">
        <f t="shared" si="22"/>
        <v>119</v>
      </c>
      <c r="D163" s="247" t="s">
        <v>411</v>
      </c>
      <c r="E163" s="247" t="s">
        <v>119</v>
      </c>
      <c r="F163" s="249" t="s">
        <v>412</v>
      </c>
      <c r="G163" s="345" t="s">
        <v>413</v>
      </c>
      <c r="H163" s="249" t="s">
        <v>114</v>
      </c>
      <c r="I163" s="250">
        <v>1</v>
      </c>
      <c r="J163" s="251">
        <v>17957580</v>
      </c>
      <c r="K163" s="293">
        <f t="shared" si="21"/>
        <v>17957580</v>
      </c>
      <c r="L163" s="235"/>
      <c r="N163" s="448"/>
    </row>
    <row r="164" spans="2:14" s="230" customFormat="1" ht="40.5">
      <c r="B164" s="231"/>
      <c r="C164" s="246">
        <f t="shared" si="22"/>
        <v>120</v>
      </c>
      <c r="D164" s="247" t="s">
        <v>414</v>
      </c>
      <c r="E164" s="247" t="s">
        <v>119</v>
      </c>
      <c r="F164" s="249" t="s">
        <v>415</v>
      </c>
      <c r="G164" s="345" t="s">
        <v>416</v>
      </c>
      <c r="H164" s="249" t="s">
        <v>114</v>
      </c>
      <c r="I164" s="250">
        <v>4</v>
      </c>
      <c r="J164" s="251">
        <v>10366455</v>
      </c>
      <c r="K164" s="293">
        <f t="shared" si="21"/>
        <v>41465820</v>
      </c>
      <c r="L164" s="235"/>
      <c r="N164" s="448"/>
    </row>
    <row r="165" spans="2:14" s="230" customFormat="1" ht="67.5">
      <c r="B165" s="231"/>
      <c r="C165" s="246">
        <f t="shared" si="22"/>
        <v>121</v>
      </c>
      <c r="D165" s="247" t="s">
        <v>417</v>
      </c>
      <c r="E165" s="247" t="s">
        <v>119</v>
      </c>
      <c r="F165" s="249" t="s">
        <v>418</v>
      </c>
      <c r="G165" s="345" t="s">
        <v>419</v>
      </c>
      <c r="H165" s="249" t="s">
        <v>114</v>
      </c>
      <c r="I165" s="250">
        <v>2</v>
      </c>
      <c r="J165" s="251">
        <v>13953485</v>
      </c>
      <c r="K165" s="293">
        <f t="shared" si="21"/>
        <v>27906970</v>
      </c>
      <c r="L165" s="235"/>
      <c r="N165" s="448"/>
    </row>
    <row r="166" spans="2:14" s="230" customFormat="1" ht="67.5">
      <c r="B166" s="231"/>
      <c r="C166" s="246">
        <f t="shared" si="22"/>
        <v>122</v>
      </c>
      <c r="D166" s="247" t="s">
        <v>420</v>
      </c>
      <c r="E166" s="247" t="s">
        <v>119</v>
      </c>
      <c r="F166" s="249" t="s">
        <v>421</v>
      </c>
      <c r="G166" s="345" t="s">
        <v>422</v>
      </c>
      <c r="H166" s="249" t="s">
        <v>114</v>
      </c>
      <c r="I166" s="250">
        <v>2</v>
      </c>
      <c r="J166" s="251">
        <v>9547758</v>
      </c>
      <c r="K166" s="293">
        <f t="shared" si="21"/>
        <v>19095516</v>
      </c>
      <c r="L166" s="235"/>
      <c r="N166" s="448"/>
    </row>
    <row r="167" spans="2:14" s="230" customFormat="1" ht="40.5">
      <c r="B167" s="231"/>
      <c r="C167" s="246">
        <f t="shared" si="22"/>
        <v>123</v>
      </c>
      <c r="D167" s="247" t="s">
        <v>423</v>
      </c>
      <c r="E167" s="247" t="s">
        <v>119</v>
      </c>
      <c r="F167" s="249" t="s">
        <v>424</v>
      </c>
      <c r="G167" s="345" t="s">
        <v>425</v>
      </c>
      <c r="H167" s="249" t="s">
        <v>114</v>
      </c>
      <c r="I167" s="250">
        <v>2</v>
      </c>
      <c r="J167" s="251">
        <v>12756138</v>
      </c>
      <c r="K167" s="293">
        <f t="shared" si="21"/>
        <v>25512276</v>
      </c>
      <c r="L167" s="235"/>
      <c r="N167" s="448"/>
    </row>
    <row r="168" spans="2:14" s="230" customFormat="1" ht="40.5">
      <c r="B168" s="231"/>
      <c r="C168" s="253">
        <f t="shared" si="22"/>
        <v>124</v>
      </c>
      <c r="D168" s="254" t="s">
        <v>426</v>
      </c>
      <c r="E168" s="254" t="s">
        <v>119</v>
      </c>
      <c r="F168" s="256" t="s">
        <v>427</v>
      </c>
      <c r="G168" s="346" t="s">
        <v>428</v>
      </c>
      <c r="H168" s="256" t="s">
        <v>114</v>
      </c>
      <c r="I168" s="257">
        <v>1</v>
      </c>
      <c r="J168" s="258">
        <v>10696419</v>
      </c>
      <c r="K168" s="297">
        <f t="shared" si="21"/>
        <v>10696419</v>
      </c>
      <c r="L168" s="235"/>
      <c r="N168" s="448"/>
    </row>
    <row r="169" spans="2:14" s="230" customFormat="1" ht="16" thickBot="1">
      <c r="B169" s="231"/>
      <c r="C169" s="281"/>
      <c r="D169" s="282"/>
      <c r="E169" s="282"/>
      <c r="F169" s="282"/>
      <c r="G169" s="283"/>
      <c r="H169" s="261"/>
      <c r="I169" s="263"/>
      <c r="J169" s="264"/>
      <c r="K169" s="265">
        <f>SUM(K158:K168)</f>
        <v>484606862.63999999</v>
      </c>
      <c r="L169" s="235"/>
      <c r="N169" s="448"/>
    </row>
    <row r="170" spans="2:14" s="230" customFormat="1" ht="15.5">
      <c r="B170" s="231"/>
      <c r="C170" s="503" t="s">
        <v>429</v>
      </c>
      <c r="D170" s="504"/>
      <c r="E170" s="504"/>
      <c r="F170" s="504"/>
      <c r="G170" s="504"/>
      <c r="H170" s="232"/>
      <c r="I170" s="232"/>
      <c r="J170" s="233"/>
      <c r="K170" s="234"/>
      <c r="L170" s="235"/>
      <c r="N170" s="448"/>
    </row>
    <row r="171" spans="2:14" s="230" customFormat="1" ht="54">
      <c r="B171" s="231"/>
      <c r="C171" s="238">
        <f>C168+1</f>
        <v>125</v>
      </c>
      <c r="D171" s="313" t="s">
        <v>430</v>
      </c>
      <c r="E171" s="313" t="s">
        <v>119</v>
      </c>
      <c r="F171" s="314" t="s">
        <v>430</v>
      </c>
      <c r="G171" s="315" t="s">
        <v>431</v>
      </c>
      <c r="H171" s="316" t="s">
        <v>114</v>
      </c>
      <c r="I171" s="317">
        <v>24</v>
      </c>
      <c r="J171" s="306">
        <v>3454020</v>
      </c>
      <c r="K171" s="307">
        <f t="shared" ref="K171:K174" si="23">ROUND(I171*J171,2)</f>
        <v>82896480</v>
      </c>
      <c r="L171" s="245"/>
      <c r="M171" s="236"/>
      <c r="N171" s="448"/>
    </row>
    <row r="172" spans="2:14" s="236" customFormat="1" ht="67.5">
      <c r="B172" s="237"/>
      <c r="C172" s="246">
        <f t="shared" ref="C172:C174" si="24">C171+1</f>
        <v>126</v>
      </c>
      <c r="D172" s="247" t="s">
        <v>432</v>
      </c>
      <c r="E172" s="247" t="s">
        <v>119</v>
      </c>
      <c r="F172" s="249" t="s">
        <v>432</v>
      </c>
      <c r="G172" s="270" t="s">
        <v>433</v>
      </c>
      <c r="H172" s="271" t="s">
        <v>114</v>
      </c>
      <c r="I172" s="272">
        <v>2</v>
      </c>
      <c r="J172" s="251">
        <v>3438211</v>
      </c>
      <c r="K172" s="293">
        <f t="shared" si="23"/>
        <v>6876422</v>
      </c>
      <c r="L172" s="245"/>
      <c r="N172" s="448"/>
    </row>
    <row r="173" spans="2:14" s="236" customFormat="1" ht="54">
      <c r="B173" s="237"/>
      <c r="C173" s="246">
        <f t="shared" si="24"/>
        <v>127</v>
      </c>
      <c r="D173" s="247" t="s">
        <v>434</v>
      </c>
      <c r="E173" s="247" t="s">
        <v>119</v>
      </c>
      <c r="F173" s="249" t="s">
        <v>434</v>
      </c>
      <c r="G173" s="270" t="s">
        <v>435</v>
      </c>
      <c r="H173" s="271" t="s">
        <v>114</v>
      </c>
      <c r="I173" s="272">
        <v>3</v>
      </c>
      <c r="J173" s="251">
        <v>2934172</v>
      </c>
      <c r="K173" s="293">
        <f t="shared" si="23"/>
        <v>8802516</v>
      </c>
      <c r="L173" s="245"/>
      <c r="N173" s="448"/>
    </row>
    <row r="174" spans="2:14" s="236" customFormat="1" ht="54">
      <c r="B174" s="237"/>
      <c r="C174" s="253">
        <f t="shared" si="24"/>
        <v>128</v>
      </c>
      <c r="D174" s="254" t="s">
        <v>436</v>
      </c>
      <c r="E174" s="254" t="s">
        <v>119</v>
      </c>
      <c r="F174" s="256" t="s">
        <v>436</v>
      </c>
      <c r="G174" s="278" t="s">
        <v>437</v>
      </c>
      <c r="H174" s="279" t="s">
        <v>114</v>
      </c>
      <c r="I174" s="280">
        <v>2</v>
      </c>
      <c r="J174" s="258">
        <v>5424832</v>
      </c>
      <c r="K174" s="297">
        <f t="shared" si="23"/>
        <v>10849664</v>
      </c>
      <c r="L174" s="245"/>
      <c r="N174" s="448"/>
    </row>
    <row r="175" spans="2:14" s="236" customFormat="1" ht="16" thickBot="1">
      <c r="B175" s="237"/>
      <c r="C175" s="281"/>
      <c r="D175" s="282"/>
      <c r="E175" s="282"/>
      <c r="F175" s="282"/>
      <c r="G175" s="283"/>
      <c r="H175" s="282"/>
      <c r="I175" s="284"/>
      <c r="J175" s="264"/>
      <c r="K175" s="265">
        <f>SUM(K171:K174)</f>
        <v>109425082</v>
      </c>
      <c r="L175" s="245"/>
      <c r="N175" s="448"/>
    </row>
    <row r="176" spans="2:14" s="236" customFormat="1" ht="15.5">
      <c r="B176" s="237"/>
      <c r="C176" s="503" t="s">
        <v>438</v>
      </c>
      <c r="D176" s="504"/>
      <c r="E176" s="504"/>
      <c r="F176" s="504"/>
      <c r="G176" s="504"/>
      <c r="H176" s="285"/>
      <c r="I176" s="285"/>
      <c r="J176" s="233"/>
      <c r="K176" s="286"/>
      <c r="L176" s="245"/>
      <c r="N176" s="448"/>
    </row>
    <row r="177" spans="2:14" s="236" customFormat="1" ht="40.5">
      <c r="B177" s="237"/>
      <c r="C177" s="238">
        <f>C174+1</f>
        <v>129</v>
      </c>
      <c r="D177" s="313" t="s">
        <v>439</v>
      </c>
      <c r="E177" s="313" t="s">
        <v>119</v>
      </c>
      <c r="F177" s="314" t="s">
        <v>440</v>
      </c>
      <c r="G177" s="329" t="s">
        <v>441</v>
      </c>
      <c r="H177" s="314" t="s">
        <v>103</v>
      </c>
      <c r="I177" s="320">
        <v>68.260000000000005</v>
      </c>
      <c r="J177" s="306">
        <v>1178568</v>
      </c>
      <c r="K177" s="307">
        <f t="shared" ref="K177:K185" si="25">ROUND(I177*J177,2)</f>
        <v>80449051.680000007</v>
      </c>
      <c r="L177" s="245"/>
      <c r="N177" s="448"/>
    </row>
    <row r="178" spans="2:14" s="236" customFormat="1" ht="40.5">
      <c r="B178" s="237"/>
      <c r="C178" s="246">
        <f t="shared" ref="C178:C185" si="26">C177+1</f>
        <v>130</v>
      </c>
      <c r="D178" s="247" t="s">
        <v>442</v>
      </c>
      <c r="E178" s="247" t="s">
        <v>119</v>
      </c>
      <c r="F178" s="249" t="s">
        <v>443</v>
      </c>
      <c r="G178" s="248" t="s">
        <v>444</v>
      </c>
      <c r="H178" s="249" t="s">
        <v>157</v>
      </c>
      <c r="I178" s="250">
        <v>18</v>
      </c>
      <c r="J178" s="251">
        <v>125333</v>
      </c>
      <c r="K178" s="293">
        <f t="shared" si="25"/>
        <v>2255994</v>
      </c>
      <c r="L178" s="245"/>
      <c r="N178" s="448"/>
    </row>
    <row r="179" spans="2:14" s="236" customFormat="1" ht="67.5">
      <c r="B179" s="237"/>
      <c r="C179" s="246">
        <f t="shared" si="26"/>
        <v>131</v>
      </c>
      <c r="D179" s="247" t="s">
        <v>445</v>
      </c>
      <c r="E179" s="247" t="s">
        <v>119</v>
      </c>
      <c r="F179" s="249" t="s">
        <v>446</v>
      </c>
      <c r="G179" s="248" t="s">
        <v>447</v>
      </c>
      <c r="H179" s="249" t="s">
        <v>157</v>
      </c>
      <c r="I179" s="250">
        <v>18</v>
      </c>
      <c r="J179" s="251">
        <v>792540</v>
      </c>
      <c r="K179" s="293">
        <f t="shared" si="25"/>
        <v>14265720</v>
      </c>
      <c r="L179" s="245"/>
      <c r="N179" s="448"/>
    </row>
    <row r="180" spans="2:14" s="236" customFormat="1" ht="40.5">
      <c r="B180" s="237"/>
      <c r="C180" s="246">
        <f t="shared" si="26"/>
        <v>132</v>
      </c>
      <c r="D180" s="247" t="s">
        <v>448</v>
      </c>
      <c r="E180" s="247" t="s">
        <v>119</v>
      </c>
      <c r="F180" s="249" t="s">
        <v>449</v>
      </c>
      <c r="G180" s="248" t="s">
        <v>450</v>
      </c>
      <c r="H180" s="249" t="s">
        <v>157</v>
      </c>
      <c r="I180" s="250">
        <v>6</v>
      </c>
      <c r="J180" s="251">
        <v>3727565</v>
      </c>
      <c r="K180" s="293">
        <f t="shared" si="25"/>
        <v>22365390</v>
      </c>
      <c r="L180" s="245"/>
      <c r="N180" s="448"/>
    </row>
    <row r="181" spans="2:14" s="236" customFormat="1" ht="40.5">
      <c r="B181" s="237"/>
      <c r="C181" s="246">
        <f t="shared" si="26"/>
        <v>133</v>
      </c>
      <c r="D181" s="247" t="s">
        <v>451</v>
      </c>
      <c r="E181" s="247" t="s">
        <v>100</v>
      </c>
      <c r="F181" s="249" t="s">
        <v>452</v>
      </c>
      <c r="G181" s="248" t="s">
        <v>453</v>
      </c>
      <c r="H181" s="249" t="s">
        <v>157</v>
      </c>
      <c r="I181" s="250">
        <v>15</v>
      </c>
      <c r="J181" s="251">
        <v>113642</v>
      </c>
      <c r="K181" s="293">
        <f t="shared" si="25"/>
        <v>1704630</v>
      </c>
      <c r="L181" s="245"/>
      <c r="N181" s="448"/>
    </row>
    <row r="182" spans="2:14" s="236" customFormat="1" ht="40.5">
      <c r="B182" s="237"/>
      <c r="C182" s="246">
        <f t="shared" si="26"/>
        <v>134</v>
      </c>
      <c r="D182" s="247" t="s">
        <v>454</v>
      </c>
      <c r="E182" s="247" t="s">
        <v>119</v>
      </c>
      <c r="F182" s="249" t="s">
        <v>455</v>
      </c>
      <c r="G182" s="248" t="s">
        <v>456</v>
      </c>
      <c r="H182" s="249" t="s">
        <v>157</v>
      </c>
      <c r="I182" s="250">
        <v>21</v>
      </c>
      <c r="J182" s="251">
        <v>88951</v>
      </c>
      <c r="K182" s="293">
        <f t="shared" si="25"/>
        <v>1867971</v>
      </c>
      <c r="L182" s="245"/>
      <c r="N182" s="448"/>
    </row>
    <row r="183" spans="2:14" s="236" customFormat="1" ht="40.5">
      <c r="B183" s="237"/>
      <c r="C183" s="246">
        <f t="shared" si="26"/>
        <v>135</v>
      </c>
      <c r="D183" s="247" t="s">
        <v>457</v>
      </c>
      <c r="E183" s="247" t="s">
        <v>100</v>
      </c>
      <c r="F183" s="249" t="s">
        <v>458</v>
      </c>
      <c r="G183" s="347" t="s">
        <v>459</v>
      </c>
      <c r="H183" s="249" t="s">
        <v>157</v>
      </c>
      <c r="I183" s="250">
        <v>7</v>
      </c>
      <c r="J183" s="251">
        <v>1273815</v>
      </c>
      <c r="K183" s="293">
        <f t="shared" si="25"/>
        <v>8916705</v>
      </c>
      <c r="L183" s="245"/>
      <c r="N183" s="448"/>
    </row>
    <row r="184" spans="2:14" s="236" customFormat="1" ht="40.5">
      <c r="B184" s="237"/>
      <c r="C184" s="246">
        <f t="shared" si="26"/>
        <v>136</v>
      </c>
      <c r="D184" s="247" t="s">
        <v>460</v>
      </c>
      <c r="E184" s="247" t="s">
        <v>119</v>
      </c>
      <c r="F184" s="249" t="s">
        <v>461</v>
      </c>
      <c r="G184" s="248" t="s">
        <v>462</v>
      </c>
      <c r="H184" s="249" t="s">
        <v>157</v>
      </c>
      <c r="I184" s="250">
        <v>3</v>
      </c>
      <c r="J184" s="251">
        <v>243312</v>
      </c>
      <c r="K184" s="293">
        <f t="shared" si="25"/>
        <v>729936</v>
      </c>
      <c r="L184" s="245"/>
      <c r="N184" s="448"/>
    </row>
    <row r="185" spans="2:14" s="236" customFormat="1" ht="40.5">
      <c r="B185" s="237"/>
      <c r="C185" s="253">
        <f t="shared" si="26"/>
        <v>137</v>
      </c>
      <c r="D185" s="254" t="s">
        <v>463</v>
      </c>
      <c r="E185" s="254" t="s">
        <v>119</v>
      </c>
      <c r="F185" s="256" t="s">
        <v>464</v>
      </c>
      <c r="G185" s="341" t="s">
        <v>465</v>
      </c>
      <c r="H185" s="256" t="s">
        <v>157</v>
      </c>
      <c r="I185" s="257">
        <v>3</v>
      </c>
      <c r="J185" s="258">
        <v>593527</v>
      </c>
      <c r="K185" s="333">
        <f t="shared" si="25"/>
        <v>1780581</v>
      </c>
      <c r="L185" s="245"/>
      <c r="N185" s="448"/>
    </row>
    <row r="186" spans="2:14" s="236" customFormat="1" ht="16" thickBot="1">
      <c r="B186" s="237"/>
      <c r="C186" s="281"/>
      <c r="D186" s="282"/>
      <c r="E186" s="282"/>
      <c r="F186" s="282"/>
      <c r="G186" s="283"/>
      <c r="H186" s="282"/>
      <c r="I186" s="284"/>
      <c r="J186" s="264"/>
      <c r="K186" s="348">
        <f>SUM(K177:K185)</f>
        <v>134335978.68000001</v>
      </c>
      <c r="L186" s="245"/>
      <c r="N186" s="448"/>
    </row>
    <row r="187" spans="2:14" s="236" customFormat="1" ht="15.5">
      <c r="B187" s="237"/>
      <c r="C187" s="503" t="s">
        <v>466</v>
      </c>
      <c r="D187" s="504"/>
      <c r="E187" s="504"/>
      <c r="F187" s="504"/>
      <c r="G187" s="504"/>
      <c r="H187" s="285"/>
      <c r="I187" s="285"/>
      <c r="J187" s="233"/>
      <c r="K187" s="286"/>
      <c r="L187" s="245"/>
      <c r="N187" s="448"/>
    </row>
    <row r="188" spans="2:14" s="236" customFormat="1" ht="54">
      <c r="B188" s="237"/>
      <c r="C188" s="298">
        <f>C185+1</f>
        <v>138</v>
      </c>
      <c r="D188" s="299" t="s">
        <v>467</v>
      </c>
      <c r="E188" s="299" t="s">
        <v>119</v>
      </c>
      <c r="F188" s="300" t="s">
        <v>467</v>
      </c>
      <c r="G188" s="325" t="s">
        <v>468</v>
      </c>
      <c r="H188" s="326" t="s">
        <v>114</v>
      </c>
      <c r="I188" s="327">
        <v>1</v>
      </c>
      <c r="J188" s="349">
        <v>28641445</v>
      </c>
      <c r="K188" s="312">
        <f>ROUND(I188*J188,2)</f>
        <v>28641445</v>
      </c>
      <c r="L188" s="245"/>
      <c r="N188" s="448"/>
    </row>
    <row r="189" spans="2:14" s="236" customFormat="1" ht="16" thickBot="1">
      <c r="B189" s="237"/>
      <c r="C189" s="281"/>
      <c r="D189" s="282"/>
      <c r="E189" s="282"/>
      <c r="F189" s="282"/>
      <c r="G189" s="283"/>
      <c r="H189" s="282"/>
      <c r="I189" s="284"/>
      <c r="J189" s="264"/>
      <c r="K189" s="265">
        <f>SUM(K188:K188)</f>
        <v>28641445</v>
      </c>
      <c r="L189" s="245"/>
      <c r="N189" s="448"/>
    </row>
    <row r="190" spans="2:14" s="236" customFormat="1" ht="34.5" customHeight="1">
      <c r="B190" s="237"/>
      <c r="C190" s="503" t="s">
        <v>469</v>
      </c>
      <c r="D190" s="504"/>
      <c r="E190" s="504"/>
      <c r="F190" s="504"/>
      <c r="G190" s="504"/>
      <c r="H190" s="285"/>
      <c r="I190" s="285"/>
      <c r="J190" s="233"/>
      <c r="K190" s="286"/>
      <c r="L190" s="245"/>
      <c r="N190" s="448"/>
    </row>
    <row r="191" spans="2:14" s="236" customFormat="1" ht="40.5">
      <c r="B191" s="237"/>
      <c r="C191" s="298">
        <f>C188+1</f>
        <v>139</v>
      </c>
      <c r="D191" s="299" t="s">
        <v>470</v>
      </c>
      <c r="E191" s="299" t="s">
        <v>119</v>
      </c>
      <c r="F191" s="300" t="s">
        <v>470</v>
      </c>
      <c r="G191" s="325" t="s">
        <v>471</v>
      </c>
      <c r="H191" s="326" t="s">
        <v>114</v>
      </c>
      <c r="I191" s="327">
        <v>77</v>
      </c>
      <c r="J191" s="303">
        <v>174148</v>
      </c>
      <c r="K191" s="312">
        <f>ROUND(I191*J191,2)</f>
        <v>13409396</v>
      </c>
      <c r="L191" s="245"/>
      <c r="N191" s="448"/>
    </row>
    <row r="192" spans="2:14" s="236" customFormat="1" ht="16" thickBot="1">
      <c r="B192" s="237"/>
      <c r="C192" s="281"/>
      <c r="D192" s="282"/>
      <c r="E192" s="282"/>
      <c r="F192" s="282"/>
      <c r="G192" s="283"/>
      <c r="H192" s="282"/>
      <c r="I192" s="284"/>
      <c r="J192" s="264"/>
      <c r="K192" s="265">
        <f>SUM(K191:K191)</f>
        <v>13409396</v>
      </c>
      <c r="L192" s="245"/>
      <c r="N192" s="448"/>
    </row>
    <row r="193" spans="2:14" s="230" customFormat="1" ht="15.5">
      <c r="B193" s="231"/>
      <c r="C193" s="503" t="s">
        <v>472</v>
      </c>
      <c r="D193" s="504"/>
      <c r="E193" s="504"/>
      <c r="F193" s="504"/>
      <c r="G193" s="504"/>
      <c r="H193" s="285"/>
      <c r="I193" s="285"/>
      <c r="J193" s="233"/>
      <c r="K193" s="234"/>
      <c r="L193" s="235"/>
      <c r="N193" s="448"/>
    </row>
    <row r="194" spans="2:14" s="236" customFormat="1" ht="40.5">
      <c r="B194" s="237"/>
      <c r="C194" s="238">
        <f>C191+1</f>
        <v>140</v>
      </c>
      <c r="D194" s="313" t="s">
        <v>473</v>
      </c>
      <c r="E194" s="313" t="s">
        <v>119</v>
      </c>
      <c r="F194" s="314" t="s">
        <v>473</v>
      </c>
      <c r="G194" s="350" t="s">
        <v>474</v>
      </c>
      <c r="H194" s="314" t="s">
        <v>475</v>
      </c>
      <c r="I194" s="320">
        <v>22852</v>
      </c>
      <c r="J194" s="343">
        <v>12569</v>
      </c>
      <c r="K194" s="344">
        <f>ROUND(I194*J194,2)</f>
        <v>287226788</v>
      </c>
      <c r="L194" s="245"/>
      <c r="N194" s="448"/>
    </row>
    <row r="195" spans="2:14" s="236" customFormat="1" ht="54">
      <c r="B195" s="237"/>
      <c r="C195" s="246">
        <f>C194+1</f>
        <v>141</v>
      </c>
      <c r="D195" s="247" t="s">
        <v>476</v>
      </c>
      <c r="E195" s="247" t="s">
        <v>100</v>
      </c>
      <c r="F195" s="249" t="s">
        <v>477</v>
      </c>
      <c r="G195" s="351" t="s">
        <v>478</v>
      </c>
      <c r="H195" s="249" t="s">
        <v>114</v>
      </c>
      <c r="I195" s="250">
        <v>318</v>
      </c>
      <c r="J195" s="460">
        <v>205152</v>
      </c>
      <c r="K195" s="461">
        <f>ROUND(I195*J195,2)</f>
        <v>65238336</v>
      </c>
      <c r="L195" s="245"/>
      <c r="N195" s="448"/>
    </row>
    <row r="196" spans="2:14" s="236" customFormat="1" ht="40.5">
      <c r="B196" s="237"/>
      <c r="C196" s="246">
        <f>C195+1</f>
        <v>142</v>
      </c>
      <c r="D196" s="247" t="s">
        <v>479</v>
      </c>
      <c r="E196" s="247" t="s">
        <v>119</v>
      </c>
      <c r="F196" s="249" t="s">
        <v>479</v>
      </c>
      <c r="G196" s="351" t="s">
        <v>480</v>
      </c>
      <c r="H196" s="249" t="s">
        <v>114</v>
      </c>
      <c r="I196" s="250">
        <v>20</v>
      </c>
      <c r="J196" s="460">
        <v>429644</v>
      </c>
      <c r="K196" s="461">
        <f>ROUND(I196*J196,2)</f>
        <v>8592880</v>
      </c>
      <c r="L196" s="245"/>
      <c r="N196" s="448"/>
    </row>
    <row r="197" spans="2:14" s="236" customFormat="1" ht="40.5">
      <c r="B197" s="237"/>
      <c r="C197" s="253">
        <f>C196+1</f>
        <v>143</v>
      </c>
      <c r="D197" s="254" t="s">
        <v>481</v>
      </c>
      <c r="E197" s="254" t="s">
        <v>119</v>
      </c>
      <c r="F197" s="256" t="s">
        <v>481</v>
      </c>
      <c r="G197" s="352" t="s">
        <v>482</v>
      </c>
      <c r="H197" s="256" t="s">
        <v>114</v>
      </c>
      <c r="I197" s="257">
        <v>4</v>
      </c>
      <c r="J197" s="462">
        <v>3968278</v>
      </c>
      <c r="K197" s="463">
        <f>ROUND(I197*J197,2)</f>
        <v>15873112</v>
      </c>
      <c r="L197" s="245"/>
      <c r="N197" s="448"/>
    </row>
    <row r="198" spans="2:14" s="236" customFormat="1" ht="16" thickBot="1">
      <c r="B198" s="237"/>
      <c r="C198" s="281"/>
      <c r="D198" s="282"/>
      <c r="E198" s="282"/>
      <c r="F198" s="282"/>
      <c r="G198" s="283"/>
      <c r="H198" s="282"/>
      <c r="I198" s="284"/>
      <c r="J198" s="264"/>
      <c r="K198" s="265">
        <f>SUM(K194:K197)</f>
        <v>376931116</v>
      </c>
      <c r="L198" s="245"/>
      <c r="N198" s="451">
        <f>K198/1423500</f>
        <v>264.79179206181948</v>
      </c>
    </row>
    <row r="199" spans="2:14" s="236" customFormat="1" ht="15.5">
      <c r="B199" s="237"/>
      <c r="C199" s="503" t="s">
        <v>483</v>
      </c>
      <c r="D199" s="504"/>
      <c r="E199" s="504"/>
      <c r="F199" s="504"/>
      <c r="G199" s="504"/>
      <c r="H199" s="285"/>
      <c r="I199" s="285"/>
      <c r="J199" s="233"/>
      <c r="K199" s="286"/>
      <c r="L199" s="245"/>
      <c r="N199" s="448"/>
    </row>
    <row r="200" spans="2:14" s="236" customFormat="1" ht="40.5">
      <c r="B200" s="237"/>
      <c r="C200" s="298">
        <f>C197+1</f>
        <v>144</v>
      </c>
      <c r="D200" s="299" t="s">
        <v>484</v>
      </c>
      <c r="E200" s="299" t="s">
        <v>119</v>
      </c>
      <c r="F200" s="300" t="s">
        <v>484</v>
      </c>
      <c r="G200" s="353" t="s">
        <v>485</v>
      </c>
      <c r="H200" s="326" t="s">
        <v>114</v>
      </c>
      <c r="I200" s="327">
        <v>1</v>
      </c>
      <c r="J200" s="303">
        <v>259567319</v>
      </c>
      <c r="K200" s="312">
        <f>ROUND(I200*J200,2)</f>
        <v>259567319</v>
      </c>
      <c r="L200" s="245"/>
      <c r="N200" s="448"/>
    </row>
    <row r="201" spans="2:14" s="236" customFormat="1" ht="16" thickBot="1">
      <c r="B201" s="237"/>
      <c r="C201" s="281"/>
      <c r="D201" s="282"/>
      <c r="E201" s="282"/>
      <c r="F201" s="282"/>
      <c r="G201" s="283"/>
      <c r="H201" s="282"/>
      <c r="I201" s="284"/>
      <c r="J201" s="264"/>
      <c r="K201" s="265">
        <f>SUM(K200:K200)</f>
        <v>259567319</v>
      </c>
      <c r="L201" s="245"/>
      <c r="N201" s="448"/>
    </row>
    <row r="202" spans="2:14" s="236" customFormat="1" ht="15.5">
      <c r="B202" s="237"/>
      <c r="C202" s="503" t="s">
        <v>486</v>
      </c>
      <c r="D202" s="504"/>
      <c r="E202" s="504"/>
      <c r="F202" s="504"/>
      <c r="G202" s="504"/>
      <c r="H202" s="285"/>
      <c r="I202" s="285"/>
      <c r="J202" s="233"/>
      <c r="K202" s="286">
        <f>K230+K239+K257+K264+K268+K275</f>
        <v>861472897.5</v>
      </c>
      <c r="L202" s="245"/>
      <c r="N202" s="448"/>
    </row>
    <row r="203" spans="2:14" s="236" customFormat="1" ht="15.5">
      <c r="B203" s="237"/>
      <c r="C203" s="505" t="s">
        <v>487</v>
      </c>
      <c r="D203" s="506"/>
      <c r="E203" s="506"/>
      <c r="F203" s="506"/>
      <c r="G203" s="506"/>
      <c r="H203" s="354"/>
      <c r="I203" s="354"/>
      <c r="J203" s="355"/>
      <c r="K203" s="356"/>
      <c r="L203" s="245"/>
      <c r="N203" s="448"/>
    </row>
    <row r="204" spans="2:14" s="236" customFormat="1" ht="40.5">
      <c r="B204" s="237"/>
      <c r="C204" s="238">
        <f>C200+1</f>
        <v>145</v>
      </c>
      <c r="D204" s="313" t="s">
        <v>488</v>
      </c>
      <c r="E204" s="247" t="s">
        <v>119</v>
      </c>
      <c r="F204" s="314" t="s">
        <v>488</v>
      </c>
      <c r="G204" s="319" t="s">
        <v>489</v>
      </c>
      <c r="H204" s="314" t="s">
        <v>475</v>
      </c>
      <c r="I204" s="320">
        <v>87.52</v>
      </c>
      <c r="J204" s="306">
        <v>431169</v>
      </c>
      <c r="K204" s="307">
        <f t="shared" ref="K204:K229" si="27">ROUND(I204*J204,2)</f>
        <v>37735910.880000003</v>
      </c>
      <c r="L204" s="245"/>
      <c r="N204" s="448"/>
    </row>
    <row r="205" spans="2:14" s="236" customFormat="1" ht="40.5">
      <c r="B205" s="237"/>
      <c r="C205" s="246">
        <f t="shared" ref="C205:C229" si="28">C204+1</f>
        <v>146</v>
      </c>
      <c r="D205" s="335" t="s">
        <v>490</v>
      </c>
      <c r="E205" s="247" t="s">
        <v>119</v>
      </c>
      <c r="F205" s="249" t="s">
        <v>490</v>
      </c>
      <c r="G205" s="357" t="s">
        <v>491</v>
      </c>
      <c r="H205" s="336" t="s">
        <v>114</v>
      </c>
      <c r="I205" s="358">
        <v>37</v>
      </c>
      <c r="J205" s="251">
        <v>155954</v>
      </c>
      <c r="K205" s="293">
        <f t="shared" si="27"/>
        <v>5770298</v>
      </c>
      <c r="L205" s="245"/>
      <c r="N205" s="448"/>
    </row>
    <row r="206" spans="2:14" s="236" customFormat="1" ht="40.5">
      <c r="B206" s="237"/>
      <c r="C206" s="246">
        <f t="shared" si="28"/>
        <v>147</v>
      </c>
      <c r="D206" s="335" t="s">
        <v>492</v>
      </c>
      <c r="E206" s="247" t="s">
        <v>119</v>
      </c>
      <c r="F206" s="249" t="s">
        <v>492</v>
      </c>
      <c r="G206" s="357" t="s">
        <v>493</v>
      </c>
      <c r="H206" s="336" t="s">
        <v>114</v>
      </c>
      <c r="I206" s="358">
        <v>36</v>
      </c>
      <c r="J206" s="251">
        <v>97954</v>
      </c>
      <c r="K206" s="293">
        <f t="shared" si="27"/>
        <v>3526344</v>
      </c>
      <c r="L206" s="245"/>
      <c r="N206" s="448"/>
    </row>
    <row r="207" spans="2:14" s="236" customFormat="1" ht="40.5">
      <c r="B207" s="237"/>
      <c r="C207" s="246">
        <f t="shared" si="28"/>
        <v>148</v>
      </c>
      <c r="D207" s="335" t="s">
        <v>494</v>
      </c>
      <c r="E207" s="247" t="s">
        <v>119</v>
      </c>
      <c r="F207" s="249" t="s">
        <v>494</v>
      </c>
      <c r="G207" s="357" t="s">
        <v>495</v>
      </c>
      <c r="H207" s="336" t="s">
        <v>475</v>
      </c>
      <c r="I207" s="358">
        <v>127.78</v>
      </c>
      <c r="J207" s="251">
        <v>291306</v>
      </c>
      <c r="K207" s="293">
        <f t="shared" si="27"/>
        <v>37223080.68</v>
      </c>
      <c r="L207" s="245"/>
      <c r="N207" s="448"/>
    </row>
    <row r="208" spans="2:14" s="236" customFormat="1" ht="40.5">
      <c r="B208" s="237"/>
      <c r="C208" s="246">
        <f t="shared" si="28"/>
        <v>149</v>
      </c>
      <c r="D208" s="335" t="s">
        <v>496</v>
      </c>
      <c r="E208" s="247" t="s">
        <v>119</v>
      </c>
      <c r="F208" s="249" t="s">
        <v>496</v>
      </c>
      <c r="G208" s="357" t="s">
        <v>497</v>
      </c>
      <c r="H208" s="336" t="s">
        <v>114</v>
      </c>
      <c r="I208" s="358">
        <v>74</v>
      </c>
      <c r="J208" s="251">
        <v>81530</v>
      </c>
      <c r="K208" s="293">
        <f t="shared" si="27"/>
        <v>6033220</v>
      </c>
      <c r="L208" s="245"/>
      <c r="N208" s="448"/>
    </row>
    <row r="209" spans="2:14" s="236" customFormat="1" ht="40.5">
      <c r="B209" s="237"/>
      <c r="C209" s="246">
        <f t="shared" si="28"/>
        <v>150</v>
      </c>
      <c r="D209" s="335" t="s">
        <v>498</v>
      </c>
      <c r="E209" s="247" t="s">
        <v>119</v>
      </c>
      <c r="F209" s="249" t="s">
        <v>498</v>
      </c>
      <c r="G209" s="357" t="s">
        <v>499</v>
      </c>
      <c r="H209" s="336" t="s">
        <v>114</v>
      </c>
      <c r="I209" s="358">
        <v>103</v>
      </c>
      <c r="J209" s="251">
        <v>62915</v>
      </c>
      <c r="K209" s="293">
        <f t="shared" si="27"/>
        <v>6480245</v>
      </c>
      <c r="L209" s="245"/>
      <c r="N209" s="448"/>
    </row>
    <row r="210" spans="2:14" s="359" customFormat="1" ht="40.5">
      <c r="B210" s="360"/>
      <c r="C210" s="246">
        <f t="shared" si="28"/>
        <v>151</v>
      </c>
      <c r="D210" s="335" t="s">
        <v>500</v>
      </c>
      <c r="E210" s="247" t="s">
        <v>119</v>
      </c>
      <c r="F210" s="249" t="s">
        <v>500</v>
      </c>
      <c r="G210" s="357" t="s">
        <v>501</v>
      </c>
      <c r="H210" s="336" t="s">
        <v>475</v>
      </c>
      <c r="I210" s="358">
        <v>31.38</v>
      </c>
      <c r="J210" s="251">
        <v>189924</v>
      </c>
      <c r="K210" s="293">
        <f t="shared" si="27"/>
        <v>5959815.1200000001</v>
      </c>
      <c r="L210" s="245"/>
      <c r="N210" s="452"/>
    </row>
    <row r="211" spans="2:14" s="359" customFormat="1" ht="40.5">
      <c r="B211" s="360"/>
      <c r="C211" s="246">
        <f t="shared" si="28"/>
        <v>152</v>
      </c>
      <c r="D211" s="335" t="s">
        <v>502</v>
      </c>
      <c r="E211" s="247" t="s">
        <v>119</v>
      </c>
      <c r="F211" s="249" t="s">
        <v>502</v>
      </c>
      <c r="G211" s="357" t="s">
        <v>503</v>
      </c>
      <c r="H211" s="336" t="s">
        <v>114</v>
      </c>
      <c r="I211" s="358">
        <v>22</v>
      </c>
      <c r="J211" s="251">
        <v>74314</v>
      </c>
      <c r="K211" s="293">
        <f t="shared" si="27"/>
        <v>1634908</v>
      </c>
      <c r="L211" s="245"/>
      <c r="N211" s="452"/>
    </row>
    <row r="212" spans="2:14" s="359" customFormat="1" ht="40.5">
      <c r="B212" s="360"/>
      <c r="C212" s="246">
        <f t="shared" si="28"/>
        <v>153</v>
      </c>
      <c r="D212" s="335" t="s">
        <v>504</v>
      </c>
      <c r="E212" s="247" t="s">
        <v>119</v>
      </c>
      <c r="F212" s="249" t="s">
        <v>504</v>
      </c>
      <c r="G212" s="357" t="s">
        <v>505</v>
      </c>
      <c r="H212" s="336" t="s">
        <v>114</v>
      </c>
      <c r="I212" s="358">
        <v>25</v>
      </c>
      <c r="J212" s="251">
        <v>62720</v>
      </c>
      <c r="K212" s="293">
        <f t="shared" si="27"/>
        <v>1568000</v>
      </c>
      <c r="L212" s="245"/>
      <c r="N212" s="452"/>
    </row>
    <row r="213" spans="2:14" s="359" customFormat="1" ht="40.5">
      <c r="B213" s="360"/>
      <c r="C213" s="246">
        <f t="shared" si="28"/>
        <v>154</v>
      </c>
      <c r="D213" s="335" t="s">
        <v>506</v>
      </c>
      <c r="E213" s="247" t="s">
        <v>119</v>
      </c>
      <c r="F213" s="249" t="s">
        <v>506</v>
      </c>
      <c r="G213" s="357" t="s">
        <v>507</v>
      </c>
      <c r="H213" s="336" t="s">
        <v>475</v>
      </c>
      <c r="I213" s="358">
        <v>102.05</v>
      </c>
      <c r="J213" s="251">
        <v>69202</v>
      </c>
      <c r="K213" s="293">
        <f t="shared" si="27"/>
        <v>7062064.0999999996</v>
      </c>
      <c r="L213" s="245"/>
      <c r="N213" s="452"/>
    </row>
    <row r="214" spans="2:14" s="359" customFormat="1" ht="40.5">
      <c r="B214" s="360"/>
      <c r="C214" s="331">
        <f t="shared" si="28"/>
        <v>155</v>
      </c>
      <c r="D214" s="361" t="s">
        <v>508</v>
      </c>
      <c r="E214" s="247" t="s">
        <v>119</v>
      </c>
      <c r="F214" s="273" t="s">
        <v>508</v>
      </c>
      <c r="G214" s="362" t="s">
        <v>509</v>
      </c>
      <c r="H214" s="363" t="s">
        <v>114</v>
      </c>
      <c r="I214" s="338">
        <v>128</v>
      </c>
      <c r="J214" s="277">
        <v>51260</v>
      </c>
      <c r="K214" s="333">
        <f t="shared" si="27"/>
        <v>6561280</v>
      </c>
      <c r="L214" s="245"/>
      <c r="N214" s="452"/>
    </row>
    <row r="215" spans="2:14" s="359" customFormat="1" ht="40.5">
      <c r="B215" s="360"/>
      <c r="C215" s="246">
        <f t="shared" si="28"/>
        <v>156</v>
      </c>
      <c r="D215" s="247" t="s">
        <v>510</v>
      </c>
      <c r="E215" s="247" t="s">
        <v>119</v>
      </c>
      <c r="F215" s="249" t="s">
        <v>510</v>
      </c>
      <c r="G215" s="292" t="s">
        <v>511</v>
      </c>
      <c r="H215" s="249" t="s">
        <v>114</v>
      </c>
      <c r="I215" s="250">
        <v>219</v>
      </c>
      <c r="J215" s="251">
        <v>51260</v>
      </c>
      <c r="K215" s="293">
        <f t="shared" si="27"/>
        <v>11225940</v>
      </c>
      <c r="L215" s="245"/>
      <c r="N215" s="452"/>
    </row>
    <row r="216" spans="2:14" s="359" customFormat="1" ht="40.5">
      <c r="B216" s="360"/>
      <c r="C216" s="246">
        <f t="shared" si="28"/>
        <v>157</v>
      </c>
      <c r="D216" s="335" t="s">
        <v>512</v>
      </c>
      <c r="E216" s="247" t="s">
        <v>119</v>
      </c>
      <c r="F216" s="249" t="s">
        <v>512</v>
      </c>
      <c r="G216" s="357" t="s">
        <v>513</v>
      </c>
      <c r="H216" s="336" t="s">
        <v>475</v>
      </c>
      <c r="I216" s="358">
        <v>31.25</v>
      </c>
      <c r="J216" s="251">
        <v>90486</v>
      </c>
      <c r="K216" s="293">
        <f t="shared" si="27"/>
        <v>2827687.5</v>
      </c>
      <c r="L216" s="245"/>
      <c r="N216" s="452"/>
    </row>
    <row r="217" spans="2:14" s="359" customFormat="1" ht="40.5">
      <c r="B217" s="360"/>
      <c r="C217" s="246">
        <f t="shared" si="28"/>
        <v>158</v>
      </c>
      <c r="D217" s="335" t="s">
        <v>514</v>
      </c>
      <c r="E217" s="247" t="s">
        <v>119</v>
      </c>
      <c r="F217" s="249" t="s">
        <v>514</v>
      </c>
      <c r="G217" s="357" t="s">
        <v>515</v>
      </c>
      <c r="H217" s="336" t="s">
        <v>114</v>
      </c>
      <c r="I217" s="358">
        <v>8</v>
      </c>
      <c r="J217" s="251">
        <v>50395</v>
      </c>
      <c r="K217" s="293">
        <f t="shared" si="27"/>
        <v>403160</v>
      </c>
      <c r="L217" s="245"/>
      <c r="N217" s="452"/>
    </row>
    <row r="218" spans="2:14" s="359" customFormat="1" ht="40.5">
      <c r="B218" s="360"/>
      <c r="C218" s="246">
        <f t="shared" si="28"/>
        <v>159</v>
      </c>
      <c r="D218" s="335" t="s">
        <v>516</v>
      </c>
      <c r="E218" s="247" t="s">
        <v>119</v>
      </c>
      <c r="F218" s="249" t="s">
        <v>516</v>
      </c>
      <c r="G218" s="357" t="s">
        <v>517</v>
      </c>
      <c r="H218" s="336" t="s">
        <v>114</v>
      </c>
      <c r="I218" s="358">
        <v>8</v>
      </c>
      <c r="J218" s="251">
        <v>48702</v>
      </c>
      <c r="K218" s="293">
        <f t="shared" si="27"/>
        <v>389616</v>
      </c>
      <c r="L218" s="245"/>
      <c r="N218" s="452"/>
    </row>
    <row r="219" spans="2:14" s="359" customFormat="1" ht="40.5">
      <c r="B219" s="360"/>
      <c r="C219" s="246">
        <f t="shared" si="28"/>
        <v>160</v>
      </c>
      <c r="D219" s="335" t="s">
        <v>518</v>
      </c>
      <c r="E219" s="247" t="s">
        <v>119</v>
      </c>
      <c r="F219" s="249" t="s">
        <v>518</v>
      </c>
      <c r="G219" s="357" t="s">
        <v>519</v>
      </c>
      <c r="H219" s="336" t="s">
        <v>475</v>
      </c>
      <c r="I219" s="358">
        <v>556.17999999999995</v>
      </c>
      <c r="J219" s="251">
        <v>80222</v>
      </c>
      <c r="K219" s="293">
        <f t="shared" si="27"/>
        <v>44617871.960000001</v>
      </c>
      <c r="L219" s="245"/>
      <c r="N219" s="452"/>
    </row>
    <row r="220" spans="2:14" s="359" customFormat="1" ht="40.5">
      <c r="B220" s="360"/>
      <c r="C220" s="246">
        <f t="shared" si="28"/>
        <v>161</v>
      </c>
      <c r="D220" s="335" t="s">
        <v>520</v>
      </c>
      <c r="E220" s="247" t="s">
        <v>119</v>
      </c>
      <c r="F220" s="249" t="s">
        <v>520</v>
      </c>
      <c r="G220" s="357" t="s">
        <v>521</v>
      </c>
      <c r="H220" s="336" t="s">
        <v>114</v>
      </c>
      <c r="I220" s="358">
        <v>348</v>
      </c>
      <c r="J220" s="251">
        <v>44911</v>
      </c>
      <c r="K220" s="293">
        <f t="shared" si="27"/>
        <v>15629028</v>
      </c>
      <c r="L220" s="245"/>
      <c r="N220" s="452"/>
    </row>
    <row r="221" spans="2:14" s="359" customFormat="1" ht="40.5">
      <c r="B221" s="360"/>
      <c r="C221" s="246">
        <f t="shared" si="28"/>
        <v>162</v>
      </c>
      <c r="D221" s="335" t="s">
        <v>522</v>
      </c>
      <c r="E221" s="247" t="s">
        <v>119</v>
      </c>
      <c r="F221" s="249" t="s">
        <v>522</v>
      </c>
      <c r="G221" s="357" t="s">
        <v>523</v>
      </c>
      <c r="H221" s="336" t="s">
        <v>114</v>
      </c>
      <c r="I221" s="358">
        <v>335</v>
      </c>
      <c r="J221" s="251">
        <v>51153</v>
      </c>
      <c r="K221" s="293">
        <f t="shared" si="27"/>
        <v>17136255</v>
      </c>
      <c r="L221" s="245"/>
      <c r="N221" s="452"/>
    </row>
    <row r="222" spans="2:14" s="359" customFormat="1" ht="40.5">
      <c r="B222" s="360"/>
      <c r="C222" s="246">
        <f t="shared" si="28"/>
        <v>163</v>
      </c>
      <c r="D222" s="335" t="s">
        <v>524</v>
      </c>
      <c r="E222" s="247" t="s">
        <v>119</v>
      </c>
      <c r="F222" s="249" t="s">
        <v>524</v>
      </c>
      <c r="G222" s="357" t="s">
        <v>525</v>
      </c>
      <c r="H222" s="336" t="s">
        <v>475</v>
      </c>
      <c r="I222" s="358">
        <v>726.86</v>
      </c>
      <c r="J222" s="251">
        <v>71645</v>
      </c>
      <c r="K222" s="293">
        <f t="shared" si="27"/>
        <v>52075884.700000003</v>
      </c>
      <c r="L222" s="245"/>
      <c r="N222" s="452"/>
    </row>
    <row r="223" spans="2:14" s="359" customFormat="1" ht="40.5">
      <c r="B223" s="360"/>
      <c r="C223" s="246">
        <f t="shared" si="28"/>
        <v>164</v>
      </c>
      <c r="D223" s="335" t="s">
        <v>526</v>
      </c>
      <c r="E223" s="247" t="s">
        <v>119</v>
      </c>
      <c r="F223" s="249" t="s">
        <v>526</v>
      </c>
      <c r="G223" s="357" t="s">
        <v>527</v>
      </c>
      <c r="H223" s="336" t="s">
        <v>114</v>
      </c>
      <c r="I223" s="358">
        <v>430</v>
      </c>
      <c r="J223" s="251">
        <v>42534</v>
      </c>
      <c r="K223" s="293">
        <f t="shared" si="27"/>
        <v>18289620</v>
      </c>
      <c r="L223" s="245"/>
      <c r="N223" s="452"/>
    </row>
    <row r="224" spans="2:14" s="236" customFormat="1" ht="40.5">
      <c r="B224" s="237"/>
      <c r="C224" s="246">
        <f t="shared" si="28"/>
        <v>165</v>
      </c>
      <c r="D224" s="335" t="s">
        <v>528</v>
      </c>
      <c r="E224" s="247" t="s">
        <v>119</v>
      </c>
      <c r="F224" s="249" t="s">
        <v>528</v>
      </c>
      <c r="G224" s="357" t="s">
        <v>529</v>
      </c>
      <c r="H224" s="336" t="s">
        <v>114</v>
      </c>
      <c r="I224" s="358">
        <v>304</v>
      </c>
      <c r="J224" s="251">
        <v>49697</v>
      </c>
      <c r="K224" s="293">
        <f t="shared" si="27"/>
        <v>15107888</v>
      </c>
      <c r="L224" s="245"/>
      <c r="N224" s="448"/>
    </row>
    <row r="225" spans="2:14" s="236" customFormat="1" ht="40.5">
      <c r="B225" s="237"/>
      <c r="C225" s="246">
        <f t="shared" si="28"/>
        <v>166</v>
      </c>
      <c r="D225" s="247" t="s">
        <v>530</v>
      </c>
      <c r="E225" s="247" t="s">
        <v>119</v>
      </c>
      <c r="F225" s="249" t="s">
        <v>530</v>
      </c>
      <c r="G225" s="292" t="s">
        <v>531</v>
      </c>
      <c r="H225" s="249" t="s">
        <v>475</v>
      </c>
      <c r="I225" s="250">
        <v>1063.3599999999999</v>
      </c>
      <c r="J225" s="251">
        <v>61692</v>
      </c>
      <c r="K225" s="293">
        <f t="shared" si="27"/>
        <v>65600805.119999997</v>
      </c>
      <c r="L225" s="245"/>
      <c r="N225" s="448"/>
    </row>
    <row r="226" spans="2:14" s="236" customFormat="1" ht="41" thickBot="1">
      <c r="B226" s="364"/>
      <c r="C226" s="246">
        <f t="shared" si="28"/>
        <v>167</v>
      </c>
      <c r="D226" s="247" t="s">
        <v>532</v>
      </c>
      <c r="E226" s="247" t="s">
        <v>119</v>
      </c>
      <c r="F226" s="249" t="s">
        <v>532</v>
      </c>
      <c r="G226" s="292" t="s">
        <v>533</v>
      </c>
      <c r="H226" s="249" t="s">
        <v>114</v>
      </c>
      <c r="I226" s="250">
        <v>1094</v>
      </c>
      <c r="J226" s="251">
        <v>42534</v>
      </c>
      <c r="K226" s="293">
        <f t="shared" si="27"/>
        <v>46532196</v>
      </c>
      <c r="L226" s="245"/>
      <c r="N226" s="448"/>
    </row>
    <row r="227" spans="2:14" s="236" customFormat="1" ht="41" thickTop="1">
      <c r="B227" s="237"/>
      <c r="C227" s="246">
        <f t="shared" si="28"/>
        <v>168</v>
      </c>
      <c r="D227" s="335" t="s">
        <v>534</v>
      </c>
      <c r="E227" s="247" t="s">
        <v>119</v>
      </c>
      <c r="F227" s="249" t="s">
        <v>534</v>
      </c>
      <c r="G227" s="357" t="s">
        <v>535</v>
      </c>
      <c r="H227" s="336" t="s">
        <v>114</v>
      </c>
      <c r="I227" s="358">
        <v>975</v>
      </c>
      <c r="J227" s="251">
        <v>50135</v>
      </c>
      <c r="K227" s="293">
        <f t="shared" si="27"/>
        <v>48881625</v>
      </c>
      <c r="L227" s="245"/>
      <c r="N227" s="448"/>
    </row>
    <row r="228" spans="2:14" s="236" customFormat="1" ht="40.5">
      <c r="B228" s="237"/>
      <c r="C228" s="246">
        <f t="shared" si="28"/>
        <v>169</v>
      </c>
      <c r="D228" s="335" t="s">
        <v>536</v>
      </c>
      <c r="E228" s="247" t="s">
        <v>119</v>
      </c>
      <c r="F228" s="249" t="s">
        <v>536</v>
      </c>
      <c r="G228" s="357" t="s">
        <v>537</v>
      </c>
      <c r="H228" s="336" t="s">
        <v>475</v>
      </c>
      <c r="I228" s="358">
        <v>35.799999999999997</v>
      </c>
      <c r="J228" s="251">
        <v>31107</v>
      </c>
      <c r="K228" s="293">
        <f t="shared" si="27"/>
        <v>1113630.6000000001</v>
      </c>
      <c r="L228" s="245"/>
      <c r="N228" s="448"/>
    </row>
    <row r="229" spans="2:14" s="236" customFormat="1" ht="40.5">
      <c r="B229" s="237"/>
      <c r="C229" s="331">
        <f t="shared" si="28"/>
        <v>170</v>
      </c>
      <c r="D229" s="361" t="s">
        <v>538</v>
      </c>
      <c r="E229" s="247" t="s">
        <v>119</v>
      </c>
      <c r="F229" s="273" t="s">
        <v>538</v>
      </c>
      <c r="G229" s="362" t="s">
        <v>539</v>
      </c>
      <c r="H229" s="363" t="s">
        <v>114</v>
      </c>
      <c r="I229" s="338">
        <v>28</v>
      </c>
      <c r="J229" s="277">
        <v>18705</v>
      </c>
      <c r="K229" s="293">
        <f t="shared" si="27"/>
        <v>523740</v>
      </c>
      <c r="L229" s="245"/>
      <c r="N229" s="448"/>
    </row>
    <row r="230" spans="2:14" s="236" customFormat="1" ht="18.5">
      <c r="B230" s="237"/>
      <c r="C230" s="365"/>
      <c r="D230" s="366"/>
      <c r="E230" s="366"/>
      <c r="F230" s="366"/>
      <c r="G230" s="367"/>
      <c r="H230" s="366"/>
      <c r="I230" s="368"/>
      <c r="J230" s="369"/>
      <c r="K230" s="370">
        <f>SUM(K204:K229)</f>
        <v>459910113.66000003</v>
      </c>
      <c r="L230" s="245"/>
      <c r="M230" s="266"/>
      <c r="N230" s="448"/>
    </row>
    <row r="231" spans="2:14" s="236" customFormat="1" ht="15.5">
      <c r="B231" s="237"/>
      <c r="C231" s="507" t="s">
        <v>540</v>
      </c>
      <c r="D231" s="508"/>
      <c r="E231" s="508"/>
      <c r="F231" s="508"/>
      <c r="G231" s="508"/>
      <c r="H231" s="371"/>
      <c r="I231" s="371"/>
      <c r="J231" s="372"/>
      <c r="K231" s="356"/>
      <c r="L231" s="245"/>
      <c r="N231" s="448"/>
    </row>
    <row r="232" spans="2:14" s="236" customFormat="1" ht="40.5">
      <c r="B232" s="237"/>
      <c r="C232" s="238">
        <f>C229+1</f>
        <v>171</v>
      </c>
      <c r="D232" s="313" t="s">
        <v>541</v>
      </c>
      <c r="E232" s="247" t="s">
        <v>119</v>
      </c>
      <c r="F232" s="314" t="s">
        <v>541</v>
      </c>
      <c r="G232" s="319" t="s">
        <v>542</v>
      </c>
      <c r="H232" s="314" t="s">
        <v>475</v>
      </c>
      <c r="I232" s="320">
        <v>87.52</v>
      </c>
      <c r="J232" s="306">
        <v>14226</v>
      </c>
      <c r="K232" s="307">
        <f t="shared" ref="K232:K238" si="29">ROUND(I232*J232,2)</f>
        <v>1245059.52</v>
      </c>
      <c r="L232" s="245"/>
      <c r="N232" s="448"/>
    </row>
    <row r="233" spans="2:14" s="236" customFormat="1" ht="40.5">
      <c r="B233" s="237"/>
      <c r="C233" s="246">
        <f t="shared" ref="C233:C238" si="30">C232+1</f>
        <v>172</v>
      </c>
      <c r="D233" s="335" t="s">
        <v>543</v>
      </c>
      <c r="E233" s="247" t="s">
        <v>119</v>
      </c>
      <c r="F233" s="249" t="s">
        <v>543</v>
      </c>
      <c r="G233" s="357" t="s">
        <v>544</v>
      </c>
      <c r="H233" s="336" t="s">
        <v>475</v>
      </c>
      <c r="I233" s="358">
        <v>127.78</v>
      </c>
      <c r="J233" s="251">
        <v>15183</v>
      </c>
      <c r="K233" s="293">
        <f t="shared" si="29"/>
        <v>1940083.74</v>
      </c>
      <c r="L233" s="245"/>
      <c r="N233" s="448"/>
    </row>
    <row r="234" spans="2:14" s="236" customFormat="1" ht="40.5">
      <c r="B234" s="237"/>
      <c r="C234" s="246">
        <f t="shared" si="30"/>
        <v>173</v>
      </c>
      <c r="D234" s="335" t="s">
        <v>545</v>
      </c>
      <c r="E234" s="247" t="s">
        <v>119</v>
      </c>
      <c r="F234" s="249" t="s">
        <v>545</v>
      </c>
      <c r="G234" s="357" t="s">
        <v>546</v>
      </c>
      <c r="H234" s="336" t="s">
        <v>475</v>
      </c>
      <c r="I234" s="358">
        <v>31.38</v>
      </c>
      <c r="J234" s="251">
        <v>12990</v>
      </c>
      <c r="K234" s="293">
        <f t="shared" si="29"/>
        <v>407626.2</v>
      </c>
      <c r="L234" s="245"/>
      <c r="N234" s="448"/>
    </row>
    <row r="235" spans="2:14" s="236" customFormat="1" ht="40.5">
      <c r="B235" s="237"/>
      <c r="C235" s="246">
        <f t="shared" si="30"/>
        <v>174</v>
      </c>
      <c r="D235" s="335" t="s">
        <v>547</v>
      </c>
      <c r="E235" s="247" t="s">
        <v>119</v>
      </c>
      <c r="F235" s="249" t="s">
        <v>547</v>
      </c>
      <c r="G235" s="357" t="s">
        <v>548</v>
      </c>
      <c r="H235" s="336" t="s">
        <v>475</v>
      </c>
      <c r="I235" s="358">
        <v>102.05</v>
      </c>
      <c r="J235" s="251">
        <v>12372</v>
      </c>
      <c r="K235" s="293">
        <f t="shared" si="29"/>
        <v>1262562.6000000001</v>
      </c>
      <c r="L235" s="245"/>
      <c r="N235" s="448"/>
    </row>
    <row r="236" spans="2:14" s="236" customFormat="1" ht="40.5">
      <c r="B236" s="237"/>
      <c r="C236" s="246">
        <f t="shared" si="30"/>
        <v>175</v>
      </c>
      <c r="D236" s="335" t="s">
        <v>549</v>
      </c>
      <c r="E236" s="247" t="s">
        <v>119</v>
      </c>
      <c r="F236" s="249" t="s">
        <v>549</v>
      </c>
      <c r="G236" s="357" t="s">
        <v>550</v>
      </c>
      <c r="H236" s="336" t="s">
        <v>475</v>
      </c>
      <c r="I236" s="358">
        <v>556.17999999999995</v>
      </c>
      <c r="J236" s="251">
        <v>11754</v>
      </c>
      <c r="K236" s="293">
        <f t="shared" si="29"/>
        <v>6537339.7199999997</v>
      </c>
      <c r="L236" s="245"/>
      <c r="N236" s="448"/>
    </row>
    <row r="237" spans="2:14" s="236" customFormat="1" ht="40.5">
      <c r="B237" s="237"/>
      <c r="C237" s="246">
        <f t="shared" si="30"/>
        <v>176</v>
      </c>
      <c r="D237" s="335" t="s">
        <v>551</v>
      </c>
      <c r="E237" s="247" t="s">
        <v>119</v>
      </c>
      <c r="F237" s="249" t="s">
        <v>551</v>
      </c>
      <c r="G237" s="357" t="s">
        <v>550</v>
      </c>
      <c r="H237" s="336" t="s">
        <v>475</v>
      </c>
      <c r="I237" s="358">
        <v>726.86</v>
      </c>
      <c r="J237" s="251">
        <v>11041</v>
      </c>
      <c r="K237" s="293">
        <f t="shared" si="29"/>
        <v>8025261.2599999998</v>
      </c>
      <c r="L237" s="245"/>
      <c r="N237" s="448"/>
    </row>
    <row r="238" spans="2:14" s="236" customFormat="1" ht="40.5">
      <c r="B238" s="237"/>
      <c r="C238" s="246">
        <f t="shared" si="30"/>
        <v>177</v>
      </c>
      <c r="D238" s="335" t="s">
        <v>552</v>
      </c>
      <c r="E238" s="247" t="s">
        <v>119</v>
      </c>
      <c r="F238" s="256" t="s">
        <v>552</v>
      </c>
      <c r="G238" s="357" t="s">
        <v>553</v>
      </c>
      <c r="H238" s="336" t="s">
        <v>475</v>
      </c>
      <c r="I238" s="358">
        <v>1063.3599999999999</v>
      </c>
      <c r="J238" s="258">
        <v>10480</v>
      </c>
      <c r="K238" s="293">
        <f t="shared" si="29"/>
        <v>11144012.800000001</v>
      </c>
      <c r="L238" s="245"/>
      <c r="N238" s="448"/>
    </row>
    <row r="239" spans="2:14" s="236" customFormat="1" ht="15.5">
      <c r="B239" s="237"/>
      <c r="C239" s="365"/>
      <c r="D239" s="366"/>
      <c r="E239" s="366"/>
      <c r="F239" s="366"/>
      <c r="G239" s="367"/>
      <c r="H239" s="366"/>
      <c r="I239" s="368"/>
      <c r="J239" s="369"/>
      <c r="K239" s="370">
        <f>SUM(K232:K238)</f>
        <v>30561945.84</v>
      </c>
      <c r="L239" s="245"/>
      <c r="N239" s="448"/>
    </row>
    <row r="240" spans="2:14" s="236" customFormat="1" ht="15.5">
      <c r="B240" s="237"/>
      <c r="C240" s="505" t="s">
        <v>554</v>
      </c>
      <c r="D240" s="506"/>
      <c r="E240" s="506"/>
      <c r="F240" s="506"/>
      <c r="G240" s="506"/>
      <c r="H240" s="354"/>
      <c r="I240" s="354"/>
      <c r="J240" s="355"/>
      <c r="K240" s="356"/>
      <c r="L240" s="245"/>
      <c r="N240" s="448"/>
    </row>
    <row r="241" spans="2:14" s="236" customFormat="1" ht="40.5">
      <c r="B241" s="237"/>
      <c r="C241" s="238">
        <f>C238+1</f>
        <v>178</v>
      </c>
      <c r="D241" s="313" t="s">
        <v>555</v>
      </c>
      <c r="E241" s="247" t="s">
        <v>119</v>
      </c>
      <c r="F241" s="314" t="s">
        <v>555</v>
      </c>
      <c r="G241" s="319" t="s">
        <v>556</v>
      </c>
      <c r="H241" s="314" t="s">
        <v>114</v>
      </c>
      <c r="I241" s="320">
        <v>13</v>
      </c>
      <c r="J241" s="306">
        <v>135958</v>
      </c>
      <c r="K241" s="307">
        <f t="shared" ref="K241:K256" si="31">ROUND(I241*J241,2)</f>
        <v>1767454</v>
      </c>
      <c r="L241" s="245"/>
      <c r="N241" s="448"/>
    </row>
    <row r="242" spans="2:14" s="236" customFormat="1" ht="40.5">
      <c r="B242" s="237"/>
      <c r="C242" s="246">
        <f t="shared" ref="C242:C256" si="32">C241+1</f>
        <v>179</v>
      </c>
      <c r="D242" s="335" t="s">
        <v>557</v>
      </c>
      <c r="E242" s="247" t="s">
        <v>119</v>
      </c>
      <c r="F242" s="249" t="s">
        <v>557</v>
      </c>
      <c r="G242" s="357" t="s">
        <v>558</v>
      </c>
      <c r="H242" s="336" t="s">
        <v>114</v>
      </c>
      <c r="I242" s="358">
        <v>14</v>
      </c>
      <c r="J242" s="251">
        <v>111222</v>
      </c>
      <c r="K242" s="293">
        <f t="shared" si="31"/>
        <v>1557108</v>
      </c>
      <c r="L242" s="245"/>
      <c r="N242" s="448"/>
    </row>
    <row r="243" spans="2:14" s="236" customFormat="1" ht="40.5">
      <c r="B243" s="237"/>
      <c r="C243" s="246">
        <f t="shared" si="32"/>
        <v>180</v>
      </c>
      <c r="D243" s="335" t="s">
        <v>559</v>
      </c>
      <c r="E243" s="247" t="s">
        <v>119</v>
      </c>
      <c r="F243" s="249" t="s">
        <v>559</v>
      </c>
      <c r="G243" s="357" t="s">
        <v>560</v>
      </c>
      <c r="H243" s="336" t="s">
        <v>114</v>
      </c>
      <c r="I243" s="358">
        <v>4</v>
      </c>
      <c r="J243" s="251">
        <v>134686</v>
      </c>
      <c r="K243" s="293">
        <f t="shared" si="31"/>
        <v>538744</v>
      </c>
      <c r="L243" s="245"/>
      <c r="N243" s="448"/>
    </row>
    <row r="244" spans="2:14" s="236" customFormat="1" ht="40.5">
      <c r="B244" s="237"/>
      <c r="C244" s="246">
        <f t="shared" si="32"/>
        <v>181</v>
      </c>
      <c r="D244" s="335" t="s">
        <v>561</v>
      </c>
      <c r="E244" s="247" t="s">
        <v>119</v>
      </c>
      <c r="F244" s="249" t="s">
        <v>561</v>
      </c>
      <c r="G244" s="357" t="s">
        <v>562</v>
      </c>
      <c r="H244" s="336" t="s">
        <v>114</v>
      </c>
      <c r="I244" s="358">
        <v>20</v>
      </c>
      <c r="J244" s="251">
        <v>68975</v>
      </c>
      <c r="K244" s="293">
        <f t="shared" si="31"/>
        <v>1379500</v>
      </c>
      <c r="L244" s="245"/>
      <c r="N244" s="448"/>
    </row>
    <row r="245" spans="2:14" s="236" customFormat="1" ht="40.5">
      <c r="B245" s="237"/>
      <c r="C245" s="246">
        <f t="shared" si="32"/>
        <v>182</v>
      </c>
      <c r="D245" s="335" t="s">
        <v>563</v>
      </c>
      <c r="E245" s="247" t="s">
        <v>119</v>
      </c>
      <c r="F245" s="249" t="s">
        <v>563</v>
      </c>
      <c r="G245" s="357" t="s">
        <v>564</v>
      </c>
      <c r="H245" s="336" t="s">
        <v>114</v>
      </c>
      <c r="I245" s="358">
        <v>5</v>
      </c>
      <c r="J245" s="251">
        <v>68975</v>
      </c>
      <c r="K245" s="293">
        <f t="shared" si="31"/>
        <v>344875</v>
      </c>
      <c r="L245" s="245"/>
      <c r="N245" s="448"/>
    </row>
    <row r="246" spans="2:14" s="236" customFormat="1" ht="40.5">
      <c r="B246" s="237"/>
      <c r="C246" s="246">
        <f t="shared" si="32"/>
        <v>183</v>
      </c>
      <c r="D246" s="335" t="s">
        <v>565</v>
      </c>
      <c r="E246" s="247" t="s">
        <v>119</v>
      </c>
      <c r="F246" s="249" t="s">
        <v>565</v>
      </c>
      <c r="G246" s="357" t="s">
        <v>566</v>
      </c>
      <c r="H246" s="336" t="s">
        <v>114</v>
      </c>
      <c r="I246" s="358">
        <v>162</v>
      </c>
      <c r="J246" s="251">
        <v>42639</v>
      </c>
      <c r="K246" s="293">
        <f t="shared" si="31"/>
        <v>6907518</v>
      </c>
      <c r="L246" s="245"/>
      <c r="N246" s="448"/>
    </row>
    <row r="247" spans="2:14" s="236" customFormat="1" ht="40.5">
      <c r="B247" s="237"/>
      <c r="C247" s="246">
        <f t="shared" si="32"/>
        <v>184</v>
      </c>
      <c r="D247" s="335" t="s">
        <v>567</v>
      </c>
      <c r="E247" s="247" t="s">
        <v>119</v>
      </c>
      <c r="F247" s="249" t="s">
        <v>567</v>
      </c>
      <c r="G247" s="357" t="s">
        <v>568</v>
      </c>
      <c r="H247" s="336" t="s">
        <v>114</v>
      </c>
      <c r="I247" s="358">
        <v>206</v>
      </c>
      <c r="J247" s="251">
        <v>42226</v>
      </c>
      <c r="K247" s="293">
        <f t="shared" si="31"/>
        <v>8698556</v>
      </c>
      <c r="L247" s="245"/>
      <c r="N247" s="448"/>
    </row>
    <row r="248" spans="2:14" s="236" customFormat="1" ht="40.5">
      <c r="B248" s="237"/>
      <c r="C248" s="246">
        <f t="shared" si="32"/>
        <v>185</v>
      </c>
      <c r="D248" s="335" t="s">
        <v>569</v>
      </c>
      <c r="E248" s="247" t="s">
        <v>119</v>
      </c>
      <c r="F248" s="249" t="s">
        <v>569</v>
      </c>
      <c r="G248" s="357" t="s">
        <v>570</v>
      </c>
      <c r="H248" s="336" t="s">
        <v>114</v>
      </c>
      <c r="I248" s="358">
        <v>214</v>
      </c>
      <c r="J248" s="251">
        <v>38985</v>
      </c>
      <c r="K248" s="293">
        <f t="shared" si="31"/>
        <v>8342790</v>
      </c>
      <c r="L248" s="245"/>
      <c r="N248" s="448"/>
    </row>
    <row r="249" spans="2:14" s="236" customFormat="1" ht="40.5">
      <c r="B249" s="237"/>
      <c r="C249" s="246">
        <f t="shared" si="32"/>
        <v>186</v>
      </c>
      <c r="D249" s="335" t="s">
        <v>571</v>
      </c>
      <c r="E249" s="247" t="s">
        <v>119</v>
      </c>
      <c r="F249" s="249" t="s">
        <v>571</v>
      </c>
      <c r="G249" s="357" t="s">
        <v>572</v>
      </c>
      <c r="H249" s="336" t="s">
        <v>114</v>
      </c>
      <c r="I249" s="358">
        <v>1</v>
      </c>
      <c r="J249" s="251">
        <v>268209</v>
      </c>
      <c r="K249" s="293">
        <f t="shared" si="31"/>
        <v>268209</v>
      </c>
      <c r="L249" s="245"/>
      <c r="N249" s="448"/>
    </row>
    <row r="250" spans="2:14" s="236" customFormat="1" ht="40.5">
      <c r="B250" s="237"/>
      <c r="C250" s="246">
        <f t="shared" si="32"/>
        <v>187</v>
      </c>
      <c r="D250" s="335" t="s">
        <v>573</v>
      </c>
      <c r="E250" s="247" t="s">
        <v>119</v>
      </c>
      <c r="F250" s="249" t="s">
        <v>573</v>
      </c>
      <c r="G250" s="357" t="s">
        <v>574</v>
      </c>
      <c r="H250" s="336" t="s">
        <v>114</v>
      </c>
      <c r="I250" s="358">
        <v>8</v>
      </c>
      <c r="J250" s="251">
        <v>225733</v>
      </c>
      <c r="K250" s="293">
        <f t="shared" si="31"/>
        <v>1805864</v>
      </c>
      <c r="L250" s="245"/>
      <c r="N250" s="448"/>
    </row>
    <row r="251" spans="2:14" s="236" customFormat="1" ht="40.5">
      <c r="B251" s="237"/>
      <c r="C251" s="246">
        <f t="shared" si="32"/>
        <v>188</v>
      </c>
      <c r="D251" s="335" t="s">
        <v>575</v>
      </c>
      <c r="E251" s="247" t="s">
        <v>119</v>
      </c>
      <c r="F251" s="249" t="s">
        <v>575</v>
      </c>
      <c r="G251" s="357" t="s">
        <v>576</v>
      </c>
      <c r="H251" s="336" t="s">
        <v>114</v>
      </c>
      <c r="I251" s="358">
        <v>3</v>
      </c>
      <c r="J251" s="251">
        <v>272614</v>
      </c>
      <c r="K251" s="293">
        <f t="shared" si="31"/>
        <v>817842</v>
      </c>
      <c r="L251" s="245"/>
      <c r="N251" s="448"/>
    </row>
    <row r="252" spans="2:14" s="236" customFormat="1" ht="40.5">
      <c r="B252" s="237"/>
      <c r="C252" s="246">
        <f t="shared" si="32"/>
        <v>189</v>
      </c>
      <c r="D252" s="335" t="s">
        <v>577</v>
      </c>
      <c r="E252" s="247" t="s">
        <v>119</v>
      </c>
      <c r="F252" s="249" t="s">
        <v>577</v>
      </c>
      <c r="G252" s="357" t="s">
        <v>578</v>
      </c>
      <c r="H252" s="336" t="s">
        <v>114</v>
      </c>
      <c r="I252" s="358">
        <v>5</v>
      </c>
      <c r="J252" s="251">
        <v>141323</v>
      </c>
      <c r="K252" s="293">
        <f t="shared" si="31"/>
        <v>706615</v>
      </c>
      <c r="L252" s="245"/>
      <c r="N252" s="448"/>
    </row>
    <row r="253" spans="2:14" s="236" customFormat="1" ht="40.5">
      <c r="B253" s="237"/>
      <c r="C253" s="246">
        <f t="shared" si="32"/>
        <v>190</v>
      </c>
      <c r="D253" s="335" t="s">
        <v>579</v>
      </c>
      <c r="E253" s="247" t="s">
        <v>119</v>
      </c>
      <c r="F253" s="249" t="s">
        <v>579</v>
      </c>
      <c r="G253" s="357" t="s">
        <v>580</v>
      </c>
      <c r="H253" s="336" t="s">
        <v>114</v>
      </c>
      <c r="I253" s="358">
        <v>11</v>
      </c>
      <c r="J253" s="251">
        <v>264416</v>
      </c>
      <c r="K253" s="293">
        <f t="shared" si="31"/>
        <v>2908576</v>
      </c>
      <c r="L253" s="245"/>
      <c r="N253" s="448"/>
    </row>
    <row r="254" spans="2:14" s="236" customFormat="1" ht="40.5">
      <c r="B254" s="237"/>
      <c r="C254" s="246">
        <f t="shared" si="32"/>
        <v>191</v>
      </c>
      <c r="D254" s="335" t="s">
        <v>581</v>
      </c>
      <c r="E254" s="247" t="s">
        <v>119</v>
      </c>
      <c r="F254" s="249" t="s">
        <v>581</v>
      </c>
      <c r="G254" s="357" t="s">
        <v>582</v>
      </c>
      <c r="H254" s="336" t="s">
        <v>114</v>
      </c>
      <c r="I254" s="358">
        <v>9</v>
      </c>
      <c r="J254" s="251">
        <v>221940</v>
      </c>
      <c r="K254" s="293">
        <f t="shared" si="31"/>
        <v>1997460</v>
      </c>
      <c r="L254" s="245"/>
      <c r="N254" s="448"/>
    </row>
    <row r="255" spans="2:14" s="236" customFormat="1" ht="40.5">
      <c r="B255" s="237"/>
      <c r="C255" s="246">
        <f t="shared" si="32"/>
        <v>192</v>
      </c>
      <c r="D255" s="335" t="s">
        <v>583</v>
      </c>
      <c r="E255" s="247" t="s">
        <v>119</v>
      </c>
      <c r="F255" s="249" t="s">
        <v>583</v>
      </c>
      <c r="G255" s="357" t="s">
        <v>584</v>
      </c>
      <c r="H255" s="336" t="s">
        <v>114</v>
      </c>
      <c r="I255" s="358">
        <v>5</v>
      </c>
      <c r="J255" s="251">
        <v>268821</v>
      </c>
      <c r="K255" s="293">
        <f t="shared" si="31"/>
        <v>1344105</v>
      </c>
      <c r="L255" s="245"/>
      <c r="N255" s="448"/>
    </row>
    <row r="256" spans="2:14" s="236" customFormat="1" ht="40.5">
      <c r="B256" s="237"/>
      <c r="C256" s="246">
        <f t="shared" si="32"/>
        <v>193</v>
      </c>
      <c r="D256" s="335" t="s">
        <v>585</v>
      </c>
      <c r="E256" s="247" t="s">
        <v>119</v>
      </c>
      <c r="F256" s="256" t="s">
        <v>585</v>
      </c>
      <c r="G256" s="357" t="s">
        <v>586</v>
      </c>
      <c r="H256" s="336" t="s">
        <v>114</v>
      </c>
      <c r="I256" s="358">
        <v>3</v>
      </c>
      <c r="J256" s="258">
        <v>137530</v>
      </c>
      <c r="K256" s="293">
        <f t="shared" si="31"/>
        <v>412590</v>
      </c>
      <c r="L256" s="245"/>
      <c r="N256" s="448"/>
    </row>
    <row r="257" spans="2:14" s="236" customFormat="1" ht="15.5">
      <c r="B257" s="237"/>
      <c r="C257" s="365"/>
      <c r="D257" s="366"/>
      <c r="E257" s="366"/>
      <c r="F257" s="366"/>
      <c r="G257" s="367"/>
      <c r="H257" s="366"/>
      <c r="I257" s="368"/>
      <c r="J257" s="369"/>
      <c r="K257" s="370">
        <f>SUM(K241:K256)</f>
        <v>39797806</v>
      </c>
      <c r="L257" s="245"/>
      <c r="N257" s="448"/>
    </row>
    <row r="258" spans="2:14" s="230" customFormat="1" ht="15.5">
      <c r="B258" s="231"/>
      <c r="C258" s="505" t="s">
        <v>587</v>
      </c>
      <c r="D258" s="506"/>
      <c r="E258" s="506"/>
      <c r="F258" s="506"/>
      <c r="G258" s="506"/>
      <c r="H258" s="354"/>
      <c r="I258" s="354"/>
      <c r="J258" s="355"/>
      <c r="K258" s="373"/>
      <c r="L258" s="235"/>
      <c r="N258" s="448"/>
    </row>
    <row r="259" spans="2:14" s="230" customFormat="1" ht="40.5">
      <c r="B259" s="231"/>
      <c r="C259" s="238">
        <f>C256+1</f>
        <v>194</v>
      </c>
      <c r="D259" s="313" t="s">
        <v>588</v>
      </c>
      <c r="E259" s="247" t="s">
        <v>119</v>
      </c>
      <c r="F259" s="314" t="s">
        <v>588</v>
      </c>
      <c r="G259" s="319" t="s">
        <v>589</v>
      </c>
      <c r="H259" s="314" t="s">
        <v>590</v>
      </c>
      <c r="I259" s="320">
        <v>5</v>
      </c>
      <c r="J259" s="306">
        <v>1617765</v>
      </c>
      <c r="K259" s="307">
        <f t="shared" ref="K259:K263" si="33">ROUND(I259*J259,2)</f>
        <v>8088825</v>
      </c>
      <c r="L259" s="245"/>
      <c r="M259" s="236"/>
      <c r="N259" s="448"/>
    </row>
    <row r="260" spans="2:14" s="230" customFormat="1" ht="40.5">
      <c r="B260" s="231"/>
      <c r="C260" s="246">
        <f t="shared" ref="C260:C263" si="34">C259+1</f>
        <v>195</v>
      </c>
      <c r="D260" s="335" t="s">
        <v>591</v>
      </c>
      <c r="E260" s="247" t="s">
        <v>119</v>
      </c>
      <c r="F260" s="249" t="s">
        <v>591</v>
      </c>
      <c r="G260" s="357" t="s">
        <v>592</v>
      </c>
      <c r="H260" s="336" t="s">
        <v>590</v>
      </c>
      <c r="I260" s="358">
        <v>7</v>
      </c>
      <c r="J260" s="251">
        <v>2182234</v>
      </c>
      <c r="K260" s="293">
        <f t="shared" si="33"/>
        <v>15275638</v>
      </c>
      <c r="L260" s="245"/>
      <c r="M260" s="236"/>
      <c r="N260" s="448"/>
    </row>
    <row r="261" spans="2:14" s="230" customFormat="1" ht="40.5">
      <c r="B261" s="231"/>
      <c r="C261" s="246">
        <f t="shared" si="34"/>
        <v>196</v>
      </c>
      <c r="D261" s="335" t="s">
        <v>593</v>
      </c>
      <c r="E261" s="247" t="s">
        <v>119</v>
      </c>
      <c r="F261" s="249" t="s">
        <v>593</v>
      </c>
      <c r="G261" s="357" t="s">
        <v>594</v>
      </c>
      <c r="H261" s="336" t="s">
        <v>590</v>
      </c>
      <c r="I261" s="358">
        <v>2</v>
      </c>
      <c r="J261" s="251">
        <v>3201616</v>
      </c>
      <c r="K261" s="293">
        <f t="shared" si="33"/>
        <v>6403232</v>
      </c>
      <c r="L261" s="245"/>
      <c r="M261" s="236"/>
      <c r="N261" s="448"/>
    </row>
    <row r="262" spans="2:14" s="230" customFormat="1" ht="40.5">
      <c r="B262" s="231"/>
      <c r="C262" s="246">
        <f t="shared" si="34"/>
        <v>197</v>
      </c>
      <c r="D262" s="335" t="s">
        <v>595</v>
      </c>
      <c r="E262" s="247" t="s">
        <v>119</v>
      </c>
      <c r="F262" s="249" t="s">
        <v>595</v>
      </c>
      <c r="G262" s="357" t="s">
        <v>596</v>
      </c>
      <c r="H262" s="336" t="s">
        <v>590</v>
      </c>
      <c r="I262" s="358">
        <v>344</v>
      </c>
      <c r="J262" s="251">
        <v>51040</v>
      </c>
      <c r="K262" s="293">
        <f t="shared" si="33"/>
        <v>17557760</v>
      </c>
      <c r="L262" s="245"/>
      <c r="M262" s="236"/>
      <c r="N262" s="448"/>
    </row>
    <row r="263" spans="2:14" s="230" customFormat="1" ht="40.5">
      <c r="B263" s="231"/>
      <c r="C263" s="246">
        <f t="shared" si="34"/>
        <v>198</v>
      </c>
      <c r="D263" s="335" t="s">
        <v>597</v>
      </c>
      <c r="E263" s="247" t="s">
        <v>119</v>
      </c>
      <c r="F263" s="256" t="s">
        <v>597</v>
      </c>
      <c r="G263" s="357" t="s">
        <v>598</v>
      </c>
      <c r="H263" s="336" t="s">
        <v>590</v>
      </c>
      <c r="I263" s="358">
        <v>207</v>
      </c>
      <c r="J263" s="258">
        <v>61510</v>
      </c>
      <c r="K263" s="293">
        <f t="shared" si="33"/>
        <v>12732570</v>
      </c>
      <c r="L263" s="245"/>
      <c r="M263" s="236"/>
      <c r="N263" s="448"/>
    </row>
    <row r="264" spans="2:14" s="230" customFormat="1" ht="15.5">
      <c r="B264" s="231"/>
      <c r="C264" s="374"/>
      <c r="D264" s="375"/>
      <c r="E264" s="375"/>
      <c r="F264" s="375"/>
      <c r="G264" s="376"/>
      <c r="H264" s="375"/>
      <c r="I264" s="377"/>
      <c r="J264" s="369"/>
      <c r="K264" s="370">
        <f>SUM(K259:K263)</f>
        <v>60058025</v>
      </c>
      <c r="L264" s="245"/>
      <c r="M264" s="236"/>
      <c r="N264" s="448"/>
    </row>
    <row r="265" spans="2:14" s="230" customFormat="1" ht="15.5">
      <c r="B265" s="231"/>
      <c r="C265" s="505" t="s">
        <v>599</v>
      </c>
      <c r="D265" s="506"/>
      <c r="E265" s="506"/>
      <c r="F265" s="506"/>
      <c r="G265" s="506"/>
      <c r="H265" s="354"/>
      <c r="I265" s="354"/>
      <c r="J265" s="355"/>
      <c r="K265" s="373"/>
      <c r="L265" s="235"/>
      <c r="N265" s="448"/>
    </row>
    <row r="266" spans="2:14" s="236" customFormat="1" ht="105.75" customHeight="1">
      <c r="B266" s="237"/>
      <c r="C266" s="378">
        <f>C263+1</f>
        <v>199</v>
      </c>
      <c r="D266" s="335" t="s">
        <v>600</v>
      </c>
      <c r="E266" s="247" t="s">
        <v>119</v>
      </c>
      <c r="F266" s="379" t="s">
        <v>600</v>
      </c>
      <c r="G266" s="319" t="s">
        <v>601</v>
      </c>
      <c r="H266" s="380" t="s">
        <v>114</v>
      </c>
      <c r="I266" s="381">
        <v>1</v>
      </c>
      <c r="J266" s="382">
        <v>249810042</v>
      </c>
      <c r="K266" s="307">
        <f>ROUND(I266*J266,2)</f>
        <v>249810042</v>
      </c>
      <c r="L266" s="245"/>
      <c r="N266" s="448"/>
    </row>
    <row r="267" spans="2:14" s="236" customFormat="1" ht="40.5">
      <c r="B267" s="237"/>
      <c r="C267" s="246">
        <f>C266+1</f>
        <v>200</v>
      </c>
      <c r="D267" s="335" t="s">
        <v>602</v>
      </c>
      <c r="E267" s="247" t="s">
        <v>119</v>
      </c>
      <c r="F267" s="256" t="s">
        <v>603</v>
      </c>
      <c r="G267" s="357" t="s">
        <v>604</v>
      </c>
      <c r="H267" s="249" t="s">
        <v>114</v>
      </c>
      <c r="I267" s="358">
        <v>1</v>
      </c>
      <c r="J267" s="258">
        <v>2560833</v>
      </c>
      <c r="K267" s="293">
        <f>ROUND(I267*J267,2)</f>
        <v>2560833</v>
      </c>
      <c r="L267" s="245"/>
      <c r="N267" s="448"/>
    </row>
    <row r="268" spans="2:14" s="236" customFormat="1" ht="15.5">
      <c r="B268" s="237"/>
      <c r="C268" s="365"/>
      <c r="D268" s="366"/>
      <c r="E268" s="366"/>
      <c r="F268" s="366"/>
      <c r="G268" s="367"/>
      <c r="H268" s="366"/>
      <c r="I268" s="368"/>
      <c r="J268" s="369"/>
      <c r="K268" s="370">
        <f>SUM(K266:K267)</f>
        <v>252370875</v>
      </c>
      <c r="L268" s="245"/>
      <c r="N268" s="448"/>
    </row>
    <row r="269" spans="2:14" s="230" customFormat="1" ht="15.5">
      <c r="B269" s="231"/>
      <c r="C269" s="505" t="s">
        <v>605</v>
      </c>
      <c r="D269" s="506"/>
      <c r="E269" s="506"/>
      <c r="F269" s="506"/>
      <c r="G269" s="506"/>
      <c r="H269" s="354"/>
      <c r="I269" s="354"/>
      <c r="J269" s="355"/>
      <c r="K269" s="373"/>
      <c r="L269" s="235"/>
      <c r="N269" s="448"/>
    </row>
    <row r="270" spans="2:14" s="236" customFormat="1" ht="40.5">
      <c r="B270" s="237"/>
      <c r="C270" s="378">
        <f>C267+1</f>
        <v>201</v>
      </c>
      <c r="D270" s="335" t="s">
        <v>606</v>
      </c>
      <c r="E270" s="247" t="s">
        <v>119</v>
      </c>
      <c r="F270" s="379" t="s">
        <v>607</v>
      </c>
      <c r="G270" s="319" t="s">
        <v>608</v>
      </c>
      <c r="H270" s="380" t="s">
        <v>114</v>
      </c>
      <c r="I270" s="381">
        <v>1</v>
      </c>
      <c r="J270" s="382">
        <v>2015745</v>
      </c>
      <c r="K270" s="307">
        <f>ROUND(I270*J270,2)</f>
        <v>2015745</v>
      </c>
      <c r="L270" s="245"/>
      <c r="N270" s="448"/>
    </row>
    <row r="271" spans="2:14" s="236" customFormat="1" ht="40.5">
      <c r="B271" s="237"/>
      <c r="C271" s="246">
        <f>C270+1</f>
        <v>202</v>
      </c>
      <c r="D271" s="335" t="s">
        <v>609</v>
      </c>
      <c r="E271" s="247" t="s">
        <v>119</v>
      </c>
      <c r="F271" s="256" t="s">
        <v>610</v>
      </c>
      <c r="G271" s="357" t="s">
        <v>611</v>
      </c>
      <c r="H271" s="249" t="s">
        <v>114</v>
      </c>
      <c r="I271" s="358">
        <v>6</v>
      </c>
      <c r="J271" s="258">
        <v>247411</v>
      </c>
      <c r="K271" s="293">
        <f>ROUND(I271*J271,2)</f>
        <v>1484466</v>
      </c>
      <c r="L271" s="245"/>
      <c r="N271" s="448"/>
    </row>
    <row r="272" spans="2:14" s="236" customFormat="1" ht="15.5">
      <c r="B272" s="237"/>
      <c r="C272" s="365"/>
      <c r="D272" s="366"/>
      <c r="E272" s="366"/>
      <c r="F272" s="366"/>
      <c r="G272" s="367"/>
      <c r="H272" s="366"/>
      <c r="I272" s="368"/>
      <c r="J272" s="369"/>
      <c r="K272" s="457">
        <f>SUM(K270:K271)</f>
        <v>3500211</v>
      </c>
      <c r="L272" s="245"/>
      <c r="N272" s="448"/>
    </row>
    <row r="273" spans="2:14" s="236" customFormat="1" ht="15.5">
      <c r="B273" s="237"/>
      <c r="C273" s="505" t="s">
        <v>612</v>
      </c>
      <c r="D273" s="506"/>
      <c r="E273" s="506"/>
      <c r="F273" s="506"/>
      <c r="G273" s="506"/>
      <c r="H273" s="354"/>
      <c r="I273" s="354"/>
      <c r="J273" s="355"/>
      <c r="K273" s="356"/>
      <c r="L273" s="245"/>
      <c r="N273" s="448"/>
    </row>
    <row r="274" spans="2:14" s="236" customFormat="1" ht="40.5">
      <c r="B274" s="237"/>
      <c r="C274" s="238">
        <f>C267+1</f>
        <v>201</v>
      </c>
      <c r="D274" s="313" t="s">
        <v>613</v>
      </c>
      <c r="E274" s="247" t="s">
        <v>119</v>
      </c>
      <c r="F274" s="379" t="s">
        <v>607</v>
      </c>
      <c r="G274" s="319" t="s">
        <v>614</v>
      </c>
      <c r="H274" s="314" t="s">
        <v>590</v>
      </c>
      <c r="I274" s="320">
        <v>6</v>
      </c>
      <c r="J274" s="303">
        <v>3129022</v>
      </c>
      <c r="K274" s="307">
        <f>ROUND(I274*J274,2)</f>
        <v>18774132</v>
      </c>
      <c r="L274" s="245"/>
      <c r="N274" s="448"/>
    </row>
    <row r="275" spans="2:14" s="236" customFormat="1" ht="16" thickBot="1">
      <c r="B275" s="237"/>
      <c r="C275" s="365"/>
      <c r="D275" s="366"/>
      <c r="E275" s="366"/>
      <c r="F275" s="366"/>
      <c r="G275" s="367"/>
      <c r="H275" s="366"/>
      <c r="I275" s="368"/>
      <c r="J275" s="369"/>
      <c r="K275" s="370">
        <f>SUM(K274:K274)</f>
        <v>18774132</v>
      </c>
      <c r="L275" s="245"/>
      <c r="N275" s="448"/>
    </row>
    <row r="276" spans="2:14" s="236" customFormat="1" ht="15.5">
      <c r="B276" s="237"/>
      <c r="C276" s="503" t="s">
        <v>615</v>
      </c>
      <c r="D276" s="504"/>
      <c r="E276" s="504"/>
      <c r="F276" s="504"/>
      <c r="G276" s="504"/>
      <c r="H276" s="285"/>
      <c r="I276" s="285"/>
      <c r="J276" s="233"/>
      <c r="K276" s="286">
        <f>K303+K329+K348+K365+K371+K374+K382+K403</f>
        <v>1725641631</v>
      </c>
      <c r="L276" s="245"/>
      <c r="N276" s="451">
        <f>K276/1423500</f>
        <v>1212.2526385669125</v>
      </c>
    </row>
    <row r="277" spans="2:14" s="236" customFormat="1" ht="36" customHeight="1">
      <c r="B277" s="237"/>
      <c r="C277" s="505" t="s">
        <v>616</v>
      </c>
      <c r="D277" s="506"/>
      <c r="E277" s="506"/>
      <c r="F277" s="506"/>
      <c r="G277" s="506"/>
      <c r="H277" s="354"/>
      <c r="I277" s="354"/>
      <c r="J277" s="355"/>
      <c r="K277" s="356"/>
      <c r="L277" s="245"/>
      <c r="N277" s="448"/>
    </row>
    <row r="278" spans="2:14" s="236" customFormat="1" ht="40.5">
      <c r="B278" s="237"/>
      <c r="C278" s="238">
        <f>C274+1</f>
        <v>202</v>
      </c>
      <c r="D278" s="313" t="s">
        <v>617</v>
      </c>
      <c r="E278" s="247" t="s">
        <v>119</v>
      </c>
      <c r="F278" s="314" t="s">
        <v>617</v>
      </c>
      <c r="G278" s="319" t="s">
        <v>618</v>
      </c>
      <c r="H278" s="314" t="s">
        <v>114</v>
      </c>
      <c r="I278" s="320">
        <v>121</v>
      </c>
      <c r="J278" s="306">
        <v>379263</v>
      </c>
      <c r="K278" s="307">
        <f t="shared" ref="K278:K302" si="35">ROUND(I278*J278,2)</f>
        <v>45890823</v>
      </c>
      <c r="L278" s="245"/>
      <c r="N278" s="453"/>
    </row>
    <row r="279" spans="2:14" s="236" customFormat="1" ht="40.5">
      <c r="B279" s="237"/>
      <c r="C279" s="246">
        <f t="shared" ref="C279:C302" si="36">C278+1</f>
        <v>203</v>
      </c>
      <c r="D279" s="335" t="s">
        <v>619</v>
      </c>
      <c r="E279" s="247" t="s">
        <v>119</v>
      </c>
      <c r="F279" s="249" t="s">
        <v>619</v>
      </c>
      <c r="G279" s="357" t="s">
        <v>620</v>
      </c>
      <c r="H279" s="336" t="s">
        <v>114</v>
      </c>
      <c r="I279" s="358">
        <v>35</v>
      </c>
      <c r="J279" s="251">
        <v>379263</v>
      </c>
      <c r="K279" s="293">
        <f t="shared" si="35"/>
        <v>13274205</v>
      </c>
      <c r="L279" s="245"/>
      <c r="N279" s="453"/>
    </row>
    <row r="280" spans="2:14" s="236" customFormat="1" ht="40.5">
      <c r="B280" s="237"/>
      <c r="C280" s="246">
        <f t="shared" si="36"/>
        <v>204</v>
      </c>
      <c r="D280" s="335" t="s">
        <v>621</v>
      </c>
      <c r="E280" s="247" t="s">
        <v>119</v>
      </c>
      <c r="F280" s="249" t="s">
        <v>621</v>
      </c>
      <c r="G280" s="357" t="s">
        <v>622</v>
      </c>
      <c r="H280" s="336" t="s">
        <v>114</v>
      </c>
      <c r="I280" s="358">
        <v>17</v>
      </c>
      <c r="J280" s="251">
        <v>974936</v>
      </c>
      <c r="K280" s="293">
        <f t="shared" si="35"/>
        <v>16573912</v>
      </c>
      <c r="L280" s="245"/>
      <c r="N280" s="448"/>
    </row>
    <row r="281" spans="2:14" s="236" customFormat="1" ht="40.5">
      <c r="B281" s="237"/>
      <c r="C281" s="246">
        <f t="shared" si="36"/>
        <v>205</v>
      </c>
      <c r="D281" s="335" t="s">
        <v>623</v>
      </c>
      <c r="E281" s="247" t="s">
        <v>119</v>
      </c>
      <c r="F281" s="249" t="s">
        <v>623</v>
      </c>
      <c r="G281" s="357" t="s">
        <v>624</v>
      </c>
      <c r="H281" s="336" t="s">
        <v>114</v>
      </c>
      <c r="I281" s="358">
        <v>61</v>
      </c>
      <c r="J281" s="251">
        <v>214237</v>
      </c>
      <c r="K281" s="293">
        <f t="shared" si="35"/>
        <v>13068457</v>
      </c>
      <c r="L281" s="245"/>
      <c r="N281" s="448"/>
    </row>
    <row r="282" spans="2:14" s="236" customFormat="1" ht="40.5">
      <c r="B282" s="237"/>
      <c r="C282" s="331">
        <f t="shared" si="36"/>
        <v>206</v>
      </c>
      <c r="D282" s="361" t="s">
        <v>625</v>
      </c>
      <c r="E282" s="247" t="s">
        <v>119</v>
      </c>
      <c r="F282" s="273" t="s">
        <v>625</v>
      </c>
      <c r="G282" s="362" t="s">
        <v>626</v>
      </c>
      <c r="H282" s="363" t="s">
        <v>114</v>
      </c>
      <c r="I282" s="338">
        <v>23</v>
      </c>
      <c r="J282" s="277">
        <v>291344</v>
      </c>
      <c r="K282" s="333">
        <f t="shared" si="35"/>
        <v>6700912</v>
      </c>
      <c r="L282" s="245"/>
      <c r="N282" s="448"/>
    </row>
    <row r="283" spans="2:14" s="236" customFormat="1" ht="40.5">
      <c r="B283" s="237"/>
      <c r="C283" s="246">
        <f t="shared" si="36"/>
        <v>207</v>
      </c>
      <c r="D283" s="247" t="s">
        <v>627</v>
      </c>
      <c r="E283" s="247" t="s">
        <v>119</v>
      </c>
      <c r="F283" s="249" t="s">
        <v>627</v>
      </c>
      <c r="G283" s="292" t="s">
        <v>628</v>
      </c>
      <c r="H283" s="249" t="s">
        <v>114</v>
      </c>
      <c r="I283" s="250">
        <v>21</v>
      </c>
      <c r="J283" s="251">
        <v>345203</v>
      </c>
      <c r="K283" s="293">
        <f t="shared" si="35"/>
        <v>7249263</v>
      </c>
      <c r="L283" s="245"/>
      <c r="N283" s="448"/>
    </row>
    <row r="284" spans="2:14" s="236" customFormat="1" ht="40.5">
      <c r="B284" s="237"/>
      <c r="C284" s="246">
        <f t="shared" si="36"/>
        <v>208</v>
      </c>
      <c r="D284" s="335" t="s">
        <v>629</v>
      </c>
      <c r="E284" s="247" t="s">
        <v>119</v>
      </c>
      <c r="F284" s="249" t="s">
        <v>629</v>
      </c>
      <c r="G284" s="357" t="s">
        <v>630</v>
      </c>
      <c r="H284" s="336" t="s">
        <v>114</v>
      </c>
      <c r="I284" s="358">
        <v>4</v>
      </c>
      <c r="J284" s="251">
        <v>439843</v>
      </c>
      <c r="K284" s="293">
        <f t="shared" si="35"/>
        <v>1759372</v>
      </c>
      <c r="L284" s="245"/>
      <c r="N284" s="448"/>
    </row>
    <row r="285" spans="2:14" s="236" customFormat="1" ht="40.5">
      <c r="B285" s="237"/>
      <c r="C285" s="246">
        <f t="shared" si="36"/>
        <v>209</v>
      </c>
      <c r="D285" s="335" t="s">
        <v>631</v>
      </c>
      <c r="E285" s="247" t="s">
        <v>119</v>
      </c>
      <c r="F285" s="249" t="s">
        <v>631</v>
      </c>
      <c r="G285" s="357" t="s">
        <v>632</v>
      </c>
      <c r="H285" s="336" t="s">
        <v>114</v>
      </c>
      <c r="I285" s="358">
        <v>7</v>
      </c>
      <c r="J285" s="251">
        <v>274534</v>
      </c>
      <c r="K285" s="293">
        <f t="shared" si="35"/>
        <v>1921738</v>
      </c>
      <c r="L285" s="245"/>
      <c r="N285" s="448"/>
    </row>
    <row r="286" spans="2:14" s="236" customFormat="1" ht="40.5">
      <c r="B286" s="237"/>
      <c r="C286" s="246">
        <f t="shared" si="36"/>
        <v>210</v>
      </c>
      <c r="D286" s="335" t="s">
        <v>633</v>
      </c>
      <c r="E286" s="247" t="s">
        <v>119</v>
      </c>
      <c r="F286" s="249" t="s">
        <v>633</v>
      </c>
      <c r="G286" s="357" t="s">
        <v>634</v>
      </c>
      <c r="H286" s="336" t="s">
        <v>114</v>
      </c>
      <c r="I286" s="358">
        <v>2</v>
      </c>
      <c r="J286" s="251">
        <v>661316</v>
      </c>
      <c r="K286" s="293">
        <f t="shared" si="35"/>
        <v>1322632</v>
      </c>
      <c r="L286" s="245"/>
      <c r="N286" s="448"/>
    </row>
    <row r="287" spans="2:14" s="236" customFormat="1" ht="40.5">
      <c r="B287" s="237"/>
      <c r="C287" s="246">
        <f t="shared" si="36"/>
        <v>211</v>
      </c>
      <c r="D287" s="335" t="s">
        <v>635</v>
      </c>
      <c r="E287" s="247" t="s">
        <v>119</v>
      </c>
      <c r="F287" s="249" t="s">
        <v>635</v>
      </c>
      <c r="G287" s="357" t="s">
        <v>636</v>
      </c>
      <c r="H287" s="336" t="s">
        <v>114</v>
      </c>
      <c r="I287" s="358">
        <v>2</v>
      </c>
      <c r="J287" s="251">
        <v>661316</v>
      </c>
      <c r="K287" s="293">
        <f t="shared" si="35"/>
        <v>1322632</v>
      </c>
      <c r="L287" s="245"/>
      <c r="N287" s="448"/>
    </row>
    <row r="288" spans="2:14" s="236" customFormat="1" ht="40.5">
      <c r="B288" s="237"/>
      <c r="C288" s="246">
        <f t="shared" si="36"/>
        <v>212</v>
      </c>
      <c r="D288" s="247" t="s">
        <v>637</v>
      </c>
      <c r="E288" s="247" t="s">
        <v>119</v>
      </c>
      <c r="F288" s="249" t="s">
        <v>637</v>
      </c>
      <c r="G288" s="292" t="s">
        <v>638</v>
      </c>
      <c r="H288" s="249" t="s">
        <v>114</v>
      </c>
      <c r="I288" s="250">
        <v>2</v>
      </c>
      <c r="J288" s="251">
        <v>661316</v>
      </c>
      <c r="K288" s="293">
        <f t="shared" si="35"/>
        <v>1322632</v>
      </c>
      <c r="L288" s="245"/>
      <c r="N288" s="448"/>
    </row>
    <row r="289" spans="2:14" s="236" customFormat="1" ht="40.5">
      <c r="B289" s="237"/>
      <c r="C289" s="246">
        <f t="shared" si="36"/>
        <v>213</v>
      </c>
      <c r="D289" s="247" t="s">
        <v>639</v>
      </c>
      <c r="E289" s="247" t="s">
        <v>119</v>
      </c>
      <c r="F289" s="249" t="s">
        <v>639</v>
      </c>
      <c r="G289" s="292" t="s">
        <v>640</v>
      </c>
      <c r="H289" s="249" t="s">
        <v>114</v>
      </c>
      <c r="I289" s="250">
        <v>2</v>
      </c>
      <c r="J289" s="251">
        <v>661316</v>
      </c>
      <c r="K289" s="293">
        <f t="shared" si="35"/>
        <v>1322632</v>
      </c>
      <c r="L289" s="245"/>
      <c r="N289" s="448"/>
    </row>
    <row r="290" spans="2:14" s="236" customFormat="1" ht="40.5">
      <c r="B290" s="237"/>
      <c r="C290" s="246">
        <f t="shared" si="36"/>
        <v>214</v>
      </c>
      <c r="D290" s="335" t="s">
        <v>641</v>
      </c>
      <c r="E290" s="247" t="s">
        <v>119</v>
      </c>
      <c r="F290" s="249" t="s">
        <v>641</v>
      </c>
      <c r="G290" s="357" t="s">
        <v>642</v>
      </c>
      <c r="H290" s="336" t="s">
        <v>114</v>
      </c>
      <c r="I290" s="358">
        <v>1</v>
      </c>
      <c r="J290" s="251">
        <v>515981</v>
      </c>
      <c r="K290" s="293">
        <f t="shared" si="35"/>
        <v>515981</v>
      </c>
      <c r="L290" s="245"/>
      <c r="N290" s="448"/>
    </row>
    <row r="291" spans="2:14" s="236" customFormat="1" ht="40.5">
      <c r="B291" s="237"/>
      <c r="C291" s="246">
        <f t="shared" si="36"/>
        <v>215</v>
      </c>
      <c r="D291" s="335" t="s">
        <v>643</v>
      </c>
      <c r="E291" s="247" t="s">
        <v>119</v>
      </c>
      <c r="F291" s="249" t="s">
        <v>643</v>
      </c>
      <c r="G291" s="357" t="s">
        <v>644</v>
      </c>
      <c r="H291" s="336" t="s">
        <v>114</v>
      </c>
      <c r="I291" s="358">
        <v>5</v>
      </c>
      <c r="J291" s="251">
        <v>328367</v>
      </c>
      <c r="K291" s="293">
        <f t="shared" si="35"/>
        <v>1641835</v>
      </c>
      <c r="L291" s="245"/>
      <c r="N291" s="448"/>
    </row>
    <row r="292" spans="2:14" s="236" customFormat="1" ht="40.5">
      <c r="B292" s="237"/>
      <c r="C292" s="246">
        <f t="shared" si="36"/>
        <v>216</v>
      </c>
      <c r="D292" s="335" t="s">
        <v>645</v>
      </c>
      <c r="E292" s="247" t="s">
        <v>119</v>
      </c>
      <c r="F292" s="249" t="s">
        <v>645</v>
      </c>
      <c r="G292" s="357" t="s">
        <v>646</v>
      </c>
      <c r="H292" s="336" t="s">
        <v>114</v>
      </c>
      <c r="I292" s="358">
        <v>3</v>
      </c>
      <c r="J292" s="251">
        <v>345203</v>
      </c>
      <c r="K292" s="293">
        <f t="shared" si="35"/>
        <v>1035609</v>
      </c>
      <c r="L292" s="245"/>
      <c r="N292" s="448"/>
    </row>
    <row r="293" spans="2:14" s="236" customFormat="1" ht="40.5">
      <c r="B293" s="237"/>
      <c r="C293" s="246">
        <f t="shared" si="36"/>
        <v>217</v>
      </c>
      <c r="D293" s="335" t="s">
        <v>647</v>
      </c>
      <c r="E293" s="247" t="s">
        <v>119</v>
      </c>
      <c r="F293" s="249" t="s">
        <v>647</v>
      </c>
      <c r="G293" s="357" t="s">
        <v>648</v>
      </c>
      <c r="H293" s="336" t="s">
        <v>114</v>
      </c>
      <c r="I293" s="358">
        <v>3</v>
      </c>
      <c r="J293" s="251">
        <v>291344</v>
      </c>
      <c r="K293" s="293">
        <f t="shared" si="35"/>
        <v>874032</v>
      </c>
      <c r="L293" s="245"/>
      <c r="N293" s="448"/>
    </row>
    <row r="294" spans="2:14" s="236" customFormat="1" ht="40.5">
      <c r="B294" s="237"/>
      <c r="C294" s="246">
        <f t="shared" si="36"/>
        <v>218</v>
      </c>
      <c r="D294" s="335" t="s">
        <v>649</v>
      </c>
      <c r="E294" s="247" t="s">
        <v>119</v>
      </c>
      <c r="F294" s="249" t="s">
        <v>649</v>
      </c>
      <c r="G294" s="357" t="s">
        <v>650</v>
      </c>
      <c r="H294" s="336" t="s">
        <v>114</v>
      </c>
      <c r="I294" s="358">
        <v>32</v>
      </c>
      <c r="J294" s="251">
        <v>345203</v>
      </c>
      <c r="K294" s="293">
        <f t="shared" si="35"/>
        <v>11046496</v>
      </c>
      <c r="L294" s="245"/>
      <c r="N294" s="448"/>
    </row>
    <row r="295" spans="2:14" s="236" customFormat="1" ht="40.5">
      <c r="B295" s="237"/>
      <c r="C295" s="246">
        <f t="shared" si="36"/>
        <v>219</v>
      </c>
      <c r="D295" s="335" t="s">
        <v>651</v>
      </c>
      <c r="E295" s="247" t="s">
        <v>119</v>
      </c>
      <c r="F295" s="249" t="s">
        <v>651</v>
      </c>
      <c r="G295" s="357" t="s">
        <v>652</v>
      </c>
      <c r="H295" s="336" t="s">
        <v>114</v>
      </c>
      <c r="I295" s="358">
        <v>13</v>
      </c>
      <c r="J295" s="251">
        <v>345203</v>
      </c>
      <c r="K295" s="293">
        <f t="shared" si="35"/>
        <v>4487639</v>
      </c>
      <c r="L295" s="245"/>
      <c r="N295" s="448"/>
    </row>
    <row r="296" spans="2:14" s="236" customFormat="1" ht="40.5">
      <c r="B296" s="237"/>
      <c r="C296" s="246">
        <f t="shared" si="36"/>
        <v>220</v>
      </c>
      <c r="D296" s="335" t="s">
        <v>653</v>
      </c>
      <c r="E296" s="247" t="s">
        <v>119</v>
      </c>
      <c r="F296" s="249" t="s">
        <v>653</v>
      </c>
      <c r="G296" s="357" t="s">
        <v>654</v>
      </c>
      <c r="H296" s="336" t="s">
        <v>114</v>
      </c>
      <c r="I296" s="358">
        <v>11</v>
      </c>
      <c r="J296" s="251">
        <v>345203</v>
      </c>
      <c r="K296" s="293">
        <f t="shared" si="35"/>
        <v>3797233</v>
      </c>
      <c r="L296" s="245"/>
      <c r="N296" s="448"/>
    </row>
    <row r="297" spans="2:14" s="236" customFormat="1" ht="40.5">
      <c r="B297" s="237"/>
      <c r="C297" s="246">
        <f t="shared" si="36"/>
        <v>221</v>
      </c>
      <c r="D297" s="335" t="s">
        <v>655</v>
      </c>
      <c r="E297" s="247" t="s">
        <v>119</v>
      </c>
      <c r="F297" s="249" t="s">
        <v>655</v>
      </c>
      <c r="G297" s="357" t="s">
        <v>656</v>
      </c>
      <c r="H297" s="336" t="s">
        <v>114</v>
      </c>
      <c r="I297" s="358">
        <v>2</v>
      </c>
      <c r="J297" s="251">
        <v>368263</v>
      </c>
      <c r="K297" s="293">
        <f t="shared" si="35"/>
        <v>736526</v>
      </c>
      <c r="L297" s="245"/>
      <c r="N297" s="448"/>
    </row>
    <row r="298" spans="2:14" s="236" customFormat="1" ht="40.5">
      <c r="B298" s="237"/>
      <c r="C298" s="246">
        <f t="shared" si="36"/>
        <v>222</v>
      </c>
      <c r="D298" s="335" t="s">
        <v>657</v>
      </c>
      <c r="E298" s="247" t="s">
        <v>119</v>
      </c>
      <c r="F298" s="249" t="s">
        <v>657</v>
      </c>
      <c r="G298" s="357" t="s">
        <v>658</v>
      </c>
      <c r="H298" s="336" t="s">
        <v>114</v>
      </c>
      <c r="I298" s="358">
        <v>2</v>
      </c>
      <c r="J298" s="251">
        <v>368263</v>
      </c>
      <c r="K298" s="293">
        <f t="shared" si="35"/>
        <v>736526</v>
      </c>
      <c r="L298" s="245"/>
      <c r="N298" s="448"/>
    </row>
    <row r="299" spans="2:14" s="236" customFormat="1" ht="40.5">
      <c r="B299" s="237"/>
      <c r="C299" s="246">
        <f t="shared" si="36"/>
        <v>223</v>
      </c>
      <c r="D299" s="335" t="s">
        <v>659</v>
      </c>
      <c r="E299" s="247" t="s">
        <v>119</v>
      </c>
      <c r="F299" s="249" t="s">
        <v>659</v>
      </c>
      <c r="G299" s="357" t="s">
        <v>660</v>
      </c>
      <c r="H299" s="336" t="s">
        <v>114</v>
      </c>
      <c r="I299" s="358">
        <v>3</v>
      </c>
      <c r="J299" s="251">
        <v>199809</v>
      </c>
      <c r="K299" s="293">
        <f t="shared" si="35"/>
        <v>599427</v>
      </c>
      <c r="L299" s="245"/>
      <c r="N299" s="448"/>
    </row>
    <row r="300" spans="2:14" s="236" customFormat="1" ht="40.5">
      <c r="B300" s="237"/>
      <c r="C300" s="246">
        <f t="shared" si="36"/>
        <v>224</v>
      </c>
      <c r="D300" s="335" t="s">
        <v>661</v>
      </c>
      <c r="E300" s="247" t="s">
        <v>119</v>
      </c>
      <c r="F300" s="249" t="s">
        <v>661</v>
      </c>
      <c r="G300" s="357" t="s">
        <v>662</v>
      </c>
      <c r="H300" s="336" t="s">
        <v>114</v>
      </c>
      <c r="I300" s="358">
        <v>1</v>
      </c>
      <c r="J300" s="251">
        <v>661316</v>
      </c>
      <c r="K300" s="293">
        <f t="shared" si="35"/>
        <v>661316</v>
      </c>
      <c r="L300" s="245"/>
      <c r="N300" s="448"/>
    </row>
    <row r="301" spans="2:14" s="236" customFormat="1" ht="40.5">
      <c r="B301" s="237"/>
      <c r="C301" s="246">
        <f t="shared" si="36"/>
        <v>225</v>
      </c>
      <c r="D301" s="335" t="s">
        <v>663</v>
      </c>
      <c r="E301" s="247" t="s">
        <v>119</v>
      </c>
      <c r="F301" s="249" t="s">
        <v>663</v>
      </c>
      <c r="G301" s="357" t="s">
        <v>664</v>
      </c>
      <c r="H301" s="336" t="s">
        <v>114</v>
      </c>
      <c r="I301" s="358">
        <v>1</v>
      </c>
      <c r="J301" s="251">
        <v>661316</v>
      </c>
      <c r="K301" s="293">
        <f t="shared" si="35"/>
        <v>661316</v>
      </c>
      <c r="L301" s="245"/>
      <c r="N301" s="448"/>
    </row>
    <row r="302" spans="2:14" s="236" customFormat="1" ht="54">
      <c r="B302" s="237"/>
      <c r="C302" s="246">
        <f t="shared" si="36"/>
        <v>226</v>
      </c>
      <c r="D302" s="383" t="s">
        <v>665</v>
      </c>
      <c r="E302" s="247" t="s">
        <v>119</v>
      </c>
      <c r="F302" s="256" t="s">
        <v>665</v>
      </c>
      <c r="G302" s="357" t="s">
        <v>666</v>
      </c>
      <c r="H302" s="336" t="s">
        <v>114</v>
      </c>
      <c r="I302" s="358">
        <v>5</v>
      </c>
      <c r="J302" s="258">
        <v>104966</v>
      </c>
      <c r="K302" s="293">
        <f t="shared" si="35"/>
        <v>524830</v>
      </c>
      <c r="L302" s="245"/>
      <c r="N302" s="448"/>
    </row>
    <row r="303" spans="2:14" s="236" customFormat="1" ht="15.5">
      <c r="B303" s="237"/>
      <c r="C303" s="365"/>
      <c r="D303" s="366"/>
      <c r="E303" s="366"/>
      <c r="F303" s="366"/>
      <c r="G303" s="367"/>
      <c r="H303" s="366"/>
      <c r="I303" s="368"/>
      <c r="J303" s="369"/>
      <c r="K303" s="370">
        <f>SUM(K278:K302)</f>
        <v>139047976</v>
      </c>
      <c r="L303" s="245"/>
      <c r="N303" s="448"/>
    </row>
    <row r="304" spans="2:14" s="236" customFormat="1" ht="15.5">
      <c r="B304" s="237"/>
      <c r="C304" s="505" t="s">
        <v>667</v>
      </c>
      <c r="D304" s="506"/>
      <c r="E304" s="506"/>
      <c r="F304" s="506"/>
      <c r="G304" s="506"/>
      <c r="H304" s="354"/>
      <c r="I304" s="354"/>
      <c r="J304" s="355"/>
      <c r="K304" s="356"/>
      <c r="L304" s="245"/>
      <c r="N304" s="448"/>
    </row>
    <row r="305" spans="2:14" s="236" customFormat="1" ht="40.5">
      <c r="B305" s="237"/>
      <c r="C305" s="238">
        <f>C302+1</f>
        <v>227</v>
      </c>
      <c r="D305" s="313" t="s">
        <v>668</v>
      </c>
      <c r="E305" s="247" t="s">
        <v>119</v>
      </c>
      <c r="F305" s="314" t="s">
        <v>668</v>
      </c>
      <c r="G305" s="319" t="s">
        <v>669</v>
      </c>
      <c r="H305" s="314" t="s">
        <v>114</v>
      </c>
      <c r="I305" s="320">
        <v>571</v>
      </c>
      <c r="J305" s="306">
        <v>345203</v>
      </c>
      <c r="K305" s="307">
        <f t="shared" ref="K305:K328" si="37">ROUND(I305*J305,2)</f>
        <v>197110913</v>
      </c>
      <c r="L305" s="245"/>
      <c r="N305" s="448"/>
    </row>
    <row r="306" spans="2:14" s="236" customFormat="1" ht="40.5">
      <c r="B306" s="237"/>
      <c r="C306" s="246">
        <f t="shared" ref="C306:C328" si="38">C305+1</f>
        <v>228</v>
      </c>
      <c r="D306" s="335" t="s">
        <v>670</v>
      </c>
      <c r="E306" s="247" t="s">
        <v>119</v>
      </c>
      <c r="F306" s="249" t="s">
        <v>670</v>
      </c>
      <c r="G306" s="357" t="s">
        <v>671</v>
      </c>
      <c r="H306" s="336" t="s">
        <v>114</v>
      </c>
      <c r="I306" s="358">
        <v>27</v>
      </c>
      <c r="J306" s="251">
        <v>345203</v>
      </c>
      <c r="K306" s="293">
        <f t="shared" si="37"/>
        <v>9320481</v>
      </c>
      <c r="L306" s="245"/>
      <c r="N306" s="448"/>
    </row>
    <row r="307" spans="2:14" s="236" customFormat="1" ht="40.5">
      <c r="B307" s="237"/>
      <c r="C307" s="246">
        <f t="shared" si="38"/>
        <v>229</v>
      </c>
      <c r="D307" s="335" t="s">
        <v>672</v>
      </c>
      <c r="E307" s="247" t="s">
        <v>119</v>
      </c>
      <c r="F307" s="249" t="s">
        <v>672</v>
      </c>
      <c r="G307" s="357" t="s">
        <v>673</v>
      </c>
      <c r="H307" s="336" t="s">
        <v>114</v>
      </c>
      <c r="I307" s="358">
        <v>33</v>
      </c>
      <c r="J307" s="251">
        <v>974936</v>
      </c>
      <c r="K307" s="293">
        <f t="shared" si="37"/>
        <v>32172888</v>
      </c>
      <c r="L307" s="245"/>
      <c r="N307" s="448"/>
    </row>
    <row r="308" spans="2:14" s="236" customFormat="1" ht="40.5">
      <c r="B308" s="237"/>
      <c r="C308" s="246">
        <f t="shared" si="38"/>
        <v>230</v>
      </c>
      <c r="D308" s="335" t="s">
        <v>674</v>
      </c>
      <c r="E308" s="247" t="s">
        <v>119</v>
      </c>
      <c r="F308" s="249" t="s">
        <v>674</v>
      </c>
      <c r="G308" s="357" t="s">
        <v>675</v>
      </c>
      <c r="H308" s="336" t="s">
        <v>114</v>
      </c>
      <c r="I308" s="358">
        <v>95</v>
      </c>
      <c r="J308" s="251">
        <v>345203</v>
      </c>
      <c r="K308" s="293">
        <f t="shared" si="37"/>
        <v>32794285</v>
      </c>
      <c r="L308" s="245"/>
      <c r="N308" s="448"/>
    </row>
    <row r="309" spans="2:14" s="236" customFormat="1" ht="40.5">
      <c r="B309" s="237"/>
      <c r="C309" s="246">
        <f t="shared" si="38"/>
        <v>231</v>
      </c>
      <c r="D309" s="335" t="s">
        <v>676</v>
      </c>
      <c r="E309" s="247" t="s">
        <v>119</v>
      </c>
      <c r="F309" s="249" t="s">
        <v>676</v>
      </c>
      <c r="G309" s="357" t="s">
        <v>677</v>
      </c>
      <c r="H309" s="336" t="s">
        <v>114</v>
      </c>
      <c r="I309" s="358">
        <v>14</v>
      </c>
      <c r="J309" s="251">
        <v>399400</v>
      </c>
      <c r="K309" s="293">
        <f t="shared" si="37"/>
        <v>5591600</v>
      </c>
      <c r="L309" s="245"/>
      <c r="N309" s="448"/>
    </row>
    <row r="310" spans="2:14" s="236" customFormat="1" ht="40.5">
      <c r="B310" s="237"/>
      <c r="C310" s="246">
        <f t="shared" si="38"/>
        <v>232</v>
      </c>
      <c r="D310" s="335" t="s">
        <v>678</v>
      </c>
      <c r="E310" s="247" t="s">
        <v>119</v>
      </c>
      <c r="F310" s="249" t="s">
        <v>678</v>
      </c>
      <c r="G310" s="357" t="s">
        <v>679</v>
      </c>
      <c r="H310" s="336" t="s">
        <v>114</v>
      </c>
      <c r="I310" s="358">
        <v>176</v>
      </c>
      <c r="J310" s="251">
        <v>291344</v>
      </c>
      <c r="K310" s="293">
        <f t="shared" si="37"/>
        <v>51276544</v>
      </c>
      <c r="L310" s="245"/>
      <c r="N310" s="448"/>
    </row>
    <row r="311" spans="2:14" s="236" customFormat="1" ht="40.5">
      <c r="B311" s="237"/>
      <c r="C311" s="246">
        <f t="shared" si="38"/>
        <v>233</v>
      </c>
      <c r="D311" s="335" t="s">
        <v>680</v>
      </c>
      <c r="E311" s="247" t="s">
        <v>119</v>
      </c>
      <c r="F311" s="249" t="s">
        <v>680</v>
      </c>
      <c r="G311" s="357" t="s">
        <v>681</v>
      </c>
      <c r="H311" s="336" t="s">
        <v>114</v>
      </c>
      <c r="I311" s="358">
        <v>97</v>
      </c>
      <c r="J311" s="251">
        <v>173674</v>
      </c>
      <c r="K311" s="293">
        <f t="shared" si="37"/>
        <v>16846378</v>
      </c>
      <c r="L311" s="245"/>
      <c r="N311" s="448"/>
    </row>
    <row r="312" spans="2:14" s="236" customFormat="1" ht="40.5">
      <c r="B312" s="237"/>
      <c r="C312" s="246">
        <f t="shared" si="38"/>
        <v>234</v>
      </c>
      <c r="D312" s="335" t="s">
        <v>682</v>
      </c>
      <c r="E312" s="247" t="s">
        <v>119</v>
      </c>
      <c r="F312" s="249" t="s">
        <v>682</v>
      </c>
      <c r="G312" s="357" t="s">
        <v>683</v>
      </c>
      <c r="H312" s="336" t="s">
        <v>114</v>
      </c>
      <c r="I312" s="358">
        <v>42</v>
      </c>
      <c r="J312" s="251">
        <v>373976</v>
      </c>
      <c r="K312" s="293">
        <f t="shared" si="37"/>
        <v>15706992</v>
      </c>
      <c r="L312" s="245"/>
      <c r="N312" s="448"/>
    </row>
    <row r="313" spans="2:14" s="236" customFormat="1" ht="40.5">
      <c r="B313" s="237"/>
      <c r="C313" s="246">
        <f t="shared" si="38"/>
        <v>235</v>
      </c>
      <c r="D313" s="335" t="s">
        <v>684</v>
      </c>
      <c r="E313" s="247" t="s">
        <v>119</v>
      </c>
      <c r="F313" s="249" t="s">
        <v>684</v>
      </c>
      <c r="G313" s="357" t="s">
        <v>685</v>
      </c>
      <c r="H313" s="336" t="s">
        <v>114</v>
      </c>
      <c r="I313" s="358">
        <v>149</v>
      </c>
      <c r="J313" s="251">
        <v>173674</v>
      </c>
      <c r="K313" s="293">
        <f t="shared" si="37"/>
        <v>25877426</v>
      </c>
      <c r="L313" s="245"/>
      <c r="N313" s="448"/>
    </row>
    <row r="314" spans="2:14" s="236" customFormat="1" ht="40.5">
      <c r="B314" s="237"/>
      <c r="C314" s="246">
        <f t="shared" si="38"/>
        <v>236</v>
      </c>
      <c r="D314" s="335" t="s">
        <v>686</v>
      </c>
      <c r="E314" s="247" t="s">
        <v>119</v>
      </c>
      <c r="F314" s="249" t="s">
        <v>686</v>
      </c>
      <c r="G314" s="357" t="s">
        <v>687</v>
      </c>
      <c r="H314" s="336" t="s">
        <v>114</v>
      </c>
      <c r="I314" s="358">
        <v>4</v>
      </c>
      <c r="J314" s="251">
        <v>349547</v>
      </c>
      <c r="K314" s="293">
        <f t="shared" si="37"/>
        <v>1398188</v>
      </c>
      <c r="L314" s="245"/>
      <c r="N314" s="448"/>
    </row>
    <row r="315" spans="2:14" s="236" customFormat="1" ht="40.5">
      <c r="B315" s="237"/>
      <c r="C315" s="246">
        <f t="shared" si="38"/>
        <v>237</v>
      </c>
      <c r="D315" s="335" t="s">
        <v>688</v>
      </c>
      <c r="E315" s="247" t="s">
        <v>119</v>
      </c>
      <c r="F315" s="249" t="s">
        <v>688</v>
      </c>
      <c r="G315" s="357" t="s">
        <v>689</v>
      </c>
      <c r="H315" s="336" t="s">
        <v>114</v>
      </c>
      <c r="I315" s="358">
        <v>4</v>
      </c>
      <c r="J315" s="251">
        <v>349547</v>
      </c>
      <c r="K315" s="293">
        <f t="shared" si="37"/>
        <v>1398188</v>
      </c>
      <c r="L315" s="245"/>
      <c r="N315" s="448"/>
    </row>
    <row r="316" spans="2:14" s="236" customFormat="1" ht="40.5">
      <c r="B316" s="237"/>
      <c r="C316" s="246">
        <f t="shared" si="38"/>
        <v>238</v>
      </c>
      <c r="D316" s="335" t="s">
        <v>690</v>
      </c>
      <c r="E316" s="247" t="s">
        <v>119</v>
      </c>
      <c r="F316" s="249" t="s">
        <v>690</v>
      </c>
      <c r="G316" s="357" t="s">
        <v>691</v>
      </c>
      <c r="H316" s="336" t="s">
        <v>114</v>
      </c>
      <c r="I316" s="358">
        <v>5</v>
      </c>
      <c r="J316" s="251">
        <v>291344</v>
      </c>
      <c r="K316" s="293">
        <f t="shared" si="37"/>
        <v>1456720</v>
      </c>
      <c r="L316" s="245"/>
      <c r="N316" s="448"/>
    </row>
    <row r="317" spans="2:14" s="236" customFormat="1" ht="40.5">
      <c r="B317" s="237"/>
      <c r="C317" s="246">
        <f t="shared" si="38"/>
        <v>239</v>
      </c>
      <c r="D317" s="335" t="s">
        <v>692</v>
      </c>
      <c r="E317" s="247" t="s">
        <v>119</v>
      </c>
      <c r="F317" s="249" t="s">
        <v>692</v>
      </c>
      <c r="G317" s="357" t="s">
        <v>693</v>
      </c>
      <c r="H317" s="336" t="s">
        <v>114</v>
      </c>
      <c r="I317" s="358">
        <v>3</v>
      </c>
      <c r="J317" s="251">
        <v>515981</v>
      </c>
      <c r="K317" s="293">
        <f t="shared" si="37"/>
        <v>1547943</v>
      </c>
      <c r="L317" s="245"/>
      <c r="N317" s="448"/>
    </row>
    <row r="318" spans="2:14" s="236" customFormat="1" ht="40.5">
      <c r="B318" s="237"/>
      <c r="C318" s="246">
        <f t="shared" si="38"/>
        <v>240</v>
      </c>
      <c r="D318" s="335" t="s">
        <v>694</v>
      </c>
      <c r="E318" s="247" t="s">
        <v>119</v>
      </c>
      <c r="F318" s="249" t="s">
        <v>694</v>
      </c>
      <c r="G318" s="357" t="s">
        <v>695</v>
      </c>
      <c r="H318" s="336" t="s">
        <v>114</v>
      </c>
      <c r="I318" s="358">
        <v>7</v>
      </c>
      <c r="J318" s="251">
        <v>487706</v>
      </c>
      <c r="K318" s="293">
        <f t="shared" si="37"/>
        <v>3413942</v>
      </c>
      <c r="L318" s="245"/>
      <c r="N318" s="448"/>
    </row>
    <row r="319" spans="2:14" s="236" customFormat="1" ht="40.5">
      <c r="B319" s="237"/>
      <c r="C319" s="246">
        <f t="shared" si="38"/>
        <v>241</v>
      </c>
      <c r="D319" s="335" t="s">
        <v>696</v>
      </c>
      <c r="E319" s="247" t="s">
        <v>119</v>
      </c>
      <c r="F319" s="249" t="s">
        <v>696</v>
      </c>
      <c r="G319" s="357" t="s">
        <v>697</v>
      </c>
      <c r="H319" s="336" t="s">
        <v>114</v>
      </c>
      <c r="I319" s="358">
        <v>42</v>
      </c>
      <c r="J319" s="251">
        <v>276345</v>
      </c>
      <c r="K319" s="293">
        <f t="shared" si="37"/>
        <v>11606490</v>
      </c>
      <c r="L319" s="245"/>
      <c r="N319" s="448"/>
    </row>
    <row r="320" spans="2:14" s="236" customFormat="1" ht="40.5">
      <c r="B320" s="237"/>
      <c r="C320" s="246">
        <f t="shared" si="38"/>
        <v>242</v>
      </c>
      <c r="D320" s="335" t="s">
        <v>698</v>
      </c>
      <c r="E320" s="247" t="s">
        <v>119</v>
      </c>
      <c r="F320" s="249" t="s">
        <v>698</v>
      </c>
      <c r="G320" s="357" t="s">
        <v>632</v>
      </c>
      <c r="H320" s="336" t="s">
        <v>114</v>
      </c>
      <c r="I320" s="358">
        <v>11</v>
      </c>
      <c r="J320" s="251">
        <v>292500</v>
      </c>
      <c r="K320" s="293">
        <f t="shared" si="37"/>
        <v>3217500</v>
      </c>
      <c r="L320" s="245"/>
      <c r="N320" s="448"/>
    </row>
    <row r="321" spans="2:14" s="236" customFormat="1" ht="40.5">
      <c r="B321" s="237"/>
      <c r="C321" s="246">
        <f t="shared" si="38"/>
        <v>243</v>
      </c>
      <c r="D321" s="335" t="s">
        <v>699</v>
      </c>
      <c r="E321" s="247" t="s">
        <v>119</v>
      </c>
      <c r="F321" s="249" t="s">
        <v>699</v>
      </c>
      <c r="G321" s="357" t="s">
        <v>700</v>
      </c>
      <c r="H321" s="336" t="s">
        <v>114</v>
      </c>
      <c r="I321" s="358">
        <v>24</v>
      </c>
      <c r="J321" s="251">
        <v>364362</v>
      </c>
      <c r="K321" s="293">
        <f t="shared" si="37"/>
        <v>8744688</v>
      </c>
      <c r="L321" s="245"/>
      <c r="N321" s="448"/>
    </row>
    <row r="322" spans="2:14" s="236" customFormat="1" ht="40.5">
      <c r="B322" s="237"/>
      <c r="C322" s="246">
        <f t="shared" si="38"/>
        <v>244</v>
      </c>
      <c r="D322" s="335" t="s">
        <v>701</v>
      </c>
      <c r="E322" s="247" t="s">
        <v>119</v>
      </c>
      <c r="F322" s="249" t="s">
        <v>701</v>
      </c>
      <c r="G322" s="357" t="s">
        <v>702</v>
      </c>
      <c r="H322" s="336" t="s">
        <v>114</v>
      </c>
      <c r="I322" s="358">
        <v>1</v>
      </c>
      <c r="J322" s="251">
        <v>436225</v>
      </c>
      <c r="K322" s="293">
        <f t="shared" si="37"/>
        <v>436225</v>
      </c>
      <c r="L322" s="245"/>
      <c r="N322" s="448"/>
    </row>
    <row r="323" spans="2:14" s="236" customFormat="1" ht="40.5">
      <c r="B323" s="237"/>
      <c r="C323" s="246">
        <f t="shared" si="38"/>
        <v>245</v>
      </c>
      <c r="D323" s="335" t="s">
        <v>703</v>
      </c>
      <c r="E323" s="247" t="s">
        <v>119</v>
      </c>
      <c r="F323" s="249" t="s">
        <v>703</v>
      </c>
      <c r="G323" s="357" t="s">
        <v>704</v>
      </c>
      <c r="H323" s="336" t="s">
        <v>114</v>
      </c>
      <c r="I323" s="358">
        <v>9</v>
      </c>
      <c r="J323" s="251">
        <v>328431</v>
      </c>
      <c r="K323" s="293">
        <f t="shared" si="37"/>
        <v>2955879</v>
      </c>
      <c r="L323" s="245"/>
      <c r="N323" s="448"/>
    </row>
    <row r="324" spans="2:14" s="236" customFormat="1" ht="40.5">
      <c r="B324" s="237"/>
      <c r="C324" s="246">
        <f t="shared" si="38"/>
        <v>246</v>
      </c>
      <c r="D324" s="335" t="s">
        <v>705</v>
      </c>
      <c r="E324" s="247" t="s">
        <v>119</v>
      </c>
      <c r="F324" s="249" t="s">
        <v>705</v>
      </c>
      <c r="G324" s="357" t="s">
        <v>706</v>
      </c>
      <c r="H324" s="336" t="s">
        <v>114</v>
      </c>
      <c r="I324" s="358">
        <v>1</v>
      </c>
      <c r="J324" s="251">
        <v>400293</v>
      </c>
      <c r="K324" s="293">
        <f t="shared" si="37"/>
        <v>400293</v>
      </c>
      <c r="L324" s="245"/>
      <c r="N324" s="448"/>
    </row>
    <row r="325" spans="2:14" s="236" customFormat="1" ht="40.5">
      <c r="B325" s="237"/>
      <c r="C325" s="246">
        <f t="shared" si="38"/>
        <v>247</v>
      </c>
      <c r="D325" s="335" t="s">
        <v>707</v>
      </c>
      <c r="E325" s="247" t="s">
        <v>119</v>
      </c>
      <c r="F325" s="249" t="s">
        <v>707</v>
      </c>
      <c r="G325" s="357" t="s">
        <v>708</v>
      </c>
      <c r="H325" s="336" t="s">
        <v>114</v>
      </c>
      <c r="I325" s="358">
        <v>104</v>
      </c>
      <c r="J325" s="251">
        <v>510207</v>
      </c>
      <c r="K325" s="293">
        <f t="shared" si="37"/>
        <v>53061528</v>
      </c>
      <c r="L325" s="245"/>
      <c r="N325" s="448"/>
    </row>
    <row r="326" spans="2:14" s="236" customFormat="1" ht="40.5">
      <c r="B326" s="237"/>
      <c r="C326" s="246">
        <f t="shared" si="38"/>
        <v>248</v>
      </c>
      <c r="D326" s="335" t="s">
        <v>709</v>
      </c>
      <c r="E326" s="247" t="s">
        <v>119</v>
      </c>
      <c r="F326" s="249" t="s">
        <v>709</v>
      </c>
      <c r="G326" s="357" t="s">
        <v>710</v>
      </c>
      <c r="H326" s="336" t="s">
        <v>114</v>
      </c>
      <c r="I326" s="358">
        <v>176</v>
      </c>
      <c r="J326" s="251">
        <v>362265</v>
      </c>
      <c r="K326" s="293">
        <f t="shared" si="37"/>
        <v>63758640</v>
      </c>
      <c r="L326" s="245"/>
      <c r="N326" s="448"/>
    </row>
    <row r="327" spans="2:14" s="236" customFormat="1" ht="40.5">
      <c r="B327" s="237"/>
      <c r="C327" s="246">
        <f t="shared" si="38"/>
        <v>249</v>
      </c>
      <c r="D327" s="335" t="s">
        <v>711</v>
      </c>
      <c r="E327" s="247" t="s">
        <v>119</v>
      </c>
      <c r="F327" s="249" t="s">
        <v>711</v>
      </c>
      <c r="G327" s="357" t="s">
        <v>712</v>
      </c>
      <c r="H327" s="336" t="s">
        <v>114</v>
      </c>
      <c r="I327" s="358">
        <v>18</v>
      </c>
      <c r="J327" s="251">
        <v>1633405</v>
      </c>
      <c r="K327" s="293">
        <f t="shared" si="37"/>
        <v>29401290</v>
      </c>
      <c r="L327" s="245"/>
      <c r="N327" s="448"/>
    </row>
    <row r="328" spans="2:14" s="236" customFormat="1" ht="40.5">
      <c r="B328" s="237"/>
      <c r="C328" s="246">
        <f t="shared" si="38"/>
        <v>250</v>
      </c>
      <c r="D328" s="335" t="s">
        <v>713</v>
      </c>
      <c r="E328" s="247" t="s">
        <v>119</v>
      </c>
      <c r="F328" s="256" t="s">
        <v>713</v>
      </c>
      <c r="G328" s="357" t="s">
        <v>714</v>
      </c>
      <c r="H328" s="336" t="s">
        <v>114</v>
      </c>
      <c r="I328" s="358">
        <v>1</v>
      </c>
      <c r="J328" s="258">
        <v>88094</v>
      </c>
      <c r="K328" s="293">
        <f t="shared" si="37"/>
        <v>88094</v>
      </c>
      <c r="L328" s="245"/>
      <c r="N328" s="448"/>
    </row>
    <row r="329" spans="2:14" s="236" customFormat="1" ht="15.5">
      <c r="B329" s="237"/>
      <c r="C329" s="365"/>
      <c r="D329" s="366"/>
      <c r="E329" s="366"/>
      <c r="F329" s="366"/>
      <c r="G329" s="367"/>
      <c r="H329" s="366"/>
      <c r="I329" s="368"/>
      <c r="J329" s="369"/>
      <c r="K329" s="370">
        <f>SUM(K305:K328)</f>
        <v>569583115</v>
      </c>
      <c r="L329" s="245"/>
      <c r="N329" s="448"/>
    </row>
    <row r="330" spans="2:14" s="236" customFormat="1" ht="15.5">
      <c r="B330" s="237"/>
      <c r="C330" s="505" t="s">
        <v>715</v>
      </c>
      <c r="D330" s="506"/>
      <c r="E330" s="506"/>
      <c r="F330" s="506"/>
      <c r="G330" s="506"/>
      <c r="H330" s="354"/>
      <c r="I330" s="354"/>
      <c r="J330" s="355"/>
      <c r="K330" s="356"/>
      <c r="L330" s="245"/>
      <c r="N330" s="448"/>
    </row>
    <row r="331" spans="2:14" s="236" customFormat="1" ht="40.5">
      <c r="B331" s="237"/>
      <c r="C331" s="238">
        <f>C328+1</f>
        <v>251</v>
      </c>
      <c r="D331" s="313" t="s">
        <v>716</v>
      </c>
      <c r="E331" s="247" t="s">
        <v>100</v>
      </c>
      <c r="F331" s="314" t="s">
        <v>717</v>
      </c>
      <c r="G331" s="319" t="s">
        <v>718</v>
      </c>
      <c r="H331" s="314" t="s">
        <v>114</v>
      </c>
      <c r="I331" s="320">
        <v>105</v>
      </c>
      <c r="J331" s="306">
        <v>32381</v>
      </c>
      <c r="K331" s="307">
        <f t="shared" ref="K331:K347" si="39">ROUND(I331*J331,2)</f>
        <v>3400005</v>
      </c>
      <c r="L331" s="245"/>
      <c r="N331" s="448"/>
    </row>
    <row r="332" spans="2:14" s="236" customFormat="1" ht="37.5" customHeight="1">
      <c r="B332" s="237"/>
      <c r="C332" s="246">
        <f t="shared" ref="C332:C347" si="40">C331+1</f>
        <v>252</v>
      </c>
      <c r="D332" s="335" t="s">
        <v>719</v>
      </c>
      <c r="E332" s="247" t="s">
        <v>100</v>
      </c>
      <c r="F332" s="249" t="s">
        <v>720</v>
      </c>
      <c r="G332" s="357" t="s">
        <v>721</v>
      </c>
      <c r="H332" s="336" t="s">
        <v>114</v>
      </c>
      <c r="I332" s="358">
        <v>3</v>
      </c>
      <c r="J332" s="251">
        <v>91443</v>
      </c>
      <c r="K332" s="293">
        <f t="shared" si="39"/>
        <v>274329</v>
      </c>
      <c r="L332" s="245"/>
      <c r="N332" s="448"/>
    </row>
    <row r="333" spans="2:14" s="236" customFormat="1" ht="51" customHeight="1">
      <c r="B333" s="237"/>
      <c r="C333" s="246">
        <f t="shared" si="40"/>
        <v>253</v>
      </c>
      <c r="D333" s="335" t="s">
        <v>722</v>
      </c>
      <c r="E333" s="247" t="s">
        <v>100</v>
      </c>
      <c r="F333" s="249" t="s">
        <v>723</v>
      </c>
      <c r="G333" s="357" t="s">
        <v>724</v>
      </c>
      <c r="H333" s="336" t="s">
        <v>114</v>
      </c>
      <c r="I333" s="358">
        <v>2</v>
      </c>
      <c r="J333" s="251">
        <v>212775</v>
      </c>
      <c r="K333" s="293">
        <f t="shared" si="39"/>
        <v>425550</v>
      </c>
      <c r="L333" s="245"/>
      <c r="N333" s="448"/>
    </row>
    <row r="334" spans="2:14" s="236" customFormat="1" ht="51" customHeight="1">
      <c r="B334" s="237"/>
      <c r="C334" s="246">
        <f t="shared" si="40"/>
        <v>254</v>
      </c>
      <c r="D334" s="335" t="s">
        <v>725</v>
      </c>
      <c r="E334" s="247" t="s">
        <v>100</v>
      </c>
      <c r="F334" s="249" t="s">
        <v>726</v>
      </c>
      <c r="G334" s="357" t="s">
        <v>727</v>
      </c>
      <c r="H334" s="336" t="s">
        <v>114</v>
      </c>
      <c r="I334" s="358">
        <v>3</v>
      </c>
      <c r="J334" s="251">
        <v>218218</v>
      </c>
      <c r="K334" s="293">
        <f t="shared" si="39"/>
        <v>654654</v>
      </c>
      <c r="L334" s="245"/>
      <c r="N334" s="448"/>
    </row>
    <row r="335" spans="2:14" s="236" customFormat="1" ht="40.5">
      <c r="B335" s="237"/>
      <c r="C335" s="246">
        <f t="shared" si="40"/>
        <v>255</v>
      </c>
      <c r="D335" s="335" t="s">
        <v>728</v>
      </c>
      <c r="E335" s="247" t="s">
        <v>119</v>
      </c>
      <c r="F335" s="335" t="s">
        <v>728</v>
      </c>
      <c r="G335" s="357" t="s">
        <v>729</v>
      </c>
      <c r="H335" s="336" t="s">
        <v>114</v>
      </c>
      <c r="I335" s="358">
        <v>3</v>
      </c>
      <c r="J335" s="251">
        <v>296158</v>
      </c>
      <c r="K335" s="293">
        <f t="shared" si="39"/>
        <v>888474</v>
      </c>
      <c r="L335" s="245"/>
      <c r="N335" s="448"/>
    </row>
    <row r="336" spans="2:14" s="236" customFormat="1" ht="30.75" customHeight="1">
      <c r="B336" s="237"/>
      <c r="C336" s="246">
        <f t="shared" si="40"/>
        <v>256</v>
      </c>
      <c r="D336" s="335" t="s">
        <v>730</v>
      </c>
      <c r="E336" s="247" t="s">
        <v>100</v>
      </c>
      <c r="F336" s="249" t="s">
        <v>731</v>
      </c>
      <c r="G336" s="357" t="s">
        <v>732</v>
      </c>
      <c r="H336" s="336" t="s">
        <v>114</v>
      </c>
      <c r="I336" s="358">
        <v>2</v>
      </c>
      <c r="J336" s="251">
        <v>213714</v>
      </c>
      <c r="K336" s="293">
        <f t="shared" si="39"/>
        <v>427428</v>
      </c>
      <c r="L336" s="245"/>
      <c r="N336" s="448"/>
    </row>
    <row r="337" spans="2:14" s="236" customFormat="1" ht="40.5">
      <c r="B337" s="237"/>
      <c r="C337" s="246">
        <f t="shared" si="40"/>
        <v>257</v>
      </c>
      <c r="D337" s="335" t="s">
        <v>733</v>
      </c>
      <c r="E337" s="247" t="s">
        <v>100</v>
      </c>
      <c r="F337" s="249" t="s">
        <v>734</v>
      </c>
      <c r="G337" s="357" t="s">
        <v>735</v>
      </c>
      <c r="H337" s="336" t="s">
        <v>114</v>
      </c>
      <c r="I337" s="358">
        <v>2</v>
      </c>
      <c r="J337" s="251">
        <v>305477</v>
      </c>
      <c r="K337" s="293">
        <f t="shared" si="39"/>
        <v>610954</v>
      </c>
      <c r="L337" s="245"/>
      <c r="N337" s="448"/>
    </row>
    <row r="338" spans="2:14" s="236" customFormat="1" ht="40.5">
      <c r="B338" s="237"/>
      <c r="C338" s="246">
        <f t="shared" si="40"/>
        <v>258</v>
      </c>
      <c r="D338" s="335" t="s">
        <v>736</v>
      </c>
      <c r="E338" s="247" t="s">
        <v>100</v>
      </c>
      <c r="F338" s="249" t="s">
        <v>737</v>
      </c>
      <c r="G338" s="357" t="s">
        <v>738</v>
      </c>
      <c r="H338" s="336" t="s">
        <v>114</v>
      </c>
      <c r="I338" s="358">
        <v>1</v>
      </c>
      <c r="J338" s="251">
        <v>318472</v>
      </c>
      <c r="K338" s="293">
        <f t="shared" si="39"/>
        <v>318472</v>
      </c>
      <c r="L338" s="245"/>
      <c r="N338" s="448"/>
    </row>
    <row r="339" spans="2:14" s="236" customFormat="1" ht="40.5">
      <c r="B339" s="237"/>
      <c r="C339" s="246">
        <f t="shared" si="40"/>
        <v>259</v>
      </c>
      <c r="D339" s="335" t="s">
        <v>739</v>
      </c>
      <c r="E339" s="247" t="s">
        <v>119</v>
      </c>
      <c r="F339" s="335" t="s">
        <v>739</v>
      </c>
      <c r="G339" s="357" t="s">
        <v>740</v>
      </c>
      <c r="H339" s="336" t="s">
        <v>114</v>
      </c>
      <c r="I339" s="358">
        <v>1</v>
      </c>
      <c r="J339" s="251">
        <v>270482</v>
      </c>
      <c r="K339" s="293">
        <f t="shared" si="39"/>
        <v>270482</v>
      </c>
      <c r="L339" s="245"/>
      <c r="N339" s="448"/>
    </row>
    <row r="340" spans="2:14" s="236" customFormat="1" ht="40.5">
      <c r="B340" s="237"/>
      <c r="C340" s="246">
        <f t="shared" si="40"/>
        <v>260</v>
      </c>
      <c r="D340" s="335" t="s">
        <v>741</v>
      </c>
      <c r="E340" s="247" t="s">
        <v>100</v>
      </c>
      <c r="F340" s="249" t="s">
        <v>742</v>
      </c>
      <c r="G340" s="357" t="s">
        <v>743</v>
      </c>
      <c r="H340" s="336" t="s">
        <v>114</v>
      </c>
      <c r="I340" s="358">
        <v>1</v>
      </c>
      <c r="J340" s="251">
        <v>325959</v>
      </c>
      <c r="K340" s="293">
        <f t="shared" si="39"/>
        <v>325959</v>
      </c>
      <c r="L340" s="245"/>
      <c r="N340" s="448"/>
    </row>
    <row r="341" spans="2:14" s="236" customFormat="1" ht="40.5">
      <c r="B341" s="237"/>
      <c r="C341" s="246">
        <f t="shared" si="40"/>
        <v>261</v>
      </c>
      <c r="D341" s="335" t="s">
        <v>744</v>
      </c>
      <c r="E341" s="247" t="s">
        <v>100</v>
      </c>
      <c r="F341" s="249" t="s">
        <v>745</v>
      </c>
      <c r="G341" s="357" t="s">
        <v>746</v>
      </c>
      <c r="H341" s="336" t="s">
        <v>114</v>
      </c>
      <c r="I341" s="358">
        <v>3</v>
      </c>
      <c r="J341" s="251">
        <v>349782</v>
      </c>
      <c r="K341" s="293">
        <f t="shared" si="39"/>
        <v>1049346</v>
      </c>
      <c r="L341" s="245"/>
      <c r="N341" s="448"/>
    </row>
    <row r="342" spans="2:14" s="236" customFormat="1" ht="40.5">
      <c r="B342" s="237"/>
      <c r="C342" s="246">
        <f t="shared" si="40"/>
        <v>262</v>
      </c>
      <c r="D342" s="335" t="s">
        <v>747</v>
      </c>
      <c r="E342" s="247" t="s">
        <v>119</v>
      </c>
      <c r="F342" s="335" t="s">
        <v>747</v>
      </c>
      <c r="G342" s="357" t="s">
        <v>748</v>
      </c>
      <c r="H342" s="336" t="s">
        <v>114</v>
      </c>
      <c r="I342" s="358">
        <v>3</v>
      </c>
      <c r="J342" s="251">
        <v>112191</v>
      </c>
      <c r="K342" s="293">
        <f t="shared" si="39"/>
        <v>336573</v>
      </c>
      <c r="L342" s="245"/>
      <c r="N342" s="448"/>
    </row>
    <row r="343" spans="2:14" s="236" customFormat="1" ht="40.5">
      <c r="B343" s="237"/>
      <c r="C343" s="246">
        <f t="shared" si="40"/>
        <v>263</v>
      </c>
      <c r="D343" s="335" t="s">
        <v>749</v>
      </c>
      <c r="E343" s="247" t="s">
        <v>119</v>
      </c>
      <c r="F343" s="335" t="s">
        <v>749</v>
      </c>
      <c r="G343" s="357" t="s">
        <v>750</v>
      </c>
      <c r="H343" s="336" t="s">
        <v>114</v>
      </c>
      <c r="I343" s="358">
        <v>4</v>
      </c>
      <c r="J343" s="251">
        <v>886760</v>
      </c>
      <c r="K343" s="293">
        <f t="shared" si="39"/>
        <v>3547040</v>
      </c>
      <c r="L343" s="245"/>
      <c r="N343" s="448"/>
    </row>
    <row r="344" spans="2:14" s="236" customFormat="1" ht="40.5">
      <c r="B344" s="237"/>
      <c r="C344" s="246">
        <f t="shared" si="40"/>
        <v>264</v>
      </c>
      <c r="D344" s="335" t="s">
        <v>751</v>
      </c>
      <c r="E344" s="247" t="s">
        <v>119</v>
      </c>
      <c r="F344" s="335" t="s">
        <v>751</v>
      </c>
      <c r="G344" s="357" t="s">
        <v>752</v>
      </c>
      <c r="H344" s="336" t="s">
        <v>114</v>
      </c>
      <c r="I344" s="358">
        <v>1</v>
      </c>
      <c r="J344" s="251">
        <v>1053286</v>
      </c>
      <c r="K344" s="293">
        <f t="shared" si="39"/>
        <v>1053286</v>
      </c>
      <c r="L344" s="245"/>
      <c r="N344" s="448"/>
    </row>
    <row r="345" spans="2:14" s="236" customFormat="1" ht="40.5">
      <c r="B345" s="237"/>
      <c r="C345" s="246">
        <f t="shared" si="40"/>
        <v>265</v>
      </c>
      <c r="D345" s="335" t="s">
        <v>753</v>
      </c>
      <c r="E345" s="247" t="s">
        <v>119</v>
      </c>
      <c r="F345" s="335" t="s">
        <v>753</v>
      </c>
      <c r="G345" s="357" t="s">
        <v>754</v>
      </c>
      <c r="H345" s="336" t="s">
        <v>114</v>
      </c>
      <c r="I345" s="358">
        <v>1</v>
      </c>
      <c r="J345" s="251">
        <v>1156424</v>
      </c>
      <c r="K345" s="293">
        <f t="shared" si="39"/>
        <v>1156424</v>
      </c>
      <c r="L345" s="245"/>
      <c r="N345" s="448"/>
    </row>
    <row r="346" spans="2:14" s="236" customFormat="1" ht="40.5">
      <c r="B346" s="237"/>
      <c r="C346" s="246">
        <f t="shared" si="40"/>
        <v>266</v>
      </c>
      <c r="D346" s="335" t="s">
        <v>755</v>
      </c>
      <c r="E346" s="247" t="s">
        <v>119</v>
      </c>
      <c r="F346" s="335" t="s">
        <v>755</v>
      </c>
      <c r="G346" s="357" t="s">
        <v>756</v>
      </c>
      <c r="H346" s="336" t="s">
        <v>114</v>
      </c>
      <c r="I346" s="358">
        <v>1</v>
      </c>
      <c r="J346" s="251">
        <v>911324</v>
      </c>
      <c r="K346" s="293">
        <f t="shared" si="39"/>
        <v>911324</v>
      </c>
      <c r="L346" s="245"/>
      <c r="N346" s="448"/>
    </row>
    <row r="347" spans="2:14" s="236" customFormat="1" ht="40.5">
      <c r="B347" s="237"/>
      <c r="C347" s="246">
        <f t="shared" si="40"/>
        <v>267</v>
      </c>
      <c r="D347" s="335" t="s">
        <v>757</v>
      </c>
      <c r="E347" s="247" t="s">
        <v>119</v>
      </c>
      <c r="F347" s="335" t="s">
        <v>757</v>
      </c>
      <c r="G347" s="357" t="s">
        <v>758</v>
      </c>
      <c r="H347" s="336" t="s">
        <v>114</v>
      </c>
      <c r="I347" s="358">
        <v>1</v>
      </c>
      <c r="J347" s="258">
        <v>5280803</v>
      </c>
      <c r="K347" s="293">
        <f t="shared" si="39"/>
        <v>5280803</v>
      </c>
      <c r="L347" s="245"/>
      <c r="N347" s="448"/>
    </row>
    <row r="348" spans="2:14" s="236" customFormat="1" ht="15.5">
      <c r="B348" s="237"/>
      <c r="C348" s="365"/>
      <c r="D348" s="366"/>
      <c r="E348" s="366"/>
      <c r="F348" s="366"/>
      <c r="G348" s="367"/>
      <c r="H348" s="366"/>
      <c r="I348" s="368"/>
      <c r="J348" s="369"/>
      <c r="K348" s="370">
        <f>SUM(K331:K347)</f>
        <v>20931103</v>
      </c>
      <c r="L348" s="245"/>
      <c r="N348" s="448"/>
    </row>
    <row r="349" spans="2:14" s="230" customFormat="1" ht="15.5">
      <c r="B349" s="231"/>
      <c r="C349" s="505" t="s">
        <v>759</v>
      </c>
      <c r="D349" s="506"/>
      <c r="E349" s="506"/>
      <c r="F349" s="506"/>
      <c r="G349" s="506"/>
      <c r="H349" s="354"/>
      <c r="I349" s="354"/>
      <c r="J349" s="355"/>
      <c r="K349" s="373"/>
      <c r="L349" s="235"/>
      <c r="N349" s="448"/>
    </row>
    <row r="350" spans="2:14" s="236" customFormat="1" ht="40.5">
      <c r="B350" s="237"/>
      <c r="C350" s="238">
        <f>C347+1</f>
        <v>268</v>
      </c>
      <c r="D350" s="313" t="s">
        <v>760</v>
      </c>
      <c r="E350" s="247" t="s">
        <v>119</v>
      </c>
      <c r="F350" s="314" t="s">
        <v>760</v>
      </c>
      <c r="G350" s="319" t="s">
        <v>761</v>
      </c>
      <c r="H350" s="314" t="s">
        <v>475</v>
      </c>
      <c r="I350" s="320">
        <v>170</v>
      </c>
      <c r="J350" s="306">
        <v>91176</v>
      </c>
      <c r="K350" s="307">
        <f t="shared" ref="K350:K364" si="41">ROUND(I350*J350,2)</f>
        <v>15499920</v>
      </c>
      <c r="L350" s="245"/>
      <c r="N350" s="448"/>
    </row>
    <row r="351" spans="2:14" s="236" customFormat="1" ht="40.5">
      <c r="B351" s="237"/>
      <c r="C351" s="246">
        <f t="shared" ref="C351:C364" si="42">C350+1</f>
        <v>269</v>
      </c>
      <c r="D351" s="335" t="s">
        <v>762</v>
      </c>
      <c r="E351" s="247" t="s">
        <v>119</v>
      </c>
      <c r="F351" s="249" t="s">
        <v>762</v>
      </c>
      <c r="G351" s="357" t="s">
        <v>763</v>
      </c>
      <c r="H351" s="336" t="s">
        <v>475</v>
      </c>
      <c r="I351" s="358">
        <v>107</v>
      </c>
      <c r="J351" s="251">
        <v>91225</v>
      </c>
      <c r="K351" s="293">
        <f t="shared" si="41"/>
        <v>9761075</v>
      </c>
      <c r="L351" s="245"/>
      <c r="N351" s="448"/>
    </row>
    <row r="352" spans="2:14" s="236" customFormat="1" ht="40.5">
      <c r="B352" s="237"/>
      <c r="C352" s="246">
        <f t="shared" si="42"/>
        <v>270</v>
      </c>
      <c r="D352" s="335" t="s">
        <v>764</v>
      </c>
      <c r="E352" s="247" t="s">
        <v>119</v>
      </c>
      <c r="F352" s="249" t="s">
        <v>764</v>
      </c>
      <c r="G352" s="357" t="s">
        <v>765</v>
      </c>
      <c r="H352" s="336" t="s">
        <v>475</v>
      </c>
      <c r="I352" s="358">
        <v>40</v>
      </c>
      <c r="J352" s="251">
        <v>105582</v>
      </c>
      <c r="K352" s="293">
        <f t="shared" si="41"/>
        <v>4223280</v>
      </c>
      <c r="L352" s="245"/>
      <c r="N352" s="448"/>
    </row>
    <row r="353" spans="2:14" s="236" customFormat="1" ht="40.5">
      <c r="B353" s="237"/>
      <c r="C353" s="246">
        <f t="shared" si="42"/>
        <v>271</v>
      </c>
      <c r="D353" s="335" t="s">
        <v>766</v>
      </c>
      <c r="E353" s="247" t="s">
        <v>119</v>
      </c>
      <c r="F353" s="249" t="s">
        <v>766</v>
      </c>
      <c r="G353" s="357" t="s">
        <v>767</v>
      </c>
      <c r="H353" s="336" t="s">
        <v>475</v>
      </c>
      <c r="I353" s="358">
        <v>98</v>
      </c>
      <c r="J353" s="251">
        <v>166088</v>
      </c>
      <c r="K353" s="293">
        <f t="shared" si="41"/>
        <v>16276624</v>
      </c>
      <c r="L353" s="245"/>
      <c r="N353" s="448"/>
    </row>
    <row r="354" spans="2:14" s="236" customFormat="1" ht="40.5">
      <c r="B354" s="237"/>
      <c r="C354" s="246">
        <f t="shared" si="42"/>
        <v>272</v>
      </c>
      <c r="D354" s="335" t="s">
        <v>768</v>
      </c>
      <c r="E354" s="247" t="s">
        <v>119</v>
      </c>
      <c r="F354" s="249" t="s">
        <v>768</v>
      </c>
      <c r="G354" s="357" t="s">
        <v>769</v>
      </c>
      <c r="H354" s="336" t="s">
        <v>475</v>
      </c>
      <c r="I354" s="358">
        <v>71</v>
      </c>
      <c r="J354" s="251">
        <v>200331</v>
      </c>
      <c r="K354" s="293">
        <f t="shared" si="41"/>
        <v>14223501</v>
      </c>
      <c r="L354" s="245"/>
      <c r="N354" s="448"/>
    </row>
    <row r="355" spans="2:14" s="236" customFormat="1" ht="40.5">
      <c r="B355" s="237"/>
      <c r="C355" s="246">
        <f t="shared" si="42"/>
        <v>273</v>
      </c>
      <c r="D355" s="335" t="s">
        <v>770</v>
      </c>
      <c r="E355" s="247" t="s">
        <v>119</v>
      </c>
      <c r="F355" s="249" t="s">
        <v>770</v>
      </c>
      <c r="G355" s="357" t="s">
        <v>771</v>
      </c>
      <c r="H355" s="336" t="s">
        <v>475</v>
      </c>
      <c r="I355" s="358">
        <v>71</v>
      </c>
      <c r="J355" s="251">
        <v>254145</v>
      </c>
      <c r="K355" s="293">
        <f t="shared" si="41"/>
        <v>18044295</v>
      </c>
      <c r="L355" s="245"/>
      <c r="N355" s="448"/>
    </row>
    <row r="356" spans="2:14" s="236" customFormat="1" ht="40.5">
      <c r="B356" s="237"/>
      <c r="C356" s="246">
        <f t="shared" si="42"/>
        <v>274</v>
      </c>
      <c r="D356" s="335" t="s">
        <v>772</v>
      </c>
      <c r="E356" s="247" t="s">
        <v>119</v>
      </c>
      <c r="F356" s="249" t="s">
        <v>772</v>
      </c>
      <c r="G356" s="357" t="s">
        <v>773</v>
      </c>
      <c r="H356" s="336" t="s">
        <v>475</v>
      </c>
      <c r="I356" s="358">
        <v>20</v>
      </c>
      <c r="J356" s="251">
        <v>90061</v>
      </c>
      <c r="K356" s="293">
        <f t="shared" si="41"/>
        <v>1801220</v>
      </c>
      <c r="L356" s="245"/>
      <c r="N356" s="448"/>
    </row>
    <row r="357" spans="2:14" s="236" customFormat="1" ht="40.5">
      <c r="B357" s="237"/>
      <c r="C357" s="246">
        <f t="shared" si="42"/>
        <v>275</v>
      </c>
      <c r="D357" s="335" t="s">
        <v>774</v>
      </c>
      <c r="E357" s="247" t="s">
        <v>119</v>
      </c>
      <c r="F357" s="249" t="s">
        <v>774</v>
      </c>
      <c r="G357" s="357" t="s">
        <v>775</v>
      </c>
      <c r="H357" s="336" t="s">
        <v>475</v>
      </c>
      <c r="I357" s="358">
        <v>63</v>
      </c>
      <c r="J357" s="251">
        <v>108705</v>
      </c>
      <c r="K357" s="293">
        <f t="shared" si="41"/>
        <v>6848415</v>
      </c>
      <c r="L357" s="245"/>
      <c r="N357" s="448"/>
    </row>
    <row r="358" spans="2:14" s="236" customFormat="1" ht="40.5">
      <c r="B358" s="237"/>
      <c r="C358" s="246">
        <f t="shared" si="42"/>
        <v>276</v>
      </c>
      <c r="D358" s="335" t="s">
        <v>776</v>
      </c>
      <c r="E358" s="247" t="s">
        <v>119</v>
      </c>
      <c r="F358" s="249" t="s">
        <v>776</v>
      </c>
      <c r="G358" s="357" t="s">
        <v>777</v>
      </c>
      <c r="H358" s="336" t="s">
        <v>475</v>
      </c>
      <c r="I358" s="358">
        <v>33</v>
      </c>
      <c r="J358" s="251">
        <v>280119</v>
      </c>
      <c r="K358" s="293">
        <f t="shared" si="41"/>
        <v>9243927</v>
      </c>
      <c r="L358" s="245"/>
      <c r="N358" s="448"/>
    </row>
    <row r="359" spans="2:14" s="236" customFormat="1" ht="40.5">
      <c r="B359" s="237"/>
      <c r="C359" s="246">
        <f t="shared" si="42"/>
        <v>277</v>
      </c>
      <c r="D359" s="335" t="s">
        <v>778</v>
      </c>
      <c r="E359" s="247" t="s">
        <v>119</v>
      </c>
      <c r="F359" s="249" t="s">
        <v>778</v>
      </c>
      <c r="G359" s="357" t="s">
        <v>779</v>
      </c>
      <c r="H359" s="336" t="s">
        <v>475</v>
      </c>
      <c r="I359" s="358">
        <v>24</v>
      </c>
      <c r="J359" s="251">
        <v>297235</v>
      </c>
      <c r="K359" s="293">
        <f t="shared" si="41"/>
        <v>7133640</v>
      </c>
      <c r="L359" s="245"/>
      <c r="N359" s="448"/>
    </row>
    <row r="360" spans="2:14" s="236" customFormat="1" ht="40.5">
      <c r="B360" s="237"/>
      <c r="C360" s="246">
        <f t="shared" si="42"/>
        <v>278</v>
      </c>
      <c r="D360" s="335" t="s">
        <v>780</v>
      </c>
      <c r="E360" s="247" t="s">
        <v>119</v>
      </c>
      <c r="F360" s="249" t="s">
        <v>780</v>
      </c>
      <c r="G360" s="357" t="s">
        <v>781</v>
      </c>
      <c r="H360" s="336" t="s">
        <v>475</v>
      </c>
      <c r="I360" s="358">
        <v>28</v>
      </c>
      <c r="J360" s="251">
        <v>970509</v>
      </c>
      <c r="K360" s="293">
        <f t="shared" si="41"/>
        <v>27174252</v>
      </c>
      <c r="L360" s="245"/>
      <c r="N360" s="448"/>
    </row>
    <row r="361" spans="2:14" s="236" customFormat="1" ht="40.5">
      <c r="B361" s="237"/>
      <c r="C361" s="246">
        <f t="shared" si="42"/>
        <v>279</v>
      </c>
      <c r="D361" s="335" t="s">
        <v>782</v>
      </c>
      <c r="E361" s="247" t="s">
        <v>119</v>
      </c>
      <c r="F361" s="249" t="s">
        <v>782</v>
      </c>
      <c r="G361" s="357" t="s">
        <v>783</v>
      </c>
      <c r="H361" s="336" t="s">
        <v>114</v>
      </c>
      <c r="I361" s="358">
        <v>3</v>
      </c>
      <c r="J361" s="251">
        <v>426496</v>
      </c>
      <c r="K361" s="293">
        <f t="shared" si="41"/>
        <v>1279488</v>
      </c>
      <c r="L361" s="245"/>
      <c r="N361" s="448"/>
    </row>
    <row r="362" spans="2:14" s="236" customFormat="1" ht="40.5">
      <c r="B362" s="237"/>
      <c r="C362" s="246">
        <f t="shared" si="42"/>
        <v>280</v>
      </c>
      <c r="D362" s="335" t="s">
        <v>784</v>
      </c>
      <c r="E362" s="247" t="s">
        <v>100</v>
      </c>
      <c r="F362" s="249" t="s">
        <v>785</v>
      </c>
      <c r="G362" s="357" t="s">
        <v>786</v>
      </c>
      <c r="H362" s="336" t="s">
        <v>114</v>
      </c>
      <c r="I362" s="358">
        <v>8</v>
      </c>
      <c r="J362" s="251">
        <v>2299109</v>
      </c>
      <c r="K362" s="293">
        <f t="shared" si="41"/>
        <v>18392872</v>
      </c>
      <c r="L362" s="245"/>
      <c r="N362" s="448"/>
    </row>
    <row r="363" spans="2:14" s="236" customFormat="1" ht="40.5">
      <c r="B363" s="237"/>
      <c r="C363" s="246">
        <f t="shared" si="42"/>
        <v>281</v>
      </c>
      <c r="D363" s="335" t="s">
        <v>787</v>
      </c>
      <c r="E363" s="247" t="s">
        <v>119</v>
      </c>
      <c r="F363" s="249" t="s">
        <v>787</v>
      </c>
      <c r="G363" s="357" t="s">
        <v>788</v>
      </c>
      <c r="H363" s="336" t="s">
        <v>114</v>
      </c>
      <c r="I363" s="358">
        <v>3</v>
      </c>
      <c r="J363" s="251">
        <v>1813373</v>
      </c>
      <c r="K363" s="293">
        <f t="shared" si="41"/>
        <v>5440119</v>
      </c>
      <c r="L363" s="245"/>
      <c r="N363" s="448"/>
    </row>
    <row r="364" spans="2:14" s="236" customFormat="1" ht="40.5">
      <c r="B364" s="237"/>
      <c r="C364" s="246">
        <f t="shared" si="42"/>
        <v>282</v>
      </c>
      <c r="D364" s="335" t="s">
        <v>789</v>
      </c>
      <c r="E364" s="247" t="s">
        <v>119</v>
      </c>
      <c r="F364" s="256" t="s">
        <v>789</v>
      </c>
      <c r="G364" s="357" t="s">
        <v>790</v>
      </c>
      <c r="H364" s="336" t="s">
        <v>475</v>
      </c>
      <c r="I364" s="358">
        <v>65</v>
      </c>
      <c r="J364" s="258">
        <v>137319</v>
      </c>
      <c r="K364" s="293">
        <f t="shared" si="41"/>
        <v>8925735</v>
      </c>
      <c r="L364" s="245"/>
      <c r="N364" s="448"/>
    </row>
    <row r="365" spans="2:14" s="236" customFormat="1" ht="15.5">
      <c r="B365" s="237"/>
      <c r="C365" s="365"/>
      <c r="D365" s="366"/>
      <c r="E365" s="366"/>
      <c r="F365" s="366"/>
      <c r="G365" s="367"/>
      <c r="H365" s="366"/>
      <c r="I365" s="368"/>
      <c r="J365" s="369"/>
      <c r="K365" s="370">
        <f>SUM(K350:K364)</f>
        <v>164268363</v>
      </c>
      <c r="L365" s="245"/>
      <c r="N365" s="448"/>
    </row>
    <row r="366" spans="2:14" s="236" customFormat="1" ht="39" customHeight="1">
      <c r="B366" s="237"/>
      <c r="C366" s="505" t="s">
        <v>791</v>
      </c>
      <c r="D366" s="506"/>
      <c r="E366" s="506"/>
      <c r="F366" s="506"/>
      <c r="G366" s="506"/>
      <c r="H366" s="354"/>
      <c r="I366" s="354"/>
      <c r="J366" s="355"/>
      <c r="K366" s="356"/>
      <c r="L366" s="245"/>
      <c r="N366" s="448"/>
    </row>
    <row r="367" spans="2:14" s="236" customFormat="1" ht="40.5">
      <c r="B367" s="237"/>
      <c r="C367" s="238">
        <f>C364+1</f>
        <v>283</v>
      </c>
      <c r="D367" s="313" t="s">
        <v>792</v>
      </c>
      <c r="E367" s="247" t="s">
        <v>119</v>
      </c>
      <c r="F367" s="314" t="s">
        <v>792</v>
      </c>
      <c r="G367" s="319" t="s">
        <v>793</v>
      </c>
      <c r="H367" s="314" t="s">
        <v>475</v>
      </c>
      <c r="I367" s="320">
        <v>9</v>
      </c>
      <c r="J367" s="306">
        <v>355770</v>
      </c>
      <c r="K367" s="307">
        <f>ROUND(I367*J367,2)</f>
        <v>3201930</v>
      </c>
      <c r="L367" s="245"/>
      <c r="N367" s="448"/>
    </row>
    <row r="368" spans="2:14" s="236" customFormat="1" ht="40.5">
      <c r="B368" s="237"/>
      <c r="C368" s="246">
        <f>C367+1</f>
        <v>284</v>
      </c>
      <c r="D368" s="335" t="s">
        <v>794</v>
      </c>
      <c r="E368" s="247" t="s">
        <v>119</v>
      </c>
      <c r="F368" s="249" t="s">
        <v>794</v>
      </c>
      <c r="G368" s="357" t="s">
        <v>795</v>
      </c>
      <c r="H368" s="336" t="s">
        <v>475</v>
      </c>
      <c r="I368" s="358">
        <v>430</v>
      </c>
      <c r="J368" s="251">
        <v>128691</v>
      </c>
      <c r="K368" s="293">
        <f>ROUND(I368*J368,2)</f>
        <v>55337130</v>
      </c>
      <c r="L368" s="245"/>
      <c r="N368" s="448"/>
    </row>
    <row r="369" spans="2:14" s="236" customFormat="1" ht="40.5">
      <c r="B369" s="237"/>
      <c r="C369" s="246">
        <f>C368+1</f>
        <v>285</v>
      </c>
      <c r="D369" s="335" t="s">
        <v>796</v>
      </c>
      <c r="E369" s="247" t="s">
        <v>119</v>
      </c>
      <c r="F369" s="249" t="s">
        <v>796</v>
      </c>
      <c r="G369" s="357" t="s">
        <v>797</v>
      </c>
      <c r="H369" s="336" t="s">
        <v>475</v>
      </c>
      <c r="I369" s="358">
        <v>446</v>
      </c>
      <c r="J369" s="251">
        <v>16057</v>
      </c>
      <c r="K369" s="293">
        <f>ROUND(I369*J369,2)</f>
        <v>7161422</v>
      </c>
      <c r="L369" s="245"/>
      <c r="N369" s="448"/>
    </row>
    <row r="370" spans="2:14" s="236" customFormat="1" ht="40.5">
      <c r="B370" s="237"/>
      <c r="C370" s="246">
        <f>C369+1</f>
        <v>286</v>
      </c>
      <c r="D370" s="335" t="s">
        <v>798</v>
      </c>
      <c r="E370" s="247" t="s">
        <v>119</v>
      </c>
      <c r="F370" s="256" t="s">
        <v>798</v>
      </c>
      <c r="G370" s="357" t="s">
        <v>799</v>
      </c>
      <c r="H370" s="336" t="s">
        <v>475</v>
      </c>
      <c r="I370" s="358">
        <v>1</v>
      </c>
      <c r="J370" s="258">
        <v>115658</v>
      </c>
      <c r="K370" s="293">
        <f>ROUND(I370*J370,2)</f>
        <v>115658</v>
      </c>
      <c r="L370" s="245"/>
      <c r="N370" s="448"/>
    </row>
    <row r="371" spans="2:14" s="236" customFormat="1" ht="15.5">
      <c r="B371" s="237"/>
      <c r="C371" s="365"/>
      <c r="D371" s="366"/>
      <c r="E371" s="366"/>
      <c r="F371" s="366"/>
      <c r="G371" s="367"/>
      <c r="H371" s="366"/>
      <c r="I371" s="368"/>
      <c r="J371" s="369"/>
      <c r="K371" s="370">
        <f>SUM(K367:K370)</f>
        <v>65816140</v>
      </c>
      <c r="L371" s="245"/>
      <c r="N371" s="448"/>
    </row>
    <row r="372" spans="2:14" s="236" customFormat="1" ht="15.5">
      <c r="B372" s="237"/>
      <c r="C372" s="505" t="s">
        <v>800</v>
      </c>
      <c r="D372" s="506"/>
      <c r="E372" s="506"/>
      <c r="F372" s="506"/>
      <c r="G372" s="506"/>
      <c r="H372" s="354"/>
      <c r="I372" s="354"/>
      <c r="J372" s="355"/>
      <c r="K372" s="356"/>
      <c r="L372" s="245"/>
      <c r="N372" s="448"/>
    </row>
    <row r="373" spans="2:14" s="236" customFormat="1" ht="40.5">
      <c r="B373" s="237"/>
      <c r="C373" s="246">
        <f>C370+1</f>
        <v>287</v>
      </c>
      <c r="D373" s="335" t="s">
        <v>801</v>
      </c>
      <c r="E373" s="247" t="s">
        <v>119</v>
      </c>
      <c r="F373" s="314" t="s">
        <v>801</v>
      </c>
      <c r="G373" s="357" t="s">
        <v>802</v>
      </c>
      <c r="H373" s="336" t="s">
        <v>114</v>
      </c>
      <c r="I373" s="358">
        <v>3</v>
      </c>
      <c r="J373" s="303">
        <v>2219943</v>
      </c>
      <c r="K373" s="293">
        <f>ROUND(I373*J373,2)</f>
        <v>6659829</v>
      </c>
      <c r="L373" s="245"/>
      <c r="N373" s="448"/>
    </row>
    <row r="374" spans="2:14" s="236" customFormat="1" ht="15.5">
      <c r="B374" s="237"/>
      <c r="C374" s="365"/>
      <c r="D374" s="366"/>
      <c r="E374" s="366"/>
      <c r="F374" s="366"/>
      <c r="G374" s="367"/>
      <c r="H374" s="366"/>
      <c r="I374" s="368"/>
      <c r="J374" s="369"/>
      <c r="K374" s="370">
        <f>SUM(K373)</f>
        <v>6659829</v>
      </c>
      <c r="L374" s="245"/>
      <c r="N374" s="448"/>
    </row>
    <row r="375" spans="2:14" s="230" customFormat="1" ht="15.5">
      <c r="B375" s="231"/>
      <c r="C375" s="505" t="s">
        <v>803</v>
      </c>
      <c r="D375" s="506"/>
      <c r="E375" s="506"/>
      <c r="F375" s="506"/>
      <c r="G375" s="506"/>
      <c r="H375" s="354"/>
      <c r="I375" s="354"/>
      <c r="J375" s="355"/>
      <c r="K375" s="373"/>
      <c r="L375" s="235"/>
      <c r="N375" s="448"/>
    </row>
    <row r="376" spans="2:14" s="230" customFormat="1" ht="40.5">
      <c r="B376" s="231"/>
      <c r="C376" s="238">
        <f>C373+1</f>
        <v>288</v>
      </c>
      <c r="D376" s="313" t="s">
        <v>804</v>
      </c>
      <c r="E376" s="247" t="s">
        <v>119</v>
      </c>
      <c r="F376" s="314" t="s">
        <v>804</v>
      </c>
      <c r="G376" s="319" t="s">
        <v>805</v>
      </c>
      <c r="H376" s="314" t="s">
        <v>114</v>
      </c>
      <c r="I376" s="320">
        <v>1</v>
      </c>
      <c r="J376" s="306">
        <v>775162</v>
      </c>
      <c r="K376" s="307">
        <f t="shared" ref="K376:K381" si="43">ROUND(I376*J376,2)</f>
        <v>775162</v>
      </c>
      <c r="L376" s="245"/>
      <c r="M376" s="236"/>
      <c r="N376" s="448"/>
    </row>
    <row r="377" spans="2:14" s="230" customFormat="1" ht="40.5">
      <c r="B377" s="231"/>
      <c r="C377" s="246">
        <f>C376+1</f>
        <v>289</v>
      </c>
      <c r="D377" s="335" t="s">
        <v>806</v>
      </c>
      <c r="E377" s="247" t="s">
        <v>119</v>
      </c>
      <c r="F377" s="249" t="s">
        <v>806</v>
      </c>
      <c r="G377" s="357" t="s">
        <v>807</v>
      </c>
      <c r="H377" s="336" t="s">
        <v>475</v>
      </c>
      <c r="I377" s="358">
        <v>52</v>
      </c>
      <c r="J377" s="251">
        <v>476183</v>
      </c>
      <c r="K377" s="293">
        <f t="shared" si="43"/>
        <v>24761516</v>
      </c>
      <c r="L377" s="245"/>
      <c r="M377" s="236"/>
      <c r="N377" s="448"/>
    </row>
    <row r="378" spans="2:14" s="230" customFormat="1" ht="40.5">
      <c r="B378" s="231"/>
      <c r="C378" s="246">
        <f>C377+1</f>
        <v>290</v>
      </c>
      <c r="D378" s="247" t="s">
        <v>808</v>
      </c>
      <c r="E378" s="247" t="s">
        <v>119</v>
      </c>
      <c r="F378" s="249" t="s">
        <v>808</v>
      </c>
      <c r="G378" s="292" t="s">
        <v>809</v>
      </c>
      <c r="H378" s="249" t="s">
        <v>475</v>
      </c>
      <c r="I378" s="250">
        <v>9</v>
      </c>
      <c r="J378" s="251">
        <v>296539</v>
      </c>
      <c r="K378" s="293">
        <f t="shared" si="43"/>
        <v>2668851</v>
      </c>
      <c r="L378" s="245"/>
      <c r="M378" s="236"/>
      <c r="N378" s="448"/>
    </row>
    <row r="379" spans="2:14" s="230" customFormat="1" ht="40.5">
      <c r="B379" s="231"/>
      <c r="C379" s="246">
        <f>C378+1</f>
        <v>291</v>
      </c>
      <c r="D379" s="247" t="s">
        <v>810</v>
      </c>
      <c r="E379" s="247" t="s">
        <v>119</v>
      </c>
      <c r="F379" s="249" t="s">
        <v>810</v>
      </c>
      <c r="G379" s="292" t="s">
        <v>811</v>
      </c>
      <c r="H379" s="249" t="s">
        <v>475</v>
      </c>
      <c r="I379" s="250">
        <v>25</v>
      </c>
      <c r="J379" s="251">
        <v>115658</v>
      </c>
      <c r="K379" s="293">
        <f t="shared" si="43"/>
        <v>2891450</v>
      </c>
      <c r="L379" s="245"/>
      <c r="M379" s="236"/>
      <c r="N379" s="448"/>
    </row>
    <row r="380" spans="2:14" s="230" customFormat="1" ht="40.5">
      <c r="B380" s="231"/>
      <c r="C380" s="246">
        <f>C379+1</f>
        <v>292</v>
      </c>
      <c r="D380" s="247" t="s">
        <v>812</v>
      </c>
      <c r="E380" s="247" t="s">
        <v>119</v>
      </c>
      <c r="F380" s="249" t="s">
        <v>812</v>
      </c>
      <c r="G380" s="292" t="s">
        <v>813</v>
      </c>
      <c r="H380" s="249" t="s">
        <v>114</v>
      </c>
      <c r="I380" s="250">
        <v>1</v>
      </c>
      <c r="J380" s="251">
        <v>24026167</v>
      </c>
      <c r="K380" s="293">
        <f t="shared" si="43"/>
        <v>24026167</v>
      </c>
      <c r="L380" s="245"/>
      <c r="M380" s="236"/>
      <c r="N380" s="448"/>
    </row>
    <row r="381" spans="2:14" s="230" customFormat="1" ht="81">
      <c r="B381" s="231"/>
      <c r="C381" s="246">
        <f>C380+1</f>
        <v>293</v>
      </c>
      <c r="D381" s="335" t="s">
        <v>814</v>
      </c>
      <c r="E381" s="247" t="s">
        <v>119</v>
      </c>
      <c r="F381" s="256" t="s">
        <v>814</v>
      </c>
      <c r="G381" s="357" t="s">
        <v>815</v>
      </c>
      <c r="H381" s="336" t="s">
        <v>114</v>
      </c>
      <c r="I381" s="358">
        <v>1</v>
      </c>
      <c r="J381" s="258">
        <v>142638966</v>
      </c>
      <c r="K381" s="293">
        <f t="shared" si="43"/>
        <v>142638966</v>
      </c>
      <c r="L381" s="245"/>
      <c r="M381" s="236"/>
      <c r="N381" s="448"/>
    </row>
    <row r="382" spans="2:14" s="230" customFormat="1" ht="15.5">
      <c r="B382" s="231"/>
      <c r="C382" s="374"/>
      <c r="D382" s="375"/>
      <c r="E382" s="375"/>
      <c r="F382" s="375"/>
      <c r="G382" s="376"/>
      <c r="H382" s="375"/>
      <c r="I382" s="377"/>
      <c r="J382" s="369"/>
      <c r="K382" s="370">
        <f>SUM(K376:K381)</f>
        <v>197762112</v>
      </c>
      <c r="L382" s="245"/>
      <c r="M382" s="236"/>
      <c r="N382" s="448"/>
    </row>
    <row r="383" spans="2:14" s="230" customFormat="1" ht="15.5">
      <c r="B383" s="231"/>
      <c r="C383" s="505" t="s">
        <v>816</v>
      </c>
      <c r="D383" s="506"/>
      <c r="E383" s="506"/>
      <c r="F383" s="506"/>
      <c r="G383" s="506"/>
      <c r="H383" s="384"/>
      <c r="I383" s="384"/>
      <c r="J383" s="355"/>
      <c r="K383" s="373"/>
      <c r="L383" s="235"/>
      <c r="N383" s="448"/>
    </row>
    <row r="384" spans="2:14" s="230" customFormat="1" ht="40.5">
      <c r="B384" s="231"/>
      <c r="C384" s="246">
        <f>C381+1</f>
        <v>294</v>
      </c>
      <c r="D384" s="335" t="s">
        <v>817</v>
      </c>
      <c r="E384" s="247" t="s">
        <v>119</v>
      </c>
      <c r="F384" s="314" t="s">
        <v>818</v>
      </c>
      <c r="G384" s="357" t="s">
        <v>819</v>
      </c>
      <c r="H384" s="336" t="s">
        <v>114</v>
      </c>
      <c r="I384" s="358">
        <v>1</v>
      </c>
      <c r="J384" s="306">
        <v>79371810</v>
      </c>
      <c r="K384" s="293">
        <f>ROUND(I384*J384,2)</f>
        <v>79371810</v>
      </c>
      <c r="L384" s="235"/>
      <c r="N384" s="448"/>
    </row>
    <row r="385" spans="2:14" s="230" customFormat="1" ht="40.5">
      <c r="B385" s="231"/>
      <c r="C385" s="246">
        <f>C384+1</f>
        <v>295</v>
      </c>
      <c r="D385" s="335" t="s">
        <v>820</v>
      </c>
      <c r="E385" s="247" t="s">
        <v>119</v>
      </c>
      <c r="F385" s="249" t="s">
        <v>821</v>
      </c>
      <c r="G385" s="357" t="s">
        <v>822</v>
      </c>
      <c r="H385" s="336" t="s">
        <v>114</v>
      </c>
      <c r="I385" s="358">
        <v>1</v>
      </c>
      <c r="J385" s="251">
        <v>302569636</v>
      </c>
      <c r="K385" s="293">
        <f>ROUND(I385*J385,2)</f>
        <v>302569636</v>
      </c>
      <c r="L385" s="235"/>
      <c r="N385" s="448"/>
    </row>
    <row r="386" spans="2:14" s="230" customFormat="1" ht="40.5">
      <c r="B386" s="231"/>
      <c r="C386" s="246">
        <f>C385+1</f>
        <v>296</v>
      </c>
      <c r="D386" s="335" t="s">
        <v>823</v>
      </c>
      <c r="E386" s="247" t="s">
        <v>119</v>
      </c>
      <c r="F386" s="249" t="s">
        <v>824</v>
      </c>
      <c r="G386" s="357" t="s">
        <v>825</v>
      </c>
      <c r="H386" s="336" t="s">
        <v>114</v>
      </c>
      <c r="I386" s="358">
        <v>1</v>
      </c>
      <c r="J386" s="251">
        <v>33240496</v>
      </c>
      <c r="K386" s="293">
        <f>ROUND(I386*J386,2)</f>
        <v>33240496</v>
      </c>
      <c r="L386" s="235"/>
      <c r="N386" s="448"/>
    </row>
    <row r="387" spans="2:14" s="230" customFormat="1" ht="40.5">
      <c r="B387" s="231"/>
      <c r="C387" s="246">
        <f>C386+1</f>
        <v>297</v>
      </c>
      <c r="D387" s="335" t="s">
        <v>826</v>
      </c>
      <c r="E387" s="247" t="s">
        <v>119</v>
      </c>
      <c r="F387" s="249" t="s">
        <v>827</v>
      </c>
      <c r="G387" s="357" t="s">
        <v>828</v>
      </c>
      <c r="H387" s="336" t="s">
        <v>829</v>
      </c>
      <c r="I387" s="358">
        <v>1</v>
      </c>
      <c r="J387" s="251">
        <v>5408407</v>
      </c>
      <c r="K387" s="293">
        <f>ROUND(I387*J387,2)</f>
        <v>5408407</v>
      </c>
      <c r="L387" s="235"/>
      <c r="N387" s="448"/>
    </row>
    <row r="388" spans="2:14" s="230" customFormat="1" ht="40.5">
      <c r="B388" s="231"/>
      <c r="C388" s="246">
        <f>C387+1</f>
        <v>298</v>
      </c>
      <c r="D388" s="335" t="s">
        <v>830</v>
      </c>
      <c r="E388" s="247" t="s">
        <v>119</v>
      </c>
      <c r="F388" s="249" t="s">
        <v>831</v>
      </c>
      <c r="G388" s="357" t="s">
        <v>832</v>
      </c>
      <c r="H388" s="336" t="s">
        <v>114</v>
      </c>
      <c r="I388" s="358">
        <v>1</v>
      </c>
      <c r="J388" s="251">
        <v>11128595</v>
      </c>
      <c r="K388" s="293">
        <f t="shared" ref="K388:K402" si="44">ROUND(I388*J388,2)</f>
        <v>11128595</v>
      </c>
      <c r="L388" s="235"/>
      <c r="N388" s="448"/>
    </row>
    <row r="389" spans="2:14" s="230" customFormat="1" ht="40.5">
      <c r="B389" s="231"/>
      <c r="C389" s="246">
        <f t="shared" ref="C389:C401" si="45">C388+1</f>
        <v>299</v>
      </c>
      <c r="D389" s="335" t="s">
        <v>833</v>
      </c>
      <c r="E389" s="247" t="s">
        <v>119</v>
      </c>
      <c r="F389" s="249" t="s">
        <v>834</v>
      </c>
      <c r="G389" s="357" t="s">
        <v>835</v>
      </c>
      <c r="H389" s="336" t="s">
        <v>114</v>
      </c>
      <c r="I389" s="358">
        <v>1</v>
      </c>
      <c r="J389" s="251">
        <v>6365440</v>
      </c>
      <c r="K389" s="293">
        <f t="shared" si="44"/>
        <v>6365440</v>
      </c>
      <c r="L389" s="235"/>
      <c r="N389" s="448"/>
    </row>
    <row r="390" spans="2:14" s="230" customFormat="1" ht="40.5">
      <c r="B390" s="231"/>
      <c r="C390" s="246">
        <f t="shared" si="45"/>
        <v>300</v>
      </c>
      <c r="D390" s="335" t="s">
        <v>836</v>
      </c>
      <c r="E390" s="247" t="s">
        <v>119</v>
      </c>
      <c r="F390" s="249" t="s">
        <v>837</v>
      </c>
      <c r="G390" s="357" t="s">
        <v>838</v>
      </c>
      <c r="H390" s="336" t="s">
        <v>114</v>
      </c>
      <c r="I390" s="358">
        <v>1</v>
      </c>
      <c r="J390" s="251">
        <v>3007771</v>
      </c>
      <c r="K390" s="293">
        <f t="shared" si="44"/>
        <v>3007771</v>
      </c>
      <c r="L390" s="235"/>
      <c r="N390" s="448"/>
    </row>
    <row r="391" spans="2:14" s="230" customFormat="1" ht="40.5">
      <c r="B391" s="231"/>
      <c r="C391" s="246">
        <f t="shared" si="45"/>
        <v>301</v>
      </c>
      <c r="D391" s="335" t="s">
        <v>839</v>
      </c>
      <c r="E391" s="247" t="s">
        <v>119</v>
      </c>
      <c r="F391" s="249" t="s">
        <v>840</v>
      </c>
      <c r="G391" s="357" t="s">
        <v>841</v>
      </c>
      <c r="H391" s="336" t="s">
        <v>114</v>
      </c>
      <c r="I391" s="358">
        <v>1</v>
      </c>
      <c r="J391" s="251">
        <v>2752562</v>
      </c>
      <c r="K391" s="293">
        <f t="shared" si="44"/>
        <v>2752562</v>
      </c>
      <c r="L391" s="235"/>
      <c r="N391" s="448"/>
    </row>
    <row r="392" spans="2:14" s="230" customFormat="1" ht="40.5">
      <c r="B392" s="231"/>
      <c r="C392" s="246">
        <f t="shared" si="45"/>
        <v>302</v>
      </c>
      <c r="D392" s="335" t="s">
        <v>842</v>
      </c>
      <c r="E392" s="247" t="s">
        <v>119</v>
      </c>
      <c r="F392" s="249" t="s">
        <v>843</v>
      </c>
      <c r="G392" s="292" t="s">
        <v>844</v>
      </c>
      <c r="H392" s="249" t="s">
        <v>114</v>
      </c>
      <c r="I392" s="250">
        <v>1</v>
      </c>
      <c r="J392" s="251">
        <v>3886772</v>
      </c>
      <c r="K392" s="293">
        <f t="shared" si="44"/>
        <v>3886772</v>
      </c>
      <c r="L392" s="235"/>
      <c r="N392" s="448"/>
    </row>
    <row r="393" spans="2:14" s="230" customFormat="1" ht="40.5">
      <c r="B393" s="231"/>
      <c r="C393" s="246">
        <f t="shared" si="45"/>
        <v>303</v>
      </c>
      <c r="D393" s="335" t="s">
        <v>845</v>
      </c>
      <c r="E393" s="247" t="s">
        <v>119</v>
      </c>
      <c r="F393" s="249" t="s">
        <v>846</v>
      </c>
      <c r="G393" s="292" t="s">
        <v>847</v>
      </c>
      <c r="H393" s="249" t="s">
        <v>848</v>
      </c>
      <c r="I393" s="250">
        <v>1</v>
      </c>
      <c r="J393" s="251">
        <v>1891419</v>
      </c>
      <c r="K393" s="293">
        <f t="shared" si="44"/>
        <v>1891419</v>
      </c>
      <c r="L393" s="235"/>
      <c r="N393" s="448"/>
    </row>
    <row r="394" spans="2:14" s="230" customFormat="1" ht="40.5">
      <c r="B394" s="231"/>
      <c r="C394" s="246">
        <f t="shared" si="45"/>
        <v>304</v>
      </c>
      <c r="D394" s="335" t="s">
        <v>849</v>
      </c>
      <c r="E394" s="247" t="s">
        <v>119</v>
      </c>
      <c r="F394" s="249" t="s">
        <v>850</v>
      </c>
      <c r="G394" s="292" t="s">
        <v>851</v>
      </c>
      <c r="H394" s="249" t="s">
        <v>475</v>
      </c>
      <c r="I394" s="250">
        <v>6</v>
      </c>
      <c r="J394" s="251">
        <v>130418</v>
      </c>
      <c r="K394" s="293">
        <f t="shared" si="44"/>
        <v>782508</v>
      </c>
      <c r="L394" s="235"/>
      <c r="N394" s="448"/>
    </row>
    <row r="395" spans="2:14" s="230" customFormat="1" ht="40.5">
      <c r="B395" s="231"/>
      <c r="C395" s="246">
        <f t="shared" si="45"/>
        <v>305</v>
      </c>
      <c r="D395" s="335" t="s">
        <v>852</v>
      </c>
      <c r="E395" s="247" t="s">
        <v>119</v>
      </c>
      <c r="F395" s="249" t="s">
        <v>853</v>
      </c>
      <c r="G395" s="357" t="s">
        <v>854</v>
      </c>
      <c r="H395" s="336" t="s">
        <v>114</v>
      </c>
      <c r="I395" s="358">
        <v>1</v>
      </c>
      <c r="J395" s="251">
        <v>3384101</v>
      </c>
      <c r="K395" s="293">
        <f t="shared" si="44"/>
        <v>3384101</v>
      </c>
      <c r="L395" s="235"/>
      <c r="N395" s="448"/>
    </row>
    <row r="396" spans="2:14" s="230" customFormat="1" ht="40.5">
      <c r="B396" s="231"/>
      <c r="C396" s="246">
        <f t="shared" si="45"/>
        <v>306</v>
      </c>
      <c r="D396" s="335" t="s">
        <v>855</v>
      </c>
      <c r="E396" s="247" t="s">
        <v>119</v>
      </c>
      <c r="F396" s="249" t="s">
        <v>856</v>
      </c>
      <c r="G396" s="357" t="s">
        <v>857</v>
      </c>
      <c r="H396" s="336" t="s">
        <v>114</v>
      </c>
      <c r="I396" s="358">
        <v>1</v>
      </c>
      <c r="J396" s="251">
        <v>1660214</v>
      </c>
      <c r="K396" s="293">
        <f t="shared" si="44"/>
        <v>1660214</v>
      </c>
      <c r="L396" s="235"/>
      <c r="N396" s="448"/>
    </row>
    <row r="397" spans="2:14" s="230" customFormat="1" ht="40.5">
      <c r="B397" s="231"/>
      <c r="C397" s="246">
        <f t="shared" si="45"/>
        <v>307</v>
      </c>
      <c r="D397" s="335" t="s">
        <v>858</v>
      </c>
      <c r="E397" s="247" t="s">
        <v>119</v>
      </c>
      <c r="F397" s="249" t="s">
        <v>859</v>
      </c>
      <c r="G397" s="357" t="s">
        <v>860</v>
      </c>
      <c r="H397" s="336" t="s">
        <v>114</v>
      </c>
      <c r="I397" s="358">
        <v>1</v>
      </c>
      <c r="J397" s="251">
        <v>3161500</v>
      </c>
      <c r="K397" s="293">
        <f t="shared" si="44"/>
        <v>3161500</v>
      </c>
      <c r="L397" s="235"/>
      <c r="N397" s="448"/>
    </row>
    <row r="398" spans="2:14" s="230" customFormat="1" ht="40.5">
      <c r="B398" s="231"/>
      <c r="C398" s="246">
        <f t="shared" si="45"/>
        <v>308</v>
      </c>
      <c r="D398" s="335" t="s">
        <v>861</v>
      </c>
      <c r="E398" s="247" t="s">
        <v>119</v>
      </c>
      <c r="F398" s="249" t="s">
        <v>862</v>
      </c>
      <c r="G398" s="357" t="s">
        <v>863</v>
      </c>
      <c r="H398" s="336" t="s">
        <v>114</v>
      </c>
      <c r="I398" s="358">
        <v>1</v>
      </c>
      <c r="J398" s="251">
        <v>124427</v>
      </c>
      <c r="K398" s="293">
        <f t="shared" si="44"/>
        <v>124427</v>
      </c>
      <c r="L398" s="235"/>
      <c r="N398" s="448"/>
    </row>
    <row r="399" spans="2:14" s="230" customFormat="1" ht="40.5">
      <c r="B399" s="231"/>
      <c r="C399" s="246">
        <f t="shared" si="45"/>
        <v>309</v>
      </c>
      <c r="D399" s="335" t="s">
        <v>864</v>
      </c>
      <c r="E399" s="247" t="s">
        <v>119</v>
      </c>
      <c r="F399" s="249" t="s">
        <v>865</v>
      </c>
      <c r="G399" s="357" t="s">
        <v>866</v>
      </c>
      <c r="H399" s="336" t="s">
        <v>114</v>
      </c>
      <c r="I399" s="358">
        <v>1</v>
      </c>
      <c r="J399" s="251">
        <v>88035333</v>
      </c>
      <c r="K399" s="293">
        <f t="shared" si="44"/>
        <v>88035333</v>
      </c>
      <c r="L399" s="235"/>
      <c r="N399" s="448"/>
    </row>
    <row r="400" spans="2:14" s="230" customFormat="1" ht="40.5" hidden="1">
      <c r="B400" s="231"/>
      <c r="C400" s="385">
        <f t="shared" si="45"/>
        <v>310</v>
      </c>
      <c r="D400" s="386" t="s">
        <v>867</v>
      </c>
      <c r="E400" s="247" t="s">
        <v>119</v>
      </c>
      <c r="F400" s="387" t="s">
        <v>868</v>
      </c>
      <c r="G400" s="388" t="s">
        <v>869</v>
      </c>
      <c r="H400" s="389" t="s">
        <v>114</v>
      </c>
      <c r="I400" s="390"/>
      <c r="J400" s="391">
        <v>7401175</v>
      </c>
      <c r="K400" s="392">
        <f t="shared" si="44"/>
        <v>0</v>
      </c>
      <c r="L400" s="235"/>
      <c r="N400" s="448"/>
    </row>
    <row r="401" spans="2:14" s="230" customFormat="1" ht="40.5" hidden="1">
      <c r="B401" s="231"/>
      <c r="C401" s="385">
        <f t="shared" si="45"/>
        <v>311</v>
      </c>
      <c r="D401" s="386" t="s">
        <v>870</v>
      </c>
      <c r="E401" s="247" t="s">
        <v>119</v>
      </c>
      <c r="F401" s="387" t="s">
        <v>871</v>
      </c>
      <c r="G401" s="388" t="s">
        <v>872</v>
      </c>
      <c r="H401" s="389" t="s">
        <v>114</v>
      </c>
      <c r="I401" s="390"/>
      <c r="J401" s="391">
        <v>6668086</v>
      </c>
      <c r="K401" s="392">
        <f t="shared" si="44"/>
        <v>0</v>
      </c>
      <c r="L401" s="235"/>
      <c r="N401" s="448"/>
    </row>
    <row r="402" spans="2:14" s="230" customFormat="1" ht="40.5">
      <c r="B402" s="231"/>
      <c r="C402" s="246">
        <f>C401+1</f>
        <v>312</v>
      </c>
      <c r="D402" s="335" t="s">
        <v>873</v>
      </c>
      <c r="E402" s="247" t="s">
        <v>119</v>
      </c>
      <c r="F402" s="256" t="s">
        <v>874</v>
      </c>
      <c r="G402" s="357" t="s">
        <v>875</v>
      </c>
      <c r="H402" s="336" t="s">
        <v>114</v>
      </c>
      <c r="I402" s="358">
        <v>1</v>
      </c>
      <c r="J402" s="258">
        <v>14802002</v>
      </c>
      <c r="K402" s="293">
        <f t="shared" si="44"/>
        <v>14802002</v>
      </c>
      <c r="L402" s="235"/>
      <c r="N402" s="448"/>
    </row>
    <row r="403" spans="2:14" s="230" customFormat="1" ht="16" thickBot="1">
      <c r="B403" s="231"/>
      <c r="C403" s="393"/>
      <c r="D403" s="394"/>
      <c r="E403" s="394"/>
      <c r="F403" s="394"/>
      <c r="G403" s="395"/>
      <c r="H403" s="394"/>
      <c r="I403" s="396"/>
      <c r="J403" s="397"/>
      <c r="K403" s="370">
        <f>SUM(K384:K402)</f>
        <v>561572993</v>
      </c>
      <c r="L403" s="235"/>
      <c r="N403" s="448"/>
    </row>
    <row r="404" spans="2:14" s="236" customFormat="1" ht="15.5">
      <c r="B404" s="237"/>
      <c r="C404" s="503" t="s">
        <v>876</v>
      </c>
      <c r="D404" s="504"/>
      <c r="E404" s="504"/>
      <c r="F404" s="504"/>
      <c r="G404" s="504"/>
      <c r="H404" s="285"/>
      <c r="I404" s="285"/>
      <c r="J404" s="233"/>
      <c r="K404" s="286">
        <f>K429+K434+K455+K460+K471+K478+K489+K496+K503+K509+K517+K523+K538+K544+K553+K557</f>
        <v>1154920556.28</v>
      </c>
      <c r="L404" s="245"/>
      <c r="N404" s="448"/>
    </row>
    <row r="405" spans="2:14" s="236" customFormat="1" ht="15.5">
      <c r="B405" s="237"/>
      <c r="C405" s="509" t="s">
        <v>877</v>
      </c>
      <c r="D405" s="510"/>
      <c r="E405" s="510"/>
      <c r="F405" s="510"/>
      <c r="G405" s="510"/>
      <c r="H405" s="354"/>
      <c r="I405" s="354"/>
      <c r="J405" s="355"/>
      <c r="K405" s="356"/>
      <c r="L405" s="245"/>
      <c r="N405" s="448"/>
    </row>
    <row r="406" spans="2:14" s="236" customFormat="1" ht="15.5">
      <c r="B406" s="237"/>
      <c r="C406" s="511" t="s">
        <v>878</v>
      </c>
      <c r="D406" s="512"/>
      <c r="E406" s="512"/>
      <c r="F406" s="512"/>
      <c r="G406" s="512"/>
      <c r="H406" s="398"/>
      <c r="I406" s="398"/>
      <c r="J406" s="399"/>
      <c r="K406" s="400"/>
      <c r="L406" s="245"/>
      <c r="N406" s="448"/>
    </row>
    <row r="407" spans="2:14" s="236" customFormat="1" ht="15.5">
      <c r="B407" s="237"/>
      <c r="C407" s="513" t="s">
        <v>879</v>
      </c>
      <c r="D407" s="514"/>
      <c r="E407" s="514"/>
      <c r="F407" s="514"/>
      <c r="G407" s="514"/>
      <c r="H407" s="401"/>
      <c r="I407" s="401"/>
      <c r="J407" s="402"/>
      <c r="K407" s="403"/>
      <c r="L407" s="245"/>
      <c r="N407" s="448"/>
    </row>
    <row r="408" spans="2:14" s="236" customFormat="1" ht="40.5">
      <c r="B408" s="237"/>
      <c r="C408" s="238">
        <f>C402+1</f>
        <v>313</v>
      </c>
      <c r="D408" s="313" t="s">
        <v>880</v>
      </c>
      <c r="E408" s="247" t="s">
        <v>119</v>
      </c>
      <c r="F408" s="314" t="s">
        <v>880</v>
      </c>
      <c r="G408" s="319" t="s">
        <v>881</v>
      </c>
      <c r="H408" s="314" t="s">
        <v>475</v>
      </c>
      <c r="I408" s="320">
        <v>4</v>
      </c>
      <c r="J408" s="306">
        <v>95962</v>
      </c>
      <c r="K408" s="307">
        <f t="shared" ref="K408:K428" si="46">ROUND(I408*J408,2)</f>
        <v>383848</v>
      </c>
      <c r="L408" s="245"/>
      <c r="N408" s="448"/>
    </row>
    <row r="409" spans="2:14" s="236" customFormat="1" ht="40.5">
      <c r="B409" s="237"/>
      <c r="C409" s="246">
        <f t="shared" ref="C409:C428" si="47">C408+1</f>
        <v>314</v>
      </c>
      <c r="D409" s="335" t="s">
        <v>882</v>
      </c>
      <c r="E409" s="247" t="s">
        <v>119</v>
      </c>
      <c r="F409" s="249" t="s">
        <v>882</v>
      </c>
      <c r="G409" s="357" t="s">
        <v>883</v>
      </c>
      <c r="H409" s="336" t="s">
        <v>114</v>
      </c>
      <c r="I409" s="358">
        <v>12</v>
      </c>
      <c r="J409" s="251">
        <v>108426</v>
      </c>
      <c r="K409" s="293">
        <f t="shared" si="46"/>
        <v>1301112</v>
      </c>
      <c r="L409" s="245"/>
      <c r="N409" s="448"/>
    </row>
    <row r="410" spans="2:14" s="236" customFormat="1" ht="40.5">
      <c r="B410" s="237"/>
      <c r="C410" s="246">
        <f t="shared" si="47"/>
        <v>315</v>
      </c>
      <c r="D410" s="335" t="s">
        <v>884</v>
      </c>
      <c r="E410" s="247" t="s">
        <v>119</v>
      </c>
      <c r="F410" s="249" t="s">
        <v>884</v>
      </c>
      <c r="G410" s="357" t="s">
        <v>885</v>
      </c>
      <c r="H410" s="336" t="s">
        <v>475</v>
      </c>
      <c r="I410" s="358">
        <v>1</v>
      </c>
      <c r="J410" s="251">
        <v>32794</v>
      </c>
      <c r="K410" s="293">
        <f t="shared" si="46"/>
        <v>32794</v>
      </c>
      <c r="L410" s="245"/>
      <c r="N410" s="448"/>
    </row>
    <row r="411" spans="2:14" s="236" customFormat="1" ht="40.5">
      <c r="B411" s="237"/>
      <c r="C411" s="246">
        <f t="shared" si="47"/>
        <v>316</v>
      </c>
      <c r="D411" s="335" t="s">
        <v>886</v>
      </c>
      <c r="E411" s="247" t="s">
        <v>119</v>
      </c>
      <c r="F411" s="249" t="s">
        <v>886</v>
      </c>
      <c r="G411" s="357" t="s">
        <v>887</v>
      </c>
      <c r="H411" s="336" t="s">
        <v>114</v>
      </c>
      <c r="I411" s="358">
        <v>7</v>
      </c>
      <c r="J411" s="251">
        <v>75763</v>
      </c>
      <c r="K411" s="293">
        <f t="shared" si="46"/>
        <v>530341</v>
      </c>
      <c r="L411" s="245"/>
      <c r="N411" s="448"/>
    </row>
    <row r="412" spans="2:14" s="236" customFormat="1" ht="40.5">
      <c r="B412" s="237"/>
      <c r="C412" s="246">
        <f t="shared" si="47"/>
        <v>317</v>
      </c>
      <c r="D412" s="335" t="s">
        <v>888</v>
      </c>
      <c r="E412" s="247" t="s">
        <v>119</v>
      </c>
      <c r="F412" s="249" t="s">
        <v>888</v>
      </c>
      <c r="G412" s="357" t="s">
        <v>889</v>
      </c>
      <c r="H412" s="336" t="s">
        <v>114</v>
      </c>
      <c r="I412" s="358">
        <v>3</v>
      </c>
      <c r="J412" s="251">
        <v>37737</v>
      </c>
      <c r="K412" s="293">
        <f t="shared" si="46"/>
        <v>113211</v>
      </c>
      <c r="L412" s="245"/>
      <c r="N412" s="448"/>
    </row>
    <row r="413" spans="2:14" s="236" customFormat="1" ht="40.5">
      <c r="B413" s="237"/>
      <c r="C413" s="246">
        <f t="shared" si="47"/>
        <v>318</v>
      </c>
      <c r="D413" s="335" t="s">
        <v>890</v>
      </c>
      <c r="E413" s="247" t="s">
        <v>119</v>
      </c>
      <c r="F413" s="249" t="s">
        <v>890</v>
      </c>
      <c r="G413" s="357" t="s">
        <v>891</v>
      </c>
      <c r="H413" s="336" t="s">
        <v>475</v>
      </c>
      <c r="I413" s="358">
        <v>91.83</v>
      </c>
      <c r="J413" s="251">
        <v>88147</v>
      </c>
      <c r="K413" s="293">
        <f t="shared" si="46"/>
        <v>8094539.0099999998</v>
      </c>
      <c r="L413" s="245"/>
      <c r="N413" s="448"/>
    </row>
    <row r="414" spans="2:14" s="236" customFormat="1" ht="40.5">
      <c r="B414" s="237"/>
      <c r="C414" s="246">
        <f t="shared" si="47"/>
        <v>319</v>
      </c>
      <c r="D414" s="335" t="s">
        <v>892</v>
      </c>
      <c r="E414" s="247" t="s">
        <v>119</v>
      </c>
      <c r="F414" s="249" t="s">
        <v>892</v>
      </c>
      <c r="G414" s="357" t="s">
        <v>883</v>
      </c>
      <c r="H414" s="336" t="s">
        <v>114</v>
      </c>
      <c r="I414" s="358">
        <v>53</v>
      </c>
      <c r="J414" s="251">
        <v>108426</v>
      </c>
      <c r="K414" s="293">
        <f t="shared" si="46"/>
        <v>5746578</v>
      </c>
      <c r="L414" s="245"/>
      <c r="N414" s="448"/>
    </row>
    <row r="415" spans="2:14" s="236" customFormat="1" ht="40.5">
      <c r="B415" s="237"/>
      <c r="C415" s="246">
        <f t="shared" si="47"/>
        <v>320</v>
      </c>
      <c r="D415" s="335" t="s">
        <v>893</v>
      </c>
      <c r="E415" s="247" t="s">
        <v>119</v>
      </c>
      <c r="F415" s="249" t="s">
        <v>893</v>
      </c>
      <c r="G415" s="357" t="s">
        <v>885</v>
      </c>
      <c r="H415" s="336" t="s">
        <v>475</v>
      </c>
      <c r="I415" s="358">
        <v>13.66</v>
      </c>
      <c r="J415" s="251">
        <v>32794</v>
      </c>
      <c r="K415" s="293">
        <f t="shared" si="46"/>
        <v>447966.04</v>
      </c>
      <c r="L415" s="245"/>
      <c r="N415" s="448"/>
    </row>
    <row r="416" spans="2:14" s="236" customFormat="1" ht="40.5">
      <c r="B416" s="237"/>
      <c r="C416" s="246">
        <f t="shared" si="47"/>
        <v>321</v>
      </c>
      <c r="D416" s="335" t="s">
        <v>894</v>
      </c>
      <c r="E416" s="247" t="s">
        <v>119</v>
      </c>
      <c r="F416" s="249" t="s">
        <v>894</v>
      </c>
      <c r="G416" s="357" t="s">
        <v>887</v>
      </c>
      <c r="H416" s="336" t="s">
        <v>114</v>
      </c>
      <c r="I416" s="358">
        <v>16</v>
      </c>
      <c r="J416" s="251">
        <v>75763</v>
      </c>
      <c r="K416" s="293">
        <f t="shared" si="46"/>
        <v>1212208</v>
      </c>
      <c r="L416" s="245"/>
      <c r="N416" s="448"/>
    </row>
    <row r="417" spans="2:14" s="236" customFormat="1" ht="40.5">
      <c r="B417" s="237"/>
      <c r="C417" s="246">
        <f t="shared" si="47"/>
        <v>322</v>
      </c>
      <c r="D417" s="335" t="s">
        <v>895</v>
      </c>
      <c r="E417" s="247" t="s">
        <v>119</v>
      </c>
      <c r="F417" s="249" t="s">
        <v>895</v>
      </c>
      <c r="G417" s="357" t="s">
        <v>896</v>
      </c>
      <c r="H417" s="336" t="s">
        <v>475</v>
      </c>
      <c r="I417" s="358">
        <v>18.5</v>
      </c>
      <c r="J417" s="251">
        <v>50222</v>
      </c>
      <c r="K417" s="293">
        <f t="shared" si="46"/>
        <v>929107</v>
      </c>
      <c r="L417" s="245"/>
      <c r="N417" s="448"/>
    </row>
    <row r="418" spans="2:14" s="236" customFormat="1" ht="40.5">
      <c r="B418" s="237"/>
      <c r="C418" s="246">
        <f t="shared" si="47"/>
        <v>323</v>
      </c>
      <c r="D418" s="335" t="s">
        <v>897</v>
      </c>
      <c r="E418" s="247" t="s">
        <v>119</v>
      </c>
      <c r="F418" s="249" t="s">
        <v>897</v>
      </c>
      <c r="G418" s="357" t="s">
        <v>898</v>
      </c>
      <c r="H418" s="336" t="s">
        <v>114</v>
      </c>
      <c r="I418" s="358">
        <v>39</v>
      </c>
      <c r="J418" s="251">
        <v>35934</v>
      </c>
      <c r="K418" s="293">
        <f t="shared" si="46"/>
        <v>1401426</v>
      </c>
      <c r="L418" s="245"/>
      <c r="N418" s="448"/>
    </row>
    <row r="419" spans="2:14" s="236" customFormat="1" ht="40.5">
      <c r="B419" s="237"/>
      <c r="C419" s="246">
        <f t="shared" si="47"/>
        <v>324</v>
      </c>
      <c r="D419" s="335" t="s">
        <v>899</v>
      </c>
      <c r="E419" s="247" t="s">
        <v>119</v>
      </c>
      <c r="F419" s="249" t="s">
        <v>899</v>
      </c>
      <c r="G419" s="357" t="s">
        <v>900</v>
      </c>
      <c r="H419" s="336" t="s">
        <v>475</v>
      </c>
      <c r="I419" s="358">
        <v>52.61</v>
      </c>
      <c r="J419" s="251">
        <v>37737</v>
      </c>
      <c r="K419" s="293">
        <f t="shared" si="46"/>
        <v>1985343.57</v>
      </c>
      <c r="L419" s="245"/>
      <c r="N419" s="448"/>
    </row>
    <row r="420" spans="2:14" s="236" customFormat="1" ht="40.5">
      <c r="B420" s="237"/>
      <c r="C420" s="246">
        <f t="shared" si="47"/>
        <v>325</v>
      </c>
      <c r="D420" s="335" t="s">
        <v>901</v>
      </c>
      <c r="E420" s="247" t="s">
        <v>119</v>
      </c>
      <c r="F420" s="249" t="s">
        <v>901</v>
      </c>
      <c r="G420" s="357" t="s">
        <v>902</v>
      </c>
      <c r="H420" s="336" t="s">
        <v>114</v>
      </c>
      <c r="I420" s="358">
        <v>43</v>
      </c>
      <c r="J420" s="251">
        <v>24532</v>
      </c>
      <c r="K420" s="293">
        <f t="shared" si="46"/>
        <v>1054876</v>
      </c>
      <c r="L420" s="245"/>
      <c r="N420" s="448"/>
    </row>
    <row r="421" spans="2:14" s="236" customFormat="1" ht="40.5">
      <c r="B421" s="237"/>
      <c r="C421" s="246">
        <f t="shared" si="47"/>
        <v>326</v>
      </c>
      <c r="D421" s="335" t="s">
        <v>903</v>
      </c>
      <c r="E421" s="247" t="s">
        <v>119</v>
      </c>
      <c r="F421" s="249" t="s">
        <v>903</v>
      </c>
      <c r="G421" s="357" t="s">
        <v>904</v>
      </c>
      <c r="H421" s="336" t="s">
        <v>475</v>
      </c>
      <c r="I421" s="358">
        <v>58.48</v>
      </c>
      <c r="J421" s="251">
        <v>31107</v>
      </c>
      <c r="K421" s="293">
        <f t="shared" si="46"/>
        <v>1819137.36</v>
      </c>
      <c r="L421" s="245"/>
      <c r="N421" s="448"/>
    </row>
    <row r="422" spans="2:14" s="236" customFormat="1" ht="40.5">
      <c r="B422" s="237"/>
      <c r="C422" s="246">
        <f t="shared" si="47"/>
        <v>327</v>
      </c>
      <c r="D422" s="335" t="s">
        <v>905</v>
      </c>
      <c r="E422" s="247" t="s">
        <v>119</v>
      </c>
      <c r="F422" s="249" t="s">
        <v>905</v>
      </c>
      <c r="G422" s="357" t="s">
        <v>906</v>
      </c>
      <c r="H422" s="336" t="s">
        <v>114</v>
      </c>
      <c r="I422" s="358">
        <v>55</v>
      </c>
      <c r="J422" s="251">
        <v>18705</v>
      </c>
      <c r="K422" s="293">
        <f t="shared" si="46"/>
        <v>1028775</v>
      </c>
      <c r="L422" s="245"/>
      <c r="N422" s="448"/>
    </row>
    <row r="423" spans="2:14" s="236" customFormat="1" ht="40.5">
      <c r="B423" s="237"/>
      <c r="C423" s="246">
        <f t="shared" si="47"/>
        <v>328</v>
      </c>
      <c r="D423" s="335" t="s">
        <v>907</v>
      </c>
      <c r="E423" s="247" t="s">
        <v>119</v>
      </c>
      <c r="F423" s="249" t="s">
        <v>907</v>
      </c>
      <c r="G423" s="357" t="s">
        <v>908</v>
      </c>
      <c r="H423" s="336" t="s">
        <v>475</v>
      </c>
      <c r="I423" s="358">
        <v>181.32</v>
      </c>
      <c r="J423" s="251">
        <v>20244</v>
      </c>
      <c r="K423" s="293">
        <f t="shared" si="46"/>
        <v>3670642.08</v>
      </c>
      <c r="L423" s="245"/>
      <c r="N423" s="448"/>
    </row>
    <row r="424" spans="2:14" s="236" customFormat="1" ht="40.5">
      <c r="B424" s="237"/>
      <c r="C424" s="246">
        <f t="shared" si="47"/>
        <v>329</v>
      </c>
      <c r="D424" s="335" t="s">
        <v>909</v>
      </c>
      <c r="E424" s="247" t="s">
        <v>119</v>
      </c>
      <c r="F424" s="249" t="s">
        <v>909</v>
      </c>
      <c r="G424" s="357" t="s">
        <v>910</v>
      </c>
      <c r="H424" s="336" t="s">
        <v>114</v>
      </c>
      <c r="I424" s="358">
        <v>94</v>
      </c>
      <c r="J424" s="251">
        <v>15495</v>
      </c>
      <c r="K424" s="293">
        <f t="shared" si="46"/>
        <v>1456530</v>
      </c>
      <c r="L424" s="245"/>
      <c r="N424" s="448"/>
    </row>
    <row r="425" spans="2:14" s="236" customFormat="1" ht="40.5">
      <c r="B425" s="237"/>
      <c r="C425" s="246">
        <f t="shared" si="47"/>
        <v>330</v>
      </c>
      <c r="D425" s="335" t="s">
        <v>911</v>
      </c>
      <c r="E425" s="247" t="s">
        <v>119</v>
      </c>
      <c r="F425" s="249" t="s">
        <v>911</v>
      </c>
      <c r="G425" s="357" t="s">
        <v>912</v>
      </c>
      <c r="H425" s="336" t="s">
        <v>475</v>
      </c>
      <c r="I425" s="358">
        <v>30.71</v>
      </c>
      <c r="J425" s="251">
        <v>26593</v>
      </c>
      <c r="K425" s="293">
        <f t="shared" si="46"/>
        <v>816671.03</v>
      </c>
      <c r="L425" s="245"/>
      <c r="N425" s="448"/>
    </row>
    <row r="426" spans="2:14" s="236" customFormat="1" ht="40.5">
      <c r="B426" s="237"/>
      <c r="C426" s="246">
        <f t="shared" si="47"/>
        <v>331</v>
      </c>
      <c r="D426" s="335" t="s">
        <v>913</v>
      </c>
      <c r="E426" s="247" t="s">
        <v>119</v>
      </c>
      <c r="F426" s="249" t="s">
        <v>913</v>
      </c>
      <c r="G426" s="357" t="s">
        <v>914</v>
      </c>
      <c r="H426" s="336" t="s">
        <v>114</v>
      </c>
      <c r="I426" s="358">
        <v>20</v>
      </c>
      <c r="J426" s="251">
        <v>9922</v>
      </c>
      <c r="K426" s="293">
        <f t="shared" si="46"/>
        <v>198440</v>
      </c>
      <c r="L426" s="245"/>
      <c r="N426" s="448"/>
    </row>
    <row r="427" spans="2:14" s="236" customFormat="1" ht="40.5">
      <c r="B427" s="237"/>
      <c r="C427" s="246">
        <f t="shared" si="47"/>
        <v>332</v>
      </c>
      <c r="D427" s="335" t="s">
        <v>915</v>
      </c>
      <c r="E427" s="247" t="s">
        <v>119</v>
      </c>
      <c r="F427" s="249" t="s">
        <v>915</v>
      </c>
      <c r="G427" s="357" t="s">
        <v>916</v>
      </c>
      <c r="H427" s="336" t="s">
        <v>475</v>
      </c>
      <c r="I427" s="358">
        <v>181.96</v>
      </c>
      <c r="J427" s="251">
        <v>22889</v>
      </c>
      <c r="K427" s="293">
        <f t="shared" si="46"/>
        <v>4164882.44</v>
      </c>
      <c r="L427" s="245"/>
      <c r="N427" s="448"/>
    </row>
    <row r="428" spans="2:14" s="236" customFormat="1" ht="40.5">
      <c r="B428" s="237"/>
      <c r="C428" s="246">
        <f t="shared" si="47"/>
        <v>333</v>
      </c>
      <c r="D428" s="335" t="s">
        <v>917</v>
      </c>
      <c r="E428" s="247" t="s">
        <v>119</v>
      </c>
      <c r="F428" s="256" t="s">
        <v>917</v>
      </c>
      <c r="G428" s="357" t="s">
        <v>918</v>
      </c>
      <c r="H428" s="336" t="s">
        <v>114</v>
      </c>
      <c r="I428" s="358">
        <v>89</v>
      </c>
      <c r="J428" s="258">
        <v>7763</v>
      </c>
      <c r="K428" s="293">
        <f t="shared" si="46"/>
        <v>690907</v>
      </c>
      <c r="L428" s="245"/>
      <c r="N428" s="448"/>
    </row>
    <row r="429" spans="2:14" s="236" customFormat="1" ht="18.5">
      <c r="B429" s="237"/>
      <c r="C429" s="365"/>
      <c r="D429" s="366"/>
      <c r="E429" s="366"/>
      <c r="F429" s="366"/>
      <c r="G429" s="367"/>
      <c r="H429" s="366"/>
      <c r="I429" s="368"/>
      <c r="J429" s="369"/>
      <c r="K429" s="370">
        <f>SUM(K408:K428)</f>
        <v>37079334.529999994</v>
      </c>
      <c r="L429" s="245"/>
      <c r="M429" s="266"/>
      <c r="N429" s="448"/>
    </row>
    <row r="430" spans="2:14" s="236" customFormat="1" ht="15.5">
      <c r="B430" s="237"/>
      <c r="C430" s="511" t="s">
        <v>919</v>
      </c>
      <c r="D430" s="512"/>
      <c r="E430" s="512"/>
      <c r="F430" s="512"/>
      <c r="G430" s="512"/>
      <c r="H430" s="398"/>
      <c r="I430" s="398"/>
      <c r="J430" s="399"/>
      <c r="K430" s="400"/>
      <c r="L430" s="245"/>
      <c r="N430" s="448"/>
    </row>
    <row r="431" spans="2:14" s="236" customFormat="1" ht="15.5">
      <c r="B431" s="237"/>
      <c r="C431" s="513" t="s">
        <v>920</v>
      </c>
      <c r="D431" s="514"/>
      <c r="E431" s="514"/>
      <c r="F431" s="514"/>
      <c r="G431" s="514"/>
      <c r="H431" s="401"/>
      <c r="I431" s="401"/>
      <c r="J431" s="402"/>
      <c r="K431" s="403"/>
      <c r="L431" s="245"/>
      <c r="N431" s="448"/>
    </row>
    <row r="432" spans="2:14" s="230" customFormat="1" ht="40.5">
      <c r="B432" s="231"/>
      <c r="C432" s="238">
        <f>C428+1</f>
        <v>334</v>
      </c>
      <c r="D432" s="313" t="s">
        <v>921</v>
      </c>
      <c r="E432" s="313" t="s">
        <v>100</v>
      </c>
      <c r="F432" s="313" t="s">
        <v>922</v>
      </c>
      <c r="G432" s="319" t="s">
        <v>923</v>
      </c>
      <c r="H432" s="314" t="s">
        <v>114</v>
      </c>
      <c r="I432" s="320">
        <v>52</v>
      </c>
      <c r="J432" s="306">
        <v>146077</v>
      </c>
      <c r="K432" s="307">
        <f t="shared" ref="K432:K433" si="48">ROUND(I432*J432,2)</f>
        <v>7596004</v>
      </c>
      <c r="L432" s="245"/>
      <c r="M432" s="236"/>
      <c r="N432" s="448"/>
    </row>
    <row r="433" spans="2:14" s="230" customFormat="1" ht="40.5">
      <c r="B433" s="231"/>
      <c r="C433" s="246">
        <f t="shared" ref="C433" si="49">C432+1</f>
        <v>335</v>
      </c>
      <c r="D433" s="335" t="s">
        <v>924</v>
      </c>
      <c r="E433" s="247" t="s">
        <v>100</v>
      </c>
      <c r="F433" s="247" t="s">
        <v>925</v>
      </c>
      <c r="G433" s="292" t="s">
        <v>926</v>
      </c>
      <c r="H433" s="249" t="s">
        <v>114</v>
      </c>
      <c r="I433" s="250">
        <v>12</v>
      </c>
      <c r="J433" s="251">
        <v>155489</v>
      </c>
      <c r="K433" s="293">
        <f t="shared" si="48"/>
        <v>1865868</v>
      </c>
      <c r="L433" s="245"/>
      <c r="M433" s="236"/>
      <c r="N433" s="448"/>
    </row>
    <row r="434" spans="2:14" s="230" customFormat="1" ht="15.5">
      <c r="B434" s="231"/>
      <c r="C434" s="374"/>
      <c r="D434" s="375"/>
      <c r="E434" s="375"/>
      <c r="F434" s="375"/>
      <c r="G434" s="376"/>
      <c r="H434" s="375"/>
      <c r="I434" s="377"/>
      <c r="J434" s="369"/>
      <c r="K434" s="370">
        <f>SUM(K432:K433)</f>
        <v>9461872</v>
      </c>
      <c r="L434" s="245"/>
      <c r="M434" s="236"/>
      <c r="N434" s="448"/>
    </row>
    <row r="435" spans="2:14" s="236" customFormat="1" ht="15.5">
      <c r="B435" s="237"/>
      <c r="C435" s="509" t="s">
        <v>927</v>
      </c>
      <c r="D435" s="510"/>
      <c r="E435" s="510"/>
      <c r="F435" s="510"/>
      <c r="G435" s="510"/>
      <c r="H435" s="354"/>
      <c r="I435" s="354"/>
      <c r="J435" s="355"/>
      <c r="K435" s="356"/>
      <c r="L435" s="245"/>
      <c r="N435" s="448"/>
    </row>
    <row r="436" spans="2:14" s="236" customFormat="1" ht="15.5">
      <c r="B436" s="237"/>
      <c r="C436" s="511" t="s">
        <v>928</v>
      </c>
      <c r="D436" s="512"/>
      <c r="E436" s="512"/>
      <c r="F436" s="512"/>
      <c r="G436" s="512"/>
      <c r="H436" s="398"/>
      <c r="I436" s="398"/>
      <c r="J436" s="399"/>
      <c r="K436" s="400"/>
      <c r="L436" s="245"/>
      <c r="N436" s="448"/>
    </row>
    <row r="437" spans="2:14" s="230" customFormat="1" ht="40.5">
      <c r="B437" s="231"/>
      <c r="C437" s="238">
        <f>C433+1</f>
        <v>336</v>
      </c>
      <c r="D437" s="313" t="s">
        <v>929</v>
      </c>
      <c r="E437" s="247" t="s">
        <v>119</v>
      </c>
      <c r="F437" s="313" t="s">
        <v>929</v>
      </c>
      <c r="G437" s="319" t="s">
        <v>930</v>
      </c>
      <c r="H437" s="314" t="s">
        <v>475</v>
      </c>
      <c r="I437" s="320">
        <v>29.4</v>
      </c>
      <c r="J437" s="306">
        <v>169367</v>
      </c>
      <c r="K437" s="307">
        <f t="shared" ref="K437:K454" si="50">ROUND(I437*J437,2)</f>
        <v>4979389.8</v>
      </c>
      <c r="L437" s="245"/>
      <c r="M437" s="236"/>
      <c r="N437" s="448"/>
    </row>
    <row r="438" spans="2:14" s="230" customFormat="1" ht="40.5">
      <c r="B438" s="231"/>
      <c r="C438" s="246">
        <f t="shared" ref="C438:C454" si="51">C437+1</f>
        <v>337</v>
      </c>
      <c r="D438" s="335" t="s">
        <v>931</v>
      </c>
      <c r="E438" s="247" t="s">
        <v>119</v>
      </c>
      <c r="F438" s="335" t="s">
        <v>931</v>
      </c>
      <c r="G438" s="292" t="s">
        <v>932</v>
      </c>
      <c r="H438" s="249" t="s">
        <v>114</v>
      </c>
      <c r="I438" s="250">
        <v>9</v>
      </c>
      <c r="J438" s="251">
        <v>605034</v>
      </c>
      <c r="K438" s="293">
        <f t="shared" si="50"/>
        <v>5445306</v>
      </c>
      <c r="L438" s="245"/>
      <c r="M438" s="236"/>
      <c r="N438" s="448"/>
    </row>
    <row r="439" spans="2:14" s="230" customFormat="1" ht="40.5">
      <c r="B439" s="231"/>
      <c r="C439" s="246">
        <f t="shared" si="51"/>
        <v>338</v>
      </c>
      <c r="D439" s="335" t="s">
        <v>933</v>
      </c>
      <c r="E439" s="247" t="s">
        <v>100</v>
      </c>
      <c r="F439" s="335" t="s">
        <v>934</v>
      </c>
      <c r="G439" s="292" t="s">
        <v>935</v>
      </c>
      <c r="H439" s="249" t="s">
        <v>475</v>
      </c>
      <c r="I439" s="250">
        <v>593.21</v>
      </c>
      <c r="J439" s="251">
        <v>184799</v>
      </c>
      <c r="K439" s="293">
        <f t="shared" si="50"/>
        <v>109624614.79000001</v>
      </c>
      <c r="L439" s="245"/>
      <c r="M439" s="236"/>
      <c r="N439" s="448"/>
    </row>
    <row r="440" spans="2:14" s="230" customFormat="1" ht="40.5">
      <c r="B440" s="231"/>
      <c r="C440" s="246">
        <f t="shared" si="51"/>
        <v>339</v>
      </c>
      <c r="D440" s="335" t="s">
        <v>936</v>
      </c>
      <c r="E440" s="247" t="s">
        <v>119</v>
      </c>
      <c r="F440" s="335" t="s">
        <v>936</v>
      </c>
      <c r="G440" s="292" t="s">
        <v>937</v>
      </c>
      <c r="H440" s="249" t="s">
        <v>114</v>
      </c>
      <c r="I440" s="250">
        <v>222</v>
      </c>
      <c r="J440" s="251">
        <v>296519</v>
      </c>
      <c r="K440" s="293">
        <f t="shared" si="50"/>
        <v>65827218</v>
      </c>
      <c r="L440" s="245"/>
      <c r="M440" s="236"/>
      <c r="N440" s="448"/>
    </row>
    <row r="441" spans="2:14" s="230" customFormat="1" ht="40.5">
      <c r="B441" s="231"/>
      <c r="C441" s="246">
        <f t="shared" si="51"/>
        <v>340</v>
      </c>
      <c r="D441" s="335" t="s">
        <v>938</v>
      </c>
      <c r="E441" s="247" t="s">
        <v>119</v>
      </c>
      <c r="F441" s="335" t="s">
        <v>938</v>
      </c>
      <c r="G441" s="292" t="s">
        <v>939</v>
      </c>
      <c r="H441" s="249" t="s">
        <v>475</v>
      </c>
      <c r="I441" s="250">
        <v>1589.41</v>
      </c>
      <c r="J441" s="251">
        <v>71031</v>
      </c>
      <c r="K441" s="293">
        <f t="shared" si="50"/>
        <v>112897381.70999999</v>
      </c>
      <c r="L441" s="245"/>
      <c r="M441" s="236"/>
      <c r="N441" s="448"/>
    </row>
    <row r="442" spans="2:14" s="230" customFormat="1" ht="40.5">
      <c r="B442" s="231"/>
      <c r="C442" s="246">
        <f t="shared" si="51"/>
        <v>341</v>
      </c>
      <c r="D442" s="335" t="s">
        <v>940</v>
      </c>
      <c r="E442" s="247" t="s">
        <v>119</v>
      </c>
      <c r="F442" s="335" t="s">
        <v>940</v>
      </c>
      <c r="G442" s="292" t="s">
        <v>941</v>
      </c>
      <c r="H442" s="249" t="s">
        <v>114</v>
      </c>
      <c r="I442" s="250">
        <v>775</v>
      </c>
      <c r="J442" s="251">
        <v>73151</v>
      </c>
      <c r="K442" s="293">
        <f t="shared" si="50"/>
        <v>56692025</v>
      </c>
      <c r="L442" s="245"/>
      <c r="M442" s="236"/>
      <c r="N442" s="448"/>
    </row>
    <row r="443" spans="2:14" s="230" customFormat="1" ht="40.5">
      <c r="B443" s="231"/>
      <c r="C443" s="246">
        <f t="shared" si="51"/>
        <v>342</v>
      </c>
      <c r="D443" s="335" t="s">
        <v>942</v>
      </c>
      <c r="E443" s="247" t="s">
        <v>119</v>
      </c>
      <c r="F443" s="335" t="s">
        <v>942</v>
      </c>
      <c r="G443" s="292" t="s">
        <v>943</v>
      </c>
      <c r="H443" s="249" t="s">
        <v>475</v>
      </c>
      <c r="I443" s="250">
        <v>296.72000000000003</v>
      </c>
      <c r="J443" s="251">
        <v>52182</v>
      </c>
      <c r="K443" s="293">
        <f t="shared" si="50"/>
        <v>15483443.039999999</v>
      </c>
      <c r="L443" s="245"/>
      <c r="M443" s="236"/>
      <c r="N443" s="448"/>
    </row>
    <row r="444" spans="2:14" s="230" customFormat="1" ht="40.5">
      <c r="B444" s="231"/>
      <c r="C444" s="246">
        <f t="shared" si="51"/>
        <v>343</v>
      </c>
      <c r="D444" s="335" t="s">
        <v>944</v>
      </c>
      <c r="E444" s="247" t="s">
        <v>119</v>
      </c>
      <c r="F444" s="335" t="s">
        <v>944</v>
      </c>
      <c r="G444" s="292" t="s">
        <v>945</v>
      </c>
      <c r="H444" s="249" t="s">
        <v>475</v>
      </c>
      <c r="I444" s="250">
        <v>82.05</v>
      </c>
      <c r="J444" s="251">
        <v>77540</v>
      </c>
      <c r="K444" s="293">
        <f t="shared" si="50"/>
        <v>6362157</v>
      </c>
      <c r="L444" s="245"/>
      <c r="M444" s="236"/>
      <c r="N444" s="448"/>
    </row>
    <row r="445" spans="2:14" s="230" customFormat="1" ht="40.5">
      <c r="B445" s="231"/>
      <c r="C445" s="246">
        <f t="shared" si="51"/>
        <v>344</v>
      </c>
      <c r="D445" s="335" t="s">
        <v>946</v>
      </c>
      <c r="E445" s="247" t="s">
        <v>119</v>
      </c>
      <c r="F445" s="335" t="s">
        <v>946</v>
      </c>
      <c r="G445" s="292" t="s">
        <v>947</v>
      </c>
      <c r="H445" s="249" t="s">
        <v>114</v>
      </c>
      <c r="I445" s="250">
        <v>249</v>
      </c>
      <c r="J445" s="251">
        <v>59447</v>
      </c>
      <c r="K445" s="293">
        <f t="shared" si="50"/>
        <v>14802303</v>
      </c>
      <c r="L445" s="245"/>
      <c r="M445" s="236"/>
      <c r="N445" s="448"/>
    </row>
    <row r="446" spans="2:14" s="230" customFormat="1" ht="40.5">
      <c r="B446" s="231"/>
      <c r="C446" s="246">
        <f t="shared" si="51"/>
        <v>345</v>
      </c>
      <c r="D446" s="335" t="s">
        <v>948</v>
      </c>
      <c r="E446" s="247" t="s">
        <v>119</v>
      </c>
      <c r="F446" s="335" t="s">
        <v>948</v>
      </c>
      <c r="G446" s="292" t="s">
        <v>949</v>
      </c>
      <c r="H446" s="249" t="s">
        <v>475</v>
      </c>
      <c r="I446" s="250">
        <v>186</v>
      </c>
      <c r="J446" s="251">
        <v>36745</v>
      </c>
      <c r="K446" s="293">
        <f t="shared" si="50"/>
        <v>6834570</v>
      </c>
      <c r="L446" s="245"/>
      <c r="M446" s="236"/>
      <c r="N446" s="448"/>
    </row>
    <row r="447" spans="2:14" s="230" customFormat="1" ht="40.5">
      <c r="B447" s="231"/>
      <c r="C447" s="246">
        <f t="shared" si="51"/>
        <v>346</v>
      </c>
      <c r="D447" s="335" t="s">
        <v>950</v>
      </c>
      <c r="E447" s="247" t="s">
        <v>119</v>
      </c>
      <c r="F447" s="335" t="s">
        <v>950</v>
      </c>
      <c r="G447" s="292" t="s">
        <v>951</v>
      </c>
      <c r="H447" s="249" t="s">
        <v>475</v>
      </c>
      <c r="I447" s="250">
        <v>94.82</v>
      </c>
      <c r="J447" s="251">
        <v>56718</v>
      </c>
      <c r="K447" s="293">
        <f t="shared" si="50"/>
        <v>5378000.7599999998</v>
      </c>
      <c r="L447" s="245"/>
      <c r="M447" s="236"/>
      <c r="N447" s="448"/>
    </row>
    <row r="448" spans="2:14" s="230" customFormat="1" ht="40.5">
      <c r="B448" s="231"/>
      <c r="C448" s="246">
        <f t="shared" si="51"/>
        <v>347</v>
      </c>
      <c r="D448" s="335" t="s">
        <v>952</v>
      </c>
      <c r="E448" s="247" t="s">
        <v>119</v>
      </c>
      <c r="F448" s="335" t="s">
        <v>952</v>
      </c>
      <c r="G448" s="292" t="s">
        <v>953</v>
      </c>
      <c r="H448" s="249" t="s">
        <v>114</v>
      </c>
      <c r="I448" s="250">
        <v>301</v>
      </c>
      <c r="J448" s="251">
        <v>52415</v>
      </c>
      <c r="K448" s="293">
        <f t="shared" si="50"/>
        <v>15776915</v>
      </c>
      <c r="L448" s="245"/>
      <c r="M448" s="236"/>
      <c r="N448" s="448"/>
    </row>
    <row r="449" spans="2:14" s="230" customFormat="1" ht="40.5">
      <c r="B449" s="231"/>
      <c r="C449" s="246">
        <f t="shared" si="51"/>
        <v>348</v>
      </c>
      <c r="D449" s="335" t="s">
        <v>954</v>
      </c>
      <c r="E449" s="247" t="s">
        <v>119</v>
      </c>
      <c r="F449" s="335" t="s">
        <v>954</v>
      </c>
      <c r="G449" s="292" t="s">
        <v>955</v>
      </c>
      <c r="H449" s="249" t="s">
        <v>475</v>
      </c>
      <c r="I449" s="250">
        <v>219.32</v>
      </c>
      <c r="J449" s="251">
        <v>90958</v>
      </c>
      <c r="K449" s="293">
        <f t="shared" si="50"/>
        <v>19948908.559999999</v>
      </c>
      <c r="L449" s="245"/>
      <c r="M449" s="236"/>
      <c r="N449" s="448"/>
    </row>
    <row r="450" spans="2:14" s="230" customFormat="1" ht="40.5">
      <c r="B450" s="231"/>
      <c r="C450" s="246">
        <f t="shared" si="51"/>
        <v>349</v>
      </c>
      <c r="D450" s="335" t="s">
        <v>956</v>
      </c>
      <c r="E450" s="247" t="s">
        <v>119</v>
      </c>
      <c r="F450" s="335" t="s">
        <v>956</v>
      </c>
      <c r="G450" s="292" t="s">
        <v>957</v>
      </c>
      <c r="H450" s="249" t="s">
        <v>475</v>
      </c>
      <c r="I450" s="250">
        <v>10.119999999999999</v>
      </c>
      <c r="J450" s="251">
        <v>111465</v>
      </c>
      <c r="K450" s="293">
        <f t="shared" si="50"/>
        <v>1128025.8</v>
      </c>
      <c r="L450" s="245"/>
      <c r="M450" s="236"/>
      <c r="N450" s="448"/>
    </row>
    <row r="451" spans="2:14" s="230" customFormat="1" ht="40.5">
      <c r="B451" s="231"/>
      <c r="C451" s="246">
        <f t="shared" si="51"/>
        <v>350</v>
      </c>
      <c r="D451" s="335" t="s">
        <v>958</v>
      </c>
      <c r="E451" s="247" t="s">
        <v>119</v>
      </c>
      <c r="F451" s="335" t="s">
        <v>958</v>
      </c>
      <c r="G451" s="292" t="s">
        <v>959</v>
      </c>
      <c r="H451" s="249" t="s">
        <v>475</v>
      </c>
      <c r="I451" s="250">
        <v>73.760000000000005</v>
      </c>
      <c r="J451" s="251">
        <v>88147</v>
      </c>
      <c r="K451" s="293">
        <f t="shared" si="50"/>
        <v>6501722.7199999997</v>
      </c>
      <c r="L451" s="245"/>
      <c r="M451" s="236"/>
      <c r="N451" s="448"/>
    </row>
    <row r="452" spans="2:14" s="230" customFormat="1" ht="40.5">
      <c r="B452" s="231"/>
      <c r="C452" s="246">
        <f t="shared" si="51"/>
        <v>351</v>
      </c>
      <c r="D452" s="335" t="s">
        <v>960</v>
      </c>
      <c r="E452" s="247" t="s">
        <v>119</v>
      </c>
      <c r="F452" s="335" t="s">
        <v>960</v>
      </c>
      <c r="G452" s="292" t="s">
        <v>961</v>
      </c>
      <c r="H452" s="249" t="s">
        <v>114</v>
      </c>
      <c r="I452" s="250">
        <v>40</v>
      </c>
      <c r="J452" s="251">
        <v>108426</v>
      </c>
      <c r="K452" s="293">
        <f t="shared" si="50"/>
        <v>4337040</v>
      </c>
      <c r="L452" s="245"/>
      <c r="M452" s="236"/>
      <c r="N452" s="448"/>
    </row>
    <row r="453" spans="2:14" s="230" customFormat="1" ht="40.5">
      <c r="B453" s="231"/>
      <c r="C453" s="246">
        <f t="shared" si="51"/>
        <v>352</v>
      </c>
      <c r="D453" s="335" t="s">
        <v>962</v>
      </c>
      <c r="E453" s="247" t="s">
        <v>119</v>
      </c>
      <c r="F453" s="335" t="s">
        <v>962</v>
      </c>
      <c r="G453" s="292" t="s">
        <v>963</v>
      </c>
      <c r="H453" s="249" t="s">
        <v>475</v>
      </c>
      <c r="I453" s="250">
        <v>54.6</v>
      </c>
      <c r="J453" s="251">
        <v>50222</v>
      </c>
      <c r="K453" s="293">
        <f t="shared" si="50"/>
        <v>2742121.2</v>
      </c>
      <c r="L453" s="245"/>
      <c r="M453" s="236"/>
      <c r="N453" s="448"/>
    </row>
    <row r="454" spans="2:14" s="230" customFormat="1" ht="40.5">
      <c r="B454" s="231"/>
      <c r="C454" s="246">
        <f t="shared" si="51"/>
        <v>353</v>
      </c>
      <c r="D454" s="335" t="s">
        <v>964</v>
      </c>
      <c r="E454" s="247" t="s">
        <v>119</v>
      </c>
      <c r="F454" s="335" t="s">
        <v>964</v>
      </c>
      <c r="G454" s="292" t="s">
        <v>965</v>
      </c>
      <c r="H454" s="249" t="s">
        <v>114</v>
      </c>
      <c r="I454" s="250">
        <v>37</v>
      </c>
      <c r="J454" s="258">
        <v>35934</v>
      </c>
      <c r="K454" s="293">
        <f t="shared" si="50"/>
        <v>1329558</v>
      </c>
      <c r="L454" s="245"/>
      <c r="M454" s="236"/>
      <c r="N454" s="448"/>
    </row>
    <row r="455" spans="2:14" s="230" customFormat="1" ht="15.5">
      <c r="B455" s="231"/>
      <c r="C455" s="374"/>
      <c r="D455" s="375"/>
      <c r="E455" s="375"/>
      <c r="F455" s="375"/>
      <c r="G455" s="376"/>
      <c r="H455" s="375"/>
      <c r="I455" s="377"/>
      <c r="J455" s="369"/>
      <c r="K455" s="370">
        <f>SUM(K437:K454)</f>
        <v>456090700.38000005</v>
      </c>
      <c r="L455" s="245"/>
      <c r="M455" s="236"/>
      <c r="N455" s="448"/>
    </row>
    <row r="456" spans="2:14" s="230" customFormat="1" ht="15.5">
      <c r="B456" s="231"/>
      <c r="C456" s="511" t="s">
        <v>966</v>
      </c>
      <c r="D456" s="512"/>
      <c r="E456" s="512"/>
      <c r="F456" s="512"/>
      <c r="G456" s="512"/>
      <c r="H456" s="404"/>
      <c r="I456" s="404"/>
      <c r="J456" s="404"/>
      <c r="K456" s="400"/>
      <c r="L456" s="245"/>
      <c r="M456" s="236"/>
      <c r="N456" s="448"/>
    </row>
    <row r="457" spans="2:14" s="230" customFormat="1" ht="28.5" customHeight="1">
      <c r="B457" s="231"/>
      <c r="C457" s="238">
        <f>C454+1</f>
        <v>354</v>
      </c>
      <c r="D457" s="313" t="s">
        <v>967</v>
      </c>
      <c r="E457" s="313" t="s">
        <v>100</v>
      </c>
      <c r="F457" s="314" t="s">
        <v>968</v>
      </c>
      <c r="G457" s="319" t="s">
        <v>969</v>
      </c>
      <c r="H457" s="314" t="s">
        <v>114</v>
      </c>
      <c r="I457" s="320">
        <v>47</v>
      </c>
      <c r="J457" s="306">
        <v>107370</v>
      </c>
      <c r="K457" s="307">
        <f t="shared" ref="K457:K459" si="52">ROUND(I457*J457,2)</f>
        <v>5046390</v>
      </c>
      <c r="L457" s="245"/>
      <c r="M457" s="236"/>
      <c r="N457" s="448"/>
    </row>
    <row r="458" spans="2:14" s="230" customFormat="1" ht="28.5" customHeight="1">
      <c r="B458" s="231"/>
      <c r="C458" s="246">
        <f t="shared" ref="C458:C459" si="53">C457+1</f>
        <v>355</v>
      </c>
      <c r="D458" s="247" t="s">
        <v>970</v>
      </c>
      <c r="E458" s="247" t="s">
        <v>100</v>
      </c>
      <c r="F458" s="249" t="s">
        <v>971</v>
      </c>
      <c r="G458" s="292" t="s">
        <v>972</v>
      </c>
      <c r="H458" s="249" t="s">
        <v>114</v>
      </c>
      <c r="I458" s="250">
        <v>38</v>
      </c>
      <c r="J458" s="251">
        <v>155310</v>
      </c>
      <c r="K458" s="293">
        <f t="shared" si="52"/>
        <v>5901780</v>
      </c>
      <c r="L458" s="245"/>
      <c r="M458" s="236"/>
      <c r="N458" s="448"/>
    </row>
    <row r="459" spans="2:14" s="230" customFormat="1" ht="28.5" customHeight="1">
      <c r="B459" s="231"/>
      <c r="C459" s="246">
        <f t="shared" si="53"/>
        <v>356</v>
      </c>
      <c r="D459" s="254" t="s">
        <v>973</v>
      </c>
      <c r="E459" s="254" t="s">
        <v>100</v>
      </c>
      <c r="F459" s="256" t="s">
        <v>974</v>
      </c>
      <c r="G459" s="296" t="s">
        <v>975</v>
      </c>
      <c r="H459" s="256" t="s">
        <v>114</v>
      </c>
      <c r="I459" s="257">
        <v>104</v>
      </c>
      <c r="J459" s="258">
        <v>210312</v>
      </c>
      <c r="K459" s="297">
        <f t="shared" si="52"/>
        <v>21872448</v>
      </c>
      <c r="L459" s="245"/>
      <c r="M459" s="236"/>
      <c r="N459" s="448"/>
    </row>
    <row r="460" spans="2:14" s="230" customFormat="1" ht="15.5">
      <c r="B460" s="231"/>
      <c r="C460" s="374"/>
      <c r="D460" s="375"/>
      <c r="E460" s="375"/>
      <c r="F460" s="375"/>
      <c r="G460" s="376"/>
      <c r="H460" s="375"/>
      <c r="I460" s="377"/>
      <c r="J460" s="369"/>
      <c r="K460" s="370">
        <f>SUM(K457:K459)</f>
        <v>32820618</v>
      </c>
      <c r="L460" s="245"/>
      <c r="M460" s="236"/>
      <c r="N460" s="448"/>
    </row>
    <row r="461" spans="2:14" s="230" customFormat="1" ht="15.5">
      <c r="B461" s="237"/>
      <c r="C461" s="505" t="s">
        <v>976</v>
      </c>
      <c r="D461" s="506"/>
      <c r="E461" s="506"/>
      <c r="F461" s="506"/>
      <c r="G461" s="506"/>
      <c r="H461" s="354"/>
      <c r="I461" s="354"/>
      <c r="J461" s="355"/>
      <c r="K461" s="356"/>
      <c r="L461" s="245"/>
      <c r="M461" s="236"/>
      <c r="N461" s="448"/>
    </row>
    <row r="462" spans="2:14" s="230" customFormat="1" ht="16.5" customHeight="1">
      <c r="B462" s="237"/>
      <c r="C462" s="511" t="s">
        <v>977</v>
      </c>
      <c r="D462" s="512"/>
      <c r="E462" s="512"/>
      <c r="F462" s="512"/>
      <c r="G462" s="512"/>
      <c r="H462" s="398"/>
      <c r="I462" s="398"/>
      <c r="J462" s="399"/>
      <c r="K462" s="400"/>
      <c r="L462" s="245"/>
      <c r="M462" s="236"/>
      <c r="N462" s="448"/>
    </row>
    <row r="463" spans="2:14" s="230" customFormat="1" ht="40.5">
      <c r="B463" s="237"/>
      <c r="C463" s="334">
        <f>C459+1</f>
        <v>357</v>
      </c>
      <c r="D463" s="313" t="s">
        <v>978</v>
      </c>
      <c r="E463" s="247" t="s">
        <v>119</v>
      </c>
      <c r="F463" s="313" t="s">
        <v>978</v>
      </c>
      <c r="G463" s="357" t="s">
        <v>979</v>
      </c>
      <c r="H463" s="336" t="s">
        <v>475</v>
      </c>
      <c r="I463" s="358">
        <v>95.83</v>
      </c>
      <c r="J463" s="306">
        <v>12791</v>
      </c>
      <c r="K463" s="340">
        <f t="shared" ref="K463:K470" si="54">ROUND(I463*J463,2)</f>
        <v>1225761.53</v>
      </c>
      <c r="L463" s="245"/>
      <c r="M463" s="236"/>
      <c r="N463" s="448"/>
    </row>
    <row r="464" spans="2:14" s="230" customFormat="1" ht="40.5">
      <c r="B464" s="237"/>
      <c r="C464" s="246">
        <f t="shared" ref="C464:C470" si="55">C463+1</f>
        <v>358</v>
      </c>
      <c r="D464" s="335" t="s">
        <v>980</v>
      </c>
      <c r="E464" s="247" t="s">
        <v>119</v>
      </c>
      <c r="F464" s="335" t="s">
        <v>980</v>
      </c>
      <c r="G464" s="292" t="s">
        <v>981</v>
      </c>
      <c r="H464" s="249" t="s">
        <v>475</v>
      </c>
      <c r="I464" s="250">
        <v>14.66</v>
      </c>
      <c r="J464" s="251">
        <v>11365</v>
      </c>
      <c r="K464" s="293">
        <f t="shared" si="54"/>
        <v>166610.9</v>
      </c>
      <c r="L464" s="245"/>
      <c r="M464" s="236"/>
      <c r="N464" s="448"/>
    </row>
    <row r="465" spans="2:14" s="230" customFormat="1" ht="40.5">
      <c r="B465" s="237"/>
      <c r="C465" s="246">
        <f t="shared" si="55"/>
        <v>359</v>
      </c>
      <c r="D465" s="335" t="s">
        <v>982</v>
      </c>
      <c r="E465" s="247" t="s">
        <v>119</v>
      </c>
      <c r="F465" s="335" t="s">
        <v>982</v>
      </c>
      <c r="G465" s="292" t="s">
        <v>983</v>
      </c>
      <c r="H465" s="249" t="s">
        <v>475</v>
      </c>
      <c r="I465" s="250">
        <v>18.5</v>
      </c>
      <c r="J465" s="251">
        <v>11365</v>
      </c>
      <c r="K465" s="293">
        <f t="shared" si="54"/>
        <v>210252.5</v>
      </c>
      <c r="L465" s="245"/>
      <c r="M465" s="236"/>
      <c r="N465" s="448"/>
    </row>
    <row r="466" spans="2:14" s="230" customFormat="1" ht="40.5">
      <c r="B466" s="237"/>
      <c r="C466" s="246">
        <f t="shared" si="55"/>
        <v>360</v>
      </c>
      <c r="D466" s="335" t="s">
        <v>984</v>
      </c>
      <c r="E466" s="247" t="s">
        <v>119</v>
      </c>
      <c r="F466" s="335" t="s">
        <v>984</v>
      </c>
      <c r="G466" s="292" t="s">
        <v>985</v>
      </c>
      <c r="H466" s="249" t="s">
        <v>475</v>
      </c>
      <c r="I466" s="250">
        <v>52.61</v>
      </c>
      <c r="J466" s="251">
        <v>9183</v>
      </c>
      <c r="K466" s="293">
        <f t="shared" si="54"/>
        <v>483117.63</v>
      </c>
      <c r="L466" s="245"/>
      <c r="M466" s="236"/>
      <c r="N466" s="448"/>
    </row>
    <row r="467" spans="2:14" s="230" customFormat="1" ht="40.5">
      <c r="B467" s="237"/>
      <c r="C467" s="246">
        <f t="shared" si="55"/>
        <v>361</v>
      </c>
      <c r="D467" s="335" t="s">
        <v>986</v>
      </c>
      <c r="E467" s="247" t="s">
        <v>119</v>
      </c>
      <c r="F467" s="335" t="s">
        <v>986</v>
      </c>
      <c r="G467" s="292" t="s">
        <v>987</v>
      </c>
      <c r="H467" s="249" t="s">
        <v>475</v>
      </c>
      <c r="I467" s="250">
        <v>58.48</v>
      </c>
      <c r="J467" s="251">
        <v>8515</v>
      </c>
      <c r="K467" s="293">
        <f t="shared" si="54"/>
        <v>497957.2</v>
      </c>
      <c r="L467" s="245"/>
      <c r="M467" s="236"/>
      <c r="N467" s="448"/>
    </row>
    <row r="468" spans="2:14" s="230" customFormat="1" ht="40.5">
      <c r="B468" s="237"/>
      <c r="C468" s="246">
        <f t="shared" si="55"/>
        <v>362</v>
      </c>
      <c r="D468" s="335" t="s">
        <v>988</v>
      </c>
      <c r="E468" s="247" t="s">
        <v>119</v>
      </c>
      <c r="F468" s="335" t="s">
        <v>988</v>
      </c>
      <c r="G468" s="292" t="s">
        <v>989</v>
      </c>
      <c r="H468" s="249" t="s">
        <v>475</v>
      </c>
      <c r="I468" s="250">
        <v>181.32</v>
      </c>
      <c r="J468" s="251">
        <v>8515</v>
      </c>
      <c r="K468" s="293">
        <f t="shared" si="54"/>
        <v>1543939.8</v>
      </c>
      <c r="L468" s="245"/>
      <c r="M468" s="236"/>
      <c r="N468" s="448"/>
    </row>
    <row r="469" spans="2:14" s="230" customFormat="1" ht="40.5">
      <c r="B469" s="237"/>
      <c r="C469" s="246">
        <f t="shared" si="55"/>
        <v>363</v>
      </c>
      <c r="D469" s="335" t="s">
        <v>990</v>
      </c>
      <c r="E469" s="247" t="s">
        <v>119</v>
      </c>
      <c r="F469" s="335" t="s">
        <v>990</v>
      </c>
      <c r="G469" s="292" t="s">
        <v>991</v>
      </c>
      <c r="H469" s="249" t="s">
        <v>475</v>
      </c>
      <c r="I469" s="250">
        <v>30.71</v>
      </c>
      <c r="J469" s="251">
        <v>8159</v>
      </c>
      <c r="K469" s="293">
        <f t="shared" si="54"/>
        <v>250562.89</v>
      </c>
      <c r="L469" s="245"/>
      <c r="M469" s="236"/>
      <c r="N469" s="448"/>
    </row>
    <row r="470" spans="2:14" s="230" customFormat="1" ht="40.5">
      <c r="B470" s="237"/>
      <c r="C470" s="331">
        <f t="shared" si="55"/>
        <v>364</v>
      </c>
      <c r="D470" s="335" t="s">
        <v>992</v>
      </c>
      <c r="E470" s="247" t="s">
        <v>119</v>
      </c>
      <c r="F470" s="335" t="s">
        <v>992</v>
      </c>
      <c r="G470" s="292" t="s">
        <v>993</v>
      </c>
      <c r="H470" s="249" t="s">
        <v>475</v>
      </c>
      <c r="I470" s="250">
        <v>181.96</v>
      </c>
      <c r="J470" s="258">
        <v>8159</v>
      </c>
      <c r="K470" s="293">
        <f t="shared" si="54"/>
        <v>1484611.64</v>
      </c>
      <c r="L470" s="245"/>
      <c r="M470" s="236"/>
      <c r="N470" s="448"/>
    </row>
    <row r="471" spans="2:14" s="230" customFormat="1" ht="16" thickBot="1">
      <c r="B471" s="237"/>
      <c r="C471" s="365"/>
      <c r="D471" s="366"/>
      <c r="E471" s="366"/>
      <c r="F471" s="366"/>
      <c r="G471" s="367"/>
      <c r="H471" s="366"/>
      <c r="I471" s="368"/>
      <c r="J471" s="369"/>
      <c r="K471" s="405">
        <f>SUM(K463:K470)</f>
        <v>5862814.0899999999</v>
      </c>
      <c r="L471" s="245"/>
      <c r="M471" s="236"/>
      <c r="N471" s="448"/>
    </row>
    <row r="472" spans="2:14" s="236" customFormat="1" ht="15.5">
      <c r="B472" s="237"/>
      <c r="C472" s="511" t="s">
        <v>994</v>
      </c>
      <c r="D472" s="512"/>
      <c r="E472" s="512"/>
      <c r="F472" s="512"/>
      <c r="G472" s="512"/>
      <c r="H472" s="398"/>
      <c r="I472" s="398"/>
      <c r="J472" s="399"/>
      <c r="K472" s="400"/>
      <c r="L472" s="245"/>
      <c r="N472" s="448"/>
    </row>
    <row r="473" spans="2:14" s="236" customFormat="1" ht="40.5">
      <c r="B473" s="237"/>
      <c r="C473" s="238">
        <f>C470+1</f>
        <v>365</v>
      </c>
      <c r="D473" s="313" t="s">
        <v>995</v>
      </c>
      <c r="E473" s="247" t="s">
        <v>119</v>
      </c>
      <c r="F473" s="313" t="s">
        <v>995</v>
      </c>
      <c r="G473" s="319" t="s">
        <v>996</v>
      </c>
      <c r="H473" s="314" t="s">
        <v>475</v>
      </c>
      <c r="I473" s="320">
        <v>29.4</v>
      </c>
      <c r="J473" s="306">
        <v>42793</v>
      </c>
      <c r="K473" s="307">
        <f t="shared" ref="K473:K477" si="56">ROUND(I473*J473,2)</f>
        <v>1258114.2</v>
      </c>
      <c r="L473" s="245"/>
      <c r="N473" s="448"/>
    </row>
    <row r="474" spans="2:14" s="236" customFormat="1" ht="40.5">
      <c r="B474" s="237"/>
      <c r="C474" s="246">
        <f t="shared" ref="C474:C477" si="57">C473+1</f>
        <v>366</v>
      </c>
      <c r="D474" s="335" t="s">
        <v>997</v>
      </c>
      <c r="E474" s="247" t="s">
        <v>119</v>
      </c>
      <c r="F474" s="335" t="s">
        <v>997</v>
      </c>
      <c r="G474" s="292" t="s">
        <v>998</v>
      </c>
      <c r="H474" s="249" t="s">
        <v>475</v>
      </c>
      <c r="I474" s="250">
        <v>593.21</v>
      </c>
      <c r="J474" s="251">
        <v>24692</v>
      </c>
      <c r="K474" s="293">
        <f t="shared" si="56"/>
        <v>14647541.32</v>
      </c>
      <c r="L474" s="245"/>
      <c r="N474" s="448"/>
    </row>
    <row r="475" spans="2:14" s="236" customFormat="1" ht="40.5">
      <c r="B475" s="237"/>
      <c r="C475" s="246">
        <f t="shared" si="57"/>
        <v>367</v>
      </c>
      <c r="D475" s="335" t="s">
        <v>999</v>
      </c>
      <c r="E475" s="247" t="s">
        <v>119</v>
      </c>
      <c r="F475" s="335" t="s">
        <v>999</v>
      </c>
      <c r="G475" s="292" t="s">
        <v>1000</v>
      </c>
      <c r="H475" s="249" t="s">
        <v>475</v>
      </c>
      <c r="I475" s="250">
        <v>1589.41</v>
      </c>
      <c r="J475" s="251">
        <v>40643</v>
      </c>
      <c r="K475" s="293">
        <f t="shared" si="56"/>
        <v>64598390.630000003</v>
      </c>
      <c r="L475" s="245"/>
      <c r="N475" s="448"/>
    </row>
    <row r="476" spans="2:14" s="236" customFormat="1" ht="40.5">
      <c r="B476" s="237"/>
      <c r="C476" s="246">
        <f t="shared" si="57"/>
        <v>368</v>
      </c>
      <c r="D476" s="335" t="s">
        <v>1001</v>
      </c>
      <c r="E476" s="247" t="s">
        <v>119</v>
      </c>
      <c r="F476" s="335" t="s">
        <v>1001</v>
      </c>
      <c r="G476" s="292" t="s">
        <v>979</v>
      </c>
      <c r="H476" s="249" t="s">
        <v>475</v>
      </c>
      <c r="I476" s="250">
        <v>378.77</v>
      </c>
      <c r="J476" s="251">
        <v>21841</v>
      </c>
      <c r="K476" s="293">
        <f t="shared" si="56"/>
        <v>8272715.5700000003</v>
      </c>
      <c r="L476" s="245"/>
      <c r="N476" s="448"/>
    </row>
    <row r="477" spans="2:14" s="236" customFormat="1" ht="40.5">
      <c r="B477" s="237"/>
      <c r="C477" s="246">
        <f t="shared" si="57"/>
        <v>369</v>
      </c>
      <c r="D477" s="335" t="s">
        <v>1002</v>
      </c>
      <c r="E477" s="247" t="s">
        <v>119</v>
      </c>
      <c r="F477" s="335" t="s">
        <v>1002</v>
      </c>
      <c r="G477" s="292" t="s">
        <v>983</v>
      </c>
      <c r="H477" s="249" t="s">
        <v>475</v>
      </c>
      <c r="I477" s="250">
        <v>280.82</v>
      </c>
      <c r="J477" s="258">
        <v>11365</v>
      </c>
      <c r="K477" s="293">
        <f t="shared" si="56"/>
        <v>3191519.3</v>
      </c>
      <c r="L477" s="245"/>
      <c r="N477" s="448"/>
    </row>
    <row r="478" spans="2:14" s="236" customFormat="1" ht="15.5">
      <c r="B478" s="237"/>
      <c r="C478" s="365"/>
      <c r="D478" s="366"/>
      <c r="E478" s="366"/>
      <c r="F478" s="366"/>
      <c r="G478" s="367"/>
      <c r="H478" s="366"/>
      <c r="I478" s="368"/>
      <c r="J478" s="369"/>
      <c r="K478" s="370">
        <f>SUM(K473:K477)</f>
        <v>91968281.019999996</v>
      </c>
      <c r="L478" s="245"/>
      <c r="N478" s="448"/>
    </row>
    <row r="479" spans="2:14" s="236" customFormat="1" ht="15.5">
      <c r="B479" s="237"/>
      <c r="C479" s="505" t="s">
        <v>1003</v>
      </c>
      <c r="D479" s="506"/>
      <c r="E479" s="506"/>
      <c r="F479" s="506"/>
      <c r="G479" s="506"/>
      <c r="H479" s="354"/>
      <c r="I479" s="354"/>
      <c r="J479" s="355"/>
      <c r="K479" s="356"/>
      <c r="L479" s="245"/>
      <c r="N479" s="448"/>
    </row>
    <row r="480" spans="2:14" s="236" customFormat="1" ht="15.5">
      <c r="B480" s="237"/>
      <c r="C480" s="511" t="s">
        <v>1004</v>
      </c>
      <c r="D480" s="512"/>
      <c r="E480" s="512"/>
      <c r="F480" s="512"/>
      <c r="G480" s="512"/>
      <c r="H480" s="398"/>
      <c r="I480" s="398"/>
      <c r="J480" s="399"/>
      <c r="K480" s="400"/>
      <c r="L480" s="245"/>
      <c r="N480" s="448"/>
    </row>
    <row r="481" spans="2:14" s="236" customFormat="1" ht="40.5">
      <c r="B481" s="237"/>
      <c r="C481" s="238">
        <f>C477+1</f>
        <v>370</v>
      </c>
      <c r="D481" s="313" t="s">
        <v>1005</v>
      </c>
      <c r="E481" s="247" t="s">
        <v>119</v>
      </c>
      <c r="F481" s="313" t="s">
        <v>1005</v>
      </c>
      <c r="G481" s="406" t="s">
        <v>1006</v>
      </c>
      <c r="H481" s="316" t="s">
        <v>114</v>
      </c>
      <c r="I481" s="317">
        <v>47</v>
      </c>
      <c r="J481" s="306">
        <v>134686</v>
      </c>
      <c r="K481" s="307">
        <f t="shared" ref="K481:K488" si="58">ROUND(I481*J481,2)</f>
        <v>6330242</v>
      </c>
      <c r="L481" s="245"/>
      <c r="N481" s="448"/>
    </row>
    <row r="482" spans="2:14" s="236" customFormat="1" ht="40.5">
      <c r="B482" s="237"/>
      <c r="C482" s="246">
        <f t="shared" ref="C482:C488" si="59">C481+1</f>
        <v>371</v>
      </c>
      <c r="D482" s="335" t="s">
        <v>1007</v>
      </c>
      <c r="E482" s="247" t="s">
        <v>119</v>
      </c>
      <c r="F482" s="335" t="s">
        <v>1007</v>
      </c>
      <c r="G482" s="292" t="s">
        <v>1008</v>
      </c>
      <c r="H482" s="271" t="s">
        <v>114</v>
      </c>
      <c r="I482" s="272">
        <v>7</v>
      </c>
      <c r="J482" s="251">
        <v>68975</v>
      </c>
      <c r="K482" s="293">
        <f t="shared" si="58"/>
        <v>482825</v>
      </c>
      <c r="L482" s="245"/>
      <c r="N482" s="448"/>
    </row>
    <row r="483" spans="2:14" s="236" customFormat="1" ht="40.5">
      <c r="B483" s="237"/>
      <c r="C483" s="246">
        <f t="shared" si="59"/>
        <v>372</v>
      </c>
      <c r="D483" s="335" t="s">
        <v>1009</v>
      </c>
      <c r="E483" s="247" t="s">
        <v>119</v>
      </c>
      <c r="F483" s="335" t="s">
        <v>1009</v>
      </c>
      <c r="G483" s="292" t="s">
        <v>1010</v>
      </c>
      <c r="H483" s="271" t="s">
        <v>114</v>
      </c>
      <c r="I483" s="272">
        <v>11</v>
      </c>
      <c r="J483" s="251">
        <v>68975</v>
      </c>
      <c r="K483" s="293">
        <f t="shared" si="58"/>
        <v>758725</v>
      </c>
      <c r="L483" s="245"/>
      <c r="N483" s="448"/>
    </row>
    <row r="484" spans="2:14" s="236" customFormat="1" ht="40.5">
      <c r="B484" s="237"/>
      <c r="C484" s="246">
        <f t="shared" si="59"/>
        <v>373</v>
      </c>
      <c r="D484" s="335" t="s">
        <v>1011</v>
      </c>
      <c r="E484" s="247" t="s">
        <v>119</v>
      </c>
      <c r="F484" s="335" t="s">
        <v>1011</v>
      </c>
      <c r="G484" s="292" t="s">
        <v>1012</v>
      </c>
      <c r="H484" s="271" t="s">
        <v>114</v>
      </c>
      <c r="I484" s="272">
        <v>32</v>
      </c>
      <c r="J484" s="251">
        <v>42639</v>
      </c>
      <c r="K484" s="293">
        <f t="shared" si="58"/>
        <v>1364448</v>
      </c>
      <c r="L484" s="245"/>
      <c r="N484" s="448"/>
    </row>
    <row r="485" spans="2:14" s="236" customFormat="1" ht="40.5">
      <c r="B485" s="237"/>
      <c r="C485" s="246">
        <f t="shared" si="59"/>
        <v>374</v>
      </c>
      <c r="D485" s="335" t="s">
        <v>1013</v>
      </c>
      <c r="E485" s="247" t="s">
        <v>119</v>
      </c>
      <c r="F485" s="335" t="s">
        <v>1013</v>
      </c>
      <c r="G485" s="292" t="s">
        <v>1014</v>
      </c>
      <c r="H485" s="271" t="s">
        <v>114</v>
      </c>
      <c r="I485" s="272">
        <v>43</v>
      </c>
      <c r="J485" s="251">
        <v>42226</v>
      </c>
      <c r="K485" s="293">
        <f t="shared" si="58"/>
        <v>1815718</v>
      </c>
      <c r="L485" s="245"/>
      <c r="N485" s="448"/>
    </row>
    <row r="486" spans="2:14" s="236" customFormat="1" ht="40.5">
      <c r="B486" s="237"/>
      <c r="C486" s="246">
        <f t="shared" si="59"/>
        <v>375</v>
      </c>
      <c r="D486" s="335" t="s">
        <v>1015</v>
      </c>
      <c r="E486" s="247" t="s">
        <v>119</v>
      </c>
      <c r="F486" s="335" t="s">
        <v>1015</v>
      </c>
      <c r="G486" s="292" t="s">
        <v>1016</v>
      </c>
      <c r="H486" s="271" t="s">
        <v>114</v>
      </c>
      <c r="I486" s="272">
        <v>151</v>
      </c>
      <c r="J486" s="251">
        <v>38985</v>
      </c>
      <c r="K486" s="293">
        <f t="shared" si="58"/>
        <v>5886735</v>
      </c>
      <c r="L486" s="245"/>
      <c r="N486" s="448"/>
    </row>
    <row r="487" spans="2:14" s="236" customFormat="1" ht="40.5">
      <c r="B487" s="237"/>
      <c r="C487" s="246">
        <f t="shared" si="59"/>
        <v>376</v>
      </c>
      <c r="D487" s="335" t="s">
        <v>1017</v>
      </c>
      <c r="E487" s="247" t="s">
        <v>119</v>
      </c>
      <c r="F487" s="335" t="s">
        <v>1017</v>
      </c>
      <c r="G487" s="292" t="s">
        <v>1018</v>
      </c>
      <c r="H487" s="271" t="s">
        <v>114</v>
      </c>
      <c r="I487" s="272">
        <v>26</v>
      </c>
      <c r="J487" s="251">
        <v>46232</v>
      </c>
      <c r="K487" s="293">
        <f t="shared" si="58"/>
        <v>1202032</v>
      </c>
      <c r="L487" s="245"/>
      <c r="N487" s="448"/>
    </row>
    <row r="488" spans="2:14" s="236" customFormat="1" ht="40.5">
      <c r="B488" s="237"/>
      <c r="C488" s="246">
        <f t="shared" si="59"/>
        <v>377</v>
      </c>
      <c r="D488" s="335" t="s">
        <v>1019</v>
      </c>
      <c r="E488" s="247" t="s">
        <v>119</v>
      </c>
      <c r="F488" s="335" t="s">
        <v>1019</v>
      </c>
      <c r="G488" s="292" t="s">
        <v>1020</v>
      </c>
      <c r="H488" s="271" t="s">
        <v>114</v>
      </c>
      <c r="I488" s="272">
        <v>182</v>
      </c>
      <c r="J488" s="258">
        <v>43089</v>
      </c>
      <c r="K488" s="293">
        <f t="shared" si="58"/>
        <v>7842198</v>
      </c>
      <c r="L488" s="245"/>
      <c r="N488" s="448"/>
    </row>
    <row r="489" spans="2:14" s="230" customFormat="1" ht="15.5">
      <c r="B489" s="231"/>
      <c r="C489" s="374"/>
      <c r="D489" s="375"/>
      <c r="E489" s="375"/>
      <c r="F489" s="375"/>
      <c r="G489" s="367"/>
      <c r="H489" s="366"/>
      <c r="I489" s="368"/>
      <c r="J489" s="369"/>
      <c r="K489" s="370">
        <f>SUM(K481:K488)</f>
        <v>25682923</v>
      </c>
      <c r="L489" s="245"/>
      <c r="M489" s="236"/>
      <c r="N489" s="448"/>
    </row>
    <row r="490" spans="2:14" s="230" customFormat="1" ht="15.5">
      <c r="B490" s="231"/>
      <c r="C490" s="511" t="s">
        <v>1021</v>
      </c>
      <c r="D490" s="512"/>
      <c r="E490" s="512"/>
      <c r="F490" s="512"/>
      <c r="G490" s="512"/>
      <c r="H490" s="398"/>
      <c r="I490" s="398"/>
      <c r="J490" s="399"/>
      <c r="K490" s="407"/>
      <c r="L490" s="235"/>
      <c r="N490" s="448"/>
    </row>
    <row r="491" spans="2:14" s="230" customFormat="1" ht="40.5">
      <c r="B491" s="231"/>
      <c r="C491" s="238">
        <f>C488+1</f>
        <v>378</v>
      </c>
      <c r="D491" s="313" t="s">
        <v>1022</v>
      </c>
      <c r="E491" s="247" t="s">
        <v>119</v>
      </c>
      <c r="F491" s="313" t="s">
        <v>1022</v>
      </c>
      <c r="G491" s="329" t="s">
        <v>1023</v>
      </c>
      <c r="H491" s="314" t="s">
        <v>114</v>
      </c>
      <c r="I491" s="320">
        <v>15</v>
      </c>
      <c r="J491" s="306">
        <v>132481</v>
      </c>
      <c r="K491" s="307">
        <f t="shared" ref="K491:K495" si="60">ROUND(I491*J491,2)</f>
        <v>1987215</v>
      </c>
      <c r="L491" s="245"/>
      <c r="M491" s="236"/>
      <c r="N491" s="448"/>
    </row>
    <row r="492" spans="2:14" s="230" customFormat="1" ht="40.5">
      <c r="B492" s="231"/>
      <c r="C492" s="334">
        <f t="shared" ref="C492:C495" si="61">C491+1</f>
        <v>379</v>
      </c>
      <c r="D492" s="335" t="s">
        <v>1024</v>
      </c>
      <c r="E492" s="247" t="s">
        <v>119</v>
      </c>
      <c r="F492" s="335" t="s">
        <v>1024</v>
      </c>
      <c r="G492" s="408" t="s">
        <v>1025</v>
      </c>
      <c r="H492" s="336" t="s">
        <v>114</v>
      </c>
      <c r="I492" s="358">
        <v>297</v>
      </c>
      <c r="J492" s="251">
        <v>132481</v>
      </c>
      <c r="K492" s="293">
        <f t="shared" si="60"/>
        <v>39346857</v>
      </c>
      <c r="L492" s="245"/>
      <c r="M492" s="236"/>
      <c r="N492" s="448"/>
    </row>
    <row r="493" spans="2:14" s="230" customFormat="1" ht="40.5">
      <c r="B493" s="231"/>
      <c r="C493" s="334">
        <f t="shared" si="61"/>
        <v>380</v>
      </c>
      <c r="D493" s="335" t="s">
        <v>1026</v>
      </c>
      <c r="E493" s="247" t="s">
        <v>119</v>
      </c>
      <c r="F493" s="335" t="s">
        <v>1026</v>
      </c>
      <c r="G493" s="408" t="s">
        <v>1027</v>
      </c>
      <c r="H493" s="336" t="s">
        <v>114</v>
      </c>
      <c r="I493" s="358">
        <v>795</v>
      </c>
      <c r="J493" s="251">
        <v>111222</v>
      </c>
      <c r="K493" s="293">
        <f t="shared" si="60"/>
        <v>88421490</v>
      </c>
      <c r="L493" s="245"/>
      <c r="M493" s="236"/>
      <c r="N493" s="448"/>
    </row>
    <row r="494" spans="2:14" s="230" customFormat="1" ht="40.5">
      <c r="B494" s="231"/>
      <c r="C494" s="334">
        <f t="shared" si="61"/>
        <v>381</v>
      </c>
      <c r="D494" s="335" t="s">
        <v>1028</v>
      </c>
      <c r="E494" s="247" t="s">
        <v>119</v>
      </c>
      <c r="F494" s="335" t="s">
        <v>1028</v>
      </c>
      <c r="G494" s="408" t="s">
        <v>1029</v>
      </c>
      <c r="H494" s="336" t="s">
        <v>114</v>
      </c>
      <c r="I494" s="358">
        <v>189</v>
      </c>
      <c r="J494" s="251">
        <v>85502</v>
      </c>
      <c r="K494" s="293">
        <f t="shared" si="60"/>
        <v>16159878</v>
      </c>
      <c r="L494" s="245"/>
      <c r="M494" s="236"/>
      <c r="N494" s="448"/>
    </row>
    <row r="495" spans="2:14" s="230" customFormat="1" ht="40.5">
      <c r="B495" s="231"/>
      <c r="C495" s="334">
        <f t="shared" si="61"/>
        <v>382</v>
      </c>
      <c r="D495" s="335" t="s">
        <v>1030</v>
      </c>
      <c r="E495" s="247" t="s">
        <v>119</v>
      </c>
      <c r="F495" s="335" t="s">
        <v>1030</v>
      </c>
      <c r="G495" s="408" t="s">
        <v>1031</v>
      </c>
      <c r="H495" s="336" t="s">
        <v>114</v>
      </c>
      <c r="I495" s="358">
        <v>140</v>
      </c>
      <c r="J495" s="258">
        <v>59192</v>
      </c>
      <c r="K495" s="293">
        <f t="shared" si="60"/>
        <v>8286880</v>
      </c>
      <c r="L495" s="245"/>
      <c r="M495" s="236"/>
      <c r="N495" s="448"/>
    </row>
    <row r="496" spans="2:14" s="230" customFormat="1" ht="15.5">
      <c r="B496" s="231"/>
      <c r="C496" s="374"/>
      <c r="D496" s="375"/>
      <c r="E496" s="375"/>
      <c r="F496" s="375"/>
      <c r="G496" s="376"/>
      <c r="H496" s="375"/>
      <c r="I496" s="377"/>
      <c r="J496" s="369"/>
      <c r="K496" s="370">
        <f t="shared" ref="K496" si="62">SUM(K491:K495)</f>
        <v>154202320</v>
      </c>
      <c r="L496" s="245"/>
      <c r="M496" s="236"/>
      <c r="N496" s="448"/>
    </row>
    <row r="497" spans="1:14" s="236" customFormat="1" ht="15.5">
      <c r="B497" s="237"/>
      <c r="C497" s="505" t="s">
        <v>1032</v>
      </c>
      <c r="D497" s="506"/>
      <c r="E497" s="506"/>
      <c r="F497" s="506"/>
      <c r="G497" s="506"/>
      <c r="H497" s="354"/>
      <c r="I497" s="354"/>
      <c r="J497" s="355"/>
      <c r="K497" s="356"/>
      <c r="L497" s="245"/>
      <c r="N497" s="448"/>
    </row>
    <row r="498" spans="1:14" s="236" customFormat="1" ht="15.5">
      <c r="B498" s="237"/>
      <c r="C498" s="511" t="s">
        <v>1033</v>
      </c>
      <c r="D498" s="512"/>
      <c r="E498" s="512"/>
      <c r="F498" s="512"/>
      <c r="G498" s="512"/>
      <c r="H498" s="398"/>
      <c r="I498" s="398"/>
      <c r="J498" s="399"/>
      <c r="K498" s="400"/>
      <c r="L498" s="245"/>
      <c r="N498" s="448"/>
    </row>
    <row r="499" spans="1:14" s="236" customFormat="1" ht="40.5">
      <c r="B499" s="237"/>
      <c r="C499" s="238">
        <f>C495+1</f>
        <v>383</v>
      </c>
      <c r="D499" s="313" t="s">
        <v>1034</v>
      </c>
      <c r="E499" s="247" t="s">
        <v>119</v>
      </c>
      <c r="F499" s="314" t="s">
        <v>1034</v>
      </c>
      <c r="G499" s="406" t="s">
        <v>1035</v>
      </c>
      <c r="H499" s="316" t="s">
        <v>114</v>
      </c>
      <c r="I499" s="317">
        <v>5</v>
      </c>
      <c r="J499" s="306">
        <v>1733696</v>
      </c>
      <c r="K499" s="307">
        <f t="shared" ref="K499:K502" si="63">ROUND(I499*J499,2)</f>
        <v>8668480</v>
      </c>
      <c r="L499" s="245"/>
      <c r="N499" s="448"/>
    </row>
    <row r="500" spans="1:14" s="236" customFormat="1" ht="40.5">
      <c r="B500" s="237"/>
      <c r="C500" s="246">
        <f t="shared" ref="C500:C502" si="64">C499+1</f>
        <v>384</v>
      </c>
      <c r="D500" s="335" t="s">
        <v>1036</v>
      </c>
      <c r="E500" s="247" t="s">
        <v>100</v>
      </c>
      <c r="F500" s="249" t="s">
        <v>1037</v>
      </c>
      <c r="G500" s="292" t="s">
        <v>1038</v>
      </c>
      <c r="H500" s="271" t="s">
        <v>114</v>
      </c>
      <c r="I500" s="272">
        <v>1</v>
      </c>
      <c r="J500" s="251">
        <v>765030</v>
      </c>
      <c r="K500" s="293">
        <f t="shared" si="63"/>
        <v>765030</v>
      </c>
      <c r="L500" s="245"/>
      <c r="N500" s="448"/>
    </row>
    <row r="501" spans="1:14" s="236" customFormat="1" ht="40.5">
      <c r="B501" s="237"/>
      <c r="C501" s="246">
        <f t="shared" si="64"/>
        <v>385</v>
      </c>
      <c r="D501" s="335" t="s">
        <v>1039</v>
      </c>
      <c r="E501" s="247" t="s">
        <v>119</v>
      </c>
      <c r="F501" s="249" t="s">
        <v>1039</v>
      </c>
      <c r="G501" s="292" t="s">
        <v>1040</v>
      </c>
      <c r="H501" s="271" t="s">
        <v>114</v>
      </c>
      <c r="I501" s="272">
        <v>38</v>
      </c>
      <c r="J501" s="251">
        <v>1359459</v>
      </c>
      <c r="K501" s="293">
        <f t="shared" si="63"/>
        <v>51659442</v>
      </c>
      <c r="L501" s="245"/>
      <c r="N501" s="448"/>
    </row>
    <row r="502" spans="1:14" s="236" customFormat="1" ht="40.5">
      <c r="B502" s="237"/>
      <c r="C502" s="246">
        <f t="shared" si="64"/>
        <v>386</v>
      </c>
      <c r="D502" s="335" t="s">
        <v>1041</v>
      </c>
      <c r="E502" s="247" t="s">
        <v>119</v>
      </c>
      <c r="F502" s="256" t="s">
        <v>1041</v>
      </c>
      <c r="G502" s="292" t="s">
        <v>1042</v>
      </c>
      <c r="H502" s="271" t="s">
        <v>114</v>
      </c>
      <c r="I502" s="272">
        <v>1</v>
      </c>
      <c r="J502" s="258">
        <v>1406857</v>
      </c>
      <c r="K502" s="293">
        <f t="shared" si="63"/>
        <v>1406857</v>
      </c>
      <c r="L502" s="245"/>
      <c r="N502" s="448"/>
    </row>
    <row r="503" spans="1:14" s="230" customFormat="1" ht="15.5">
      <c r="B503" s="231"/>
      <c r="C503" s="374"/>
      <c r="D503" s="375"/>
      <c r="E503" s="375"/>
      <c r="F503" s="375"/>
      <c r="G503" s="376"/>
      <c r="H503" s="375"/>
      <c r="I503" s="377"/>
      <c r="J503" s="369"/>
      <c r="K503" s="370">
        <f>SUM(K499:K502)</f>
        <v>62499809</v>
      </c>
      <c r="L503" s="235"/>
      <c r="N503" s="448"/>
    </row>
    <row r="504" spans="1:14" s="236" customFormat="1" ht="15.5">
      <c r="B504" s="237"/>
      <c r="C504" s="511" t="s">
        <v>1043</v>
      </c>
      <c r="D504" s="512"/>
      <c r="E504" s="512"/>
      <c r="F504" s="512"/>
      <c r="G504" s="512"/>
      <c r="H504" s="398"/>
      <c r="I504" s="398"/>
      <c r="J504" s="399"/>
      <c r="K504" s="400"/>
      <c r="L504" s="245"/>
      <c r="N504" s="448"/>
    </row>
    <row r="505" spans="1:14" s="230" customFormat="1" ht="40.5">
      <c r="B505" s="231"/>
      <c r="C505" s="238">
        <f>C502+1</f>
        <v>387</v>
      </c>
      <c r="D505" s="313" t="s">
        <v>1044</v>
      </c>
      <c r="E505" s="247" t="s">
        <v>100</v>
      </c>
      <c r="F505" s="313" t="s">
        <v>1045</v>
      </c>
      <c r="G505" s="329" t="s">
        <v>1046</v>
      </c>
      <c r="H505" s="314" t="s">
        <v>143</v>
      </c>
      <c r="I505" s="320">
        <v>106.31</v>
      </c>
      <c r="J505" s="306">
        <v>91716</v>
      </c>
      <c r="K505" s="307">
        <f t="shared" ref="K505:K508" si="65">ROUND(I505*J505,2)</f>
        <v>9750327.9600000009</v>
      </c>
      <c r="L505" s="245"/>
      <c r="M505" s="236"/>
      <c r="N505" s="448"/>
    </row>
    <row r="506" spans="1:14" s="230" customFormat="1" ht="40.5">
      <c r="B506" s="231"/>
      <c r="C506" s="334">
        <f t="shared" ref="C506:C508" si="66">C505+1</f>
        <v>388</v>
      </c>
      <c r="D506" s="335" t="s">
        <v>1047</v>
      </c>
      <c r="E506" s="247" t="s">
        <v>119</v>
      </c>
      <c r="F506" s="335" t="s">
        <v>1047</v>
      </c>
      <c r="G506" s="408" t="s">
        <v>1048</v>
      </c>
      <c r="H506" s="336" t="s">
        <v>143</v>
      </c>
      <c r="I506" s="358">
        <v>57.13</v>
      </c>
      <c r="J506" s="251">
        <v>270889</v>
      </c>
      <c r="K506" s="293">
        <f t="shared" si="65"/>
        <v>15475888.57</v>
      </c>
      <c r="L506" s="245"/>
      <c r="M506" s="236"/>
      <c r="N506" s="448"/>
    </row>
    <row r="507" spans="1:14" s="230" customFormat="1" ht="40.5">
      <c r="B507" s="231"/>
      <c r="C507" s="334">
        <f t="shared" si="66"/>
        <v>389</v>
      </c>
      <c r="D507" s="335" t="s">
        <v>1049</v>
      </c>
      <c r="E507" s="247" t="s">
        <v>100</v>
      </c>
      <c r="F507" s="335" t="s">
        <v>291</v>
      </c>
      <c r="G507" s="408" t="s">
        <v>292</v>
      </c>
      <c r="H507" s="336" t="s">
        <v>143</v>
      </c>
      <c r="I507" s="358">
        <v>2.5299999999999998</v>
      </c>
      <c r="J507" s="251">
        <v>155937</v>
      </c>
      <c r="K507" s="293">
        <f t="shared" si="65"/>
        <v>394520.61</v>
      </c>
      <c r="L507" s="245"/>
      <c r="M507" s="236"/>
      <c r="N507" s="448"/>
    </row>
    <row r="508" spans="1:14" s="230" customFormat="1" ht="40.5">
      <c r="B508" s="231"/>
      <c r="C508" s="334">
        <f t="shared" si="66"/>
        <v>390</v>
      </c>
      <c r="D508" s="335" t="s">
        <v>1050</v>
      </c>
      <c r="E508" s="247" t="s">
        <v>119</v>
      </c>
      <c r="F508" s="335" t="s">
        <v>1050</v>
      </c>
      <c r="G508" s="408" t="s">
        <v>1051</v>
      </c>
      <c r="H508" s="336" t="s">
        <v>143</v>
      </c>
      <c r="I508" s="358">
        <v>127.58</v>
      </c>
      <c r="J508" s="258">
        <v>2764</v>
      </c>
      <c r="K508" s="293">
        <f t="shared" si="65"/>
        <v>352631.12</v>
      </c>
      <c r="L508" s="245"/>
      <c r="M508" s="236"/>
      <c r="N508" s="448"/>
    </row>
    <row r="509" spans="1:14" s="230" customFormat="1" ht="15.5">
      <c r="B509" s="231"/>
      <c r="C509" s="374"/>
      <c r="D509" s="366"/>
      <c r="E509" s="366"/>
      <c r="F509" s="366"/>
      <c r="G509" s="367"/>
      <c r="H509" s="366"/>
      <c r="I509" s="368"/>
      <c r="J509" s="369"/>
      <c r="K509" s="370">
        <f>SUM(K505:K508)</f>
        <v>25973368.260000002</v>
      </c>
      <c r="L509" s="245"/>
      <c r="M509" s="236"/>
      <c r="N509" s="448"/>
    </row>
    <row r="510" spans="1:14" s="230" customFormat="1" ht="15.5">
      <c r="B510" s="231"/>
      <c r="C510" s="505" t="s">
        <v>1052</v>
      </c>
      <c r="D510" s="506"/>
      <c r="E510" s="506"/>
      <c r="F510" s="506"/>
      <c r="G510" s="506"/>
      <c r="H510" s="354"/>
      <c r="I510" s="354"/>
      <c r="J510" s="355"/>
      <c r="K510" s="373"/>
      <c r="L510" s="235"/>
      <c r="N510" s="448"/>
    </row>
    <row r="511" spans="1:14" s="230" customFormat="1" ht="15.5">
      <c r="B511" s="231"/>
      <c r="C511" s="511" t="s">
        <v>1053</v>
      </c>
      <c r="D511" s="512"/>
      <c r="E511" s="512"/>
      <c r="F511" s="512"/>
      <c r="G511" s="512"/>
      <c r="H511" s="398"/>
      <c r="I511" s="398"/>
      <c r="J511" s="399"/>
      <c r="K511" s="407"/>
      <c r="L511" s="235"/>
      <c r="N511" s="448"/>
    </row>
    <row r="512" spans="1:14" s="230" customFormat="1" ht="40.5">
      <c r="A512" s="236"/>
      <c r="B512" s="237"/>
      <c r="C512" s="334">
        <f>C508+1</f>
        <v>391</v>
      </c>
      <c r="D512" s="313" t="s">
        <v>1054</v>
      </c>
      <c r="E512" s="247" t="s">
        <v>100</v>
      </c>
      <c r="F512" s="314" t="s">
        <v>1055</v>
      </c>
      <c r="G512" s="406" t="s">
        <v>1056</v>
      </c>
      <c r="H512" s="316" t="s">
        <v>114</v>
      </c>
      <c r="I512" s="317">
        <v>22</v>
      </c>
      <c r="J512" s="306">
        <v>2601287</v>
      </c>
      <c r="K512" s="307">
        <f t="shared" ref="K512:K516" si="67">ROUND(I512*J512,2)</f>
        <v>57228314</v>
      </c>
      <c r="L512" s="245"/>
      <c r="M512" s="236"/>
      <c r="N512" s="448"/>
    </row>
    <row r="513" spans="1:14" s="230" customFormat="1" ht="40.5">
      <c r="A513" s="236"/>
      <c r="B513" s="237"/>
      <c r="C513" s="246">
        <f t="shared" ref="C513:C516" si="68">C512+1</f>
        <v>392</v>
      </c>
      <c r="D513" s="335" t="s">
        <v>1057</v>
      </c>
      <c r="E513" s="247" t="s">
        <v>100</v>
      </c>
      <c r="F513" s="249" t="s">
        <v>1058</v>
      </c>
      <c r="G513" s="292" t="s">
        <v>1059</v>
      </c>
      <c r="H513" s="271" t="s">
        <v>114</v>
      </c>
      <c r="I513" s="272">
        <v>20</v>
      </c>
      <c r="J513" s="251">
        <v>170660</v>
      </c>
      <c r="K513" s="293">
        <f t="shared" si="67"/>
        <v>3413200</v>
      </c>
      <c r="L513" s="245"/>
      <c r="M513" s="236"/>
      <c r="N513" s="448"/>
    </row>
    <row r="514" spans="1:14" s="230" customFormat="1" ht="40.5">
      <c r="A514" s="236"/>
      <c r="B514" s="237"/>
      <c r="C514" s="246">
        <f t="shared" si="68"/>
        <v>393</v>
      </c>
      <c r="D514" s="335" t="s">
        <v>1060</v>
      </c>
      <c r="E514" s="247" t="s">
        <v>100</v>
      </c>
      <c r="F514" s="249" t="s">
        <v>1061</v>
      </c>
      <c r="G514" s="292" t="s">
        <v>1062</v>
      </c>
      <c r="H514" s="271" t="s">
        <v>114</v>
      </c>
      <c r="I514" s="272">
        <v>6</v>
      </c>
      <c r="J514" s="251">
        <v>718965</v>
      </c>
      <c r="K514" s="293">
        <f t="shared" si="67"/>
        <v>4313790</v>
      </c>
      <c r="L514" s="245"/>
      <c r="M514" s="236"/>
      <c r="N514" s="448"/>
    </row>
    <row r="515" spans="1:14" s="230" customFormat="1" ht="40.5">
      <c r="A515" s="236"/>
      <c r="B515" s="237"/>
      <c r="C515" s="246">
        <f t="shared" si="68"/>
        <v>394</v>
      </c>
      <c r="D515" s="335" t="s">
        <v>1063</v>
      </c>
      <c r="E515" s="247" t="s">
        <v>100</v>
      </c>
      <c r="F515" s="249" t="s">
        <v>1064</v>
      </c>
      <c r="G515" s="292" t="s">
        <v>1065</v>
      </c>
      <c r="H515" s="271" t="s">
        <v>114</v>
      </c>
      <c r="I515" s="272">
        <v>10</v>
      </c>
      <c r="J515" s="251">
        <v>889628</v>
      </c>
      <c r="K515" s="293">
        <f t="shared" si="67"/>
        <v>8896280</v>
      </c>
      <c r="L515" s="245"/>
      <c r="M515" s="236"/>
      <c r="N515" s="448"/>
    </row>
    <row r="516" spans="1:14" s="230" customFormat="1" ht="40.5">
      <c r="A516" s="236"/>
      <c r="B516" s="237"/>
      <c r="C516" s="246">
        <f t="shared" si="68"/>
        <v>395</v>
      </c>
      <c r="D516" s="335" t="s">
        <v>1066</v>
      </c>
      <c r="E516" s="247" t="s">
        <v>119</v>
      </c>
      <c r="F516" s="256" t="s">
        <v>1066</v>
      </c>
      <c r="G516" s="292" t="s">
        <v>1067</v>
      </c>
      <c r="H516" s="271" t="s">
        <v>114</v>
      </c>
      <c r="I516" s="272">
        <v>6</v>
      </c>
      <c r="J516" s="258">
        <v>226743</v>
      </c>
      <c r="K516" s="293">
        <f t="shared" si="67"/>
        <v>1360458</v>
      </c>
      <c r="L516" s="245"/>
      <c r="M516" s="236"/>
      <c r="N516" s="448"/>
    </row>
    <row r="517" spans="1:14" s="230" customFormat="1" ht="18.5">
      <c r="A517" s="236"/>
      <c r="B517" s="237"/>
      <c r="C517" s="365"/>
      <c r="D517" s="366"/>
      <c r="E517" s="366"/>
      <c r="F517" s="366"/>
      <c r="G517" s="367"/>
      <c r="H517" s="366"/>
      <c r="I517" s="368"/>
      <c r="J517" s="369"/>
      <c r="K517" s="370">
        <f t="shared" ref="K517" si="69">SUM(K512:K516)</f>
        <v>75212042</v>
      </c>
      <c r="L517" s="245"/>
      <c r="M517" s="266"/>
      <c r="N517" s="448"/>
    </row>
    <row r="518" spans="1:14" s="230" customFormat="1" ht="15.5">
      <c r="B518" s="231"/>
      <c r="C518" s="505" t="s">
        <v>1068</v>
      </c>
      <c r="D518" s="506"/>
      <c r="E518" s="506"/>
      <c r="F518" s="506"/>
      <c r="G518" s="506"/>
      <c r="H518" s="354"/>
      <c r="I518" s="354"/>
      <c r="J518" s="355"/>
      <c r="K518" s="373"/>
      <c r="L518" s="235"/>
      <c r="N518" s="448"/>
    </row>
    <row r="519" spans="1:14" s="230" customFormat="1" ht="135">
      <c r="B519" s="231"/>
      <c r="C519" s="238">
        <f>C516+1</f>
        <v>396</v>
      </c>
      <c r="D519" s="313" t="s">
        <v>1069</v>
      </c>
      <c r="E519" s="247" t="s">
        <v>119</v>
      </c>
      <c r="F519" s="314" t="s">
        <v>1069</v>
      </c>
      <c r="G519" s="329" t="s">
        <v>1070</v>
      </c>
      <c r="H519" s="314" t="s">
        <v>114</v>
      </c>
      <c r="I519" s="320">
        <v>1</v>
      </c>
      <c r="J519" s="306">
        <v>29580464</v>
      </c>
      <c r="K519" s="307">
        <f t="shared" ref="K519:K522" si="70">ROUND(I519*J519,2)</f>
        <v>29580464</v>
      </c>
      <c r="L519" s="245"/>
      <c r="M519" s="236"/>
      <c r="N519" s="448"/>
    </row>
    <row r="520" spans="1:14" s="230" customFormat="1" ht="219" customHeight="1">
      <c r="B520" s="231"/>
      <c r="C520" s="334">
        <f t="shared" ref="C520:C522" si="71">C519+1</f>
        <v>397</v>
      </c>
      <c r="D520" s="335" t="s">
        <v>1071</v>
      </c>
      <c r="E520" s="247" t="s">
        <v>119</v>
      </c>
      <c r="F520" s="249" t="s">
        <v>1071</v>
      </c>
      <c r="G520" s="408" t="s">
        <v>1072</v>
      </c>
      <c r="H520" s="336" t="s">
        <v>114</v>
      </c>
      <c r="I520" s="358">
        <v>1</v>
      </c>
      <c r="J520" s="251">
        <v>28708861</v>
      </c>
      <c r="K520" s="293">
        <f t="shared" si="70"/>
        <v>28708861</v>
      </c>
      <c r="L520" s="245"/>
      <c r="M520" s="236"/>
      <c r="N520" s="448"/>
    </row>
    <row r="521" spans="1:14" s="230" customFormat="1" ht="162" customHeight="1">
      <c r="B521" s="231"/>
      <c r="C521" s="334">
        <f t="shared" si="71"/>
        <v>398</v>
      </c>
      <c r="D521" s="335" t="s">
        <v>1073</v>
      </c>
      <c r="E521" s="247" t="s">
        <v>119</v>
      </c>
      <c r="F521" s="249" t="s">
        <v>1073</v>
      </c>
      <c r="G521" s="408" t="s">
        <v>1074</v>
      </c>
      <c r="H521" s="336" t="s">
        <v>114</v>
      </c>
      <c r="I521" s="358">
        <v>1</v>
      </c>
      <c r="J521" s="251">
        <v>15172934</v>
      </c>
      <c r="K521" s="293">
        <f t="shared" si="70"/>
        <v>15172934</v>
      </c>
      <c r="L521" s="245"/>
      <c r="M521" s="236"/>
      <c r="N521" s="448"/>
    </row>
    <row r="522" spans="1:14" s="230" customFormat="1" ht="94.5">
      <c r="B522" s="231"/>
      <c r="C522" s="334">
        <f t="shared" si="71"/>
        <v>399</v>
      </c>
      <c r="D522" s="335" t="s">
        <v>1075</v>
      </c>
      <c r="E522" s="247" t="s">
        <v>119</v>
      </c>
      <c r="F522" s="256" t="s">
        <v>1075</v>
      </c>
      <c r="G522" s="408" t="s">
        <v>1076</v>
      </c>
      <c r="H522" s="336" t="s">
        <v>114</v>
      </c>
      <c r="I522" s="358">
        <v>1</v>
      </c>
      <c r="J522" s="258">
        <v>40629157</v>
      </c>
      <c r="K522" s="293">
        <f t="shared" si="70"/>
        <v>40629157</v>
      </c>
      <c r="L522" s="245"/>
      <c r="M522" s="236"/>
      <c r="N522" s="448"/>
    </row>
    <row r="523" spans="1:14" s="230" customFormat="1" ht="15.5">
      <c r="B523" s="231"/>
      <c r="C523" s="374"/>
      <c r="D523" s="375"/>
      <c r="E523" s="375"/>
      <c r="F523" s="375"/>
      <c r="G523" s="376"/>
      <c r="H523" s="375"/>
      <c r="I523" s="377"/>
      <c r="J523" s="369"/>
      <c r="K523" s="370">
        <f>SUM(K519:K522)</f>
        <v>114091416</v>
      </c>
      <c r="L523" s="245"/>
      <c r="M523" s="236"/>
      <c r="N523" s="448"/>
    </row>
    <row r="524" spans="1:14" s="230" customFormat="1" ht="15.5">
      <c r="B524" s="231"/>
      <c r="C524" s="505" t="s">
        <v>1077</v>
      </c>
      <c r="D524" s="506"/>
      <c r="E524" s="506"/>
      <c r="F524" s="506"/>
      <c r="G524" s="506"/>
      <c r="H524" s="354"/>
      <c r="I524" s="354"/>
      <c r="J524" s="355"/>
      <c r="K524" s="373"/>
      <c r="L524" s="235"/>
      <c r="N524" s="448"/>
    </row>
    <row r="525" spans="1:14" s="230" customFormat="1" ht="15.5">
      <c r="B525" s="231"/>
      <c r="C525" s="511" t="s">
        <v>1078</v>
      </c>
      <c r="D525" s="512"/>
      <c r="E525" s="512"/>
      <c r="F525" s="512"/>
      <c r="G525" s="512"/>
      <c r="H525" s="398"/>
      <c r="I525" s="398"/>
      <c r="J525" s="399"/>
      <c r="K525" s="407"/>
      <c r="L525" s="235"/>
      <c r="N525" s="448"/>
    </row>
    <row r="526" spans="1:14" s="230" customFormat="1" ht="40.5">
      <c r="B526" s="231"/>
      <c r="C526" s="334">
        <f>C522+1</f>
        <v>400</v>
      </c>
      <c r="D526" s="313" t="s">
        <v>1079</v>
      </c>
      <c r="E526" s="247" t="s">
        <v>119</v>
      </c>
      <c r="F526" s="313" t="s">
        <v>1079</v>
      </c>
      <c r="G526" s="406" t="s">
        <v>1080</v>
      </c>
      <c r="H526" s="316" t="s">
        <v>114</v>
      </c>
      <c r="I526" s="317">
        <v>5</v>
      </c>
      <c r="J526" s="306">
        <v>1630529</v>
      </c>
      <c r="K526" s="307">
        <f t="shared" ref="K526:K537" si="72">ROUND(I526*J526,2)</f>
        <v>8152645</v>
      </c>
      <c r="L526" s="245"/>
      <c r="M526" s="236"/>
      <c r="N526" s="448"/>
    </row>
    <row r="527" spans="1:14" s="230" customFormat="1" ht="40.5">
      <c r="B527" s="231"/>
      <c r="C527" s="246">
        <f t="shared" ref="C527:C537" si="73">C526+1</f>
        <v>401</v>
      </c>
      <c r="D527" s="335" t="s">
        <v>1081</v>
      </c>
      <c r="E527" s="247" t="s">
        <v>119</v>
      </c>
      <c r="F527" s="335" t="s">
        <v>1081</v>
      </c>
      <c r="G527" s="292" t="s">
        <v>1082</v>
      </c>
      <c r="H527" s="271" t="s">
        <v>114</v>
      </c>
      <c r="I527" s="272">
        <v>5</v>
      </c>
      <c r="J527" s="251">
        <v>1176997</v>
      </c>
      <c r="K527" s="293">
        <f t="shared" si="72"/>
        <v>5884985</v>
      </c>
      <c r="L527" s="245"/>
      <c r="M527" s="236"/>
      <c r="N527" s="448"/>
    </row>
    <row r="528" spans="1:14" s="230" customFormat="1" ht="40.5">
      <c r="B528" s="231"/>
      <c r="C528" s="246">
        <f t="shared" si="73"/>
        <v>402</v>
      </c>
      <c r="D528" s="335" t="s">
        <v>1083</v>
      </c>
      <c r="E528" s="247" t="s">
        <v>119</v>
      </c>
      <c r="F528" s="335" t="s">
        <v>1083</v>
      </c>
      <c r="G528" s="292" t="s">
        <v>1084</v>
      </c>
      <c r="H528" s="271" t="s">
        <v>114</v>
      </c>
      <c r="I528" s="272">
        <v>3</v>
      </c>
      <c r="J528" s="251">
        <v>167950</v>
      </c>
      <c r="K528" s="293">
        <f t="shared" si="72"/>
        <v>503850</v>
      </c>
      <c r="L528" s="245"/>
      <c r="M528" s="236"/>
      <c r="N528" s="448"/>
    </row>
    <row r="529" spans="2:14" s="230" customFormat="1" ht="40.5">
      <c r="B529" s="231"/>
      <c r="C529" s="246">
        <f t="shared" si="73"/>
        <v>403</v>
      </c>
      <c r="D529" s="335" t="s">
        <v>1085</v>
      </c>
      <c r="E529" s="247" t="s">
        <v>119</v>
      </c>
      <c r="F529" s="335" t="s">
        <v>1085</v>
      </c>
      <c r="G529" s="292" t="s">
        <v>1086</v>
      </c>
      <c r="H529" s="271" t="s">
        <v>114</v>
      </c>
      <c r="I529" s="272">
        <v>2</v>
      </c>
      <c r="J529" s="251">
        <v>116482</v>
      </c>
      <c r="K529" s="293">
        <f t="shared" si="72"/>
        <v>232964</v>
      </c>
      <c r="L529" s="245"/>
      <c r="M529" s="236"/>
      <c r="N529" s="448"/>
    </row>
    <row r="530" spans="2:14" s="230" customFormat="1" ht="40.5">
      <c r="B530" s="231"/>
      <c r="C530" s="246">
        <f t="shared" si="73"/>
        <v>404</v>
      </c>
      <c r="D530" s="335" t="s">
        <v>1087</v>
      </c>
      <c r="E530" s="247" t="s">
        <v>119</v>
      </c>
      <c r="F530" s="335" t="s">
        <v>1087</v>
      </c>
      <c r="G530" s="292" t="s">
        <v>1088</v>
      </c>
      <c r="H530" s="271" t="s">
        <v>114</v>
      </c>
      <c r="I530" s="272">
        <v>12</v>
      </c>
      <c r="J530" s="251">
        <v>89802</v>
      </c>
      <c r="K530" s="293">
        <f t="shared" si="72"/>
        <v>1077624</v>
      </c>
      <c r="L530" s="245"/>
      <c r="M530" s="236"/>
      <c r="N530" s="448"/>
    </row>
    <row r="531" spans="2:14" s="230" customFormat="1" ht="40.5">
      <c r="B531" s="231"/>
      <c r="C531" s="246">
        <f t="shared" si="73"/>
        <v>405</v>
      </c>
      <c r="D531" s="335" t="s">
        <v>1089</v>
      </c>
      <c r="E531" s="247" t="s">
        <v>119</v>
      </c>
      <c r="F531" s="335" t="s">
        <v>1089</v>
      </c>
      <c r="G531" s="292" t="s">
        <v>1090</v>
      </c>
      <c r="H531" s="271" t="s">
        <v>114</v>
      </c>
      <c r="I531" s="272">
        <v>6</v>
      </c>
      <c r="J531" s="251">
        <v>74838</v>
      </c>
      <c r="K531" s="293">
        <f t="shared" si="72"/>
        <v>449028</v>
      </c>
      <c r="L531" s="245"/>
      <c r="M531" s="236"/>
      <c r="N531" s="448"/>
    </row>
    <row r="532" spans="2:14" s="230" customFormat="1" ht="40.5">
      <c r="B532" s="231"/>
      <c r="C532" s="246">
        <f t="shared" si="73"/>
        <v>406</v>
      </c>
      <c r="D532" s="335" t="s">
        <v>1091</v>
      </c>
      <c r="E532" s="247" t="s">
        <v>119</v>
      </c>
      <c r="F532" s="335" t="s">
        <v>1091</v>
      </c>
      <c r="G532" s="292" t="s">
        <v>1092</v>
      </c>
      <c r="H532" s="271" t="s">
        <v>114</v>
      </c>
      <c r="I532" s="272">
        <v>3</v>
      </c>
      <c r="J532" s="251">
        <v>63585</v>
      </c>
      <c r="K532" s="293">
        <f t="shared" si="72"/>
        <v>190755</v>
      </c>
      <c r="L532" s="245"/>
      <c r="M532" s="236"/>
      <c r="N532" s="448"/>
    </row>
    <row r="533" spans="2:14" s="230" customFormat="1" ht="40.5">
      <c r="B533" s="231"/>
      <c r="C533" s="246">
        <f t="shared" si="73"/>
        <v>407</v>
      </c>
      <c r="D533" s="335" t="s">
        <v>1093</v>
      </c>
      <c r="E533" s="247" t="s">
        <v>119</v>
      </c>
      <c r="F533" s="335" t="s">
        <v>1093</v>
      </c>
      <c r="G533" s="292" t="s">
        <v>1094</v>
      </c>
      <c r="H533" s="271" t="s">
        <v>114</v>
      </c>
      <c r="I533" s="272">
        <v>21</v>
      </c>
      <c r="J533" s="251">
        <v>54399</v>
      </c>
      <c r="K533" s="293">
        <f t="shared" si="72"/>
        <v>1142379</v>
      </c>
      <c r="L533" s="245"/>
      <c r="M533" s="236"/>
      <c r="N533" s="448"/>
    </row>
    <row r="534" spans="2:14" s="230" customFormat="1" ht="40.5">
      <c r="B534" s="231"/>
      <c r="C534" s="246">
        <f t="shared" si="73"/>
        <v>408</v>
      </c>
      <c r="D534" s="335" t="s">
        <v>1095</v>
      </c>
      <c r="E534" s="247" t="s">
        <v>119</v>
      </c>
      <c r="F534" s="335" t="s">
        <v>1095</v>
      </c>
      <c r="G534" s="292" t="s">
        <v>1096</v>
      </c>
      <c r="H534" s="271" t="s">
        <v>114</v>
      </c>
      <c r="I534" s="272">
        <v>2</v>
      </c>
      <c r="J534" s="251">
        <v>727670</v>
      </c>
      <c r="K534" s="293">
        <f t="shared" si="72"/>
        <v>1455340</v>
      </c>
      <c r="L534" s="245"/>
      <c r="M534" s="236"/>
      <c r="N534" s="448"/>
    </row>
    <row r="535" spans="2:14" s="230" customFormat="1" ht="40.5">
      <c r="B535" s="231"/>
      <c r="C535" s="246">
        <f t="shared" si="73"/>
        <v>409</v>
      </c>
      <c r="D535" s="335" t="s">
        <v>1097</v>
      </c>
      <c r="E535" s="247" t="s">
        <v>119</v>
      </c>
      <c r="F535" s="335" t="s">
        <v>1097</v>
      </c>
      <c r="G535" s="292" t="s">
        <v>1098</v>
      </c>
      <c r="H535" s="271" t="s">
        <v>114</v>
      </c>
      <c r="I535" s="272">
        <v>3</v>
      </c>
      <c r="J535" s="251">
        <v>373120</v>
      </c>
      <c r="K535" s="293">
        <f t="shared" si="72"/>
        <v>1119360</v>
      </c>
      <c r="L535" s="245"/>
      <c r="M535" s="236"/>
      <c r="N535" s="448"/>
    </row>
    <row r="536" spans="2:14" s="230" customFormat="1" ht="40.5">
      <c r="B536" s="231"/>
      <c r="C536" s="246">
        <f t="shared" si="73"/>
        <v>410</v>
      </c>
      <c r="D536" s="335" t="s">
        <v>1099</v>
      </c>
      <c r="E536" s="247" t="s">
        <v>119</v>
      </c>
      <c r="F536" s="335" t="s">
        <v>1099</v>
      </c>
      <c r="G536" s="292" t="s">
        <v>1100</v>
      </c>
      <c r="H536" s="271" t="s">
        <v>114</v>
      </c>
      <c r="I536" s="272">
        <v>2</v>
      </c>
      <c r="J536" s="251">
        <v>163770</v>
      </c>
      <c r="K536" s="293">
        <f t="shared" si="72"/>
        <v>327540</v>
      </c>
      <c r="L536" s="245"/>
      <c r="M536" s="236"/>
      <c r="N536" s="448"/>
    </row>
    <row r="537" spans="2:14" s="230" customFormat="1" ht="40.5">
      <c r="B537" s="231"/>
      <c r="C537" s="246">
        <f t="shared" si="73"/>
        <v>411</v>
      </c>
      <c r="D537" s="335" t="s">
        <v>1101</v>
      </c>
      <c r="E537" s="247" t="s">
        <v>119</v>
      </c>
      <c r="F537" s="335" t="s">
        <v>1101</v>
      </c>
      <c r="G537" s="292" t="s">
        <v>1102</v>
      </c>
      <c r="H537" s="271" t="s">
        <v>114</v>
      </c>
      <c r="I537" s="272">
        <v>1</v>
      </c>
      <c r="J537" s="258">
        <v>538888</v>
      </c>
      <c r="K537" s="293">
        <f t="shared" si="72"/>
        <v>538888</v>
      </c>
      <c r="L537" s="245"/>
      <c r="M537" s="236"/>
      <c r="N537" s="448"/>
    </row>
    <row r="538" spans="2:14" s="230" customFormat="1" ht="15.5">
      <c r="B538" s="231"/>
      <c r="C538" s="374"/>
      <c r="D538" s="375"/>
      <c r="E538" s="375"/>
      <c r="F538" s="375"/>
      <c r="G538" s="376"/>
      <c r="H538" s="375"/>
      <c r="I538" s="377"/>
      <c r="J538" s="369"/>
      <c r="K538" s="370">
        <f>SUM(K526:K537)</f>
        <v>21075358</v>
      </c>
      <c r="L538" s="245"/>
      <c r="M538" s="236"/>
      <c r="N538" s="448"/>
    </row>
    <row r="539" spans="2:14" s="230" customFormat="1" ht="15.5">
      <c r="B539" s="231"/>
      <c r="C539" s="511" t="s">
        <v>1103</v>
      </c>
      <c r="D539" s="512"/>
      <c r="E539" s="512"/>
      <c r="F539" s="512"/>
      <c r="G539" s="512"/>
      <c r="H539" s="398"/>
      <c r="I539" s="398"/>
      <c r="J539" s="398"/>
      <c r="K539" s="400"/>
      <c r="L539" s="245"/>
      <c r="M539" s="236"/>
      <c r="N539" s="448"/>
    </row>
    <row r="540" spans="2:14" s="230" customFormat="1" ht="40.5">
      <c r="B540" s="231"/>
      <c r="C540" s="238">
        <f>C537+1</f>
        <v>412</v>
      </c>
      <c r="D540" s="313" t="s">
        <v>1104</v>
      </c>
      <c r="E540" s="247" t="s">
        <v>119</v>
      </c>
      <c r="F540" s="313" t="s">
        <v>1104</v>
      </c>
      <c r="G540" s="329" t="s">
        <v>1105</v>
      </c>
      <c r="H540" s="314" t="s">
        <v>114</v>
      </c>
      <c r="I540" s="320">
        <v>44</v>
      </c>
      <c r="J540" s="306">
        <v>65192</v>
      </c>
      <c r="K540" s="307">
        <f t="shared" ref="K540:K543" si="74">ROUND(I540*J540,2)</f>
        <v>2868448</v>
      </c>
      <c r="L540" s="245"/>
      <c r="M540" s="236"/>
      <c r="N540" s="448"/>
    </row>
    <row r="541" spans="2:14" s="230" customFormat="1" ht="40.5">
      <c r="B541" s="231"/>
      <c r="C541" s="334">
        <f t="shared" ref="C541:C543" si="75">C540+1</f>
        <v>413</v>
      </c>
      <c r="D541" s="335" t="s">
        <v>1106</v>
      </c>
      <c r="E541" s="247" t="s">
        <v>119</v>
      </c>
      <c r="F541" s="335" t="s">
        <v>1106</v>
      </c>
      <c r="G541" s="408" t="s">
        <v>1107</v>
      </c>
      <c r="H541" s="336" t="s">
        <v>114</v>
      </c>
      <c r="I541" s="358">
        <v>2</v>
      </c>
      <c r="J541" s="251">
        <v>158363</v>
      </c>
      <c r="K541" s="293">
        <f t="shared" si="74"/>
        <v>316726</v>
      </c>
      <c r="L541" s="245"/>
      <c r="M541" s="236"/>
      <c r="N541" s="448"/>
    </row>
    <row r="542" spans="2:14" s="230" customFormat="1" ht="40.5">
      <c r="B542" s="231"/>
      <c r="C542" s="334">
        <f t="shared" si="75"/>
        <v>414</v>
      </c>
      <c r="D542" s="335" t="s">
        <v>1108</v>
      </c>
      <c r="E542" s="247" t="s">
        <v>119</v>
      </c>
      <c r="F542" s="335" t="s">
        <v>1108</v>
      </c>
      <c r="G542" s="408" t="s">
        <v>1109</v>
      </c>
      <c r="H542" s="336" t="s">
        <v>114</v>
      </c>
      <c r="I542" s="358">
        <v>2</v>
      </c>
      <c r="J542" s="251">
        <v>1935587</v>
      </c>
      <c r="K542" s="293">
        <f t="shared" si="74"/>
        <v>3871174</v>
      </c>
      <c r="L542" s="245"/>
      <c r="M542" s="236"/>
      <c r="N542" s="448"/>
    </row>
    <row r="543" spans="2:14" s="230" customFormat="1" ht="40.5">
      <c r="B543" s="231"/>
      <c r="C543" s="334">
        <f t="shared" si="75"/>
        <v>415</v>
      </c>
      <c r="D543" s="335" t="s">
        <v>1110</v>
      </c>
      <c r="E543" s="247" t="s">
        <v>119</v>
      </c>
      <c r="F543" s="335" t="s">
        <v>1110</v>
      </c>
      <c r="G543" s="408" t="s">
        <v>1111</v>
      </c>
      <c r="H543" s="336" t="s">
        <v>114</v>
      </c>
      <c r="I543" s="358">
        <v>2</v>
      </c>
      <c r="J543" s="251">
        <v>619093</v>
      </c>
      <c r="K543" s="293">
        <f t="shared" si="74"/>
        <v>1238186</v>
      </c>
      <c r="L543" s="245"/>
      <c r="M543" s="236"/>
      <c r="N543" s="448"/>
    </row>
    <row r="544" spans="2:14" s="230" customFormat="1" ht="15.5">
      <c r="B544" s="231"/>
      <c r="C544" s="365"/>
      <c r="D544" s="366"/>
      <c r="E544" s="366"/>
      <c r="F544" s="366"/>
      <c r="G544" s="367"/>
      <c r="H544" s="366"/>
      <c r="I544" s="368"/>
      <c r="J544" s="369"/>
      <c r="K544" s="370">
        <f>SUM(K540:K543)</f>
        <v>8294534</v>
      </c>
      <c r="L544" s="245"/>
      <c r="M544" s="236"/>
      <c r="N544" s="448"/>
    </row>
    <row r="545" spans="2:14" s="230" customFormat="1" ht="15.5">
      <c r="B545" s="231"/>
      <c r="C545" s="511" t="s">
        <v>1112</v>
      </c>
      <c r="D545" s="512"/>
      <c r="E545" s="512"/>
      <c r="F545" s="512"/>
      <c r="G545" s="512"/>
      <c r="H545" s="398"/>
      <c r="I545" s="398"/>
      <c r="J545" s="399"/>
      <c r="K545" s="400"/>
      <c r="L545" s="245"/>
      <c r="M545" s="236"/>
      <c r="N545" s="448"/>
    </row>
    <row r="546" spans="2:14" s="230" customFormat="1" ht="40.5">
      <c r="B546" s="231"/>
      <c r="C546" s="334">
        <f>C542+1</f>
        <v>415</v>
      </c>
      <c r="D546" s="313" t="s">
        <v>1113</v>
      </c>
      <c r="E546" s="247" t="s">
        <v>119</v>
      </c>
      <c r="F546" s="314" t="s">
        <v>1113</v>
      </c>
      <c r="G546" s="406" t="s">
        <v>1114</v>
      </c>
      <c r="H546" s="316" t="s">
        <v>114</v>
      </c>
      <c r="I546" s="317">
        <v>2</v>
      </c>
      <c r="J546" s="306">
        <v>92517</v>
      </c>
      <c r="K546" s="307">
        <f t="shared" ref="K546:K552" si="76">ROUND(I546*J546,2)</f>
        <v>185034</v>
      </c>
      <c r="L546" s="245"/>
      <c r="M546" s="236"/>
      <c r="N546" s="448"/>
    </row>
    <row r="547" spans="2:14" s="230" customFormat="1" ht="40.5">
      <c r="B547" s="231"/>
      <c r="C547" s="246">
        <f t="shared" ref="C547:C552" si="77">C546+1</f>
        <v>416</v>
      </c>
      <c r="D547" s="335" t="s">
        <v>1115</v>
      </c>
      <c r="E547" s="247" t="s">
        <v>119</v>
      </c>
      <c r="F547" s="249" t="s">
        <v>1115</v>
      </c>
      <c r="G547" s="292" t="s">
        <v>1116</v>
      </c>
      <c r="H547" s="271" t="s">
        <v>114</v>
      </c>
      <c r="I547" s="272">
        <v>10</v>
      </c>
      <c r="J547" s="251">
        <v>105624</v>
      </c>
      <c r="K547" s="293">
        <f t="shared" si="76"/>
        <v>1056240</v>
      </c>
      <c r="L547" s="245"/>
      <c r="M547" s="236"/>
      <c r="N547" s="448"/>
    </row>
    <row r="548" spans="2:14" s="230" customFormat="1" ht="40.5">
      <c r="B548" s="231"/>
      <c r="C548" s="246">
        <f t="shared" si="77"/>
        <v>417</v>
      </c>
      <c r="D548" s="335" t="s">
        <v>1117</v>
      </c>
      <c r="E548" s="247" t="s">
        <v>119</v>
      </c>
      <c r="F548" s="249" t="s">
        <v>1117</v>
      </c>
      <c r="G548" s="292" t="s">
        <v>1118</v>
      </c>
      <c r="H548" s="271" t="s">
        <v>114</v>
      </c>
      <c r="I548" s="272">
        <v>8</v>
      </c>
      <c r="J548" s="251">
        <v>104260</v>
      </c>
      <c r="K548" s="293">
        <f t="shared" si="76"/>
        <v>834080</v>
      </c>
      <c r="L548" s="245"/>
      <c r="M548" s="236"/>
      <c r="N548" s="448"/>
    </row>
    <row r="549" spans="2:14" s="230" customFormat="1" ht="40.5">
      <c r="B549" s="231"/>
      <c r="C549" s="246">
        <f t="shared" si="77"/>
        <v>418</v>
      </c>
      <c r="D549" s="335" t="s">
        <v>1119</v>
      </c>
      <c r="E549" s="247" t="s">
        <v>119</v>
      </c>
      <c r="F549" s="249" t="s">
        <v>1119</v>
      </c>
      <c r="G549" s="292" t="s">
        <v>1120</v>
      </c>
      <c r="H549" s="271" t="s">
        <v>114</v>
      </c>
      <c r="I549" s="272">
        <v>6</v>
      </c>
      <c r="J549" s="251">
        <v>870200</v>
      </c>
      <c r="K549" s="293">
        <f t="shared" si="76"/>
        <v>5221200</v>
      </c>
      <c r="L549" s="245"/>
      <c r="M549" s="236"/>
      <c r="N549" s="448"/>
    </row>
    <row r="550" spans="2:14" s="230" customFormat="1" ht="40.5">
      <c r="B550" s="231"/>
      <c r="C550" s="246">
        <f t="shared" si="77"/>
        <v>419</v>
      </c>
      <c r="D550" s="335" t="s">
        <v>1121</v>
      </c>
      <c r="E550" s="247" t="s">
        <v>119</v>
      </c>
      <c r="F550" s="249" t="s">
        <v>1121</v>
      </c>
      <c r="G550" s="292" t="s">
        <v>1122</v>
      </c>
      <c r="H550" s="271" t="s">
        <v>114</v>
      </c>
      <c r="I550" s="272">
        <v>2</v>
      </c>
      <c r="J550" s="251">
        <v>1133082</v>
      </c>
      <c r="K550" s="293">
        <f t="shared" si="76"/>
        <v>2266164</v>
      </c>
      <c r="L550" s="245"/>
      <c r="M550" s="236"/>
      <c r="N550" s="448"/>
    </row>
    <row r="551" spans="2:14" s="230" customFormat="1" ht="40.5">
      <c r="B551" s="231"/>
      <c r="C551" s="246">
        <f t="shared" si="77"/>
        <v>420</v>
      </c>
      <c r="D551" s="335" t="s">
        <v>1123</v>
      </c>
      <c r="E551" s="247" t="s">
        <v>119</v>
      </c>
      <c r="F551" s="249" t="s">
        <v>1123</v>
      </c>
      <c r="G551" s="292" t="s">
        <v>1124</v>
      </c>
      <c r="H551" s="271" t="s">
        <v>114</v>
      </c>
      <c r="I551" s="272">
        <v>2</v>
      </c>
      <c r="J551" s="251">
        <v>588058</v>
      </c>
      <c r="K551" s="293">
        <f t="shared" si="76"/>
        <v>1176116</v>
      </c>
      <c r="L551" s="245"/>
      <c r="M551" s="236"/>
      <c r="N551" s="448"/>
    </row>
    <row r="552" spans="2:14" s="230" customFormat="1" ht="40.5">
      <c r="B552" s="231"/>
      <c r="C552" s="246">
        <f t="shared" si="77"/>
        <v>421</v>
      </c>
      <c r="D552" s="335" t="s">
        <v>1125</v>
      </c>
      <c r="E552" s="247" t="s">
        <v>119</v>
      </c>
      <c r="F552" s="256" t="s">
        <v>1125</v>
      </c>
      <c r="G552" s="292" t="s">
        <v>1126</v>
      </c>
      <c r="H552" s="271" t="s">
        <v>114</v>
      </c>
      <c r="I552" s="272">
        <v>4</v>
      </c>
      <c r="J552" s="251">
        <v>384652</v>
      </c>
      <c r="K552" s="293">
        <f t="shared" si="76"/>
        <v>1538608</v>
      </c>
      <c r="L552" s="245"/>
      <c r="M552" s="236"/>
      <c r="N552" s="448"/>
    </row>
    <row r="553" spans="2:14" s="230" customFormat="1" ht="15.5">
      <c r="B553" s="231"/>
      <c r="C553" s="365"/>
      <c r="D553" s="366"/>
      <c r="E553" s="366"/>
      <c r="F553" s="366"/>
      <c r="G553" s="367"/>
      <c r="H553" s="366"/>
      <c r="I553" s="368"/>
      <c r="J553" s="369"/>
      <c r="K553" s="370">
        <f>SUM(K546:K552)</f>
        <v>12277442</v>
      </c>
      <c r="L553" s="245"/>
      <c r="M553" s="236"/>
      <c r="N553" s="448"/>
    </row>
    <row r="554" spans="2:14" s="236" customFormat="1" ht="15.5">
      <c r="B554" s="237"/>
      <c r="C554" s="505" t="s">
        <v>1127</v>
      </c>
      <c r="D554" s="506"/>
      <c r="E554" s="506"/>
      <c r="F554" s="506"/>
      <c r="G554" s="506"/>
      <c r="H554" s="354"/>
      <c r="I554" s="354"/>
      <c r="J554" s="355"/>
      <c r="K554" s="356"/>
      <c r="L554" s="245"/>
      <c r="N554" s="448"/>
    </row>
    <row r="555" spans="2:14" s="236" customFormat="1" ht="40.5">
      <c r="B555" s="237"/>
      <c r="C555" s="334">
        <f>C552+1</f>
        <v>422</v>
      </c>
      <c r="D555" s="313" t="s">
        <v>1128</v>
      </c>
      <c r="E555" s="247" t="s">
        <v>119</v>
      </c>
      <c r="F555" s="313" t="s">
        <v>1128</v>
      </c>
      <c r="G555" s="329" t="s">
        <v>1129</v>
      </c>
      <c r="H555" s="314" t="s">
        <v>114</v>
      </c>
      <c r="I555" s="320">
        <v>12</v>
      </c>
      <c r="J555" s="306">
        <v>464613</v>
      </c>
      <c r="K555" s="307">
        <f>ROUND(I555*J555,2)</f>
        <v>5575356</v>
      </c>
      <c r="L555" s="245"/>
      <c r="N555" s="448"/>
    </row>
    <row r="556" spans="2:14" s="236" customFormat="1" ht="40.5">
      <c r="B556" s="237"/>
      <c r="C556" s="246">
        <f>C555+1</f>
        <v>423</v>
      </c>
      <c r="D556" s="335" t="s">
        <v>1130</v>
      </c>
      <c r="E556" s="247" t="s">
        <v>119</v>
      </c>
      <c r="F556" s="335" t="s">
        <v>1130</v>
      </c>
      <c r="G556" s="408" t="s">
        <v>1131</v>
      </c>
      <c r="H556" s="336" t="s">
        <v>114</v>
      </c>
      <c r="I556" s="358">
        <v>16</v>
      </c>
      <c r="J556" s="251">
        <v>1047023</v>
      </c>
      <c r="K556" s="293">
        <f>ROUND(I556*J556,2)</f>
        <v>16752368</v>
      </c>
      <c r="L556" s="245"/>
      <c r="N556" s="448"/>
    </row>
    <row r="557" spans="2:14" s="236" customFormat="1" ht="16" thickBot="1">
      <c r="B557" s="237"/>
      <c r="C557" s="365"/>
      <c r="D557" s="366"/>
      <c r="E557" s="366"/>
      <c r="F557" s="366"/>
      <c r="G557" s="367"/>
      <c r="H557" s="366"/>
      <c r="I557" s="368"/>
      <c r="J557" s="369"/>
      <c r="K557" s="370">
        <f>SUM(K555:K556)</f>
        <v>22327724</v>
      </c>
      <c r="L557" s="245"/>
      <c r="N557" s="448"/>
    </row>
    <row r="558" spans="2:14" s="230" customFormat="1" ht="15.5">
      <c r="B558" s="231"/>
      <c r="C558" s="503" t="s">
        <v>1132</v>
      </c>
      <c r="D558" s="504"/>
      <c r="E558" s="504"/>
      <c r="F558" s="504"/>
      <c r="G558" s="504"/>
      <c r="H558" s="232"/>
      <c r="I558" s="232"/>
      <c r="J558" s="233"/>
      <c r="K558" s="234"/>
      <c r="L558" s="235"/>
      <c r="N558" s="448"/>
    </row>
    <row r="559" spans="2:14" s="230" customFormat="1" ht="40.5">
      <c r="B559" s="231"/>
      <c r="C559" s="298">
        <f>C556+1</f>
        <v>424</v>
      </c>
      <c r="D559" s="299" t="s">
        <v>1133</v>
      </c>
      <c r="E559" s="299" t="s">
        <v>119</v>
      </c>
      <c r="F559" s="300" t="s">
        <v>1134</v>
      </c>
      <c r="G559" s="409" t="s">
        <v>1135</v>
      </c>
      <c r="H559" s="300" t="s">
        <v>103</v>
      </c>
      <c r="I559" s="302">
        <v>6689.7999999999956</v>
      </c>
      <c r="J559" s="303">
        <v>9287</v>
      </c>
      <c r="K559" s="293">
        <f>ROUND(I559*J559,2)</f>
        <v>62128172.600000001</v>
      </c>
      <c r="L559" s="245"/>
      <c r="M559" s="236"/>
      <c r="N559" s="448"/>
    </row>
    <row r="560" spans="2:14" s="230" customFormat="1" ht="16" thickBot="1">
      <c r="B560" s="231"/>
      <c r="C560" s="260"/>
      <c r="D560" s="261"/>
      <c r="E560" s="261"/>
      <c r="F560" s="261"/>
      <c r="G560" s="262"/>
      <c r="H560" s="261"/>
      <c r="I560" s="263"/>
      <c r="J560" s="264"/>
      <c r="K560" s="370">
        <f>SUM(K559:K559)</f>
        <v>62128172.600000001</v>
      </c>
      <c r="L560" s="245"/>
      <c r="M560" s="236"/>
      <c r="N560" s="448"/>
    </row>
    <row r="561" spans="2:15" s="230" customFormat="1" ht="15.5">
      <c r="B561" s="231"/>
      <c r="C561" s="503" t="s">
        <v>1136</v>
      </c>
      <c r="D561" s="504"/>
      <c r="E561" s="504"/>
      <c r="F561" s="504"/>
      <c r="G561" s="504"/>
      <c r="H561" s="232"/>
      <c r="I561" s="232"/>
      <c r="J561" s="233"/>
      <c r="K561" s="234"/>
      <c r="L561" s="235"/>
      <c r="N561" s="448"/>
    </row>
    <row r="562" spans="2:15" s="230" customFormat="1" ht="40.5">
      <c r="B562" s="231"/>
      <c r="C562" s="238">
        <f>C559+1</f>
        <v>425</v>
      </c>
      <c r="D562" s="313" t="s">
        <v>1137</v>
      </c>
      <c r="E562" s="313" t="s">
        <v>119</v>
      </c>
      <c r="F562" s="314" t="s">
        <v>296</v>
      </c>
      <c r="G562" s="319" t="s">
        <v>297</v>
      </c>
      <c r="H562" s="314" t="s">
        <v>143</v>
      </c>
      <c r="I562" s="320">
        <v>1739.2</v>
      </c>
      <c r="J562" s="306">
        <v>151091</v>
      </c>
      <c r="K562" s="307">
        <f t="shared" ref="K562:K574" si="78">ROUND(I562*J562,2)</f>
        <v>262777467.19999999</v>
      </c>
      <c r="L562" s="245"/>
      <c r="M562" s="236"/>
      <c r="N562" s="448"/>
    </row>
    <row r="563" spans="2:15" s="230" customFormat="1" ht="40.5">
      <c r="B563" s="231"/>
      <c r="C563" s="246">
        <f t="shared" ref="C563:C574" si="79">C562+1</f>
        <v>426</v>
      </c>
      <c r="D563" s="335" t="s">
        <v>1138</v>
      </c>
      <c r="E563" s="247" t="s">
        <v>119</v>
      </c>
      <c r="F563" s="249" t="s">
        <v>1139</v>
      </c>
      <c r="G563" s="357" t="s">
        <v>1140</v>
      </c>
      <c r="H563" s="336" t="s">
        <v>475</v>
      </c>
      <c r="I563" s="358">
        <v>72</v>
      </c>
      <c r="J563" s="251">
        <v>92345</v>
      </c>
      <c r="K563" s="293">
        <f t="shared" si="78"/>
        <v>6648840</v>
      </c>
      <c r="L563" s="245"/>
      <c r="M563" s="236"/>
      <c r="N563" s="448"/>
    </row>
    <row r="564" spans="2:15" s="230" customFormat="1" ht="54">
      <c r="B564" s="231"/>
      <c r="C564" s="246">
        <f t="shared" si="79"/>
        <v>427</v>
      </c>
      <c r="D564" s="335" t="s">
        <v>1141</v>
      </c>
      <c r="E564" s="247" t="s">
        <v>119</v>
      </c>
      <c r="F564" s="249" t="s">
        <v>1142</v>
      </c>
      <c r="G564" s="357" t="s">
        <v>1143</v>
      </c>
      <c r="H564" s="336" t="s">
        <v>103</v>
      </c>
      <c r="I564" s="358">
        <v>1580.86</v>
      </c>
      <c r="J564" s="251">
        <v>276626</v>
      </c>
      <c r="K564" s="293">
        <f t="shared" si="78"/>
        <v>437306978.36000001</v>
      </c>
      <c r="L564" s="245"/>
      <c r="M564" s="236"/>
      <c r="N564" s="448"/>
    </row>
    <row r="565" spans="2:15" s="230" customFormat="1" ht="54">
      <c r="B565" s="231"/>
      <c r="C565" s="246">
        <f t="shared" si="79"/>
        <v>428</v>
      </c>
      <c r="D565" s="335" t="s">
        <v>1144</v>
      </c>
      <c r="E565" s="247" t="s">
        <v>119</v>
      </c>
      <c r="F565" s="249" t="s">
        <v>302</v>
      </c>
      <c r="G565" s="357" t="s">
        <v>303</v>
      </c>
      <c r="H565" s="336" t="s">
        <v>143</v>
      </c>
      <c r="I565" s="358">
        <v>395</v>
      </c>
      <c r="J565" s="251">
        <v>175427</v>
      </c>
      <c r="K565" s="293">
        <f t="shared" si="78"/>
        <v>69293665</v>
      </c>
      <c r="L565" s="245"/>
      <c r="M565" s="236"/>
      <c r="N565" s="448"/>
    </row>
    <row r="566" spans="2:15" s="230" customFormat="1" ht="54">
      <c r="B566" s="231"/>
      <c r="C566" s="246">
        <f t="shared" si="79"/>
        <v>429</v>
      </c>
      <c r="D566" s="335" t="s">
        <v>1145</v>
      </c>
      <c r="E566" s="247" t="s">
        <v>119</v>
      </c>
      <c r="F566" s="249" t="s">
        <v>1146</v>
      </c>
      <c r="G566" s="357" t="s">
        <v>1147</v>
      </c>
      <c r="H566" s="336" t="s">
        <v>143</v>
      </c>
      <c r="I566" s="358">
        <v>474</v>
      </c>
      <c r="J566" s="251">
        <v>167386</v>
      </c>
      <c r="K566" s="293">
        <f t="shared" si="78"/>
        <v>79340964</v>
      </c>
      <c r="L566" s="245"/>
      <c r="M566" s="236"/>
      <c r="N566" s="448"/>
    </row>
    <row r="567" spans="2:15" s="230" customFormat="1" ht="40.5">
      <c r="B567" s="231"/>
      <c r="C567" s="246">
        <f t="shared" si="79"/>
        <v>430</v>
      </c>
      <c r="D567" s="335" t="s">
        <v>1148</v>
      </c>
      <c r="E567" s="247" t="s">
        <v>119</v>
      </c>
      <c r="F567" s="249" t="s">
        <v>1149</v>
      </c>
      <c r="G567" s="357" t="s">
        <v>1150</v>
      </c>
      <c r="H567" s="336" t="s">
        <v>103</v>
      </c>
      <c r="I567" s="358">
        <v>182.05</v>
      </c>
      <c r="J567" s="251">
        <v>163719</v>
      </c>
      <c r="K567" s="293">
        <f t="shared" si="78"/>
        <v>29805043.949999999</v>
      </c>
      <c r="L567" s="245"/>
      <c r="M567" s="236"/>
      <c r="N567" s="448"/>
    </row>
    <row r="568" spans="2:15" s="230" customFormat="1" ht="40.5">
      <c r="B568" s="231"/>
      <c r="C568" s="246">
        <f t="shared" si="79"/>
        <v>431</v>
      </c>
      <c r="D568" s="335" t="s">
        <v>1151</v>
      </c>
      <c r="E568" s="247" t="s">
        <v>119</v>
      </c>
      <c r="F568" s="249" t="s">
        <v>1152</v>
      </c>
      <c r="G568" s="357" t="s">
        <v>1153</v>
      </c>
      <c r="H568" s="336" t="s">
        <v>103</v>
      </c>
      <c r="I568" s="358">
        <v>225.68</v>
      </c>
      <c r="J568" s="251">
        <v>161639</v>
      </c>
      <c r="K568" s="293">
        <f t="shared" si="78"/>
        <v>36478689.520000003</v>
      </c>
      <c r="L568" s="245"/>
      <c r="M568" s="236"/>
      <c r="N568" s="448"/>
    </row>
    <row r="569" spans="2:15" s="230" customFormat="1" ht="40.5">
      <c r="B569" s="231"/>
      <c r="C569" s="246">
        <f t="shared" si="79"/>
        <v>432</v>
      </c>
      <c r="D569" s="335" t="s">
        <v>1154</v>
      </c>
      <c r="E569" s="247" t="s">
        <v>119</v>
      </c>
      <c r="F569" s="249" t="s">
        <v>1155</v>
      </c>
      <c r="G569" s="357" t="s">
        <v>1156</v>
      </c>
      <c r="H569" s="336" t="s">
        <v>114</v>
      </c>
      <c r="I569" s="358">
        <v>31.42</v>
      </c>
      <c r="J569" s="251">
        <v>96145</v>
      </c>
      <c r="K569" s="293">
        <f t="shared" si="78"/>
        <v>3020875.9</v>
      </c>
      <c r="L569" s="245"/>
      <c r="M569" s="236"/>
      <c r="N569" s="448"/>
    </row>
    <row r="570" spans="2:15" s="230" customFormat="1" ht="40.5">
      <c r="B570" s="231"/>
      <c r="C570" s="246">
        <f t="shared" si="79"/>
        <v>433</v>
      </c>
      <c r="D570" s="335" t="s">
        <v>1157</v>
      </c>
      <c r="E570" s="247" t="s">
        <v>100</v>
      </c>
      <c r="F570" s="249" t="s">
        <v>299</v>
      </c>
      <c r="G570" s="357" t="s">
        <v>300</v>
      </c>
      <c r="H570" s="336" t="s">
        <v>103</v>
      </c>
      <c r="I570" s="358">
        <v>1711.24</v>
      </c>
      <c r="J570" s="251">
        <v>85966</v>
      </c>
      <c r="K570" s="293">
        <f t="shared" si="78"/>
        <v>147108457.84</v>
      </c>
      <c r="L570" s="245"/>
      <c r="M570" s="236"/>
      <c r="N570" s="448"/>
    </row>
    <row r="571" spans="2:15" s="230" customFormat="1" ht="40.5">
      <c r="B571" s="231"/>
      <c r="C571" s="246">
        <f t="shared" si="79"/>
        <v>434</v>
      </c>
      <c r="D571" s="335" t="s">
        <v>1158</v>
      </c>
      <c r="E571" s="247" t="s">
        <v>119</v>
      </c>
      <c r="F571" s="249" t="s">
        <v>1159</v>
      </c>
      <c r="G571" s="357" t="s">
        <v>1160</v>
      </c>
      <c r="H571" s="336" t="s">
        <v>103</v>
      </c>
      <c r="I571" s="358">
        <v>45.63</v>
      </c>
      <c r="J571" s="251">
        <v>103573</v>
      </c>
      <c r="K571" s="293">
        <f t="shared" si="78"/>
        <v>4726035.99</v>
      </c>
      <c r="L571" s="245"/>
      <c r="M571" s="236"/>
      <c r="N571" s="448"/>
    </row>
    <row r="572" spans="2:15" s="230" customFormat="1" ht="40.5">
      <c r="B572" s="231"/>
      <c r="C572" s="246">
        <f t="shared" si="79"/>
        <v>435</v>
      </c>
      <c r="D572" s="335" t="s">
        <v>1149</v>
      </c>
      <c r="E572" s="247" t="s">
        <v>119</v>
      </c>
      <c r="F572" s="249" t="s">
        <v>1161</v>
      </c>
      <c r="G572" s="357" t="s">
        <v>1162</v>
      </c>
      <c r="H572" s="336" t="s">
        <v>103</v>
      </c>
      <c r="I572" s="358">
        <v>3.57</v>
      </c>
      <c r="J572" s="251">
        <v>232332</v>
      </c>
      <c r="K572" s="293">
        <f t="shared" si="78"/>
        <v>829425.24</v>
      </c>
      <c r="L572" s="245"/>
      <c r="M572" s="236"/>
      <c r="N572" s="448"/>
    </row>
    <row r="573" spans="2:15" s="230" customFormat="1" ht="40.5">
      <c r="B573" s="231"/>
      <c r="C573" s="246">
        <f t="shared" si="79"/>
        <v>436</v>
      </c>
      <c r="D573" s="335" t="s">
        <v>1152</v>
      </c>
      <c r="E573" s="247" t="s">
        <v>100</v>
      </c>
      <c r="F573" s="249" t="s">
        <v>1163</v>
      </c>
      <c r="G573" s="357" t="s">
        <v>1164</v>
      </c>
      <c r="H573" s="336" t="s">
        <v>114</v>
      </c>
      <c r="I573" s="358">
        <v>41</v>
      </c>
      <c r="J573" s="251">
        <v>106262</v>
      </c>
      <c r="K573" s="293">
        <f t="shared" si="78"/>
        <v>4356742</v>
      </c>
      <c r="L573" s="245"/>
      <c r="M573" s="236"/>
      <c r="N573" s="448"/>
    </row>
    <row r="574" spans="2:15" s="230" customFormat="1" ht="40.5">
      <c r="B574" s="231"/>
      <c r="C574" s="246">
        <f t="shared" si="79"/>
        <v>437</v>
      </c>
      <c r="D574" s="335" t="s">
        <v>1155</v>
      </c>
      <c r="E574" s="247" t="s">
        <v>100</v>
      </c>
      <c r="F574" s="249" t="s">
        <v>1045</v>
      </c>
      <c r="G574" s="357" t="s">
        <v>1046</v>
      </c>
      <c r="H574" s="336" t="s">
        <v>143</v>
      </c>
      <c r="I574" s="358">
        <v>1059</v>
      </c>
      <c r="J574" s="251">
        <v>91716</v>
      </c>
      <c r="K574" s="293">
        <f t="shared" si="78"/>
        <v>97127244</v>
      </c>
      <c r="L574" s="245"/>
      <c r="M574" s="236"/>
      <c r="N574" s="448"/>
    </row>
    <row r="575" spans="2:15" s="230" customFormat="1" ht="19" thickBot="1">
      <c r="B575" s="231"/>
      <c r="C575" s="410"/>
      <c r="D575" s="411"/>
      <c r="E575" s="411"/>
      <c r="F575" s="411"/>
      <c r="G575" s="412"/>
      <c r="H575" s="411"/>
      <c r="I575" s="368"/>
      <c r="J575" s="397" t="s">
        <v>14</v>
      </c>
      <c r="K575" s="370">
        <f>SUM(K562:K574)</f>
        <v>1178820429</v>
      </c>
      <c r="L575" s="245"/>
      <c r="M575" s="266"/>
      <c r="N575" s="448"/>
      <c r="O575" s="459"/>
    </row>
    <row r="576" spans="2:15" s="230" customFormat="1" ht="16" thickBot="1">
      <c r="B576" s="231"/>
      <c r="C576" s="521" t="s">
        <v>15</v>
      </c>
      <c r="D576" s="522"/>
      <c r="E576" s="523"/>
      <c r="F576" s="522"/>
      <c r="G576" s="524"/>
      <c r="H576" s="522"/>
      <c r="I576" s="525"/>
      <c r="J576" s="526"/>
      <c r="K576" s="413">
        <f>K17+K29+K39+K47+K50+K63+K66+K70+K73+K80+K85+K105+K108+K117+K120+K144+K156+K169+K175+K186+K189+K192+K198+K201+K230+K239+K257+K264+K268+K272+K275+K303+K329+K348+K365+K371+K374+K382+K403+K429+K434+K455+K460+K471+K478+K489+K496+K503+K509+K517+K523+K538+K544+K553+K557+K560+K575</f>
        <v>34881266887.229996</v>
      </c>
      <c r="L576" s="414"/>
      <c r="N576" s="458">
        <f>K576-'[115]PRESUPUESTO OFICIAL (Entidad)'!$K$583</f>
        <v>3497551.2999801636</v>
      </c>
      <c r="O576" s="459"/>
    </row>
    <row r="577" spans="1:15" s="230" customFormat="1" ht="15.5">
      <c r="B577" s="231"/>
      <c r="C577" s="415"/>
      <c r="D577" s="415"/>
      <c r="E577" s="416"/>
      <c r="F577" s="416"/>
      <c r="G577" s="417"/>
      <c r="H577" s="415"/>
      <c r="I577" s="418"/>
      <c r="J577" s="419" t="s">
        <v>1175</v>
      </c>
      <c r="K577" s="465">
        <f>K576/1.2995</f>
        <v>26842067631.573677</v>
      </c>
      <c r="L577" s="414"/>
      <c r="N577" s="458">
        <f>K576-K577</f>
        <v>8039199255.6563187</v>
      </c>
      <c r="O577" s="459"/>
    </row>
    <row r="578" spans="1:15" s="230" customFormat="1" ht="15.5">
      <c r="B578" s="231"/>
      <c r="C578" s="415"/>
      <c r="D578" s="415"/>
      <c r="E578" s="416"/>
      <c r="F578" s="416"/>
      <c r="G578" s="417"/>
      <c r="H578" s="415"/>
      <c r="I578" s="418"/>
      <c r="J578" s="419"/>
      <c r="K578" s="443"/>
      <c r="L578" s="414"/>
      <c r="N578" s="448"/>
      <c r="O578" s="459"/>
    </row>
    <row r="579" spans="1:15" s="230" customFormat="1" ht="36" customHeight="1">
      <c r="B579" s="231"/>
      <c r="C579" s="420"/>
      <c r="D579" s="421"/>
      <c r="E579" s="422"/>
      <c r="F579" s="422"/>
      <c r="G579" s="423" t="s">
        <v>1165</v>
      </c>
      <c r="H579" s="424"/>
      <c r="I579" s="368"/>
      <c r="J579" s="425"/>
      <c r="K579" s="426">
        <f>K576</f>
        <v>34881266887.229996</v>
      </c>
      <c r="L579" s="414"/>
      <c r="N579" s="448"/>
      <c r="O579" s="459"/>
    </row>
    <row r="580" spans="1:15" s="230" customFormat="1" ht="15.5">
      <c r="B580" s="231"/>
      <c r="C580" s="420"/>
      <c r="D580" s="427"/>
      <c r="E580" s="427"/>
      <c r="F580" s="427"/>
      <c r="G580" s="517" t="s">
        <v>1166</v>
      </c>
      <c r="H580" s="518"/>
      <c r="I580" s="519"/>
      <c r="J580" s="520"/>
      <c r="K580" s="428">
        <v>5695402.04</v>
      </c>
      <c r="L580" s="414"/>
      <c r="N580" s="448"/>
      <c r="O580" s="459"/>
    </row>
    <row r="581" spans="1:15" s="230" customFormat="1" ht="15.5">
      <c r="B581" s="231"/>
      <c r="C581" s="420"/>
      <c r="D581" s="427"/>
      <c r="E581" s="427"/>
      <c r="F581" s="429"/>
      <c r="G581" s="517" t="s">
        <v>1167</v>
      </c>
      <c r="H581" s="518"/>
      <c r="I581" s="519"/>
      <c r="J581" s="520"/>
      <c r="K581" s="428">
        <v>5131270.54</v>
      </c>
      <c r="L581" s="414"/>
      <c r="N581" s="448"/>
      <c r="O581" s="459"/>
    </row>
    <row r="582" spans="1:15" s="230" customFormat="1" ht="36.75" customHeight="1">
      <c r="B582" s="231"/>
      <c r="C582" s="420"/>
      <c r="D582" s="427"/>
      <c r="E582" s="427"/>
      <c r="F582" s="429"/>
      <c r="G582" s="517" t="s">
        <v>1168</v>
      </c>
      <c r="H582" s="518"/>
      <c r="I582" s="519"/>
      <c r="J582" s="520"/>
      <c r="K582" s="456">
        <v>16670170.473620299</v>
      </c>
      <c r="L582" s="414"/>
      <c r="N582" s="458">
        <v>34908763730</v>
      </c>
      <c r="O582" s="459"/>
    </row>
    <row r="583" spans="1:15" s="230" customFormat="1" ht="32.15" customHeight="1" thickBot="1">
      <c r="B583" s="231"/>
      <c r="C583" s="420"/>
      <c r="D583" s="427"/>
      <c r="E583" s="427"/>
      <c r="F583" s="427"/>
      <c r="G583" s="431" t="s">
        <v>1169</v>
      </c>
      <c r="H583" s="432"/>
      <c r="I583" s="433"/>
      <c r="J583" s="434"/>
      <c r="K583" s="435">
        <f>ROUND((K579+K580+K581+K582),0)</f>
        <v>34908763730</v>
      </c>
      <c r="L583" s="414"/>
      <c r="N583" s="458">
        <f>K583/1423500</f>
        <v>24523.191942395504</v>
      </c>
      <c r="O583" s="459" t="s">
        <v>1176</v>
      </c>
    </row>
    <row r="584" spans="1:15" s="230" customFormat="1" ht="15.5">
      <c r="B584" s="231"/>
      <c r="C584" s="420"/>
      <c r="D584" s="427"/>
      <c r="E584" s="427"/>
      <c r="F584" s="427"/>
      <c r="G584" s="436"/>
      <c r="H584" s="420"/>
      <c r="I584" s="437"/>
      <c r="J584" s="438"/>
      <c r="K584" s="439"/>
      <c r="L584" s="414"/>
      <c r="N584" s="448"/>
    </row>
    <row r="585" spans="1:15" s="201" customFormat="1" ht="15.5" thickBot="1">
      <c r="A585" s="198"/>
      <c r="B585" s="199"/>
      <c r="C585" s="202"/>
      <c r="D585" s="203"/>
      <c r="E585" s="203"/>
      <c r="F585" s="203"/>
      <c r="G585" s="202"/>
      <c r="H585" s="202"/>
      <c r="I585" s="204"/>
      <c r="J585" s="205"/>
      <c r="K585" s="206"/>
      <c r="L585" s="200"/>
      <c r="M585" s="198"/>
      <c r="N585" s="454"/>
    </row>
    <row r="586" spans="1:15" s="201" customFormat="1" ht="15">
      <c r="A586" s="198"/>
      <c r="B586" s="199"/>
      <c r="C586" s="207"/>
      <c r="D586" s="492"/>
      <c r="E586" s="492"/>
      <c r="F586" s="492"/>
      <c r="G586" s="492"/>
      <c r="H586" s="492"/>
      <c r="I586" s="492"/>
      <c r="J586" s="492"/>
      <c r="K586" s="493"/>
      <c r="L586" s="208"/>
      <c r="M586" s="198"/>
      <c r="N586" s="454"/>
    </row>
    <row r="587" spans="1:15" s="201" customFormat="1" ht="36" customHeight="1">
      <c r="A587" s="198"/>
      <c r="B587" s="199"/>
      <c r="C587" s="468" t="s">
        <v>18</v>
      </c>
      <c r="D587" s="469"/>
      <c r="E587" s="469"/>
      <c r="F587" s="469"/>
      <c r="G587" s="469"/>
      <c r="H587" s="491" t="s">
        <v>19</v>
      </c>
      <c r="I587" s="491"/>
      <c r="J587" s="491"/>
      <c r="K587" s="209" t="s">
        <v>20</v>
      </c>
      <c r="L587" s="210"/>
      <c r="M587" s="198"/>
      <c r="N587" s="454"/>
    </row>
    <row r="588" spans="1:15" s="201" customFormat="1" ht="36" customHeight="1">
      <c r="A588" s="198"/>
      <c r="B588" s="199"/>
      <c r="C588" s="468" t="s">
        <v>21</v>
      </c>
      <c r="D588" s="469"/>
      <c r="E588" s="469"/>
      <c r="F588" s="469"/>
      <c r="G588" s="469"/>
      <c r="H588" s="473" t="s">
        <v>22</v>
      </c>
      <c r="I588" s="473"/>
      <c r="J588" s="211" t="s">
        <v>23</v>
      </c>
      <c r="K588" s="212">
        <v>0.24</v>
      </c>
      <c r="L588" s="210"/>
      <c r="M588" s="198"/>
      <c r="N588" s="454"/>
    </row>
    <row r="589" spans="1:15" s="201" customFormat="1" ht="36" customHeight="1">
      <c r="A589" s="198"/>
      <c r="B589" s="199"/>
      <c r="C589" s="468" t="s">
        <v>24</v>
      </c>
      <c r="D589" s="469"/>
      <c r="E589" s="469"/>
      <c r="F589" s="469"/>
      <c r="G589" s="469"/>
      <c r="H589" s="470" t="s">
        <v>25</v>
      </c>
      <c r="I589" s="471"/>
      <c r="J589" s="211" t="s">
        <v>26</v>
      </c>
      <c r="K589" s="212">
        <v>0</v>
      </c>
      <c r="L589" s="210"/>
      <c r="M589" s="198"/>
      <c r="N589" s="454"/>
    </row>
    <row r="590" spans="1:15" s="214" customFormat="1" ht="36" customHeight="1">
      <c r="A590" s="198"/>
      <c r="B590" s="199"/>
      <c r="C590" s="213"/>
      <c r="E590" s="215"/>
      <c r="F590" s="215"/>
      <c r="G590" s="216"/>
      <c r="H590" s="472" t="s">
        <v>27</v>
      </c>
      <c r="I590" s="473"/>
      <c r="J590" s="211" t="s">
        <v>28</v>
      </c>
      <c r="K590" s="212">
        <v>0.05</v>
      </c>
      <c r="L590" s="200"/>
      <c r="M590" s="198"/>
      <c r="N590" s="455"/>
    </row>
    <row r="591" spans="1:15" s="214" customFormat="1" ht="36" customHeight="1">
      <c r="A591" s="198"/>
      <c r="B591" s="199"/>
      <c r="C591" s="217"/>
      <c r="E591" s="218"/>
      <c r="F591" s="218"/>
      <c r="G591" s="219"/>
      <c r="H591" s="474" t="s">
        <v>1170</v>
      </c>
      <c r="I591" s="475"/>
      <c r="J591" s="476"/>
      <c r="K591" s="440" t="s">
        <v>1171</v>
      </c>
      <c r="L591" s="200"/>
      <c r="M591" s="198"/>
      <c r="N591" s="455"/>
    </row>
    <row r="592" spans="1:15" ht="57" customHeight="1">
      <c r="A592" s="188"/>
      <c r="B592" s="189"/>
      <c r="C592" s="217"/>
      <c r="D592" s="218"/>
      <c r="E592" s="218"/>
      <c r="F592" s="218"/>
      <c r="G592" s="219"/>
      <c r="H592" s="473" t="s">
        <v>29</v>
      </c>
      <c r="I592" s="473"/>
      <c r="J592" s="211" t="s">
        <v>30</v>
      </c>
      <c r="K592" s="442" t="s">
        <v>1172</v>
      </c>
      <c r="L592" s="190"/>
      <c r="M592" s="188"/>
    </row>
    <row r="593" spans="1:13" ht="15.5" thickBot="1">
      <c r="A593" s="188"/>
      <c r="B593" s="189"/>
      <c r="C593" s="220"/>
      <c r="D593" s="221"/>
      <c r="E593" s="221"/>
      <c r="F593" s="221"/>
      <c r="G593" s="222"/>
      <c r="H593" s="466"/>
      <c r="I593" s="466"/>
      <c r="J593" s="466"/>
      <c r="K593" s="467"/>
      <c r="L593" s="190"/>
      <c r="M593" s="188"/>
    </row>
    <row r="594" spans="1:13" ht="15.5" thickBot="1">
      <c r="A594" s="188"/>
      <c r="B594" s="223"/>
      <c r="C594" s="224"/>
      <c r="D594" s="224"/>
      <c r="E594" s="225"/>
      <c r="F594" s="224"/>
      <c r="G594" s="226"/>
      <c r="H594" s="224"/>
      <c r="I594" s="224"/>
      <c r="J594" s="224"/>
      <c r="K594" s="224"/>
      <c r="L594" s="227"/>
      <c r="M594" s="188"/>
    </row>
    <row r="595" spans="1:13" ht="15.5" thickTop="1">
      <c r="A595" s="188"/>
      <c r="B595" s="188"/>
      <c r="C595" s="188"/>
      <c r="D595" s="188"/>
      <c r="E595" s="228"/>
      <c r="F595" s="188"/>
      <c r="G595" s="188"/>
      <c r="H595" s="188"/>
      <c r="I595" s="188"/>
      <c r="J595" s="188"/>
      <c r="K595" s="188"/>
      <c r="L595" s="188"/>
      <c r="M595" s="188"/>
    </row>
  </sheetData>
  <mergeCells count="97">
    <mergeCell ref="G1:K1"/>
    <mergeCell ref="G582:J582"/>
    <mergeCell ref="C558:G558"/>
    <mergeCell ref="C561:G561"/>
    <mergeCell ref="C576:J576"/>
    <mergeCell ref="G580:J580"/>
    <mergeCell ref="G581:J581"/>
    <mergeCell ref="C524:G524"/>
    <mergeCell ref="C525:G525"/>
    <mergeCell ref="C539:G539"/>
    <mergeCell ref="C545:G545"/>
    <mergeCell ref="C554:G554"/>
    <mergeCell ref="C498:G498"/>
    <mergeCell ref="C504:G504"/>
    <mergeCell ref="C510:G510"/>
    <mergeCell ref="C456:G456"/>
    <mergeCell ref="C461:G461"/>
    <mergeCell ref="C462:G462"/>
    <mergeCell ref="C511:G511"/>
    <mergeCell ref="C518:G518"/>
    <mergeCell ref="C472:G472"/>
    <mergeCell ref="C479:G479"/>
    <mergeCell ref="C480:G480"/>
    <mergeCell ref="C490:G490"/>
    <mergeCell ref="C497:G497"/>
    <mergeCell ref="C407:G407"/>
    <mergeCell ref="C430:G430"/>
    <mergeCell ref="C431:G431"/>
    <mergeCell ref="C435:G435"/>
    <mergeCell ref="C436:G436"/>
    <mergeCell ref="C375:G375"/>
    <mergeCell ref="C383:G383"/>
    <mergeCell ref="C404:G404"/>
    <mergeCell ref="C405:G405"/>
    <mergeCell ref="C406:G406"/>
    <mergeCell ref="C304:G304"/>
    <mergeCell ref="C330:G330"/>
    <mergeCell ref="C349:G349"/>
    <mergeCell ref="C366:G366"/>
    <mergeCell ref="C372:G372"/>
    <mergeCell ref="C265:G265"/>
    <mergeCell ref="C269:G269"/>
    <mergeCell ref="C273:G273"/>
    <mergeCell ref="C276:G276"/>
    <mergeCell ref="C277:G277"/>
    <mergeCell ref="C202:G202"/>
    <mergeCell ref="C203:G203"/>
    <mergeCell ref="C231:G231"/>
    <mergeCell ref="C240:G240"/>
    <mergeCell ref="C258:G258"/>
    <mergeCell ref="C176:G176"/>
    <mergeCell ref="C187:G187"/>
    <mergeCell ref="C190:G190"/>
    <mergeCell ref="C193:G193"/>
    <mergeCell ref="C199:G199"/>
    <mergeCell ref="C118:G118"/>
    <mergeCell ref="C121:G121"/>
    <mergeCell ref="C145:G145"/>
    <mergeCell ref="C157:G157"/>
    <mergeCell ref="C170:G170"/>
    <mergeCell ref="C74:G74"/>
    <mergeCell ref="C81:G81"/>
    <mergeCell ref="C86:G86"/>
    <mergeCell ref="C106:G106"/>
    <mergeCell ref="C109:G109"/>
    <mergeCell ref="C48:G48"/>
    <mergeCell ref="C51:G51"/>
    <mergeCell ref="C64:G64"/>
    <mergeCell ref="C67:G67"/>
    <mergeCell ref="C71:G71"/>
    <mergeCell ref="E7:F7"/>
    <mergeCell ref="C9:G9"/>
    <mergeCell ref="C18:G18"/>
    <mergeCell ref="C30:G30"/>
    <mergeCell ref="C40:G40"/>
    <mergeCell ref="C3:K4"/>
    <mergeCell ref="C5:K5"/>
    <mergeCell ref="C1:F1"/>
    <mergeCell ref="C588:G588"/>
    <mergeCell ref="C6:K6"/>
    <mergeCell ref="C587:G587"/>
    <mergeCell ref="H587:J587"/>
    <mergeCell ref="H588:I588"/>
    <mergeCell ref="D586:K586"/>
    <mergeCell ref="I7:I8"/>
    <mergeCell ref="J7:J8"/>
    <mergeCell ref="K7:K8"/>
    <mergeCell ref="C7:C8"/>
    <mergeCell ref="D7:D8"/>
    <mergeCell ref="G7:G8"/>
    <mergeCell ref="H7:H8"/>
    <mergeCell ref="H593:K593"/>
    <mergeCell ref="C589:G589"/>
    <mergeCell ref="H589:I589"/>
    <mergeCell ref="H590:I590"/>
    <mergeCell ref="H592:I592"/>
    <mergeCell ref="H591:J591"/>
  </mergeCells>
  <printOptions horizontalCentered="1"/>
  <pageMargins left="0.31496062992125984" right="0.11811023622047245" top="0.86614173228346458" bottom="0.55118110236220474"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N604"/>
  <sheetViews>
    <sheetView showGridLines="0" tabSelected="1" view="pageBreakPreview" topLeftCell="A581" zoomScaleNormal="100" zoomScaleSheetLayoutView="100" zoomScalePageLayoutView="91" workbookViewId="0">
      <selection activeCell="C13" sqref="C13:G13"/>
    </sheetView>
  </sheetViews>
  <sheetFormatPr baseColWidth="10" defaultColWidth="11.453125" defaultRowHeight="14"/>
  <cols>
    <col min="1" max="1" width="7.81640625" style="1" customWidth="1"/>
    <col min="2" max="2" width="3.453125" style="1" customWidth="1"/>
    <col min="3" max="3" width="7.54296875" style="1" customWidth="1"/>
    <col min="4" max="4" width="15.453125" style="1" customWidth="1"/>
    <col min="5" max="5" width="16.179687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179"/>
      <c r="D2" s="179"/>
      <c r="E2" s="180"/>
      <c r="F2" s="179"/>
      <c r="G2" s="179"/>
      <c r="H2" s="179"/>
      <c r="I2" s="179"/>
      <c r="J2" s="179"/>
      <c r="K2" s="179"/>
      <c r="L2" s="8"/>
      <c r="M2" s="5"/>
    </row>
    <row r="3" spans="1:13" ht="26.25" customHeight="1">
      <c r="A3" s="5"/>
      <c r="B3" s="9"/>
      <c r="C3" s="486" t="s">
        <v>0</v>
      </c>
      <c r="D3" s="487"/>
      <c r="E3" s="487"/>
      <c r="F3" s="487"/>
      <c r="G3" s="5"/>
      <c r="H3" s="5"/>
      <c r="I3" s="5"/>
      <c r="J3" s="5"/>
      <c r="K3" s="5"/>
      <c r="L3" s="10"/>
      <c r="M3" s="5"/>
    </row>
    <row r="4" spans="1:13" ht="15.5">
      <c r="A4" s="5"/>
      <c r="B4" s="9"/>
      <c r="C4" s="157"/>
      <c r="D4" s="158" t="s">
        <v>1</v>
      </c>
      <c r="E4" s="157"/>
      <c r="F4" s="158"/>
      <c r="G4" s="5"/>
      <c r="H4" s="5"/>
      <c r="I4" s="5"/>
      <c r="J4" s="5"/>
      <c r="K4" s="5"/>
      <c r="L4" s="10"/>
      <c r="M4" s="5"/>
    </row>
    <row r="5" spans="1:13" ht="15.5">
      <c r="A5" s="5"/>
      <c r="B5" s="9"/>
      <c r="C5" s="529" t="s">
        <v>31</v>
      </c>
      <c r="D5" s="529"/>
      <c r="E5" s="529"/>
      <c r="F5" s="529"/>
      <c r="G5" s="529"/>
      <c r="H5" s="529"/>
      <c r="I5" s="529"/>
      <c r="J5" s="529"/>
      <c r="K5" s="529"/>
      <c r="L5" s="10"/>
      <c r="M5" s="5"/>
    </row>
    <row r="6" spans="1:13" ht="16" thickBot="1">
      <c r="A6" s="5"/>
      <c r="B6" s="9"/>
      <c r="C6" s="530" t="s">
        <v>32</v>
      </c>
      <c r="D6" s="530"/>
      <c r="E6" s="530"/>
      <c r="F6" s="530"/>
      <c r="G6" s="530"/>
      <c r="H6" s="530"/>
      <c r="I6" s="530"/>
      <c r="J6" s="530"/>
      <c r="K6" s="530"/>
      <c r="L6" s="10"/>
      <c r="M6" s="5"/>
    </row>
    <row r="7" spans="1:13" s="18" customFormat="1" ht="16.5" hidden="1" customHeight="1">
      <c r="A7" s="17"/>
      <c r="B7" s="171"/>
      <c r="C7" s="531" t="s">
        <v>33</v>
      </c>
      <c r="D7" s="532"/>
      <c r="E7" s="532"/>
      <c r="F7" s="532"/>
      <c r="G7" s="532"/>
      <c r="H7" s="532"/>
      <c r="I7" s="532"/>
      <c r="J7" s="532"/>
      <c r="K7" s="533"/>
      <c r="L7" s="19"/>
      <c r="M7" s="17"/>
    </row>
    <row r="8" spans="1:13" ht="74.25" hidden="1" customHeight="1">
      <c r="A8" s="5"/>
      <c r="B8" s="172"/>
      <c r="C8" s="534"/>
      <c r="D8" s="535"/>
      <c r="E8" s="535"/>
      <c r="F8" s="535"/>
      <c r="G8" s="535"/>
      <c r="H8" s="535"/>
      <c r="I8" s="535"/>
      <c r="J8" s="535"/>
      <c r="K8" s="536"/>
      <c r="L8" s="10"/>
      <c r="M8" s="5"/>
    </row>
    <row r="9" spans="1:13" ht="34.5" hidden="1" customHeight="1">
      <c r="A9" s="5"/>
      <c r="B9" s="172"/>
      <c r="C9" s="537" t="s">
        <v>34</v>
      </c>
      <c r="D9" s="538"/>
      <c r="E9" s="538"/>
      <c r="F9" s="538"/>
      <c r="G9" s="538"/>
      <c r="H9" s="538"/>
      <c r="I9" s="538"/>
      <c r="J9" s="538"/>
      <c r="K9" s="539"/>
      <c r="L9" s="10"/>
      <c r="M9" s="5"/>
    </row>
    <row r="10" spans="1:13" ht="63.75" customHeight="1" thickBot="1">
      <c r="A10" s="5"/>
      <c r="B10" s="172"/>
      <c r="C10" s="488" t="s">
        <v>1173</v>
      </c>
      <c r="D10" s="489"/>
      <c r="E10" s="489"/>
      <c r="F10" s="489"/>
      <c r="G10" s="489"/>
      <c r="H10" s="489"/>
      <c r="I10" s="489"/>
      <c r="J10" s="489"/>
      <c r="K10" s="490"/>
      <c r="L10" s="10"/>
      <c r="M10" s="5"/>
    </row>
    <row r="11" spans="1:13" ht="30" customHeight="1">
      <c r="A11" s="5"/>
      <c r="B11" s="9"/>
      <c r="C11" s="540" t="s">
        <v>4</v>
      </c>
      <c r="D11" s="542" t="s">
        <v>5</v>
      </c>
      <c r="E11" s="544" t="s">
        <v>6</v>
      </c>
      <c r="F11" s="544"/>
      <c r="G11" s="540" t="s">
        <v>7</v>
      </c>
      <c r="H11" s="542" t="s">
        <v>8</v>
      </c>
      <c r="I11" s="542" t="s">
        <v>9</v>
      </c>
      <c r="J11" s="545" t="s">
        <v>10</v>
      </c>
      <c r="K11" s="547" t="s">
        <v>11</v>
      </c>
      <c r="L11" s="10"/>
      <c r="M11" s="5"/>
    </row>
    <row r="12" spans="1:13" ht="30" customHeight="1" thickBot="1">
      <c r="A12" s="5"/>
      <c r="B12" s="9"/>
      <c r="C12" s="541"/>
      <c r="D12" s="543"/>
      <c r="E12" s="127" t="s">
        <v>12</v>
      </c>
      <c r="F12" s="127" t="s">
        <v>13</v>
      </c>
      <c r="G12" s="541"/>
      <c r="H12" s="543"/>
      <c r="I12" s="543"/>
      <c r="J12" s="546"/>
      <c r="K12" s="548"/>
      <c r="L12" s="10"/>
      <c r="M12" s="5"/>
    </row>
    <row r="13" spans="1:13" s="230" customFormat="1" ht="15.5">
      <c r="B13" s="231"/>
      <c r="C13" s="503" t="s">
        <v>98</v>
      </c>
      <c r="D13" s="504"/>
      <c r="E13" s="504"/>
      <c r="F13" s="504"/>
      <c r="G13" s="504"/>
      <c r="H13" s="232"/>
      <c r="I13" s="232"/>
      <c r="J13" s="233"/>
      <c r="K13" s="234"/>
      <c r="L13" s="235"/>
    </row>
    <row r="14" spans="1:13" s="236" customFormat="1" ht="40.5">
      <c r="B14" s="237"/>
      <c r="C14" s="238">
        <v>1</v>
      </c>
      <c r="D14" s="239" t="s">
        <v>99</v>
      </c>
      <c r="E14" s="239" t="s">
        <v>100</v>
      </c>
      <c r="F14" s="239" t="s">
        <v>101</v>
      </c>
      <c r="G14" s="240" t="s">
        <v>102</v>
      </c>
      <c r="H14" s="241" t="s">
        <v>103</v>
      </c>
      <c r="I14" s="242">
        <v>8350</v>
      </c>
      <c r="J14" s="243"/>
      <c r="K14" s="244">
        <f t="shared" ref="K14:K20" si="0">ROUND(I14*J14,2)</f>
        <v>0</v>
      </c>
      <c r="L14" s="245"/>
    </row>
    <row r="15" spans="1:13" s="236" customFormat="1" ht="40.5">
      <c r="B15" s="237"/>
      <c r="C15" s="246">
        <v>2</v>
      </c>
      <c r="D15" s="247" t="s">
        <v>104</v>
      </c>
      <c r="E15" s="247" t="s">
        <v>100</v>
      </c>
      <c r="F15" s="247" t="s">
        <v>105</v>
      </c>
      <c r="G15" s="248" t="s">
        <v>106</v>
      </c>
      <c r="H15" s="249" t="s">
        <v>103</v>
      </c>
      <c r="I15" s="250">
        <v>800</v>
      </c>
      <c r="J15" s="251"/>
      <c r="K15" s="252">
        <f t="shared" si="0"/>
        <v>0</v>
      </c>
      <c r="L15" s="245"/>
    </row>
    <row r="16" spans="1:13" s="236" customFormat="1" ht="40.5">
      <c r="B16" s="237"/>
      <c r="C16" s="246">
        <v>3</v>
      </c>
      <c r="D16" s="247" t="s">
        <v>107</v>
      </c>
      <c r="E16" s="247" t="s">
        <v>100</v>
      </c>
      <c r="F16" s="247" t="s">
        <v>108</v>
      </c>
      <c r="G16" s="248" t="s">
        <v>109</v>
      </c>
      <c r="H16" s="249" t="s">
        <v>110</v>
      </c>
      <c r="I16" s="250">
        <v>400</v>
      </c>
      <c r="J16" s="251"/>
      <c r="K16" s="252">
        <f t="shared" si="0"/>
        <v>0</v>
      </c>
      <c r="L16" s="245"/>
    </row>
    <row r="17" spans="2:12" s="236" customFormat="1" ht="40.5">
      <c r="B17" s="237"/>
      <c r="C17" s="246">
        <v>4</v>
      </c>
      <c r="D17" s="247" t="s">
        <v>111</v>
      </c>
      <c r="E17" s="247" t="s">
        <v>100</v>
      </c>
      <c r="F17" s="247" t="s">
        <v>112</v>
      </c>
      <c r="G17" s="248" t="s">
        <v>113</v>
      </c>
      <c r="H17" s="249" t="s">
        <v>114</v>
      </c>
      <c r="I17" s="250">
        <v>10</v>
      </c>
      <c r="J17" s="251"/>
      <c r="K17" s="252">
        <f t="shared" si="0"/>
        <v>0</v>
      </c>
      <c r="L17" s="245"/>
    </row>
    <row r="18" spans="2:12" s="236" customFormat="1" ht="40.5">
      <c r="B18" s="237"/>
      <c r="C18" s="246">
        <v>5</v>
      </c>
      <c r="D18" s="247" t="s">
        <v>115</v>
      </c>
      <c r="E18" s="247" t="s">
        <v>100</v>
      </c>
      <c r="F18" s="247" t="s">
        <v>116</v>
      </c>
      <c r="G18" s="248" t="s">
        <v>117</v>
      </c>
      <c r="H18" s="249" t="s">
        <v>114</v>
      </c>
      <c r="I18" s="250">
        <v>100</v>
      </c>
      <c r="J18" s="251"/>
      <c r="K18" s="252">
        <f t="shared" si="0"/>
        <v>0</v>
      </c>
      <c r="L18" s="245"/>
    </row>
    <row r="19" spans="2:12" s="236" customFormat="1" ht="40.5">
      <c r="B19" s="237"/>
      <c r="C19" s="246">
        <v>6</v>
      </c>
      <c r="D19" s="247" t="s">
        <v>118</v>
      </c>
      <c r="E19" s="247" t="s">
        <v>119</v>
      </c>
      <c r="F19" s="247" t="s">
        <v>120</v>
      </c>
      <c r="G19" s="248" t="s">
        <v>121</v>
      </c>
      <c r="H19" s="249" t="s">
        <v>114</v>
      </c>
      <c r="I19" s="250">
        <v>1</v>
      </c>
      <c r="J19" s="251"/>
      <c r="K19" s="252">
        <f t="shared" si="0"/>
        <v>0</v>
      </c>
      <c r="L19" s="245"/>
    </row>
    <row r="20" spans="2:12" s="236" customFormat="1" ht="54">
      <c r="B20" s="237"/>
      <c r="C20" s="253">
        <v>7</v>
      </c>
      <c r="D20" s="254" t="s">
        <v>120</v>
      </c>
      <c r="E20" s="254" t="s">
        <v>100</v>
      </c>
      <c r="F20" s="254" t="s">
        <v>122</v>
      </c>
      <c r="G20" s="255" t="s">
        <v>123</v>
      </c>
      <c r="H20" s="256" t="s">
        <v>114</v>
      </c>
      <c r="I20" s="257">
        <v>1</v>
      </c>
      <c r="J20" s="258"/>
      <c r="K20" s="259">
        <f t="shared" si="0"/>
        <v>0</v>
      </c>
      <c r="L20" s="245"/>
    </row>
    <row r="21" spans="2:12" s="230" customFormat="1" ht="16" thickBot="1">
      <c r="B21" s="231"/>
      <c r="C21" s="260"/>
      <c r="D21" s="261"/>
      <c r="E21" s="261"/>
      <c r="F21" s="261"/>
      <c r="G21" s="262"/>
      <c r="H21" s="261"/>
      <c r="I21" s="263"/>
      <c r="J21" s="264"/>
      <c r="K21" s="265">
        <f>SUM(K14:K20)</f>
        <v>0</v>
      </c>
      <c r="L21" s="235"/>
    </row>
    <row r="22" spans="2:12" s="230" customFormat="1" ht="15.5">
      <c r="B22" s="231"/>
      <c r="C22" s="503" t="s">
        <v>124</v>
      </c>
      <c r="D22" s="504"/>
      <c r="E22" s="504"/>
      <c r="F22" s="504"/>
      <c r="G22" s="504"/>
      <c r="H22" s="232"/>
      <c r="I22" s="232"/>
      <c r="J22" s="233"/>
      <c r="K22" s="234"/>
      <c r="L22" s="235"/>
    </row>
    <row r="23" spans="2:12" s="236" customFormat="1" ht="40.5">
      <c r="B23" s="237"/>
      <c r="C23" s="238">
        <f>C20+1</f>
        <v>8</v>
      </c>
      <c r="D23" s="239" t="s">
        <v>125</v>
      </c>
      <c r="E23" s="239" t="s">
        <v>100</v>
      </c>
      <c r="F23" s="241" t="s">
        <v>126</v>
      </c>
      <c r="G23" s="267" t="s">
        <v>127</v>
      </c>
      <c r="H23" s="268" t="s">
        <v>103</v>
      </c>
      <c r="I23" s="269">
        <v>6000</v>
      </c>
      <c r="J23" s="243"/>
      <c r="K23" s="244">
        <f t="shared" ref="K23:K32" si="1">ROUND(I23*J23,2)</f>
        <v>0</v>
      </c>
      <c r="L23" s="245"/>
    </row>
    <row r="24" spans="2:12" s="236" customFormat="1" ht="40.5">
      <c r="B24" s="237"/>
      <c r="C24" s="246">
        <f t="shared" ref="C24:C32" si="2">C23+1</f>
        <v>9</v>
      </c>
      <c r="D24" s="247" t="s">
        <v>128</v>
      </c>
      <c r="E24" s="247" t="s">
        <v>100</v>
      </c>
      <c r="F24" s="249" t="s">
        <v>129</v>
      </c>
      <c r="G24" s="270" t="s">
        <v>130</v>
      </c>
      <c r="H24" s="271" t="s">
        <v>103</v>
      </c>
      <c r="I24" s="272">
        <v>1500</v>
      </c>
      <c r="J24" s="251"/>
      <c r="K24" s="252">
        <f t="shared" si="1"/>
        <v>0</v>
      </c>
      <c r="L24" s="245"/>
    </row>
    <row r="25" spans="2:12" s="236" customFormat="1" ht="40.5">
      <c r="B25" s="237"/>
      <c r="C25" s="246">
        <f t="shared" si="2"/>
        <v>10</v>
      </c>
      <c r="D25" s="247" t="s">
        <v>131</v>
      </c>
      <c r="E25" s="247" t="s">
        <v>100</v>
      </c>
      <c r="F25" s="249" t="s">
        <v>132</v>
      </c>
      <c r="G25" s="270" t="s">
        <v>133</v>
      </c>
      <c r="H25" s="271" t="s">
        <v>103</v>
      </c>
      <c r="I25" s="272">
        <v>1500</v>
      </c>
      <c r="J25" s="251"/>
      <c r="K25" s="252">
        <f t="shared" si="1"/>
        <v>0</v>
      </c>
      <c r="L25" s="245"/>
    </row>
    <row r="26" spans="2:12" s="236" customFormat="1" ht="40.5">
      <c r="B26" s="237"/>
      <c r="C26" s="246">
        <f t="shared" si="2"/>
        <v>11</v>
      </c>
      <c r="D26" s="247" t="s">
        <v>134</v>
      </c>
      <c r="E26" s="247" t="s">
        <v>100</v>
      </c>
      <c r="F26" s="249" t="s">
        <v>135</v>
      </c>
      <c r="G26" s="270" t="s">
        <v>136</v>
      </c>
      <c r="H26" s="271" t="s">
        <v>103</v>
      </c>
      <c r="I26" s="272">
        <v>1500</v>
      </c>
      <c r="J26" s="251"/>
      <c r="K26" s="252">
        <f t="shared" si="1"/>
        <v>0</v>
      </c>
      <c r="L26" s="245"/>
    </row>
    <row r="27" spans="2:12" s="236" customFormat="1" ht="40.5">
      <c r="B27" s="237"/>
      <c r="C27" s="246">
        <f t="shared" si="2"/>
        <v>12</v>
      </c>
      <c r="D27" s="247" t="s">
        <v>137</v>
      </c>
      <c r="E27" s="247" t="s">
        <v>100</v>
      </c>
      <c r="F27" s="249" t="s">
        <v>138</v>
      </c>
      <c r="G27" s="270" t="s">
        <v>139</v>
      </c>
      <c r="H27" s="271" t="s">
        <v>103</v>
      </c>
      <c r="I27" s="272">
        <v>360</v>
      </c>
      <c r="J27" s="251"/>
      <c r="K27" s="252">
        <f t="shared" si="1"/>
        <v>0</v>
      </c>
      <c r="L27" s="245"/>
    </row>
    <row r="28" spans="2:12" s="236" customFormat="1" ht="40.5">
      <c r="B28" s="237"/>
      <c r="C28" s="246">
        <f t="shared" si="2"/>
        <v>13</v>
      </c>
      <c r="D28" s="247" t="s">
        <v>140</v>
      </c>
      <c r="E28" s="247" t="s">
        <v>100</v>
      </c>
      <c r="F28" s="273" t="s">
        <v>141</v>
      </c>
      <c r="G28" s="274" t="s">
        <v>142</v>
      </c>
      <c r="H28" s="275" t="s">
        <v>143</v>
      </c>
      <c r="I28" s="276">
        <v>3814.31</v>
      </c>
      <c r="J28" s="251"/>
      <c r="K28" s="252">
        <f t="shared" si="1"/>
        <v>0</v>
      </c>
      <c r="L28" s="245"/>
    </row>
    <row r="29" spans="2:12" s="236" customFormat="1" ht="40.5">
      <c r="B29" s="237"/>
      <c r="C29" s="246">
        <f t="shared" si="2"/>
        <v>14</v>
      </c>
      <c r="D29" s="247" t="s">
        <v>144</v>
      </c>
      <c r="E29" s="247" t="s">
        <v>100</v>
      </c>
      <c r="F29" s="273" t="s">
        <v>145</v>
      </c>
      <c r="G29" s="274" t="s">
        <v>146</v>
      </c>
      <c r="H29" s="275" t="s">
        <v>143</v>
      </c>
      <c r="I29" s="276">
        <v>1165.31</v>
      </c>
      <c r="J29" s="251"/>
      <c r="K29" s="252">
        <f t="shared" si="1"/>
        <v>0</v>
      </c>
      <c r="L29" s="245"/>
    </row>
    <row r="30" spans="2:12" s="236" customFormat="1" ht="40.5">
      <c r="B30" s="237"/>
      <c r="C30" s="246">
        <f t="shared" si="2"/>
        <v>15</v>
      </c>
      <c r="D30" s="247" t="s">
        <v>147</v>
      </c>
      <c r="E30" s="247" t="s">
        <v>100</v>
      </c>
      <c r="F30" s="249" t="s">
        <v>148</v>
      </c>
      <c r="G30" s="270" t="s">
        <v>149</v>
      </c>
      <c r="H30" s="271" t="s">
        <v>150</v>
      </c>
      <c r="I30" s="272">
        <v>22800.31</v>
      </c>
      <c r="J30" s="251"/>
      <c r="K30" s="252">
        <f t="shared" si="1"/>
        <v>0</v>
      </c>
      <c r="L30" s="245"/>
    </row>
    <row r="31" spans="2:12" s="236" customFormat="1" ht="40.5">
      <c r="B31" s="237"/>
      <c r="C31" s="246">
        <f t="shared" si="2"/>
        <v>16</v>
      </c>
      <c r="D31" s="247" t="s">
        <v>151</v>
      </c>
      <c r="E31" s="247" t="s">
        <v>100</v>
      </c>
      <c r="F31" s="249" t="s">
        <v>152</v>
      </c>
      <c r="G31" s="270" t="s">
        <v>153</v>
      </c>
      <c r="H31" s="271" t="s">
        <v>143</v>
      </c>
      <c r="I31" s="272">
        <v>331.2</v>
      </c>
      <c r="J31" s="251"/>
      <c r="K31" s="252">
        <f t="shared" si="1"/>
        <v>0</v>
      </c>
      <c r="L31" s="245"/>
    </row>
    <row r="32" spans="2:12" s="236" customFormat="1" ht="40.5">
      <c r="B32" s="237"/>
      <c r="C32" s="253">
        <f t="shared" si="2"/>
        <v>17</v>
      </c>
      <c r="D32" s="254" t="s">
        <v>154</v>
      </c>
      <c r="E32" s="254" t="s">
        <v>119</v>
      </c>
      <c r="F32" s="256" t="s">
        <v>155</v>
      </c>
      <c r="G32" s="278" t="s">
        <v>156</v>
      </c>
      <c r="H32" s="279" t="s">
        <v>157</v>
      </c>
      <c r="I32" s="280">
        <v>7</v>
      </c>
      <c r="J32" s="258"/>
      <c r="K32" s="259">
        <f t="shared" si="1"/>
        <v>0</v>
      </c>
      <c r="L32" s="245"/>
    </row>
    <row r="33" spans="2:13" s="236" customFormat="1" ht="16" thickBot="1">
      <c r="B33" s="237"/>
      <c r="C33" s="281"/>
      <c r="D33" s="282"/>
      <c r="E33" s="282"/>
      <c r="F33" s="282"/>
      <c r="G33" s="283"/>
      <c r="H33" s="282"/>
      <c r="I33" s="284"/>
      <c r="J33" s="264"/>
      <c r="K33" s="265">
        <f>SUM(K23:K32)</f>
        <v>0</v>
      </c>
      <c r="L33" s="245"/>
    </row>
    <row r="34" spans="2:13" s="236" customFormat="1" ht="15.5">
      <c r="B34" s="237"/>
      <c r="C34" s="503" t="s">
        <v>158</v>
      </c>
      <c r="D34" s="504"/>
      <c r="E34" s="504"/>
      <c r="F34" s="504"/>
      <c r="G34" s="504"/>
      <c r="H34" s="285"/>
      <c r="I34" s="285"/>
      <c r="J34" s="233"/>
      <c r="K34" s="286"/>
      <c r="L34" s="245"/>
    </row>
    <row r="35" spans="2:13" s="236" customFormat="1" ht="40.5">
      <c r="B35" s="237"/>
      <c r="C35" s="238">
        <f>C32+1</f>
        <v>18</v>
      </c>
      <c r="D35" s="239" t="s">
        <v>159</v>
      </c>
      <c r="E35" s="239" t="s">
        <v>100</v>
      </c>
      <c r="F35" s="241" t="s">
        <v>160</v>
      </c>
      <c r="G35" s="287" t="s">
        <v>161</v>
      </c>
      <c r="H35" s="241" t="s">
        <v>143</v>
      </c>
      <c r="I35" s="242">
        <v>15239.61</v>
      </c>
      <c r="J35" s="243"/>
      <c r="K35" s="244">
        <f t="shared" ref="K35:K42" si="3">ROUND(I35*J35,2)</f>
        <v>0</v>
      </c>
      <c r="L35" s="245"/>
    </row>
    <row r="36" spans="2:13" s="236" customFormat="1" ht="40.5">
      <c r="B36" s="237"/>
      <c r="C36" s="246">
        <f t="shared" ref="C36:C42" si="4">C35+1</f>
        <v>19</v>
      </c>
      <c r="D36" s="247" t="s">
        <v>162</v>
      </c>
      <c r="E36" s="247" t="s">
        <v>100</v>
      </c>
      <c r="F36" s="249" t="s">
        <v>141</v>
      </c>
      <c r="G36" s="288" t="s">
        <v>142</v>
      </c>
      <c r="H36" s="249" t="s">
        <v>143</v>
      </c>
      <c r="I36" s="250">
        <v>15239.61</v>
      </c>
      <c r="J36" s="251"/>
      <c r="K36" s="252">
        <f t="shared" si="3"/>
        <v>0</v>
      </c>
      <c r="L36" s="245"/>
    </row>
    <row r="37" spans="2:13" s="236" customFormat="1" ht="40.5">
      <c r="B37" s="237"/>
      <c r="C37" s="246">
        <f t="shared" si="4"/>
        <v>20</v>
      </c>
      <c r="D37" s="247" t="s">
        <v>163</v>
      </c>
      <c r="E37" s="247" t="s">
        <v>100</v>
      </c>
      <c r="F37" s="249" t="s">
        <v>164</v>
      </c>
      <c r="G37" s="288" t="s">
        <v>165</v>
      </c>
      <c r="H37" s="249" t="s">
        <v>143</v>
      </c>
      <c r="I37" s="250">
        <v>110.96</v>
      </c>
      <c r="J37" s="251"/>
      <c r="K37" s="252">
        <f t="shared" si="3"/>
        <v>0</v>
      </c>
      <c r="L37" s="245"/>
    </row>
    <row r="38" spans="2:13" s="236" customFormat="1" ht="40.5">
      <c r="B38" s="237"/>
      <c r="C38" s="246">
        <f t="shared" si="4"/>
        <v>21</v>
      </c>
      <c r="D38" s="247" t="s">
        <v>166</v>
      </c>
      <c r="E38" s="247" t="s">
        <v>100</v>
      </c>
      <c r="F38" s="249" t="s">
        <v>167</v>
      </c>
      <c r="G38" s="288" t="s">
        <v>168</v>
      </c>
      <c r="H38" s="249" t="s">
        <v>143</v>
      </c>
      <c r="I38" s="250">
        <v>406.93</v>
      </c>
      <c r="J38" s="251"/>
      <c r="K38" s="252">
        <f t="shared" si="3"/>
        <v>0</v>
      </c>
      <c r="L38" s="245"/>
    </row>
    <row r="39" spans="2:13" s="236" customFormat="1" ht="40.5">
      <c r="B39" s="237"/>
      <c r="C39" s="246">
        <f t="shared" si="4"/>
        <v>22</v>
      </c>
      <c r="D39" s="247" t="s">
        <v>169</v>
      </c>
      <c r="E39" s="247" t="s">
        <v>119</v>
      </c>
      <c r="F39" s="249" t="s">
        <v>170</v>
      </c>
      <c r="G39" s="288" t="s">
        <v>171</v>
      </c>
      <c r="H39" s="249" t="s">
        <v>143</v>
      </c>
      <c r="I39" s="250">
        <v>147.26</v>
      </c>
      <c r="J39" s="251"/>
      <c r="K39" s="252">
        <f t="shared" si="3"/>
        <v>0</v>
      </c>
      <c r="L39" s="245"/>
    </row>
    <row r="40" spans="2:13" s="236" customFormat="1" ht="40.5">
      <c r="B40" s="237"/>
      <c r="C40" s="246">
        <f t="shared" si="4"/>
        <v>23</v>
      </c>
      <c r="D40" s="247" t="s">
        <v>172</v>
      </c>
      <c r="E40" s="247" t="s">
        <v>119</v>
      </c>
      <c r="F40" s="249" t="s">
        <v>173</v>
      </c>
      <c r="G40" s="288" t="s">
        <v>174</v>
      </c>
      <c r="H40" s="249" t="s">
        <v>143</v>
      </c>
      <c r="I40" s="250">
        <v>260.57</v>
      </c>
      <c r="J40" s="251"/>
      <c r="K40" s="252">
        <f t="shared" si="3"/>
        <v>0</v>
      </c>
      <c r="L40" s="245"/>
    </row>
    <row r="41" spans="2:13" s="236" customFormat="1" ht="40.5">
      <c r="B41" s="237"/>
      <c r="C41" s="246">
        <f t="shared" si="4"/>
        <v>24</v>
      </c>
      <c r="D41" s="247" t="s">
        <v>175</v>
      </c>
      <c r="E41" s="247" t="s">
        <v>119</v>
      </c>
      <c r="F41" s="249" t="s">
        <v>176</v>
      </c>
      <c r="G41" s="288" t="s">
        <v>177</v>
      </c>
      <c r="H41" s="249" t="s">
        <v>143</v>
      </c>
      <c r="I41" s="250">
        <v>558.59</v>
      </c>
      <c r="J41" s="251"/>
      <c r="K41" s="252">
        <f t="shared" si="3"/>
        <v>0</v>
      </c>
      <c r="L41" s="245"/>
    </row>
    <row r="42" spans="2:13" s="236" customFormat="1" ht="40.5">
      <c r="B42" s="237"/>
      <c r="C42" s="253">
        <f t="shared" si="4"/>
        <v>25</v>
      </c>
      <c r="D42" s="254" t="s">
        <v>178</v>
      </c>
      <c r="E42" s="254" t="s">
        <v>100</v>
      </c>
      <c r="F42" s="256" t="s">
        <v>179</v>
      </c>
      <c r="G42" s="289" t="s">
        <v>180</v>
      </c>
      <c r="H42" s="256" t="s">
        <v>181</v>
      </c>
      <c r="I42" s="257">
        <v>82816.87</v>
      </c>
      <c r="J42" s="258"/>
      <c r="K42" s="259">
        <f t="shared" si="3"/>
        <v>0</v>
      </c>
      <c r="L42" s="245"/>
    </row>
    <row r="43" spans="2:13" s="236" customFormat="1" ht="16" thickBot="1">
      <c r="B43" s="237"/>
      <c r="C43" s="281"/>
      <c r="D43" s="282"/>
      <c r="E43" s="282"/>
      <c r="F43" s="282"/>
      <c r="G43" s="283"/>
      <c r="H43" s="282"/>
      <c r="I43" s="284"/>
      <c r="J43" s="264"/>
      <c r="K43" s="265">
        <f>SUM(K35:K42)</f>
        <v>0</v>
      </c>
      <c r="L43" s="245"/>
    </row>
    <row r="44" spans="2:13" s="236" customFormat="1" ht="15.5">
      <c r="B44" s="237"/>
      <c r="C44" s="503" t="s">
        <v>182</v>
      </c>
      <c r="D44" s="504"/>
      <c r="E44" s="504"/>
      <c r="F44" s="504"/>
      <c r="G44" s="504"/>
      <c r="H44" s="285"/>
      <c r="I44" s="285"/>
      <c r="J44" s="233"/>
      <c r="K44" s="286"/>
      <c r="L44" s="245"/>
    </row>
    <row r="45" spans="2:13" s="230" customFormat="1" ht="40.5">
      <c r="B45" s="231"/>
      <c r="C45" s="238">
        <f>C42+1</f>
        <v>26</v>
      </c>
      <c r="D45" s="239" t="s">
        <v>183</v>
      </c>
      <c r="E45" s="239" t="s">
        <v>100</v>
      </c>
      <c r="F45" s="241" t="s">
        <v>184</v>
      </c>
      <c r="G45" s="290" t="s">
        <v>185</v>
      </c>
      <c r="H45" s="241" t="s">
        <v>143</v>
      </c>
      <c r="I45" s="242">
        <v>703.31</v>
      </c>
      <c r="J45" s="243"/>
      <c r="K45" s="291">
        <f t="shared" ref="K45:K50" si="5">ROUND(I45*J45,2)</f>
        <v>0</v>
      </c>
      <c r="L45" s="245"/>
      <c r="M45" s="236"/>
    </row>
    <row r="46" spans="2:13" s="230" customFormat="1" ht="40.5">
      <c r="B46" s="231"/>
      <c r="C46" s="246">
        <f t="shared" ref="C46:C50" si="6">C45+1</f>
        <v>27</v>
      </c>
      <c r="D46" s="247" t="s">
        <v>186</v>
      </c>
      <c r="E46" s="247" t="s">
        <v>100</v>
      </c>
      <c r="F46" s="249" t="s">
        <v>187</v>
      </c>
      <c r="G46" s="292" t="s">
        <v>188</v>
      </c>
      <c r="H46" s="249" t="s">
        <v>143</v>
      </c>
      <c r="I46" s="250">
        <v>749.18</v>
      </c>
      <c r="J46" s="251"/>
      <c r="K46" s="293">
        <f t="shared" si="5"/>
        <v>0</v>
      </c>
      <c r="L46" s="245"/>
      <c r="M46" s="236"/>
    </row>
    <row r="47" spans="2:13" s="230" customFormat="1" ht="40.5">
      <c r="B47" s="231"/>
      <c r="C47" s="246">
        <f t="shared" si="6"/>
        <v>28</v>
      </c>
      <c r="D47" s="247" t="s">
        <v>189</v>
      </c>
      <c r="E47" s="247" t="s">
        <v>100</v>
      </c>
      <c r="F47" s="249" t="s">
        <v>190</v>
      </c>
      <c r="G47" s="292" t="s">
        <v>191</v>
      </c>
      <c r="H47" s="249" t="s">
        <v>143</v>
      </c>
      <c r="I47" s="250">
        <v>221.73</v>
      </c>
      <c r="J47" s="251"/>
      <c r="K47" s="293">
        <f t="shared" si="5"/>
        <v>0</v>
      </c>
      <c r="L47" s="245"/>
      <c r="M47" s="236"/>
    </row>
    <row r="48" spans="2:13" s="230" customFormat="1" ht="40.5">
      <c r="B48" s="231"/>
      <c r="C48" s="246">
        <f t="shared" si="6"/>
        <v>29</v>
      </c>
      <c r="D48" s="247" t="s">
        <v>192</v>
      </c>
      <c r="E48" s="247" t="s">
        <v>119</v>
      </c>
      <c r="F48" s="249" t="s">
        <v>193</v>
      </c>
      <c r="G48" s="292" t="s">
        <v>194</v>
      </c>
      <c r="H48" s="249" t="s">
        <v>143</v>
      </c>
      <c r="I48" s="250">
        <v>25.28</v>
      </c>
      <c r="J48" s="251"/>
      <c r="K48" s="293">
        <f t="shared" si="5"/>
        <v>0</v>
      </c>
      <c r="L48" s="245"/>
      <c r="M48" s="236"/>
    </row>
    <row r="49" spans="2:13" s="230" customFormat="1" ht="40.5">
      <c r="B49" s="231"/>
      <c r="C49" s="246">
        <f t="shared" si="6"/>
        <v>30</v>
      </c>
      <c r="D49" s="247" t="s">
        <v>195</v>
      </c>
      <c r="E49" s="247" t="s">
        <v>100</v>
      </c>
      <c r="F49" s="249" t="s">
        <v>196</v>
      </c>
      <c r="G49" s="294" t="s">
        <v>197</v>
      </c>
      <c r="H49" s="273" t="s">
        <v>143</v>
      </c>
      <c r="I49" s="295">
        <v>102.94</v>
      </c>
      <c r="J49" s="251"/>
      <c r="K49" s="293">
        <f t="shared" si="5"/>
        <v>0</v>
      </c>
      <c r="L49" s="245"/>
      <c r="M49" s="236"/>
    </row>
    <row r="50" spans="2:13" s="230" customFormat="1" ht="40.5">
      <c r="B50" s="231"/>
      <c r="C50" s="253">
        <f t="shared" si="6"/>
        <v>31</v>
      </c>
      <c r="D50" s="254" t="s">
        <v>198</v>
      </c>
      <c r="E50" s="254" t="s">
        <v>119</v>
      </c>
      <c r="F50" s="256" t="s">
        <v>179</v>
      </c>
      <c r="G50" s="296" t="s">
        <v>180</v>
      </c>
      <c r="H50" s="256" t="s">
        <v>181</v>
      </c>
      <c r="I50" s="257">
        <v>230169.34</v>
      </c>
      <c r="J50" s="258"/>
      <c r="K50" s="297">
        <f t="shared" si="5"/>
        <v>0</v>
      </c>
      <c r="L50" s="245"/>
      <c r="M50" s="236"/>
    </row>
    <row r="51" spans="2:13" s="230" customFormat="1" ht="16" thickBot="1">
      <c r="B51" s="231"/>
      <c r="C51" s="260"/>
      <c r="D51" s="261"/>
      <c r="E51" s="261"/>
      <c r="F51" s="261"/>
      <c r="G51" s="262"/>
      <c r="H51" s="261"/>
      <c r="I51" s="263"/>
      <c r="J51" s="264"/>
      <c r="K51" s="265">
        <f>SUM(K45:K50)</f>
        <v>0</v>
      </c>
      <c r="L51" s="245"/>
      <c r="M51" s="236"/>
    </row>
    <row r="52" spans="2:13" s="236" customFormat="1" ht="15.5">
      <c r="B52" s="237"/>
      <c r="C52" s="503" t="s">
        <v>199</v>
      </c>
      <c r="D52" s="504"/>
      <c r="E52" s="504"/>
      <c r="F52" s="504"/>
      <c r="G52" s="504"/>
      <c r="H52" s="285"/>
      <c r="I52" s="285"/>
      <c r="J52" s="233"/>
      <c r="K52" s="286"/>
      <c r="L52" s="245"/>
    </row>
    <row r="53" spans="2:13" s="236" customFormat="1" ht="54">
      <c r="B53" s="237"/>
      <c r="C53" s="298">
        <f>C50+1</f>
        <v>32</v>
      </c>
      <c r="D53" s="299" t="s">
        <v>200</v>
      </c>
      <c r="E53" s="299" t="s">
        <v>119</v>
      </c>
      <c r="F53" s="300" t="s">
        <v>201</v>
      </c>
      <c r="G53" s="301" t="s">
        <v>202</v>
      </c>
      <c r="H53" s="300" t="s">
        <v>181</v>
      </c>
      <c r="I53" s="302">
        <v>185886.92</v>
      </c>
      <c r="J53" s="303"/>
      <c r="K53" s="304">
        <f t="shared" ref="K53:K66" si="7">ROUND(I53*J53,2)</f>
        <v>0</v>
      </c>
      <c r="L53" s="245"/>
    </row>
    <row r="54" spans="2:13" s="236" customFormat="1" ht="16" thickBot="1">
      <c r="B54" s="237"/>
      <c r="C54" s="281"/>
      <c r="D54" s="282"/>
      <c r="E54" s="282"/>
      <c r="F54" s="282"/>
      <c r="G54" s="283"/>
      <c r="H54" s="282"/>
      <c r="I54" s="284"/>
      <c r="J54" s="264"/>
      <c r="K54" s="265">
        <f>SUM(K53:K53)</f>
        <v>0</v>
      </c>
      <c r="L54" s="245"/>
    </row>
    <row r="55" spans="2:13" s="236" customFormat="1" ht="15.5">
      <c r="B55" s="237"/>
      <c r="C55" s="503" t="s">
        <v>203</v>
      </c>
      <c r="D55" s="504"/>
      <c r="E55" s="504"/>
      <c r="F55" s="504"/>
      <c r="G55" s="504"/>
      <c r="H55" s="285"/>
      <c r="I55" s="285"/>
      <c r="J55" s="233"/>
      <c r="K55" s="286"/>
      <c r="L55" s="245"/>
    </row>
    <row r="56" spans="2:13" s="236" customFormat="1" ht="67.5">
      <c r="B56" s="237"/>
      <c r="C56" s="239">
        <f>C53+1</f>
        <v>33</v>
      </c>
      <c r="D56" s="239" t="s">
        <v>204</v>
      </c>
      <c r="E56" s="239" t="s">
        <v>119</v>
      </c>
      <c r="F56" s="241" t="s">
        <v>205</v>
      </c>
      <c r="G56" s="305" t="s">
        <v>206</v>
      </c>
      <c r="H56" s="241" t="s">
        <v>103</v>
      </c>
      <c r="I56" s="242">
        <v>46.58</v>
      </c>
      <c r="J56" s="306"/>
      <c r="K56" s="307">
        <f t="shared" si="7"/>
        <v>0</v>
      </c>
      <c r="L56" s="245"/>
    </row>
    <row r="57" spans="2:13" s="236" customFormat="1" ht="67.5">
      <c r="B57" s="237"/>
      <c r="C57" s="247">
        <f t="shared" ref="C57:C66" si="8">C56+1</f>
        <v>34</v>
      </c>
      <c r="D57" s="247" t="s">
        <v>207</v>
      </c>
      <c r="E57" s="247" t="s">
        <v>119</v>
      </c>
      <c r="F57" s="249" t="s">
        <v>208</v>
      </c>
      <c r="G57" s="308" t="s">
        <v>209</v>
      </c>
      <c r="H57" s="249" t="s">
        <v>103</v>
      </c>
      <c r="I57" s="250">
        <v>27.77</v>
      </c>
      <c r="J57" s="251"/>
      <c r="K57" s="293">
        <f t="shared" si="7"/>
        <v>0</v>
      </c>
      <c r="L57" s="245"/>
    </row>
    <row r="58" spans="2:13" s="236" customFormat="1" ht="54">
      <c r="B58" s="237"/>
      <c r="C58" s="247">
        <f t="shared" si="8"/>
        <v>35</v>
      </c>
      <c r="D58" s="247" t="s">
        <v>210</v>
      </c>
      <c r="E58" s="247" t="s">
        <v>119</v>
      </c>
      <c r="F58" s="249" t="s">
        <v>211</v>
      </c>
      <c r="G58" s="308" t="s">
        <v>212</v>
      </c>
      <c r="H58" s="249" t="s">
        <v>103</v>
      </c>
      <c r="I58" s="250">
        <v>14.13</v>
      </c>
      <c r="J58" s="251"/>
      <c r="K58" s="293">
        <f t="shared" si="7"/>
        <v>0</v>
      </c>
      <c r="L58" s="245"/>
    </row>
    <row r="59" spans="2:13" s="236" customFormat="1" ht="54">
      <c r="B59" s="237"/>
      <c r="C59" s="247">
        <f t="shared" si="8"/>
        <v>36</v>
      </c>
      <c r="D59" s="247" t="s">
        <v>213</v>
      </c>
      <c r="E59" s="247" t="s">
        <v>119</v>
      </c>
      <c r="F59" s="249" t="s">
        <v>214</v>
      </c>
      <c r="G59" s="308" t="s">
        <v>215</v>
      </c>
      <c r="H59" s="249" t="s">
        <v>103</v>
      </c>
      <c r="I59" s="250">
        <v>104.99</v>
      </c>
      <c r="J59" s="251"/>
      <c r="K59" s="293">
        <f t="shared" si="7"/>
        <v>0</v>
      </c>
      <c r="L59" s="245"/>
    </row>
    <row r="60" spans="2:13" s="236" customFormat="1" ht="40.5">
      <c r="B60" s="237"/>
      <c r="C60" s="247">
        <f t="shared" si="8"/>
        <v>37</v>
      </c>
      <c r="D60" s="247" t="s">
        <v>216</v>
      </c>
      <c r="E60" s="247" t="s">
        <v>119</v>
      </c>
      <c r="F60" s="249" t="s">
        <v>204</v>
      </c>
      <c r="G60" s="309" t="s">
        <v>217</v>
      </c>
      <c r="H60" s="273" t="s">
        <v>103</v>
      </c>
      <c r="I60" s="295">
        <v>114.38999999999999</v>
      </c>
      <c r="J60" s="251"/>
      <c r="K60" s="293">
        <f t="shared" si="7"/>
        <v>0</v>
      </c>
      <c r="L60" s="245"/>
    </row>
    <row r="61" spans="2:13" s="236" customFormat="1" ht="40.5">
      <c r="B61" s="237"/>
      <c r="C61" s="247">
        <f t="shared" si="8"/>
        <v>38</v>
      </c>
      <c r="D61" s="247" t="s">
        <v>218</v>
      </c>
      <c r="E61" s="247" t="s">
        <v>119</v>
      </c>
      <c r="F61" s="249" t="s">
        <v>207</v>
      </c>
      <c r="G61" s="308" t="s">
        <v>219</v>
      </c>
      <c r="H61" s="249" t="s">
        <v>103</v>
      </c>
      <c r="I61" s="250">
        <v>1377.67</v>
      </c>
      <c r="J61" s="251"/>
      <c r="K61" s="293">
        <f t="shared" si="7"/>
        <v>0</v>
      </c>
      <c r="L61" s="245"/>
    </row>
    <row r="62" spans="2:13" s="236" customFormat="1" ht="40.5">
      <c r="B62" s="237"/>
      <c r="C62" s="247">
        <f t="shared" si="8"/>
        <v>39</v>
      </c>
      <c r="D62" s="247" t="s">
        <v>220</v>
      </c>
      <c r="E62" s="247" t="s">
        <v>119</v>
      </c>
      <c r="F62" s="249" t="s">
        <v>210</v>
      </c>
      <c r="G62" s="308" t="s">
        <v>221</v>
      </c>
      <c r="H62" s="249" t="s">
        <v>103</v>
      </c>
      <c r="I62" s="250">
        <v>682.62</v>
      </c>
      <c r="J62" s="251"/>
      <c r="K62" s="293">
        <f t="shared" si="7"/>
        <v>0</v>
      </c>
      <c r="L62" s="245"/>
    </row>
    <row r="63" spans="2:13" s="236" customFormat="1" ht="40.5">
      <c r="B63" s="237"/>
      <c r="C63" s="247">
        <f t="shared" si="8"/>
        <v>40</v>
      </c>
      <c r="D63" s="247" t="s">
        <v>222</v>
      </c>
      <c r="E63" s="247" t="s">
        <v>119</v>
      </c>
      <c r="F63" s="249" t="s">
        <v>213</v>
      </c>
      <c r="G63" s="308" t="s">
        <v>223</v>
      </c>
      <c r="H63" s="249" t="s">
        <v>103</v>
      </c>
      <c r="I63" s="250">
        <v>16.96</v>
      </c>
      <c r="J63" s="251"/>
      <c r="K63" s="293">
        <f t="shared" si="7"/>
        <v>0</v>
      </c>
      <c r="L63" s="245"/>
    </row>
    <row r="64" spans="2:13" s="236" customFormat="1" ht="54">
      <c r="B64" s="237"/>
      <c r="C64" s="247">
        <f t="shared" si="8"/>
        <v>41</v>
      </c>
      <c r="D64" s="247" t="s">
        <v>224</v>
      </c>
      <c r="E64" s="247" t="s">
        <v>119</v>
      </c>
      <c r="F64" s="249" t="s">
        <v>225</v>
      </c>
      <c r="G64" s="309" t="s">
        <v>226</v>
      </c>
      <c r="H64" s="273" t="s">
        <v>103</v>
      </c>
      <c r="I64" s="295">
        <v>39.950000000000003</v>
      </c>
      <c r="J64" s="251"/>
      <c r="K64" s="293">
        <f t="shared" si="7"/>
        <v>0</v>
      </c>
      <c r="L64" s="245"/>
    </row>
    <row r="65" spans="2:13" s="236" customFormat="1" ht="54">
      <c r="B65" s="237"/>
      <c r="C65" s="247">
        <f t="shared" si="8"/>
        <v>42</v>
      </c>
      <c r="D65" s="247" t="s">
        <v>225</v>
      </c>
      <c r="E65" s="247" t="s">
        <v>119</v>
      </c>
      <c r="F65" s="249" t="s">
        <v>227</v>
      </c>
      <c r="G65" s="309" t="s">
        <v>228</v>
      </c>
      <c r="H65" s="273" t="s">
        <v>103</v>
      </c>
      <c r="I65" s="295">
        <v>299.13</v>
      </c>
      <c r="J65" s="251"/>
      <c r="K65" s="293">
        <f t="shared" si="7"/>
        <v>0</v>
      </c>
      <c r="L65" s="245"/>
    </row>
    <row r="66" spans="2:13" s="236" customFormat="1" ht="54">
      <c r="B66" s="237"/>
      <c r="C66" s="254">
        <f t="shared" si="8"/>
        <v>43</v>
      </c>
      <c r="D66" s="254" t="s">
        <v>227</v>
      </c>
      <c r="E66" s="254" t="s">
        <v>119</v>
      </c>
      <c r="F66" s="256" t="s">
        <v>229</v>
      </c>
      <c r="G66" s="310" t="s">
        <v>230</v>
      </c>
      <c r="H66" s="256" t="s">
        <v>103</v>
      </c>
      <c r="I66" s="257">
        <v>58.36</v>
      </c>
      <c r="J66" s="258"/>
      <c r="K66" s="297">
        <f t="shared" si="7"/>
        <v>0</v>
      </c>
      <c r="L66" s="245"/>
    </row>
    <row r="67" spans="2:13" s="236" customFormat="1" ht="16" thickBot="1">
      <c r="B67" s="237"/>
      <c r="C67" s="281"/>
      <c r="D67" s="282"/>
      <c r="E67" s="282"/>
      <c r="F67" s="282"/>
      <c r="G67" s="283"/>
      <c r="H67" s="282"/>
      <c r="I67" s="284"/>
      <c r="J67" s="264"/>
      <c r="K67" s="265">
        <f t="shared" ref="K67" si="9">SUM(K56:K66)</f>
        <v>0</v>
      </c>
      <c r="L67" s="245"/>
    </row>
    <row r="68" spans="2:13" s="236" customFormat="1" ht="15.5">
      <c r="B68" s="237"/>
      <c r="C68" s="503" t="s">
        <v>231</v>
      </c>
      <c r="D68" s="504"/>
      <c r="E68" s="504"/>
      <c r="F68" s="504"/>
      <c r="G68" s="504"/>
      <c r="H68" s="285"/>
      <c r="I68" s="285"/>
      <c r="J68" s="233"/>
      <c r="K68" s="286"/>
      <c r="L68" s="245"/>
    </row>
    <row r="69" spans="2:13" s="236" customFormat="1" ht="40.5">
      <c r="B69" s="237"/>
      <c r="C69" s="298">
        <f>C66+1</f>
        <v>44</v>
      </c>
      <c r="D69" s="299" t="s">
        <v>232</v>
      </c>
      <c r="E69" s="299" t="s">
        <v>100</v>
      </c>
      <c r="F69" s="300" t="s">
        <v>233</v>
      </c>
      <c r="G69" s="311" t="s">
        <v>234</v>
      </c>
      <c r="H69" s="300" t="s">
        <v>103</v>
      </c>
      <c r="I69" s="302">
        <v>6121</v>
      </c>
      <c r="J69" s="303"/>
      <c r="K69" s="312">
        <f t="shared" ref="K69:K73" si="10">ROUND(I69*J69,2)</f>
        <v>0</v>
      </c>
      <c r="L69" s="245"/>
    </row>
    <row r="70" spans="2:13" s="236" customFormat="1" ht="16" thickBot="1">
      <c r="B70" s="237"/>
      <c r="C70" s="281"/>
      <c r="D70" s="282"/>
      <c r="E70" s="282"/>
      <c r="F70" s="282"/>
      <c r="G70" s="283"/>
      <c r="H70" s="282"/>
      <c r="I70" s="284"/>
      <c r="J70" s="264"/>
      <c r="K70" s="265">
        <f>SUM(K69:K69)</f>
        <v>0</v>
      </c>
      <c r="L70" s="245"/>
    </row>
    <row r="71" spans="2:13" s="230" customFormat="1" ht="15.5">
      <c r="B71" s="231"/>
      <c r="C71" s="503" t="s">
        <v>235</v>
      </c>
      <c r="D71" s="504"/>
      <c r="E71" s="504"/>
      <c r="F71" s="504"/>
      <c r="G71" s="504"/>
      <c r="H71" s="232"/>
      <c r="I71" s="232"/>
      <c r="J71" s="233"/>
      <c r="K71" s="234"/>
      <c r="L71" s="235"/>
    </row>
    <row r="72" spans="2:13" s="230" customFormat="1" ht="40.5">
      <c r="B72" s="231"/>
      <c r="C72" s="238">
        <f>C69+1</f>
        <v>45</v>
      </c>
      <c r="D72" s="313" t="s">
        <v>236</v>
      </c>
      <c r="E72" s="313" t="s">
        <v>119</v>
      </c>
      <c r="F72" s="314" t="s">
        <v>237</v>
      </c>
      <c r="G72" s="315" t="s">
        <v>238</v>
      </c>
      <c r="H72" s="316" t="s">
        <v>103</v>
      </c>
      <c r="I72" s="317">
        <v>6121</v>
      </c>
      <c r="J72" s="306"/>
      <c r="K72" s="307">
        <f t="shared" si="10"/>
        <v>0</v>
      </c>
      <c r="L72" s="245"/>
      <c r="M72" s="236"/>
    </row>
    <row r="73" spans="2:13" s="230" customFormat="1" ht="67.5">
      <c r="B73" s="231"/>
      <c r="C73" s="253">
        <f>C72+1</f>
        <v>46</v>
      </c>
      <c r="D73" s="254" t="s">
        <v>239</v>
      </c>
      <c r="E73" s="254" t="s">
        <v>119</v>
      </c>
      <c r="F73" s="256" t="s">
        <v>239</v>
      </c>
      <c r="G73" s="278" t="s">
        <v>240</v>
      </c>
      <c r="H73" s="279" t="s">
        <v>103</v>
      </c>
      <c r="I73" s="280">
        <v>6121</v>
      </c>
      <c r="J73" s="258"/>
      <c r="K73" s="297">
        <f t="shared" si="10"/>
        <v>0</v>
      </c>
      <c r="L73" s="245"/>
      <c r="M73" s="236"/>
    </row>
    <row r="74" spans="2:13" s="230" customFormat="1" ht="16" thickBot="1">
      <c r="B74" s="231"/>
      <c r="C74" s="260"/>
      <c r="D74" s="261"/>
      <c r="E74" s="261"/>
      <c r="F74" s="261"/>
      <c r="G74" s="262"/>
      <c r="H74" s="261"/>
      <c r="I74" s="263"/>
      <c r="J74" s="264"/>
      <c r="K74" s="265">
        <f>SUM(K72:K73)</f>
        <v>0</v>
      </c>
      <c r="L74" s="245"/>
      <c r="M74" s="236"/>
    </row>
    <row r="75" spans="2:13" s="236" customFormat="1" ht="15.5">
      <c r="B75" s="237"/>
      <c r="C75" s="503" t="s">
        <v>241</v>
      </c>
      <c r="D75" s="504"/>
      <c r="E75" s="504"/>
      <c r="F75" s="504"/>
      <c r="G75" s="504"/>
      <c r="H75" s="285"/>
      <c r="I75" s="285"/>
      <c r="J75" s="233"/>
      <c r="K75" s="286"/>
      <c r="L75" s="245"/>
    </row>
    <row r="76" spans="2:13" s="236" customFormat="1" ht="54">
      <c r="B76" s="237"/>
      <c r="C76" s="298">
        <f>C73+1</f>
        <v>47</v>
      </c>
      <c r="D76" s="299" t="s">
        <v>242</v>
      </c>
      <c r="E76" s="299" t="s">
        <v>119</v>
      </c>
      <c r="F76" s="300" t="s">
        <v>242</v>
      </c>
      <c r="G76" s="318" t="s">
        <v>243</v>
      </c>
      <c r="H76" s="300" t="s">
        <v>103</v>
      </c>
      <c r="I76" s="302">
        <v>850.16</v>
      </c>
      <c r="J76" s="303"/>
      <c r="K76" s="312">
        <f t="shared" ref="K76:K83" si="11">ROUND(I76*J76,2)</f>
        <v>0</v>
      </c>
      <c r="L76" s="245"/>
    </row>
    <row r="77" spans="2:13" s="236" customFormat="1" ht="16" thickBot="1">
      <c r="B77" s="237"/>
      <c r="C77" s="281"/>
      <c r="D77" s="282"/>
      <c r="E77" s="282"/>
      <c r="F77" s="282"/>
      <c r="G77" s="283"/>
      <c r="H77" s="282"/>
      <c r="I77" s="284"/>
      <c r="J77" s="264"/>
      <c r="K77" s="265">
        <f>SUM(K76:K76)</f>
        <v>0</v>
      </c>
      <c r="L77" s="245"/>
    </row>
    <row r="78" spans="2:13" s="236" customFormat="1" ht="15.5">
      <c r="B78" s="237"/>
      <c r="C78" s="503" t="s">
        <v>244</v>
      </c>
      <c r="D78" s="504"/>
      <c r="E78" s="504"/>
      <c r="F78" s="504"/>
      <c r="G78" s="504"/>
      <c r="H78" s="285"/>
      <c r="I78" s="285"/>
      <c r="J78" s="233"/>
      <c r="K78" s="286"/>
      <c r="L78" s="245"/>
    </row>
    <row r="79" spans="2:13" s="236" customFormat="1" ht="40.5">
      <c r="B79" s="237"/>
      <c r="C79" s="238">
        <f>C76+1</f>
        <v>48</v>
      </c>
      <c r="D79" s="313" t="s">
        <v>245</v>
      </c>
      <c r="E79" s="313" t="s">
        <v>100</v>
      </c>
      <c r="F79" s="314" t="s">
        <v>246</v>
      </c>
      <c r="G79" s="319" t="s">
        <v>247</v>
      </c>
      <c r="H79" s="314" t="s">
        <v>114</v>
      </c>
      <c r="I79" s="320">
        <v>1</v>
      </c>
      <c r="J79" s="306"/>
      <c r="K79" s="307">
        <f t="shared" si="11"/>
        <v>0</v>
      </c>
      <c r="L79" s="245"/>
    </row>
    <row r="80" spans="2:13" s="236" customFormat="1" ht="40.5">
      <c r="B80" s="237"/>
      <c r="C80" s="246">
        <f t="shared" ref="C80:C83" si="12">C79+1</f>
        <v>49</v>
      </c>
      <c r="D80" s="247" t="s">
        <v>248</v>
      </c>
      <c r="E80" s="247" t="s">
        <v>100</v>
      </c>
      <c r="F80" s="249" t="s">
        <v>249</v>
      </c>
      <c r="G80" s="292" t="s">
        <v>250</v>
      </c>
      <c r="H80" s="249" t="s">
        <v>110</v>
      </c>
      <c r="I80" s="250">
        <v>35</v>
      </c>
      <c r="J80" s="251"/>
      <c r="K80" s="293">
        <f t="shared" si="11"/>
        <v>0</v>
      </c>
      <c r="L80" s="245"/>
    </row>
    <row r="81" spans="2:13" s="236" customFormat="1" ht="40.5">
      <c r="B81" s="237"/>
      <c r="C81" s="246">
        <f t="shared" si="12"/>
        <v>50</v>
      </c>
      <c r="D81" s="247" t="s">
        <v>251</v>
      </c>
      <c r="E81" s="247" t="s">
        <v>100</v>
      </c>
      <c r="F81" s="249" t="s">
        <v>252</v>
      </c>
      <c r="G81" s="292" t="s">
        <v>253</v>
      </c>
      <c r="H81" s="249" t="s">
        <v>114</v>
      </c>
      <c r="I81" s="250">
        <v>1</v>
      </c>
      <c r="J81" s="251"/>
      <c r="K81" s="293">
        <f t="shared" si="11"/>
        <v>0</v>
      </c>
      <c r="L81" s="245"/>
    </row>
    <row r="82" spans="2:13" s="236" customFormat="1" ht="40.5">
      <c r="B82" s="237"/>
      <c r="C82" s="246">
        <f t="shared" si="12"/>
        <v>51</v>
      </c>
      <c r="D82" s="247" t="s">
        <v>254</v>
      </c>
      <c r="E82" s="247" t="s">
        <v>119</v>
      </c>
      <c r="F82" s="249" t="s">
        <v>254</v>
      </c>
      <c r="G82" s="292" t="s">
        <v>255</v>
      </c>
      <c r="H82" s="249" t="s">
        <v>114</v>
      </c>
      <c r="I82" s="250">
        <v>1</v>
      </c>
      <c r="J82" s="251"/>
      <c r="K82" s="293">
        <f t="shared" si="11"/>
        <v>0</v>
      </c>
      <c r="L82" s="245"/>
    </row>
    <row r="83" spans="2:13" s="236" customFormat="1" ht="40.5">
      <c r="B83" s="237"/>
      <c r="C83" s="253">
        <f t="shared" si="12"/>
        <v>52</v>
      </c>
      <c r="D83" s="254" t="s">
        <v>256</v>
      </c>
      <c r="E83" s="254" t="s">
        <v>119</v>
      </c>
      <c r="F83" s="256" t="s">
        <v>256</v>
      </c>
      <c r="G83" s="310" t="s">
        <v>257</v>
      </c>
      <c r="H83" s="256" t="s">
        <v>114</v>
      </c>
      <c r="I83" s="257">
        <v>1</v>
      </c>
      <c r="J83" s="258"/>
      <c r="K83" s="297">
        <f t="shared" si="11"/>
        <v>0</v>
      </c>
      <c r="L83" s="245"/>
    </row>
    <row r="84" spans="2:13" s="236" customFormat="1" ht="16" thickBot="1">
      <c r="B84" s="237"/>
      <c r="C84" s="281"/>
      <c r="D84" s="282"/>
      <c r="E84" s="282"/>
      <c r="F84" s="282"/>
      <c r="G84" s="283"/>
      <c r="H84" s="282"/>
      <c r="I84" s="284"/>
      <c r="J84" s="264"/>
      <c r="K84" s="265">
        <f>SUM(K79:K83)</f>
        <v>0</v>
      </c>
      <c r="L84" s="245"/>
    </row>
    <row r="85" spans="2:13" s="230" customFormat="1" ht="15.5">
      <c r="B85" s="231"/>
      <c r="C85" s="503" t="s">
        <v>258</v>
      </c>
      <c r="D85" s="504"/>
      <c r="E85" s="504"/>
      <c r="F85" s="504"/>
      <c r="G85" s="504"/>
      <c r="H85" s="232"/>
      <c r="I85" s="232"/>
      <c r="J85" s="232"/>
      <c r="K85" s="234"/>
      <c r="L85" s="235"/>
    </row>
    <row r="86" spans="2:13" s="230" customFormat="1" ht="67.5">
      <c r="B86" s="231"/>
      <c r="C86" s="238">
        <f>C83+1</f>
        <v>53</v>
      </c>
      <c r="D86" s="313" t="s">
        <v>259</v>
      </c>
      <c r="E86" s="313" t="s">
        <v>119</v>
      </c>
      <c r="F86" s="314" t="s">
        <v>260</v>
      </c>
      <c r="G86" s="305" t="s">
        <v>261</v>
      </c>
      <c r="H86" s="314" t="s">
        <v>103</v>
      </c>
      <c r="I86" s="320">
        <v>859.26</v>
      </c>
      <c r="J86" s="306"/>
      <c r="K86" s="307">
        <f>ROUND(I86*J86,2)</f>
        <v>0</v>
      </c>
      <c r="L86" s="245"/>
      <c r="M86" s="236"/>
    </row>
    <row r="87" spans="2:13" s="230" customFormat="1" ht="67.5">
      <c r="B87" s="231"/>
      <c r="C87" s="246">
        <f t="shared" ref="C87:C108" si="13">C86+1</f>
        <v>54</v>
      </c>
      <c r="D87" s="247" t="s">
        <v>205</v>
      </c>
      <c r="E87" s="247" t="s">
        <v>119</v>
      </c>
      <c r="F87" s="249" t="s">
        <v>205</v>
      </c>
      <c r="G87" s="308" t="s">
        <v>206</v>
      </c>
      <c r="H87" s="249" t="s">
        <v>103</v>
      </c>
      <c r="I87" s="250">
        <v>65.790000000000006</v>
      </c>
      <c r="J87" s="251"/>
      <c r="K87" s="293">
        <f>ROUND(I87*J87,2)</f>
        <v>0</v>
      </c>
      <c r="L87" s="245"/>
      <c r="M87" s="236"/>
    </row>
    <row r="88" spans="2:13" s="230" customFormat="1" ht="67.5">
      <c r="B88" s="231"/>
      <c r="C88" s="253">
        <f t="shared" si="13"/>
        <v>55</v>
      </c>
      <c r="D88" s="254" t="s">
        <v>260</v>
      </c>
      <c r="E88" s="254" t="s">
        <v>119</v>
      </c>
      <c r="F88" s="256" t="s">
        <v>262</v>
      </c>
      <c r="G88" s="310" t="s">
        <v>263</v>
      </c>
      <c r="H88" s="256" t="s">
        <v>103</v>
      </c>
      <c r="I88" s="257">
        <v>633.25</v>
      </c>
      <c r="J88" s="258"/>
      <c r="K88" s="297">
        <f>ROUND(I88*J88,2)</f>
        <v>0</v>
      </c>
      <c r="L88" s="245"/>
      <c r="M88" s="236"/>
    </row>
    <row r="89" spans="2:13" s="230" customFormat="1" ht="16" thickBot="1">
      <c r="B89" s="231"/>
      <c r="C89" s="260"/>
      <c r="D89" s="261"/>
      <c r="E89" s="261"/>
      <c r="F89" s="261"/>
      <c r="G89" s="262"/>
      <c r="H89" s="261"/>
      <c r="I89" s="284"/>
      <c r="J89" s="264"/>
      <c r="K89" s="265">
        <f>SUM(K86:K88)</f>
        <v>0</v>
      </c>
      <c r="L89" s="245"/>
      <c r="M89" s="236"/>
    </row>
    <row r="90" spans="2:13" s="230" customFormat="1" ht="15.5">
      <c r="B90" s="231"/>
      <c r="C90" s="503" t="s">
        <v>264</v>
      </c>
      <c r="D90" s="504"/>
      <c r="E90" s="504"/>
      <c r="F90" s="504"/>
      <c r="G90" s="504"/>
      <c r="H90" s="232"/>
      <c r="I90" s="232"/>
      <c r="J90" s="233"/>
      <c r="K90" s="286"/>
      <c r="L90" s="245"/>
      <c r="M90" s="236"/>
    </row>
    <row r="91" spans="2:13" s="230" customFormat="1" ht="67.5">
      <c r="B91" s="231"/>
      <c r="C91" s="238">
        <f>C88+1</f>
        <v>56</v>
      </c>
      <c r="D91" s="313" t="s">
        <v>265</v>
      </c>
      <c r="E91" s="313" t="s">
        <v>119</v>
      </c>
      <c r="F91" s="314" t="s">
        <v>205</v>
      </c>
      <c r="G91" s="321" t="s">
        <v>206</v>
      </c>
      <c r="H91" s="314" t="s">
        <v>103</v>
      </c>
      <c r="I91" s="320">
        <v>34.479999999999997</v>
      </c>
      <c r="J91" s="306"/>
      <c r="K91" s="307">
        <f t="shared" ref="K91:K108" si="14">ROUND(I91*J91,2)</f>
        <v>0</v>
      </c>
      <c r="L91" s="245"/>
      <c r="M91" s="236"/>
    </row>
    <row r="92" spans="2:13" s="230" customFormat="1" ht="67.5">
      <c r="B92" s="231"/>
      <c r="C92" s="246">
        <f t="shared" si="13"/>
        <v>57</v>
      </c>
      <c r="D92" s="247" t="s">
        <v>266</v>
      </c>
      <c r="E92" s="247" t="s">
        <v>119</v>
      </c>
      <c r="F92" s="249" t="s">
        <v>260</v>
      </c>
      <c r="G92" s="322" t="s">
        <v>261</v>
      </c>
      <c r="H92" s="249" t="s">
        <v>103</v>
      </c>
      <c r="I92" s="250">
        <v>1469.92</v>
      </c>
      <c r="J92" s="251"/>
      <c r="K92" s="293">
        <f t="shared" si="14"/>
        <v>0</v>
      </c>
      <c r="L92" s="245"/>
      <c r="M92" s="236"/>
    </row>
    <row r="93" spans="2:13" s="230" customFormat="1" ht="54">
      <c r="B93" s="231"/>
      <c r="C93" s="246">
        <f t="shared" si="13"/>
        <v>58</v>
      </c>
      <c r="D93" s="247" t="s">
        <v>267</v>
      </c>
      <c r="E93" s="247" t="s">
        <v>119</v>
      </c>
      <c r="F93" s="249" t="s">
        <v>265</v>
      </c>
      <c r="G93" s="323" t="s">
        <v>268</v>
      </c>
      <c r="H93" s="273" t="s">
        <v>103</v>
      </c>
      <c r="I93" s="295">
        <v>3598.91</v>
      </c>
      <c r="J93" s="251"/>
      <c r="K93" s="293">
        <f t="shared" si="14"/>
        <v>0</v>
      </c>
      <c r="L93" s="245"/>
      <c r="M93" s="236"/>
    </row>
    <row r="94" spans="2:13" s="230" customFormat="1" ht="67.5">
      <c r="B94" s="231"/>
      <c r="C94" s="246">
        <f t="shared" si="13"/>
        <v>59</v>
      </c>
      <c r="D94" s="247" t="s">
        <v>269</v>
      </c>
      <c r="E94" s="247" t="s">
        <v>119</v>
      </c>
      <c r="F94" s="249" t="s">
        <v>266</v>
      </c>
      <c r="G94" s="323" t="s">
        <v>270</v>
      </c>
      <c r="H94" s="273" t="s">
        <v>103</v>
      </c>
      <c r="I94" s="295">
        <v>6004.7100000000009</v>
      </c>
      <c r="J94" s="251"/>
      <c r="K94" s="293">
        <f t="shared" si="14"/>
        <v>0</v>
      </c>
      <c r="L94" s="245"/>
      <c r="M94" s="236"/>
    </row>
    <row r="95" spans="2:13" s="230" customFormat="1" ht="67.5">
      <c r="B95" s="231"/>
      <c r="C95" s="246">
        <f t="shared" si="13"/>
        <v>60</v>
      </c>
      <c r="D95" s="247" t="s">
        <v>271</v>
      </c>
      <c r="E95" s="247" t="s">
        <v>119</v>
      </c>
      <c r="F95" s="249" t="s">
        <v>267</v>
      </c>
      <c r="G95" s="323" t="s">
        <v>272</v>
      </c>
      <c r="H95" s="273" t="s">
        <v>103</v>
      </c>
      <c r="I95" s="295">
        <v>273.71999999999997</v>
      </c>
      <c r="J95" s="251"/>
      <c r="K95" s="293">
        <f t="shared" si="14"/>
        <v>0</v>
      </c>
      <c r="L95" s="245"/>
      <c r="M95" s="236"/>
    </row>
    <row r="96" spans="2:13" s="230" customFormat="1" ht="81">
      <c r="B96" s="231"/>
      <c r="C96" s="246">
        <f t="shared" si="13"/>
        <v>61</v>
      </c>
      <c r="D96" s="247" t="s">
        <v>273</v>
      </c>
      <c r="E96" s="247" t="s">
        <v>119</v>
      </c>
      <c r="F96" s="249" t="s">
        <v>271</v>
      </c>
      <c r="G96" s="322" t="s">
        <v>274</v>
      </c>
      <c r="H96" s="249" t="s">
        <v>103</v>
      </c>
      <c r="I96" s="250">
        <v>1643.33</v>
      </c>
      <c r="J96" s="251"/>
      <c r="K96" s="293">
        <f t="shared" si="14"/>
        <v>0</v>
      </c>
      <c r="L96" s="245"/>
      <c r="M96" s="236"/>
    </row>
    <row r="97" spans="2:13" s="230" customFormat="1" ht="67.5">
      <c r="B97" s="231"/>
      <c r="C97" s="246">
        <f t="shared" si="13"/>
        <v>62</v>
      </c>
      <c r="D97" s="247" t="s">
        <v>275</v>
      </c>
      <c r="E97" s="247" t="s">
        <v>119</v>
      </c>
      <c r="F97" s="249" t="s">
        <v>273</v>
      </c>
      <c r="G97" s="323" t="s">
        <v>276</v>
      </c>
      <c r="H97" s="273" t="s">
        <v>103</v>
      </c>
      <c r="I97" s="295">
        <v>382.47</v>
      </c>
      <c r="J97" s="251"/>
      <c r="K97" s="293">
        <f t="shared" si="14"/>
        <v>0</v>
      </c>
      <c r="L97" s="245"/>
      <c r="M97" s="236"/>
    </row>
    <row r="98" spans="2:13" s="230" customFormat="1" ht="40.5">
      <c r="B98" s="231"/>
      <c r="C98" s="246">
        <f t="shared" si="13"/>
        <v>63</v>
      </c>
      <c r="D98" s="247" t="s">
        <v>277</v>
      </c>
      <c r="E98" s="247" t="s">
        <v>119</v>
      </c>
      <c r="F98" s="249" t="s">
        <v>278</v>
      </c>
      <c r="G98" s="322" t="s">
        <v>279</v>
      </c>
      <c r="H98" s="249" t="s">
        <v>103</v>
      </c>
      <c r="I98" s="250">
        <v>2.0699999999999998</v>
      </c>
      <c r="J98" s="251"/>
      <c r="K98" s="293">
        <f t="shared" si="14"/>
        <v>0</v>
      </c>
      <c r="L98" s="245"/>
      <c r="M98" s="236"/>
    </row>
    <row r="99" spans="2:13" s="230" customFormat="1" ht="90.75" customHeight="1">
      <c r="B99" s="231"/>
      <c r="C99" s="246">
        <f t="shared" si="13"/>
        <v>64</v>
      </c>
      <c r="D99" s="247" t="s">
        <v>280</v>
      </c>
      <c r="E99" s="247" t="s">
        <v>119</v>
      </c>
      <c r="F99" s="249" t="s">
        <v>281</v>
      </c>
      <c r="G99" s="322" t="s">
        <v>282</v>
      </c>
      <c r="H99" s="249" t="s">
        <v>103</v>
      </c>
      <c r="I99" s="250">
        <v>23.99</v>
      </c>
      <c r="J99" s="251"/>
      <c r="K99" s="293">
        <f t="shared" si="14"/>
        <v>0</v>
      </c>
      <c r="L99" s="245"/>
      <c r="M99" s="236"/>
    </row>
    <row r="100" spans="2:13" s="230" customFormat="1" ht="129" customHeight="1">
      <c r="B100" s="231"/>
      <c r="C100" s="246">
        <f t="shared" si="13"/>
        <v>65</v>
      </c>
      <c r="D100" s="247" t="s">
        <v>278</v>
      </c>
      <c r="E100" s="247" t="s">
        <v>119</v>
      </c>
      <c r="F100" s="249" t="s">
        <v>283</v>
      </c>
      <c r="G100" s="323" t="s">
        <v>284</v>
      </c>
      <c r="H100" s="273" t="s">
        <v>103</v>
      </c>
      <c r="I100" s="295">
        <v>45.29</v>
      </c>
      <c r="J100" s="251"/>
      <c r="K100" s="293">
        <f t="shared" si="14"/>
        <v>0</v>
      </c>
      <c r="L100" s="245"/>
      <c r="M100" s="236"/>
    </row>
    <row r="101" spans="2:13" s="230" customFormat="1" ht="54">
      <c r="B101" s="231"/>
      <c r="C101" s="246">
        <f t="shared" si="13"/>
        <v>66</v>
      </c>
      <c r="D101" s="247" t="s">
        <v>281</v>
      </c>
      <c r="E101" s="247" t="s">
        <v>119</v>
      </c>
      <c r="F101" s="249" t="s">
        <v>285</v>
      </c>
      <c r="G101" s="323" t="s">
        <v>286</v>
      </c>
      <c r="H101" s="273" t="s">
        <v>103</v>
      </c>
      <c r="I101" s="295">
        <v>39.04</v>
      </c>
      <c r="J101" s="251"/>
      <c r="K101" s="293">
        <f t="shared" si="14"/>
        <v>0</v>
      </c>
      <c r="L101" s="245"/>
      <c r="M101" s="236"/>
    </row>
    <row r="102" spans="2:13" s="230" customFormat="1" ht="40.5">
      <c r="B102" s="231"/>
      <c r="C102" s="246">
        <f t="shared" si="13"/>
        <v>67</v>
      </c>
      <c r="D102" s="247" t="s">
        <v>283</v>
      </c>
      <c r="E102" s="247" t="s">
        <v>119</v>
      </c>
      <c r="F102" s="249" t="s">
        <v>287</v>
      </c>
      <c r="G102" s="323" t="s">
        <v>288</v>
      </c>
      <c r="H102" s="273" t="s">
        <v>103</v>
      </c>
      <c r="I102" s="295">
        <v>29.61</v>
      </c>
      <c r="J102" s="251"/>
      <c r="K102" s="293">
        <f t="shared" si="14"/>
        <v>0</v>
      </c>
      <c r="L102" s="245"/>
      <c r="M102" s="236"/>
    </row>
    <row r="103" spans="2:13" s="230" customFormat="1" ht="40.5">
      <c r="B103" s="231"/>
      <c r="C103" s="246">
        <f t="shared" si="13"/>
        <v>68</v>
      </c>
      <c r="D103" s="247" t="s">
        <v>285</v>
      </c>
      <c r="E103" s="247" t="s">
        <v>119</v>
      </c>
      <c r="F103" s="249" t="s">
        <v>289</v>
      </c>
      <c r="G103" s="323" t="s">
        <v>290</v>
      </c>
      <c r="H103" s="273" t="s">
        <v>103</v>
      </c>
      <c r="I103" s="295">
        <v>1469.92</v>
      </c>
      <c r="J103" s="251"/>
      <c r="K103" s="293">
        <f t="shared" si="14"/>
        <v>0</v>
      </c>
      <c r="L103" s="245"/>
      <c r="M103" s="236"/>
    </row>
    <row r="104" spans="2:13" s="230" customFormat="1" ht="40.5">
      <c r="B104" s="231"/>
      <c r="C104" s="246">
        <f t="shared" si="13"/>
        <v>69</v>
      </c>
      <c r="D104" s="247" t="s">
        <v>287</v>
      </c>
      <c r="E104" s="247" t="s">
        <v>100</v>
      </c>
      <c r="F104" s="249" t="s">
        <v>291</v>
      </c>
      <c r="G104" s="323" t="s">
        <v>292</v>
      </c>
      <c r="H104" s="273" t="s">
        <v>143</v>
      </c>
      <c r="I104" s="295">
        <v>328.67</v>
      </c>
      <c r="J104" s="251"/>
      <c r="K104" s="293">
        <f t="shared" si="14"/>
        <v>0</v>
      </c>
      <c r="L104" s="245"/>
      <c r="M104" s="236"/>
    </row>
    <row r="105" spans="2:13" s="230" customFormat="1" ht="40.5">
      <c r="B105" s="231"/>
      <c r="C105" s="246">
        <f t="shared" si="13"/>
        <v>70</v>
      </c>
      <c r="D105" s="247" t="s">
        <v>289</v>
      </c>
      <c r="E105" s="247" t="s">
        <v>119</v>
      </c>
      <c r="F105" s="249" t="s">
        <v>293</v>
      </c>
      <c r="G105" s="323" t="s">
        <v>294</v>
      </c>
      <c r="H105" s="273" t="s">
        <v>143</v>
      </c>
      <c r="I105" s="295">
        <v>1.35</v>
      </c>
      <c r="J105" s="251"/>
      <c r="K105" s="293">
        <f t="shared" si="14"/>
        <v>0</v>
      </c>
      <c r="L105" s="245"/>
      <c r="M105" s="236"/>
    </row>
    <row r="106" spans="2:13" s="230" customFormat="1" ht="40.5">
      <c r="B106" s="231"/>
      <c r="C106" s="246">
        <f t="shared" si="13"/>
        <v>71</v>
      </c>
      <c r="D106" s="247" t="s">
        <v>295</v>
      </c>
      <c r="E106" s="247" t="s">
        <v>119</v>
      </c>
      <c r="F106" s="249" t="s">
        <v>296</v>
      </c>
      <c r="G106" s="323" t="s">
        <v>297</v>
      </c>
      <c r="H106" s="273" t="s">
        <v>143</v>
      </c>
      <c r="I106" s="295">
        <v>800.18</v>
      </c>
      <c r="J106" s="251"/>
      <c r="K106" s="293">
        <f t="shared" si="14"/>
        <v>0</v>
      </c>
      <c r="L106" s="245"/>
      <c r="M106" s="236"/>
    </row>
    <row r="107" spans="2:13" s="230" customFormat="1" ht="40.5">
      <c r="B107" s="231"/>
      <c r="C107" s="246">
        <f t="shared" si="13"/>
        <v>72</v>
      </c>
      <c r="D107" s="247" t="s">
        <v>298</v>
      </c>
      <c r="E107" s="247" t="s">
        <v>100</v>
      </c>
      <c r="F107" s="249" t="s">
        <v>299</v>
      </c>
      <c r="G107" s="323" t="s">
        <v>300</v>
      </c>
      <c r="H107" s="273" t="s">
        <v>103</v>
      </c>
      <c r="I107" s="295">
        <v>2667.2599999999998</v>
      </c>
      <c r="J107" s="251"/>
      <c r="K107" s="293">
        <f t="shared" si="14"/>
        <v>0</v>
      </c>
      <c r="L107" s="245"/>
      <c r="M107" s="236"/>
    </row>
    <row r="108" spans="2:13" s="230" customFormat="1" ht="54">
      <c r="B108" s="231"/>
      <c r="C108" s="253">
        <f t="shared" si="13"/>
        <v>73</v>
      </c>
      <c r="D108" s="254" t="s">
        <v>301</v>
      </c>
      <c r="E108" s="254" t="s">
        <v>119</v>
      </c>
      <c r="F108" s="256" t="s">
        <v>302</v>
      </c>
      <c r="G108" s="324" t="s">
        <v>303</v>
      </c>
      <c r="H108" s="256" t="s">
        <v>143</v>
      </c>
      <c r="I108" s="257">
        <v>1077.6500000000001</v>
      </c>
      <c r="J108" s="258"/>
      <c r="K108" s="297">
        <f t="shared" si="14"/>
        <v>0</v>
      </c>
      <c r="L108" s="245"/>
      <c r="M108" s="236"/>
    </row>
    <row r="109" spans="2:13" s="230" customFormat="1" ht="16" thickBot="1">
      <c r="B109" s="231"/>
      <c r="C109" s="260"/>
      <c r="D109" s="261"/>
      <c r="E109" s="261"/>
      <c r="F109" s="261"/>
      <c r="G109" s="262"/>
      <c r="H109" s="261"/>
      <c r="I109" s="263"/>
      <c r="J109" s="264"/>
      <c r="K109" s="265">
        <f>SUM(K91:K108)</f>
        <v>0</v>
      </c>
      <c r="L109" s="245"/>
      <c r="M109" s="236"/>
    </row>
    <row r="110" spans="2:13" s="236" customFormat="1" ht="15.5">
      <c r="B110" s="237"/>
      <c r="C110" s="503" t="s">
        <v>304</v>
      </c>
      <c r="D110" s="504"/>
      <c r="E110" s="504"/>
      <c r="F110" s="504"/>
      <c r="G110" s="504"/>
      <c r="H110" s="285"/>
      <c r="I110" s="285"/>
      <c r="J110" s="233"/>
      <c r="K110" s="286"/>
      <c r="L110" s="245"/>
    </row>
    <row r="111" spans="2:13" s="236" customFormat="1" ht="40.5">
      <c r="B111" s="237"/>
      <c r="C111" s="298">
        <f>C108+1</f>
        <v>74</v>
      </c>
      <c r="D111" s="299" t="s">
        <v>305</v>
      </c>
      <c r="E111" s="299" t="s">
        <v>119</v>
      </c>
      <c r="F111" s="300" t="s">
        <v>305</v>
      </c>
      <c r="G111" s="325" t="s">
        <v>306</v>
      </c>
      <c r="H111" s="326" t="s">
        <v>103</v>
      </c>
      <c r="I111" s="327">
        <v>994</v>
      </c>
      <c r="J111" s="303"/>
      <c r="K111" s="312">
        <f t="shared" ref="K111:K120" si="15">ROUND(I111*J111,2)</f>
        <v>0</v>
      </c>
      <c r="L111" s="245"/>
    </row>
    <row r="112" spans="2:13" s="236" customFormat="1" ht="16" thickBot="1">
      <c r="B112" s="237"/>
      <c r="C112" s="281"/>
      <c r="D112" s="282"/>
      <c r="E112" s="282"/>
      <c r="F112" s="282"/>
      <c r="G112" s="283"/>
      <c r="H112" s="282"/>
      <c r="I112" s="284"/>
      <c r="J112" s="264"/>
      <c r="K112" s="265">
        <f>SUM(K111:K111)</f>
        <v>0</v>
      </c>
      <c r="L112" s="245"/>
    </row>
    <row r="113" spans="1:13" s="230" customFormat="1" ht="15.5">
      <c r="B113" s="231"/>
      <c r="C113" s="503" t="s">
        <v>307</v>
      </c>
      <c r="D113" s="504"/>
      <c r="E113" s="504"/>
      <c r="F113" s="504"/>
      <c r="G113" s="504"/>
      <c r="H113" s="232"/>
      <c r="I113" s="232"/>
      <c r="J113" s="233"/>
      <c r="K113" s="234"/>
      <c r="L113" s="235"/>
    </row>
    <row r="114" spans="1:13" s="236" customFormat="1" ht="81">
      <c r="B114" s="237"/>
      <c r="C114" s="238">
        <f>C111+1</f>
        <v>75</v>
      </c>
      <c r="D114" s="313" t="s">
        <v>308</v>
      </c>
      <c r="E114" s="313" t="s">
        <v>119</v>
      </c>
      <c r="F114" s="314" t="s">
        <v>308</v>
      </c>
      <c r="G114" s="315" t="s">
        <v>309</v>
      </c>
      <c r="H114" s="316" t="s">
        <v>103</v>
      </c>
      <c r="I114" s="317">
        <v>238.05</v>
      </c>
      <c r="J114" s="306"/>
      <c r="K114" s="307">
        <f t="shared" si="15"/>
        <v>0</v>
      </c>
      <c r="L114" s="245"/>
    </row>
    <row r="115" spans="1:13" s="236" customFormat="1" ht="40.5">
      <c r="B115" s="237"/>
      <c r="C115" s="246">
        <f t="shared" ref="C115:C118" si="16">C114+1</f>
        <v>76</v>
      </c>
      <c r="D115" s="247" t="s">
        <v>310</v>
      </c>
      <c r="E115" s="247" t="s">
        <v>119</v>
      </c>
      <c r="F115" s="249" t="s">
        <v>311</v>
      </c>
      <c r="G115" s="270" t="s">
        <v>312</v>
      </c>
      <c r="H115" s="271" t="s">
        <v>103</v>
      </c>
      <c r="I115" s="272">
        <v>300</v>
      </c>
      <c r="J115" s="251"/>
      <c r="K115" s="293">
        <f t="shared" si="15"/>
        <v>0</v>
      </c>
      <c r="L115" s="245"/>
    </row>
    <row r="116" spans="1:13" s="236" customFormat="1" ht="40.5">
      <c r="B116" s="237"/>
      <c r="C116" s="246">
        <f t="shared" si="16"/>
        <v>77</v>
      </c>
      <c r="D116" s="247" t="s">
        <v>313</v>
      </c>
      <c r="E116" s="247" t="s">
        <v>119</v>
      </c>
      <c r="F116" s="249" t="s">
        <v>310</v>
      </c>
      <c r="G116" s="270" t="s">
        <v>314</v>
      </c>
      <c r="H116" s="271" t="s">
        <v>103</v>
      </c>
      <c r="I116" s="272">
        <v>111.18</v>
      </c>
      <c r="J116" s="251"/>
      <c r="K116" s="293">
        <f t="shared" si="15"/>
        <v>0</v>
      </c>
      <c r="L116" s="245"/>
    </row>
    <row r="117" spans="1:13" s="236" customFormat="1" ht="54">
      <c r="B117" s="237"/>
      <c r="C117" s="246">
        <f t="shared" si="16"/>
        <v>78</v>
      </c>
      <c r="D117" s="247" t="s">
        <v>315</v>
      </c>
      <c r="E117" s="247" t="s">
        <v>119</v>
      </c>
      <c r="F117" s="249" t="s">
        <v>313</v>
      </c>
      <c r="G117" s="270" t="s">
        <v>316</v>
      </c>
      <c r="H117" s="271" t="s">
        <v>103</v>
      </c>
      <c r="I117" s="272">
        <v>80.94</v>
      </c>
      <c r="J117" s="251"/>
      <c r="K117" s="293">
        <f t="shared" si="15"/>
        <v>0</v>
      </c>
      <c r="L117" s="245"/>
    </row>
    <row r="118" spans="1:13" s="236" customFormat="1" ht="54">
      <c r="B118" s="237"/>
      <c r="C118" s="246">
        <f t="shared" si="16"/>
        <v>79</v>
      </c>
      <c r="D118" s="247" t="s">
        <v>317</v>
      </c>
      <c r="E118" s="247" t="s">
        <v>119</v>
      </c>
      <c r="F118" s="249" t="s">
        <v>315</v>
      </c>
      <c r="G118" s="270" t="s">
        <v>318</v>
      </c>
      <c r="H118" s="271" t="s">
        <v>103</v>
      </c>
      <c r="I118" s="272">
        <v>44.349999999999994</v>
      </c>
      <c r="J118" s="251"/>
      <c r="K118" s="293">
        <f t="shared" si="15"/>
        <v>0</v>
      </c>
      <c r="L118" s="245"/>
    </row>
    <row r="119" spans="1:13" s="236" customFormat="1" ht="54">
      <c r="B119" s="237"/>
      <c r="C119" s="246">
        <f>C117+1</f>
        <v>79</v>
      </c>
      <c r="D119" s="247" t="s">
        <v>319</v>
      </c>
      <c r="E119" s="247" t="s">
        <v>119</v>
      </c>
      <c r="F119" s="249" t="s">
        <v>317</v>
      </c>
      <c r="G119" s="270" t="s">
        <v>320</v>
      </c>
      <c r="H119" s="271" t="s">
        <v>103</v>
      </c>
      <c r="I119" s="272">
        <v>41.9</v>
      </c>
      <c r="J119" s="251"/>
      <c r="K119" s="293">
        <f t="shared" si="15"/>
        <v>0</v>
      </c>
      <c r="L119" s="245"/>
    </row>
    <row r="120" spans="1:13" s="236" customFormat="1" ht="54">
      <c r="B120" s="237"/>
      <c r="C120" s="253">
        <f>C118+1</f>
        <v>80</v>
      </c>
      <c r="D120" s="254" t="s">
        <v>321</v>
      </c>
      <c r="E120" s="254" t="s">
        <v>119</v>
      </c>
      <c r="F120" s="256" t="s">
        <v>319</v>
      </c>
      <c r="G120" s="278" t="s">
        <v>322</v>
      </c>
      <c r="H120" s="279" t="s">
        <v>103</v>
      </c>
      <c r="I120" s="280">
        <v>4.1100000000000003</v>
      </c>
      <c r="J120" s="258"/>
      <c r="K120" s="297">
        <f t="shared" si="15"/>
        <v>0</v>
      </c>
      <c r="L120" s="245"/>
    </row>
    <row r="121" spans="1:13" s="236" customFormat="1" ht="16" thickBot="1">
      <c r="B121" s="237"/>
      <c r="C121" s="281"/>
      <c r="D121" s="282"/>
      <c r="E121" s="282"/>
      <c r="F121" s="282"/>
      <c r="G121" s="283"/>
      <c r="H121" s="282"/>
      <c r="I121" s="284"/>
      <c r="J121" s="264"/>
      <c r="K121" s="265">
        <f>SUM(K114:K120)</f>
        <v>0</v>
      </c>
      <c r="L121" s="245"/>
    </row>
    <row r="122" spans="1:13" s="236" customFormat="1" ht="15.5">
      <c r="B122" s="237"/>
      <c r="C122" s="503" t="s">
        <v>323</v>
      </c>
      <c r="D122" s="504"/>
      <c r="E122" s="504"/>
      <c r="F122" s="504"/>
      <c r="G122" s="504"/>
      <c r="H122" s="285"/>
      <c r="I122" s="285"/>
      <c r="J122" s="233"/>
      <c r="K122" s="286"/>
      <c r="L122" s="245"/>
    </row>
    <row r="123" spans="1:13" s="236" customFormat="1" ht="67.5">
      <c r="B123" s="237"/>
      <c r="C123" s="298">
        <f>C120+1</f>
        <v>81</v>
      </c>
      <c r="D123" s="299" t="s">
        <v>324</v>
      </c>
      <c r="E123" s="299" t="s">
        <v>119</v>
      </c>
      <c r="F123" s="300" t="s">
        <v>324</v>
      </c>
      <c r="G123" s="311" t="s">
        <v>325</v>
      </c>
      <c r="H123" s="300" t="s">
        <v>103</v>
      </c>
      <c r="I123" s="302">
        <v>2039.9999999999998</v>
      </c>
      <c r="J123" s="303"/>
      <c r="K123" s="328">
        <f t="shared" ref="K123:K147" si="17">ROUND(I123*J123,2)</f>
        <v>0</v>
      </c>
      <c r="L123" s="245"/>
    </row>
    <row r="124" spans="1:13" s="236" customFormat="1" ht="16" thickBot="1">
      <c r="B124" s="237"/>
      <c r="C124" s="281"/>
      <c r="D124" s="282"/>
      <c r="E124" s="282"/>
      <c r="F124" s="282"/>
      <c r="G124" s="283"/>
      <c r="H124" s="282"/>
      <c r="I124" s="284"/>
      <c r="J124" s="264"/>
      <c r="K124" s="265">
        <f>SUM(K123:K123)</f>
        <v>0</v>
      </c>
      <c r="L124" s="245"/>
    </row>
    <row r="125" spans="1:13" s="230" customFormat="1" ht="15.5">
      <c r="A125" s="236"/>
      <c r="B125" s="237"/>
      <c r="C125" s="503" t="s">
        <v>326</v>
      </c>
      <c r="D125" s="504"/>
      <c r="E125" s="504"/>
      <c r="F125" s="504"/>
      <c r="G125" s="504"/>
      <c r="H125" s="285"/>
      <c r="I125" s="285"/>
      <c r="J125" s="233"/>
      <c r="K125" s="286"/>
      <c r="L125" s="245"/>
      <c r="M125" s="236"/>
    </row>
    <row r="126" spans="1:13" s="230" customFormat="1" ht="40.5">
      <c r="A126" s="236"/>
      <c r="B126" s="237"/>
      <c r="C126" s="238">
        <f>C123+1</f>
        <v>82</v>
      </c>
      <c r="D126" s="313" t="s">
        <v>327</v>
      </c>
      <c r="E126" s="313" t="s">
        <v>119</v>
      </c>
      <c r="F126" s="314" t="s">
        <v>327</v>
      </c>
      <c r="G126" s="329" t="s">
        <v>328</v>
      </c>
      <c r="H126" s="314" t="s">
        <v>114</v>
      </c>
      <c r="I126" s="320">
        <v>124</v>
      </c>
      <c r="J126" s="306"/>
      <c r="K126" s="307">
        <f t="shared" si="17"/>
        <v>0</v>
      </c>
      <c r="L126" s="245"/>
      <c r="M126" s="236"/>
    </row>
    <row r="127" spans="1:13" s="230" customFormat="1" ht="40.5">
      <c r="A127" s="236"/>
      <c r="B127" s="237"/>
      <c r="C127" s="246">
        <f t="shared" ref="C127:C147" si="18">C126+1</f>
        <v>83</v>
      </c>
      <c r="D127" s="247" t="s">
        <v>329</v>
      </c>
      <c r="E127" s="247" t="s">
        <v>119</v>
      </c>
      <c r="F127" s="249" t="s">
        <v>329</v>
      </c>
      <c r="G127" s="248" t="s">
        <v>330</v>
      </c>
      <c r="H127" s="249" t="s">
        <v>114</v>
      </c>
      <c r="I127" s="250">
        <v>156</v>
      </c>
      <c r="J127" s="251"/>
      <c r="K127" s="293">
        <f t="shared" si="17"/>
        <v>0</v>
      </c>
      <c r="L127" s="245"/>
      <c r="M127" s="236"/>
    </row>
    <row r="128" spans="1:13" s="230" customFormat="1" ht="40.5">
      <c r="A128" s="236"/>
      <c r="B128" s="237"/>
      <c r="C128" s="246">
        <f t="shared" si="18"/>
        <v>84</v>
      </c>
      <c r="D128" s="247" t="s">
        <v>331</v>
      </c>
      <c r="E128" s="247" t="s">
        <v>119</v>
      </c>
      <c r="F128" s="249" t="s">
        <v>331</v>
      </c>
      <c r="G128" s="248" t="s">
        <v>332</v>
      </c>
      <c r="H128" s="249" t="s">
        <v>114</v>
      </c>
      <c r="I128" s="250">
        <v>66</v>
      </c>
      <c r="J128" s="251"/>
      <c r="K128" s="293">
        <f t="shared" si="17"/>
        <v>0</v>
      </c>
      <c r="L128" s="245"/>
      <c r="M128" s="236"/>
    </row>
    <row r="129" spans="1:13" s="230" customFormat="1" ht="40.5">
      <c r="A129" s="236"/>
      <c r="B129" s="237"/>
      <c r="C129" s="246">
        <f t="shared" si="18"/>
        <v>85</v>
      </c>
      <c r="D129" s="247" t="s">
        <v>333</v>
      </c>
      <c r="E129" s="247" t="s">
        <v>119</v>
      </c>
      <c r="F129" s="249" t="s">
        <v>333</v>
      </c>
      <c r="G129" s="248" t="s">
        <v>334</v>
      </c>
      <c r="H129" s="249" t="s">
        <v>114</v>
      </c>
      <c r="I129" s="250">
        <v>25</v>
      </c>
      <c r="J129" s="251"/>
      <c r="K129" s="293">
        <f t="shared" si="17"/>
        <v>0</v>
      </c>
      <c r="L129" s="245"/>
      <c r="M129" s="236"/>
    </row>
    <row r="130" spans="1:13" s="230" customFormat="1" ht="40.5">
      <c r="A130" s="236"/>
      <c r="B130" s="237"/>
      <c r="C130" s="246">
        <f t="shared" si="18"/>
        <v>86</v>
      </c>
      <c r="D130" s="247" t="s">
        <v>335</v>
      </c>
      <c r="E130" s="247" t="s">
        <v>119</v>
      </c>
      <c r="F130" s="249" t="s">
        <v>335</v>
      </c>
      <c r="G130" s="248" t="s">
        <v>336</v>
      </c>
      <c r="H130" s="249" t="s">
        <v>114</v>
      </c>
      <c r="I130" s="250">
        <v>227</v>
      </c>
      <c r="J130" s="251"/>
      <c r="K130" s="293">
        <f t="shared" si="17"/>
        <v>0</v>
      </c>
      <c r="L130" s="245"/>
      <c r="M130" s="236"/>
    </row>
    <row r="131" spans="1:13" s="230" customFormat="1" ht="40.5">
      <c r="A131" s="236"/>
      <c r="B131" s="237"/>
      <c r="C131" s="246">
        <f t="shared" si="18"/>
        <v>87</v>
      </c>
      <c r="D131" s="247" t="s">
        <v>337</v>
      </c>
      <c r="E131" s="247" t="s">
        <v>119</v>
      </c>
      <c r="F131" s="249" t="s">
        <v>337</v>
      </c>
      <c r="G131" s="330" t="s">
        <v>338</v>
      </c>
      <c r="H131" s="249" t="s">
        <v>114</v>
      </c>
      <c r="I131" s="295">
        <v>24</v>
      </c>
      <c r="J131" s="251"/>
      <c r="K131" s="293">
        <f t="shared" si="17"/>
        <v>0</v>
      </c>
      <c r="L131" s="245"/>
      <c r="M131" s="236"/>
    </row>
    <row r="132" spans="1:13" s="230" customFormat="1" ht="40.5">
      <c r="A132" s="236"/>
      <c r="B132" s="237"/>
      <c r="C132" s="246">
        <f t="shared" si="18"/>
        <v>88</v>
      </c>
      <c r="D132" s="247" t="s">
        <v>339</v>
      </c>
      <c r="E132" s="247" t="s">
        <v>119</v>
      </c>
      <c r="F132" s="249" t="s">
        <v>339</v>
      </c>
      <c r="G132" s="330" t="s">
        <v>340</v>
      </c>
      <c r="H132" s="249" t="s">
        <v>114</v>
      </c>
      <c r="I132" s="295">
        <v>14</v>
      </c>
      <c r="J132" s="251"/>
      <c r="K132" s="293">
        <f t="shared" si="17"/>
        <v>0</v>
      </c>
      <c r="L132" s="245"/>
      <c r="M132" s="236"/>
    </row>
    <row r="133" spans="1:13" s="230" customFormat="1" ht="40.5">
      <c r="A133" s="236"/>
      <c r="B133" s="237"/>
      <c r="C133" s="246">
        <f t="shared" si="18"/>
        <v>89</v>
      </c>
      <c r="D133" s="247" t="s">
        <v>341</v>
      </c>
      <c r="E133" s="247" t="s">
        <v>119</v>
      </c>
      <c r="F133" s="249" t="s">
        <v>341</v>
      </c>
      <c r="G133" s="330" t="s">
        <v>342</v>
      </c>
      <c r="H133" s="249" t="s">
        <v>114</v>
      </c>
      <c r="I133" s="295">
        <v>9</v>
      </c>
      <c r="J133" s="251"/>
      <c r="K133" s="293">
        <f t="shared" si="17"/>
        <v>0</v>
      </c>
      <c r="L133" s="245"/>
      <c r="M133" s="236"/>
    </row>
    <row r="134" spans="1:13" s="230" customFormat="1" ht="40.5">
      <c r="A134" s="236"/>
      <c r="B134" s="237"/>
      <c r="C134" s="246">
        <f t="shared" si="18"/>
        <v>90</v>
      </c>
      <c r="D134" s="247" t="s">
        <v>343</v>
      </c>
      <c r="E134" s="247" t="s">
        <v>119</v>
      </c>
      <c r="F134" s="249" t="s">
        <v>343</v>
      </c>
      <c r="G134" s="330" t="s">
        <v>344</v>
      </c>
      <c r="H134" s="249" t="s">
        <v>114</v>
      </c>
      <c r="I134" s="295">
        <v>24</v>
      </c>
      <c r="J134" s="251"/>
      <c r="K134" s="293">
        <f t="shared" si="17"/>
        <v>0</v>
      </c>
      <c r="L134" s="245"/>
      <c r="M134" s="236"/>
    </row>
    <row r="135" spans="1:13" s="230" customFormat="1" ht="40.5">
      <c r="A135" s="236"/>
      <c r="B135" s="237"/>
      <c r="C135" s="246">
        <f t="shared" si="18"/>
        <v>91</v>
      </c>
      <c r="D135" s="247" t="s">
        <v>345</v>
      </c>
      <c r="E135" s="247" t="s">
        <v>119</v>
      </c>
      <c r="F135" s="249" t="s">
        <v>345</v>
      </c>
      <c r="G135" s="330" t="s">
        <v>346</v>
      </c>
      <c r="H135" s="249" t="s">
        <v>114</v>
      </c>
      <c r="I135" s="295">
        <v>30</v>
      </c>
      <c r="J135" s="251"/>
      <c r="K135" s="293">
        <f t="shared" si="17"/>
        <v>0</v>
      </c>
      <c r="L135" s="245"/>
      <c r="M135" s="236"/>
    </row>
    <row r="136" spans="1:13" s="230" customFormat="1" ht="40.5">
      <c r="A136" s="236"/>
      <c r="B136" s="237"/>
      <c r="C136" s="246">
        <f t="shared" si="18"/>
        <v>92</v>
      </c>
      <c r="D136" s="247" t="s">
        <v>347</v>
      </c>
      <c r="E136" s="247" t="s">
        <v>119</v>
      </c>
      <c r="F136" s="249" t="s">
        <v>347</v>
      </c>
      <c r="G136" s="330" t="s">
        <v>348</v>
      </c>
      <c r="H136" s="249" t="s">
        <v>114</v>
      </c>
      <c r="I136" s="295">
        <v>22</v>
      </c>
      <c r="J136" s="251"/>
      <c r="K136" s="293">
        <f t="shared" si="17"/>
        <v>0</v>
      </c>
      <c r="L136" s="245"/>
      <c r="M136" s="236"/>
    </row>
    <row r="137" spans="1:13" s="230" customFormat="1" ht="40.5">
      <c r="A137" s="236"/>
      <c r="B137" s="237"/>
      <c r="C137" s="331">
        <f t="shared" si="18"/>
        <v>93</v>
      </c>
      <c r="D137" s="332" t="s">
        <v>349</v>
      </c>
      <c r="E137" s="247" t="s">
        <v>119</v>
      </c>
      <c r="F137" s="273" t="s">
        <v>349</v>
      </c>
      <c r="G137" s="330" t="s">
        <v>350</v>
      </c>
      <c r="H137" s="273" t="s">
        <v>114</v>
      </c>
      <c r="I137" s="295">
        <v>18</v>
      </c>
      <c r="J137" s="277"/>
      <c r="K137" s="333">
        <f t="shared" si="17"/>
        <v>0</v>
      </c>
      <c r="L137" s="245"/>
      <c r="M137" s="236"/>
    </row>
    <row r="138" spans="1:13" s="230" customFormat="1" ht="40.5">
      <c r="A138" s="236"/>
      <c r="B138" s="237"/>
      <c r="C138" s="246">
        <f t="shared" si="18"/>
        <v>94</v>
      </c>
      <c r="D138" s="247" t="s">
        <v>351</v>
      </c>
      <c r="E138" s="247" t="s">
        <v>119</v>
      </c>
      <c r="F138" s="249" t="s">
        <v>351</v>
      </c>
      <c r="G138" s="248" t="s">
        <v>352</v>
      </c>
      <c r="H138" s="249" t="s">
        <v>114</v>
      </c>
      <c r="I138" s="250">
        <v>49</v>
      </c>
      <c r="J138" s="251"/>
      <c r="K138" s="293">
        <f t="shared" si="17"/>
        <v>0</v>
      </c>
      <c r="L138" s="245"/>
      <c r="M138" s="236"/>
    </row>
    <row r="139" spans="1:13" s="230" customFormat="1" ht="40.5">
      <c r="A139" s="236"/>
      <c r="B139" s="237"/>
      <c r="C139" s="246">
        <f t="shared" si="18"/>
        <v>95</v>
      </c>
      <c r="D139" s="247" t="s">
        <v>353</v>
      </c>
      <c r="E139" s="247" t="s">
        <v>119</v>
      </c>
      <c r="F139" s="249" t="s">
        <v>353</v>
      </c>
      <c r="G139" s="248" t="s">
        <v>354</v>
      </c>
      <c r="H139" s="249" t="s">
        <v>114</v>
      </c>
      <c r="I139" s="250">
        <v>79</v>
      </c>
      <c r="J139" s="251"/>
      <c r="K139" s="293">
        <f t="shared" si="17"/>
        <v>0</v>
      </c>
      <c r="L139" s="245"/>
      <c r="M139" s="236"/>
    </row>
    <row r="140" spans="1:13" s="230" customFormat="1" ht="40.5">
      <c r="A140" s="236"/>
      <c r="B140" s="237"/>
      <c r="C140" s="246">
        <f t="shared" si="18"/>
        <v>96</v>
      </c>
      <c r="D140" s="247" t="s">
        <v>355</v>
      </c>
      <c r="E140" s="247" t="s">
        <v>100</v>
      </c>
      <c r="F140" s="249" t="s">
        <v>356</v>
      </c>
      <c r="G140" s="248" t="s">
        <v>357</v>
      </c>
      <c r="H140" s="249" t="s">
        <v>114</v>
      </c>
      <c r="I140" s="250">
        <v>16</v>
      </c>
      <c r="J140" s="251"/>
      <c r="K140" s="293">
        <f t="shared" si="17"/>
        <v>0</v>
      </c>
      <c r="L140" s="245"/>
      <c r="M140" s="236"/>
    </row>
    <row r="141" spans="1:13" s="230" customFormat="1" ht="40.5">
      <c r="A141" s="236"/>
      <c r="B141" s="237"/>
      <c r="C141" s="246">
        <f t="shared" si="18"/>
        <v>97</v>
      </c>
      <c r="D141" s="247" t="s">
        <v>358</v>
      </c>
      <c r="E141" s="247" t="s">
        <v>119</v>
      </c>
      <c r="F141" s="249" t="s">
        <v>358</v>
      </c>
      <c r="G141" s="248" t="s">
        <v>359</v>
      </c>
      <c r="H141" s="249" t="s">
        <v>114</v>
      </c>
      <c r="I141" s="250">
        <v>46</v>
      </c>
      <c r="J141" s="251"/>
      <c r="K141" s="293">
        <f t="shared" si="17"/>
        <v>0</v>
      </c>
      <c r="L141" s="245"/>
      <c r="M141" s="236"/>
    </row>
    <row r="142" spans="1:13" s="230" customFormat="1" ht="40.5">
      <c r="A142" s="236"/>
      <c r="B142" s="237"/>
      <c r="C142" s="246">
        <f t="shared" si="18"/>
        <v>98</v>
      </c>
      <c r="D142" s="247" t="s">
        <v>360</v>
      </c>
      <c r="E142" s="247" t="s">
        <v>119</v>
      </c>
      <c r="F142" s="249" t="s">
        <v>360</v>
      </c>
      <c r="G142" s="248" t="s">
        <v>361</v>
      </c>
      <c r="H142" s="249" t="s">
        <v>114</v>
      </c>
      <c r="I142" s="250">
        <v>4</v>
      </c>
      <c r="J142" s="251"/>
      <c r="K142" s="293">
        <f t="shared" si="17"/>
        <v>0</v>
      </c>
      <c r="L142" s="245"/>
      <c r="M142" s="236"/>
    </row>
    <row r="143" spans="1:13" s="230" customFormat="1" ht="40.5">
      <c r="A143" s="236"/>
      <c r="B143" s="237"/>
      <c r="C143" s="334">
        <f t="shared" si="18"/>
        <v>99</v>
      </c>
      <c r="D143" s="335" t="s">
        <v>362</v>
      </c>
      <c r="E143" s="247" t="s">
        <v>119</v>
      </c>
      <c r="F143" s="336" t="s">
        <v>362</v>
      </c>
      <c r="G143" s="337" t="s">
        <v>363</v>
      </c>
      <c r="H143" s="336" t="s">
        <v>114</v>
      </c>
      <c r="I143" s="338">
        <v>1</v>
      </c>
      <c r="J143" s="339"/>
      <c r="K143" s="340">
        <f t="shared" si="17"/>
        <v>0</v>
      </c>
      <c r="L143" s="245"/>
      <c r="M143" s="236"/>
    </row>
    <row r="144" spans="1:13" s="230" customFormat="1" ht="40.5">
      <c r="A144" s="236"/>
      <c r="B144" s="237"/>
      <c r="C144" s="246">
        <f t="shared" si="18"/>
        <v>100</v>
      </c>
      <c r="D144" s="247" t="s">
        <v>364</v>
      </c>
      <c r="E144" s="247" t="s">
        <v>119</v>
      </c>
      <c r="F144" s="249" t="s">
        <v>364</v>
      </c>
      <c r="G144" s="330" t="s">
        <v>365</v>
      </c>
      <c r="H144" s="249" t="s">
        <v>114</v>
      </c>
      <c r="I144" s="295">
        <v>4</v>
      </c>
      <c r="J144" s="251"/>
      <c r="K144" s="293">
        <f t="shared" si="17"/>
        <v>0</v>
      </c>
      <c r="L144" s="245"/>
      <c r="M144" s="236"/>
    </row>
    <row r="145" spans="1:13" s="230" customFormat="1" ht="40.5">
      <c r="A145" s="236"/>
      <c r="B145" s="237"/>
      <c r="C145" s="246">
        <f t="shared" si="18"/>
        <v>101</v>
      </c>
      <c r="D145" s="247" t="s">
        <v>366</v>
      </c>
      <c r="E145" s="247" t="s">
        <v>119</v>
      </c>
      <c r="F145" s="249" t="s">
        <v>366</v>
      </c>
      <c r="G145" s="330" t="s">
        <v>367</v>
      </c>
      <c r="H145" s="249" t="s">
        <v>114</v>
      </c>
      <c r="I145" s="295">
        <v>8</v>
      </c>
      <c r="J145" s="251"/>
      <c r="K145" s="293">
        <f t="shared" si="17"/>
        <v>0</v>
      </c>
      <c r="L145" s="245"/>
      <c r="M145" s="236"/>
    </row>
    <row r="146" spans="1:13" s="236" customFormat="1" ht="40.5">
      <c r="B146" s="237"/>
      <c r="C146" s="246">
        <f t="shared" si="18"/>
        <v>102</v>
      </c>
      <c r="D146" s="247" t="s">
        <v>368</v>
      </c>
      <c r="E146" s="247" t="s">
        <v>119</v>
      </c>
      <c r="F146" s="249" t="s">
        <v>368</v>
      </c>
      <c r="G146" s="330" t="s">
        <v>369</v>
      </c>
      <c r="H146" s="249" t="s">
        <v>114</v>
      </c>
      <c r="I146" s="295">
        <v>29</v>
      </c>
      <c r="J146" s="251"/>
      <c r="K146" s="293">
        <f t="shared" si="17"/>
        <v>0</v>
      </c>
      <c r="L146" s="245"/>
    </row>
    <row r="147" spans="1:13" s="236" customFormat="1" ht="40.5">
      <c r="B147" s="237"/>
      <c r="C147" s="253">
        <f t="shared" si="18"/>
        <v>103</v>
      </c>
      <c r="D147" s="254" t="s">
        <v>370</v>
      </c>
      <c r="E147" s="254" t="s">
        <v>119</v>
      </c>
      <c r="F147" s="256" t="s">
        <v>370</v>
      </c>
      <c r="G147" s="255" t="s">
        <v>371</v>
      </c>
      <c r="H147" s="256" t="s">
        <v>114</v>
      </c>
      <c r="I147" s="257">
        <v>114</v>
      </c>
      <c r="J147" s="258"/>
      <c r="K147" s="297">
        <f t="shared" si="17"/>
        <v>0</v>
      </c>
      <c r="L147" s="245"/>
    </row>
    <row r="148" spans="1:13" s="236" customFormat="1" ht="16" thickBot="1">
      <c r="B148" s="237"/>
      <c r="C148" s="281"/>
      <c r="D148" s="282"/>
      <c r="E148" s="282"/>
      <c r="F148" s="282"/>
      <c r="G148" s="283"/>
      <c r="H148" s="282"/>
      <c r="I148" s="284"/>
      <c r="J148" s="264"/>
      <c r="K148" s="265">
        <f>SUM(K126:K147)</f>
        <v>0</v>
      </c>
      <c r="L148" s="245"/>
    </row>
    <row r="149" spans="1:13" s="236" customFormat="1" ht="15.5">
      <c r="B149" s="237"/>
      <c r="C149" s="503" t="s">
        <v>372</v>
      </c>
      <c r="D149" s="504"/>
      <c r="E149" s="504"/>
      <c r="F149" s="504"/>
      <c r="G149" s="504"/>
      <c r="H149" s="285"/>
      <c r="I149" s="285"/>
      <c r="J149" s="233"/>
      <c r="K149" s="286"/>
      <c r="L149" s="245"/>
    </row>
    <row r="150" spans="1:13" s="236" customFormat="1" ht="132.75" customHeight="1">
      <c r="B150" s="237"/>
      <c r="C150" s="238">
        <f>C147+1</f>
        <v>104</v>
      </c>
      <c r="D150" s="313" t="s">
        <v>373</v>
      </c>
      <c r="E150" s="313" t="s">
        <v>119</v>
      </c>
      <c r="F150" s="314" t="s">
        <v>373</v>
      </c>
      <c r="G150" s="305" t="s">
        <v>374</v>
      </c>
      <c r="H150" s="314" t="s">
        <v>103</v>
      </c>
      <c r="I150" s="320">
        <v>1.44</v>
      </c>
      <c r="J150" s="306"/>
      <c r="K150" s="307">
        <f t="shared" ref="K150:K159" si="19">ROUND(I150*J150,2)</f>
        <v>0</v>
      </c>
      <c r="L150" s="245"/>
    </row>
    <row r="151" spans="1:13" s="236" customFormat="1" ht="167.25" customHeight="1">
      <c r="B151" s="237"/>
      <c r="C151" s="246">
        <f t="shared" ref="C151:C159" si="20">C150+1</f>
        <v>105</v>
      </c>
      <c r="D151" s="247" t="s">
        <v>375</v>
      </c>
      <c r="E151" s="247" t="s">
        <v>119</v>
      </c>
      <c r="F151" s="249" t="s">
        <v>375</v>
      </c>
      <c r="G151" s="330" t="s">
        <v>376</v>
      </c>
      <c r="H151" s="273" t="s">
        <v>103</v>
      </c>
      <c r="I151" s="295">
        <v>1003.42</v>
      </c>
      <c r="J151" s="251"/>
      <c r="K151" s="293">
        <f t="shared" si="19"/>
        <v>0</v>
      </c>
      <c r="L151" s="245"/>
    </row>
    <row r="152" spans="1:13" s="236" customFormat="1" ht="193.5" customHeight="1">
      <c r="B152" s="237"/>
      <c r="C152" s="246">
        <f t="shared" si="20"/>
        <v>106</v>
      </c>
      <c r="D152" s="247" t="s">
        <v>377</v>
      </c>
      <c r="E152" s="247" t="s">
        <v>119</v>
      </c>
      <c r="F152" s="249" t="s">
        <v>377</v>
      </c>
      <c r="G152" s="330" t="s">
        <v>378</v>
      </c>
      <c r="H152" s="273" t="s">
        <v>103</v>
      </c>
      <c r="I152" s="295">
        <v>134.68</v>
      </c>
      <c r="J152" s="251"/>
      <c r="K152" s="293">
        <f t="shared" si="19"/>
        <v>0</v>
      </c>
      <c r="L152" s="245"/>
    </row>
    <row r="153" spans="1:13" s="236" customFormat="1" ht="131.25" customHeight="1">
      <c r="B153" s="237"/>
      <c r="C153" s="246">
        <f t="shared" si="20"/>
        <v>107</v>
      </c>
      <c r="D153" s="247" t="s">
        <v>379</v>
      </c>
      <c r="E153" s="247" t="s">
        <v>119</v>
      </c>
      <c r="F153" s="249" t="s">
        <v>379</v>
      </c>
      <c r="G153" s="330" t="s">
        <v>380</v>
      </c>
      <c r="H153" s="273" t="s">
        <v>103</v>
      </c>
      <c r="I153" s="295">
        <v>72.42</v>
      </c>
      <c r="J153" s="251"/>
      <c r="K153" s="293">
        <f t="shared" si="19"/>
        <v>0</v>
      </c>
      <c r="L153" s="245"/>
    </row>
    <row r="154" spans="1:13" s="236" customFormat="1" ht="111" customHeight="1">
      <c r="B154" s="237"/>
      <c r="C154" s="246">
        <f t="shared" si="20"/>
        <v>108</v>
      </c>
      <c r="D154" s="247" t="s">
        <v>381</v>
      </c>
      <c r="E154" s="247" t="s">
        <v>119</v>
      </c>
      <c r="F154" s="249" t="s">
        <v>381</v>
      </c>
      <c r="G154" s="330" t="s">
        <v>382</v>
      </c>
      <c r="H154" s="273" t="s">
        <v>103</v>
      </c>
      <c r="I154" s="295">
        <v>777.71</v>
      </c>
      <c r="J154" s="251"/>
      <c r="K154" s="293">
        <f t="shared" si="19"/>
        <v>0</v>
      </c>
      <c r="L154" s="245"/>
    </row>
    <row r="155" spans="1:13" s="236" customFormat="1" ht="198.75" customHeight="1">
      <c r="B155" s="237"/>
      <c r="C155" s="246">
        <f t="shared" si="20"/>
        <v>109</v>
      </c>
      <c r="D155" s="247" t="s">
        <v>383</v>
      </c>
      <c r="E155" s="247" t="s">
        <v>119</v>
      </c>
      <c r="F155" s="249" t="s">
        <v>383</v>
      </c>
      <c r="G155" s="330" t="s">
        <v>384</v>
      </c>
      <c r="H155" s="273" t="s">
        <v>114</v>
      </c>
      <c r="I155" s="295">
        <v>17</v>
      </c>
      <c r="J155" s="251"/>
      <c r="K155" s="293">
        <f t="shared" si="19"/>
        <v>0</v>
      </c>
      <c r="L155" s="245"/>
    </row>
    <row r="156" spans="1:13" s="236" customFormat="1" ht="187.5" customHeight="1">
      <c r="B156" s="237"/>
      <c r="C156" s="246">
        <f t="shared" si="20"/>
        <v>110</v>
      </c>
      <c r="D156" s="247" t="s">
        <v>385</v>
      </c>
      <c r="E156" s="247" t="s">
        <v>119</v>
      </c>
      <c r="F156" s="249" t="s">
        <v>385</v>
      </c>
      <c r="G156" s="330" t="s">
        <v>386</v>
      </c>
      <c r="H156" s="273" t="s">
        <v>114</v>
      </c>
      <c r="I156" s="295">
        <v>5</v>
      </c>
      <c r="J156" s="251"/>
      <c r="K156" s="293">
        <f t="shared" si="19"/>
        <v>0</v>
      </c>
      <c r="L156" s="245"/>
    </row>
    <row r="157" spans="1:13" s="236" customFormat="1" ht="40.5">
      <c r="B157" s="237"/>
      <c r="C157" s="246">
        <f t="shared" si="20"/>
        <v>111</v>
      </c>
      <c r="D157" s="247" t="s">
        <v>387</v>
      </c>
      <c r="E157" s="247" t="s">
        <v>119</v>
      </c>
      <c r="F157" s="249" t="s">
        <v>387</v>
      </c>
      <c r="G157" s="330" t="s">
        <v>388</v>
      </c>
      <c r="H157" s="273" t="s">
        <v>114</v>
      </c>
      <c r="I157" s="295">
        <v>25</v>
      </c>
      <c r="J157" s="251"/>
      <c r="K157" s="293">
        <f t="shared" si="19"/>
        <v>0</v>
      </c>
      <c r="L157" s="245"/>
    </row>
    <row r="158" spans="1:13" s="236" customFormat="1" ht="40.5">
      <c r="B158" s="237"/>
      <c r="C158" s="246">
        <f t="shared" si="20"/>
        <v>112</v>
      </c>
      <c r="D158" s="247" t="s">
        <v>389</v>
      </c>
      <c r="E158" s="247" t="s">
        <v>119</v>
      </c>
      <c r="F158" s="273" t="s">
        <v>390</v>
      </c>
      <c r="G158" s="330" t="s">
        <v>391</v>
      </c>
      <c r="H158" s="273" t="s">
        <v>114</v>
      </c>
      <c r="I158" s="295">
        <v>5</v>
      </c>
      <c r="J158" s="251"/>
      <c r="K158" s="293">
        <f t="shared" si="19"/>
        <v>0</v>
      </c>
      <c r="L158" s="245"/>
    </row>
    <row r="159" spans="1:13" s="236" customFormat="1" ht="54">
      <c r="B159" s="237"/>
      <c r="C159" s="253">
        <f t="shared" si="20"/>
        <v>113</v>
      </c>
      <c r="D159" s="254" t="s">
        <v>392</v>
      </c>
      <c r="E159" s="254" t="s">
        <v>119</v>
      </c>
      <c r="F159" s="256" t="s">
        <v>393</v>
      </c>
      <c r="G159" s="341" t="s">
        <v>394</v>
      </c>
      <c r="H159" s="256" t="s">
        <v>103</v>
      </c>
      <c r="I159" s="257">
        <v>537.76</v>
      </c>
      <c r="J159" s="258"/>
      <c r="K159" s="297">
        <f t="shared" si="19"/>
        <v>0</v>
      </c>
      <c r="L159" s="245"/>
    </row>
    <row r="160" spans="1:13" s="236" customFormat="1" ht="16" thickBot="1">
      <c r="B160" s="237"/>
      <c r="C160" s="281"/>
      <c r="D160" s="282"/>
      <c r="E160" s="282"/>
      <c r="F160" s="282"/>
      <c r="G160" s="283"/>
      <c r="H160" s="282"/>
      <c r="I160" s="284"/>
      <c r="J160" s="264"/>
      <c r="K160" s="265">
        <f>SUM(K150:K159)</f>
        <v>0</v>
      </c>
      <c r="L160" s="245"/>
    </row>
    <row r="161" spans="2:13" s="230" customFormat="1" ht="15.5">
      <c r="B161" s="231"/>
      <c r="C161" s="503" t="s">
        <v>395</v>
      </c>
      <c r="D161" s="504"/>
      <c r="E161" s="504"/>
      <c r="F161" s="504"/>
      <c r="G161" s="504"/>
      <c r="H161" s="232"/>
      <c r="I161" s="232"/>
      <c r="J161" s="233"/>
      <c r="K161" s="234"/>
      <c r="L161" s="235"/>
    </row>
    <row r="162" spans="2:13" s="230" customFormat="1" ht="54">
      <c r="B162" s="231"/>
      <c r="C162" s="238">
        <f>C159+1</f>
        <v>114</v>
      </c>
      <c r="D162" s="313" t="s">
        <v>396</v>
      </c>
      <c r="E162" s="313" t="s">
        <v>119</v>
      </c>
      <c r="F162" s="314" t="s">
        <v>397</v>
      </c>
      <c r="G162" s="342" t="s">
        <v>398</v>
      </c>
      <c r="H162" s="314" t="s">
        <v>103</v>
      </c>
      <c r="I162" s="320">
        <v>187.85</v>
      </c>
      <c r="J162" s="343"/>
      <c r="K162" s="344">
        <f t="shared" ref="K162:K172" si="21">ROUND(I162*J162,2)</f>
        <v>0</v>
      </c>
      <c r="L162" s="235"/>
    </row>
    <row r="163" spans="2:13" s="230" customFormat="1" ht="54">
      <c r="B163" s="231"/>
      <c r="C163" s="246">
        <f t="shared" ref="C163:C172" si="22">C162+1</f>
        <v>115</v>
      </c>
      <c r="D163" s="247" t="s">
        <v>399</v>
      </c>
      <c r="E163" s="247" t="s">
        <v>119</v>
      </c>
      <c r="F163" s="249" t="s">
        <v>400</v>
      </c>
      <c r="G163" s="345" t="s">
        <v>401</v>
      </c>
      <c r="H163" s="249" t="s">
        <v>103</v>
      </c>
      <c r="I163" s="250">
        <v>64.06</v>
      </c>
      <c r="J163" s="251"/>
      <c r="K163" s="293">
        <f t="shared" si="21"/>
        <v>0</v>
      </c>
      <c r="L163" s="235"/>
    </row>
    <row r="164" spans="2:13" s="230" customFormat="1" ht="67.5">
      <c r="B164" s="231"/>
      <c r="C164" s="246">
        <f t="shared" si="22"/>
        <v>116</v>
      </c>
      <c r="D164" s="247" t="s">
        <v>402</v>
      </c>
      <c r="E164" s="247" t="s">
        <v>119</v>
      </c>
      <c r="F164" s="249" t="s">
        <v>403</v>
      </c>
      <c r="G164" s="345" t="s">
        <v>404</v>
      </c>
      <c r="H164" s="249" t="s">
        <v>114</v>
      </c>
      <c r="I164" s="250">
        <v>8</v>
      </c>
      <c r="J164" s="251"/>
      <c r="K164" s="293">
        <f t="shared" si="21"/>
        <v>0</v>
      </c>
      <c r="L164" s="235"/>
    </row>
    <row r="165" spans="2:13" s="230" customFormat="1" ht="40.5">
      <c r="B165" s="231"/>
      <c r="C165" s="246">
        <f t="shared" si="22"/>
        <v>117</v>
      </c>
      <c r="D165" s="247" t="s">
        <v>405</v>
      </c>
      <c r="E165" s="247" t="s">
        <v>119</v>
      </c>
      <c r="F165" s="249" t="s">
        <v>406</v>
      </c>
      <c r="G165" s="345" t="s">
        <v>407</v>
      </c>
      <c r="H165" s="249" t="s">
        <v>114</v>
      </c>
      <c r="I165" s="250">
        <v>3</v>
      </c>
      <c r="J165" s="251"/>
      <c r="K165" s="293">
        <f t="shared" si="21"/>
        <v>0</v>
      </c>
      <c r="L165" s="235"/>
    </row>
    <row r="166" spans="2:13" s="230" customFormat="1" ht="40.5">
      <c r="B166" s="231"/>
      <c r="C166" s="246">
        <f t="shared" si="22"/>
        <v>118</v>
      </c>
      <c r="D166" s="247" t="s">
        <v>408</v>
      </c>
      <c r="E166" s="247" t="s">
        <v>119</v>
      </c>
      <c r="F166" s="249" t="s">
        <v>409</v>
      </c>
      <c r="G166" s="345" t="s">
        <v>410</v>
      </c>
      <c r="H166" s="249" t="s">
        <v>114</v>
      </c>
      <c r="I166" s="250">
        <v>1</v>
      </c>
      <c r="J166" s="251"/>
      <c r="K166" s="293">
        <f t="shared" si="21"/>
        <v>0</v>
      </c>
      <c r="L166" s="235"/>
    </row>
    <row r="167" spans="2:13" s="230" customFormat="1" ht="54">
      <c r="B167" s="231"/>
      <c r="C167" s="246">
        <f t="shared" si="22"/>
        <v>119</v>
      </c>
      <c r="D167" s="247" t="s">
        <v>411</v>
      </c>
      <c r="E167" s="247" t="s">
        <v>119</v>
      </c>
      <c r="F167" s="249" t="s">
        <v>412</v>
      </c>
      <c r="G167" s="345" t="s">
        <v>413</v>
      </c>
      <c r="H167" s="249" t="s">
        <v>114</v>
      </c>
      <c r="I167" s="250">
        <v>1</v>
      </c>
      <c r="J167" s="251"/>
      <c r="K167" s="293">
        <f t="shared" si="21"/>
        <v>0</v>
      </c>
      <c r="L167" s="235"/>
    </row>
    <row r="168" spans="2:13" s="230" customFormat="1" ht="40.5">
      <c r="B168" s="231"/>
      <c r="C168" s="246">
        <f t="shared" si="22"/>
        <v>120</v>
      </c>
      <c r="D168" s="247" t="s">
        <v>414</v>
      </c>
      <c r="E168" s="247" t="s">
        <v>119</v>
      </c>
      <c r="F168" s="249" t="s">
        <v>415</v>
      </c>
      <c r="G168" s="345" t="s">
        <v>416</v>
      </c>
      <c r="H168" s="249" t="s">
        <v>114</v>
      </c>
      <c r="I168" s="250">
        <v>4</v>
      </c>
      <c r="J168" s="251"/>
      <c r="K168" s="293">
        <f t="shared" si="21"/>
        <v>0</v>
      </c>
      <c r="L168" s="235"/>
    </row>
    <row r="169" spans="2:13" s="230" customFormat="1" ht="67.5">
      <c r="B169" s="231"/>
      <c r="C169" s="246">
        <f t="shared" si="22"/>
        <v>121</v>
      </c>
      <c r="D169" s="247" t="s">
        <v>417</v>
      </c>
      <c r="E169" s="247" t="s">
        <v>119</v>
      </c>
      <c r="F169" s="249" t="s">
        <v>418</v>
      </c>
      <c r="G169" s="345" t="s">
        <v>419</v>
      </c>
      <c r="H169" s="249" t="s">
        <v>114</v>
      </c>
      <c r="I169" s="250">
        <v>2</v>
      </c>
      <c r="J169" s="251"/>
      <c r="K169" s="293">
        <f t="shared" si="21"/>
        <v>0</v>
      </c>
      <c r="L169" s="235"/>
    </row>
    <row r="170" spans="2:13" s="230" customFormat="1" ht="67.5">
      <c r="B170" s="231"/>
      <c r="C170" s="246">
        <f t="shared" si="22"/>
        <v>122</v>
      </c>
      <c r="D170" s="247" t="s">
        <v>420</v>
      </c>
      <c r="E170" s="247" t="s">
        <v>119</v>
      </c>
      <c r="F170" s="249" t="s">
        <v>421</v>
      </c>
      <c r="G170" s="345" t="s">
        <v>422</v>
      </c>
      <c r="H170" s="249" t="s">
        <v>114</v>
      </c>
      <c r="I170" s="250">
        <v>2</v>
      </c>
      <c r="J170" s="251"/>
      <c r="K170" s="293">
        <f t="shared" si="21"/>
        <v>0</v>
      </c>
      <c r="L170" s="235"/>
    </row>
    <row r="171" spans="2:13" s="230" customFormat="1" ht="40.5">
      <c r="B171" s="231"/>
      <c r="C171" s="246">
        <f t="shared" si="22"/>
        <v>123</v>
      </c>
      <c r="D171" s="247" t="s">
        <v>423</v>
      </c>
      <c r="E171" s="247" t="s">
        <v>119</v>
      </c>
      <c r="F171" s="249" t="s">
        <v>424</v>
      </c>
      <c r="G171" s="345" t="s">
        <v>425</v>
      </c>
      <c r="H171" s="249" t="s">
        <v>114</v>
      </c>
      <c r="I171" s="250">
        <v>2</v>
      </c>
      <c r="J171" s="251"/>
      <c r="K171" s="293">
        <f t="shared" si="21"/>
        <v>0</v>
      </c>
      <c r="L171" s="235"/>
    </row>
    <row r="172" spans="2:13" s="230" customFormat="1" ht="40.5">
      <c r="B172" s="231"/>
      <c r="C172" s="253">
        <f t="shared" si="22"/>
        <v>124</v>
      </c>
      <c r="D172" s="254" t="s">
        <v>426</v>
      </c>
      <c r="E172" s="254" t="s">
        <v>119</v>
      </c>
      <c r="F172" s="256" t="s">
        <v>427</v>
      </c>
      <c r="G172" s="346" t="s">
        <v>428</v>
      </c>
      <c r="H172" s="256" t="s">
        <v>114</v>
      </c>
      <c r="I172" s="257">
        <v>1</v>
      </c>
      <c r="J172" s="258"/>
      <c r="K172" s="297">
        <f t="shared" si="21"/>
        <v>0</v>
      </c>
      <c r="L172" s="235"/>
    </row>
    <row r="173" spans="2:13" s="230" customFormat="1" ht="16" thickBot="1">
      <c r="B173" s="231"/>
      <c r="C173" s="281"/>
      <c r="D173" s="282"/>
      <c r="E173" s="282"/>
      <c r="F173" s="282"/>
      <c r="G173" s="283"/>
      <c r="H173" s="261"/>
      <c r="I173" s="263"/>
      <c r="J173" s="264"/>
      <c r="K173" s="265">
        <f>SUM(K162:K172)</f>
        <v>0</v>
      </c>
      <c r="L173" s="235"/>
    </row>
    <row r="174" spans="2:13" s="230" customFormat="1" ht="15.5">
      <c r="B174" s="231"/>
      <c r="C174" s="503" t="s">
        <v>429</v>
      </c>
      <c r="D174" s="504"/>
      <c r="E174" s="504"/>
      <c r="F174" s="504"/>
      <c r="G174" s="504"/>
      <c r="H174" s="232"/>
      <c r="I174" s="232"/>
      <c r="J174" s="233"/>
      <c r="K174" s="234"/>
      <c r="L174" s="235"/>
    </row>
    <row r="175" spans="2:13" s="230" customFormat="1" ht="54">
      <c r="B175" s="231"/>
      <c r="C175" s="238">
        <f>C172+1</f>
        <v>125</v>
      </c>
      <c r="D175" s="313" t="s">
        <v>430</v>
      </c>
      <c r="E175" s="313" t="s">
        <v>119</v>
      </c>
      <c r="F175" s="314" t="s">
        <v>430</v>
      </c>
      <c r="G175" s="315" t="s">
        <v>431</v>
      </c>
      <c r="H175" s="316" t="s">
        <v>114</v>
      </c>
      <c r="I175" s="317">
        <v>24</v>
      </c>
      <c r="J175" s="306"/>
      <c r="K175" s="307">
        <f t="shared" ref="K175:K178" si="23">ROUND(I175*J175,2)</f>
        <v>0</v>
      </c>
      <c r="L175" s="245"/>
      <c r="M175" s="236"/>
    </row>
    <row r="176" spans="2:13" s="236" customFormat="1" ht="67.5">
      <c r="B176" s="237"/>
      <c r="C176" s="246">
        <f t="shared" ref="C176:C178" si="24">C175+1</f>
        <v>126</v>
      </c>
      <c r="D176" s="247" t="s">
        <v>432</v>
      </c>
      <c r="E176" s="247" t="s">
        <v>119</v>
      </c>
      <c r="F176" s="249" t="s">
        <v>432</v>
      </c>
      <c r="G176" s="270" t="s">
        <v>433</v>
      </c>
      <c r="H176" s="271" t="s">
        <v>114</v>
      </c>
      <c r="I176" s="272">
        <v>2</v>
      </c>
      <c r="J176" s="251"/>
      <c r="K176" s="293">
        <f t="shared" si="23"/>
        <v>0</v>
      </c>
      <c r="L176" s="245"/>
    </row>
    <row r="177" spans="2:12" s="236" customFormat="1" ht="54">
      <c r="B177" s="237"/>
      <c r="C177" s="246">
        <f t="shared" si="24"/>
        <v>127</v>
      </c>
      <c r="D177" s="247" t="s">
        <v>434</v>
      </c>
      <c r="E177" s="247" t="s">
        <v>119</v>
      </c>
      <c r="F177" s="249" t="s">
        <v>434</v>
      </c>
      <c r="G177" s="270" t="s">
        <v>435</v>
      </c>
      <c r="H177" s="271" t="s">
        <v>114</v>
      </c>
      <c r="I177" s="272">
        <v>3</v>
      </c>
      <c r="J177" s="251"/>
      <c r="K177" s="293">
        <f t="shared" si="23"/>
        <v>0</v>
      </c>
      <c r="L177" s="245"/>
    </row>
    <row r="178" spans="2:12" s="236" customFormat="1" ht="54">
      <c r="B178" s="237"/>
      <c r="C178" s="253">
        <f t="shared" si="24"/>
        <v>128</v>
      </c>
      <c r="D178" s="254" t="s">
        <v>436</v>
      </c>
      <c r="E178" s="254" t="s">
        <v>119</v>
      </c>
      <c r="F178" s="256" t="s">
        <v>436</v>
      </c>
      <c r="G178" s="278" t="s">
        <v>437</v>
      </c>
      <c r="H178" s="279" t="s">
        <v>114</v>
      </c>
      <c r="I178" s="280">
        <v>2</v>
      </c>
      <c r="J178" s="258"/>
      <c r="K178" s="297">
        <f t="shared" si="23"/>
        <v>0</v>
      </c>
      <c r="L178" s="245"/>
    </row>
    <row r="179" spans="2:12" s="236" customFormat="1" ht="16" thickBot="1">
      <c r="B179" s="237"/>
      <c r="C179" s="281"/>
      <c r="D179" s="282"/>
      <c r="E179" s="282"/>
      <c r="F179" s="282"/>
      <c r="G179" s="283"/>
      <c r="H179" s="282"/>
      <c r="I179" s="284"/>
      <c r="J179" s="264"/>
      <c r="K179" s="265">
        <f>SUM(K175:K178)</f>
        <v>0</v>
      </c>
      <c r="L179" s="245"/>
    </row>
    <row r="180" spans="2:12" s="236" customFormat="1" ht="15.5">
      <c r="B180" s="237"/>
      <c r="C180" s="503" t="s">
        <v>438</v>
      </c>
      <c r="D180" s="504"/>
      <c r="E180" s="504"/>
      <c r="F180" s="504"/>
      <c r="G180" s="504"/>
      <c r="H180" s="285"/>
      <c r="I180" s="285"/>
      <c r="J180" s="233"/>
      <c r="K180" s="286"/>
      <c r="L180" s="245"/>
    </row>
    <row r="181" spans="2:12" s="236" customFormat="1" ht="40.5">
      <c r="B181" s="237"/>
      <c r="C181" s="238">
        <f>C178+1</f>
        <v>129</v>
      </c>
      <c r="D181" s="313" t="s">
        <v>439</v>
      </c>
      <c r="E181" s="313" t="s">
        <v>119</v>
      </c>
      <c r="F181" s="314" t="s">
        <v>440</v>
      </c>
      <c r="G181" s="329" t="s">
        <v>441</v>
      </c>
      <c r="H181" s="314" t="s">
        <v>103</v>
      </c>
      <c r="I181" s="320">
        <v>68.260000000000005</v>
      </c>
      <c r="J181" s="306"/>
      <c r="K181" s="307">
        <f t="shared" ref="K181:K189" si="25">ROUND(I181*J181,2)</f>
        <v>0</v>
      </c>
      <c r="L181" s="245"/>
    </row>
    <row r="182" spans="2:12" s="236" customFormat="1" ht="40.5">
      <c r="B182" s="237"/>
      <c r="C182" s="246">
        <f t="shared" ref="C182:C189" si="26">C181+1</f>
        <v>130</v>
      </c>
      <c r="D182" s="247" t="s">
        <v>442</v>
      </c>
      <c r="E182" s="247" t="s">
        <v>119</v>
      </c>
      <c r="F182" s="249" t="s">
        <v>443</v>
      </c>
      <c r="G182" s="248" t="s">
        <v>444</v>
      </c>
      <c r="H182" s="249" t="s">
        <v>157</v>
      </c>
      <c r="I182" s="250">
        <v>18</v>
      </c>
      <c r="J182" s="251"/>
      <c r="K182" s="293">
        <f t="shared" si="25"/>
        <v>0</v>
      </c>
      <c r="L182" s="245"/>
    </row>
    <row r="183" spans="2:12" s="236" customFormat="1" ht="67.5">
      <c r="B183" s="237"/>
      <c r="C183" s="246">
        <f t="shared" si="26"/>
        <v>131</v>
      </c>
      <c r="D183" s="247" t="s">
        <v>445</v>
      </c>
      <c r="E183" s="247" t="s">
        <v>119</v>
      </c>
      <c r="F183" s="249" t="s">
        <v>446</v>
      </c>
      <c r="G183" s="248" t="s">
        <v>447</v>
      </c>
      <c r="H183" s="249" t="s">
        <v>157</v>
      </c>
      <c r="I183" s="250">
        <v>18</v>
      </c>
      <c r="J183" s="251"/>
      <c r="K183" s="293">
        <f t="shared" si="25"/>
        <v>0</v>
      </c>
      <c r="L183" s="245"/>
    </row>
    <row r="184" spans="2:12" s="236" customFormat="1" ht="40.5">
      <c r="B184" s="237"/>
      <c r="C184" s="246">
        <f t="shared" si="26"/>
        <v>132</v>
      </c>
      <c r="D184" s="247" t="s">
        <v>448</v>
      </c>
      <c r="E184" s="247" t="s">
        <v>119</v>
      </c>
      <c r="F184" s="249" t="s">
        <v>449</v>
      </c>
      <c r="G184" s="248" t="s">
        <v>450</v>
      </c>
      <c r="H184" s="249" t="s">
        <v>157</v>
      </c>
      <c r="I184" s="250">
        <v>6</v>
      </c>
      <c r="J184" s="251"/>
      <c r="K184" s="293">
        <f t="shared" si="25"/>
        <v>0</v>
      </c>
      <c r="L184" s="245"/>
    </row>
    <row r="185" spans="2:12" s="236" customFormat="1" ht="40.5">
      <c r="B185" s="237"/>
      <c r="C185" s="246">
        <f t="shared" si="26"/>
        <v>133</v>
      </c>
      <c r="D185" s="247" t="s">
        <v>451</v>
      </c>
      <c r="E185" s="247" t="s">
        <v>100</v>
      </c>
      <c r="F185" s="249" t="s">
        <v>452</v>
      </c>
      <c r="G185" s="248" t="s">
        <v>453</v>
      </c>
      <c r="H185" s="249" t="s">
        <v>157</v>
      </c>
      <c r="I185" s="250">
        <v>15</v>
      </c>
      <c r="J185" s="251"/>
      <c r="K185" s="293">
        <f t="shared" si="25"/>
        <v>0</v>
      </c>
      <c r="L185" s="245"/>
    </row>
    <row r="186" spans="2:12" s="236" customFormat="1" ht="40.5">
      <c r="B186" s="237"/>
      <c r="C186" s="246">
        <f t="shared" si="26"/>
        <v>134</v>
      </c>
      <c r="D186" s="247" t="s">
        <v>454</v>
      </c>
      <c r="E186" s="247" t="s">
        <v>119</v>
      </c>
      <c r="F186" s="249" t="s">
        <v>455</v>
      </c>
      <c r="G186" s="248" t="s">
        <v>456</v>
      </c>
      <c r="H186" s="249" t="s">
        <v>157</v>
      </c>
      <c r="I186" s="250">
        <v>21</v>
      </c>
      <c r="J186" s="251"/>
      <c r="K186" s="293">
        <f t="shared" si="25"/>
        <v>0</v>
      </c>
      <c r="L186" s="245"/>
    </row>
    <row r="187" spans="2:12" s="236" customFormat="1" ht="40.5">
      <c r="B187" s="237"/>
      <c r="C187" s="246">
        <f t="shared" si="26"/>
        <v>135</v>
      </c>
      <c r="D187" s="247" t="s">
        <v>457</v>
      </c>
      <c r="E187" s="247" t="s">
        <v>100</v>
      </c>
      <c r="F187" s="249" t="s">
        <v>458</v>
      </c>
      <c r="G187" s="347" t="s">
        <v>459</v>
      </c>
      <c r="H187" s="249" t="s">
        <v>157</v>
      </c>
      <c r="I187" s="250">
        <v>7</v>
      </c>
      <c r="J187" s="251"/>
      <c r="K187" s="293">
        <f t="shared" si="25"/>
        <v>0</v>
      </c>
      <c r="L187" s="245"/>
    </row>
    <row r="188" spans="2:12" s="236" customFormat="1" ht="40.5">
      <c r="B188" s="237"/>
      <c r="C188" s="246">
        <f t="shared" si="26"/>
        <v>136</v>
      </c>
      <c r="D188" s="247" t="s">
        <v>460</v>
      </c>
      <c r="E188" s="247" t="s">
        <v>119</v>
      </c>
      <c r="F188" s="249" t="s">
        <v>461</v>
      </c>
      <c r="G188" s="248" t="s">
        <v>462</v>
      </c>
      <c r="H188" s="249" t="s">
        <v>157</v>
      </c>
      <c r="I188" s="250">
        <v>3</v>
      </c>
      <c r="J188" s="251"/>
      <c r="K188" s="293">
        <f t="shared" si="25"/>
        <v>0</v>
      </c>
      <c r="L188" s="245"/>
    </row>
    <row r="189" spans="2:12" s="236" customFormat="1" ht="40.5">
      <c r="B189" s="237"/>
      <c r="C189" s="253">
        <f t="shared" si="26"/>
        <v>137</v>
      </c>
      <c r="D189" s="254" t="s">
        <v>463</v>
      </c>
      <c r="E189" s="254" t="s">
        <v>119</v>
      </c>
      <c r="F189" s="256" t="s">
        <v>464</v>
      </c>
      <c r="G189" s="341" t="s">
        <v>465</v>
      </c>
      <c r="H189" s="256" t="s">
        <v>157</v>
      </c>
      <c r="I189" s="257">
        <v>3</v>
      </c>
      <c r="J189" s="258"/>
      <c r="K189" s="333">
        <f t="shared" si="25"/>
        <v>0</v>
      </c>
      <c r="L189" s="245"/>
    </row>
    <row r="190" spans="2:12" s="236" customFormat="1" ht="16" thickBot="1">
      <c r="B190" s="237"/>
      <c r="C190" s="281"/>
      <c r="D190" s="282"/>
      <c r="E190" s="282"/>
      <c r="F190" s="282"/>
      <c r="G190" s="283"/>
      <c r="H190" s="282"/>
      <c r="I190" s="284"/>
      <c r="J190" s="264"/>
      <c r="K190" s="348">
        <f>SUM(K181:K189)</f>
        <v>0</v>
      </c>
      <c r="L190" s="245"/>
    </row>
    <row r="191" spans="2:12" s="236" customFormat="1" ht="15.5">
      <c r="B191" s="237"/>
      <c r="C191" s="503" t="s">
        <v>466</v>
      </c>
      <c r="D191" s="504"/>
      <c r="E191" s="504"/>
      <c r="F191" s="504"/>
      <c r="G191" s="504"/>
      <c r="H191" s="285"/>
      <c r="I191" s="285"/>
      <c r="J191" s="233"/>
      <c r="K191" s="286"/>
      <c r="L191" s="245"/>
    </row>
    <row r="192" spans="2:12" s="236" customFormat="1" ht="54">
      <c r="B192" s="237"/>
      <c r="C192" s="298">
        <f>C189+1</f>
        <v>138</v>
      </c>
      <c r="D192" s="299" t="s">
        <v>467</v>
      </c>
      <c r="E192" s="299" t="s">
        <v>119</v>
      </c>
      <c r="F192" s="300" t="s">
        <v>467</v>
      </c>
      <c r="G192" s="325" t="s">
        <v>468</v>
      </c>
      <c r="H192" s="326" t="s">
        <v>114</v>
      </c>
      <c r="I192" s="327">
        <v>1</v>
      </c>
      <c r="J192" s="349"/>
      <c r="K192" s="312">
        <f>ROUND(I192*J192,2)</f>
        <v>0</v>
      </c>
      <c r="L192" s="245"/>
    </row>
    <row r="193" spans="2:12" s="236" customFormat="1" ht="16" thickBot="1">
      <c r="B193" s="237"/>
      <c r="C193" s="281"/>
      <c r="D193" s="282"/>
      <c r="E193" s="282"/>
      <c r="F193" s="282"/>
      <c r="G193" s="283"/>
      <c r="H193" s="282"/>
      <c r="I193" s="284"/>
      <c r="J193" s="264"/>
      <c r="K193" s="265">
        <f>SUM(K192:K192)</f>
        <v>0</v>
      </c>
      <c r="L193" s="245"/>
    </row>
    <row r="194" spans="2:12" s="236" customFormat="1" ht="34.5" customHeight="1">
      <c r="B194" s="237"/>
      <c r="C194" s="503" t="s">
        <v>469</v>
      </c>
      <c r="D194" s="504"/>
      <c r="E194" s="504"/>
      <c r="F194" s="504"/>
      <c r="G194" s="504"/>
      <c r="H194" s="285"/>
      <c r="I194" s="285"/>
      <c r="J194" s="233"/>
      <c r="K194" s="286"/>
      <c r="L194" s="245"/>
    </row>
    <row r="195" spans="2:12" s="236" customFormat="1" ht="40.5">
      <c r="B195" s="237"/>
      <c r="C195" s="298">
        <f>C192+1</f>
        <v>139</v>
      </c>
      <c r="D195" s="299" t="s">
        <v>470</v>
      </c>
      <c r="E195" s="299" t="s">
        <v>119</v>
      </c>
      <c r="F195" s="300" t="s">
        <v>470</v>
      </c>
      <c r="G195" s="325" t="s">
        <v>471</v>
      </c>
      <c r="H195" s="326" t="s">
        <v>114</v>
      </c>
      <c r="I195" s="327">
        <v>77</v>
      </c>
      <c r="J195" s="303"/>
      <c r="K195" s="312">
        <f>ROUND(I195*J195,2)</f>
        <v>0</v>
      </c>
      <c r="L195" s="245"/>
    </row>
    <row r="196" spans="2:12" s="236" customFormat="1" ht="16" thickBot="1">
      <c r="B196" s="237"/>
      <c r="C196" s="281"/>
      <c r="D196" s="282"/>
      <c r="E196" s="282"/>
      <c r="F196" s="282"/>
      <c r="G196" s="283"/>
      <c r="H196" s="282"/>
      <c r="I196" s="284"/>
      <c r="J196" s="264"/>
      <c r="K196" s="265">
        <f>SUM(K195:K195)</f>
        <v>0</v>
      </c>
      <c r="L196" s="245"/>
    </row>
    <row r="197" spans="2:12" s="230" customFormat="1" ht="15.5">
      <c r="B197" s="231"/>
      <c r="C197" s="503" t="s">
        <v>472</v>
      </c>
      <c r="D197" s="504"/>
      <c r="E197" s="504"/>
      <c r="F197" s="504"/>
      <c r="G197" s="504"/>
      <c r="H197" s="285"/>
      <c r="I197" s="285"/>
      <c r="J197" s="233"/>
      <c r="K197" s="234"/>
      <c r="L197" s="235"/>
    </row>
    <row r="198" spans="2:12" s="236" customFormat="1" ht="40.5">
      <c r="B198" s="237"/>
      <c r="C198" s="238">
        <f>C195+1</f>
        <v>140</v>
      </c>
      <c r="D198" s="313" t="s">
        <v>473</v>
      </c>
      <c r="E198" s="313" t="s">
        <v>119</v>
      </c>
      <c r="F198" s="314" t="s">
        <v>473</v>
      </c>
      <c r="G198" s="350" t="s">
        <v>474</v>
      </c>
      <c r="H198" s="314" t="s">
        <v>475</v>
      </c>
      <c r="I198" s="320">
        <v>22852</v>
      </c>
      <c r="J198" s="306"/>
      <c r="K198" s="307">
        <f>ROUND(I198*J198,2)</f>
        <v>0</v>
      </c>
      <c r="L198" s="245"/>
    </row>
    <row r="199" spans="2:12" s="236" customFormat="1" ht="54">
      <c r="B199" s="237"/>
      <c r="C199" s="246">
        <f>C198+1</f>
        <v>141</v>
      </c>
      <c r="D199" s="247" t="s">
        <v>476</v>
      </c>
      <c r="E199" s="247" t="s">
        <v>100</v>
      </c>
      <c r="F199" s="249" t="s">
        <v>477</v>
      </c>
      <c r="G199" s="351" t="s">
        <v>478</v>
      </c>
      <c r="H199" s="249" t="s">
        <v>114</v>
      </c>
      <c r="I199" s="250">
        <v>318</v>
      </c>
      <c r="J199" s="251"/>
      <c r="K199" s="293">
        <f>ROUND(I199*J199,2)</f>
        <v>0</v>
      </c>
      <c r="L199" s="245"/>
    </row>
    <row r="200" spans="2:12" s="236" customFormat="1" ht="40.5">
      <c r="B200" s="237"/>
      <c r="C200" s="246">
        <f>C199+1</f>
        <v>142</v>
      </c>
      <c r="D200" s="247" t="s">
        <v>479</v>
      </c>
      <c r="E200" s="247" t="s">
        <v>119</v>
      </c>
      <c r="F200" s="249" t="s">
        <v>479</v>
      </c>
      <c r="G200" s="351" t="s">
        <v>480</v>
      </c>
      <c r="H200" s="249" t="s">
        <v>114</v>
      </c>
      <c r="I200" s="250">
        <v>20</v>
      </c>
      <c r="J200" s="251"/>
      <c r="K200" s="293">
        <f>ROUND(I200*J200,2)</f>
        <v>0</v>
      </c>
      <c r="L200" s="245"/>
    </row>
    <row r="201" spans="2:12" s="236" customFormat="1" ht="40.5">
      <c r="B201" s="237"/>
      <c r="C201" s="253">
        <f>C200+1</f>
        <v>143</v>
      </c>
      <c r="D201" s="254" t="s">
        <v>481</v>
      </c>
      <c r="E201" s="254" t="s">
        <v>119</v>
      </c>
      <c r="F201" s="256" t="s">
        <v>481</v>
      </c>
      <c r="G201" s="352" t="s">
        <v>482</v>
      </c>
      <c r="H201" s="256" t="s">
        <v>114</v>
      </c>
      <c r="I201" s="257">
        <v>4</v>
      </c>
      <c r="J201" s="258"/>
      <c r="K201" s="297">
        <f>ROUND(I201*J201,2)</f>
        <v>0</v>
      </c>
      <c r="L201" s="245"/>
    </row>
    <row r="202" spans="2:12" s="236" customFormat="1" ht="16" thickBot="1">
      <c r="B202" s="237"/>
      <c r="C202" s="281"/>
      <c r="D202" s="282"/>
      <c r="E202" s="282"/>
      <c r="F202" s="282"/>
      <c r="G202" s="283"/>
      <c r="H202" s="282"/>
      <c r="I202" s="284"/>
      <c r="J202" s="264"/>
      <c r="K202" s="265">
        <f>SUM(K198:K201)</f>
        <v>0</v>
      </c>
      <c r="L202" s="245"/>
    </row>
    <row r="203" spans="2:12" s="236" customFormat="1" ht="15.5">
      <c r="B203" s="237"/>
      <c r="C203" s="503" t="s">
        <v>483</v>
      </c>
      <c r="D203" s="504"/>
      <c r="E203" s="504"/>
      <c r="F203" s="504"/>
      <c r="G203" s="504"/>
      <c r="H203" s="285"/>
      <c r="I203" s="285"/>
      <c r="J203" s="233"/>
      <c r="K203" s="286"/>
      <c r="L203" s="245"/>
    </row>
    <row r="204" spans="2:12" s="236" customFormat="1" ht="40.5">
      <c r="B204" s="237"/>
      <c r="C204" s="298">
        <f>C201+1</f>
        <v>144</v>
      </c>
      <c r="D204" s="299" t="s">
        <v>484</v>
      </c>
      <c r="E204" s="299" t="s">
        <v>119</v>
      </c>
      <c r="F204" s="300" t="s">
        <v>484</v>
      </c>
      <c r="G204" s="353" t="s">
        <v>485</v>
      </c>
      <c r="H204" s="326" t="s">
        <v>114</v>
      </c>
      <c r="I204" s="327">
        <v>1</v>
      </c>
      <c r="J204" s="303"/>
      <c r="K204" s="312">
        <f>ROUND(I204*J204,2)</f>
        <v>0</v>
      </c>
      <c r="L204" s="245"/>
    </row>
    <row r="205" spans="2:12" s="236" customFormat="1" ht="16" thickBot="1">
      <c r="B205" s="237"/>
      <c r="C205" s="281"/>
      <c r="D205" s="282"/>
      <c r="E205" s="282"/>
      <c r="F205" s="282"/>
      <c r="G205" s="283"/>
      <c r="H205" s="282"/>
      <c r="I205" s="284"/>
      <c r="J205" s="264"/>
      <c r="K205" s="265">
        <f>SUM(K204:K204)</f>
        <v>0</v>
      </c>
      <c r="L205" s="245"/>
    </row>
    <row r="206" spans="2:12" s="236" customFormat="1" ht="15.5">
      <c r="B206" s="237"/>
      <c r="C206" s="503" t="s">
        <v>486</v>
      </c>
      <c r="D206" s="504"/>
      <c r="E206" s="504"/>
      <c r="F206" s="504"/>
      <c r="G206" s="504"/>
      <c r="H206" s="285"/>
      <c r="I206" s="285"/>
      <c r="J206" s="233"/>
      <c r="K206" s="286">
        <f>K234+K243+K261+K268+K272+K279</f>
        <v>0</v>
      </c>
      <c r="L206" s="245"/>
    </row>
    <row r="207" spans="2:12" s="236" customFormat="1" ht="15.5">
      <c r="B207" s="237"/>
      <c r="C207" s="505" t="s">
        <v>487</v>
      </c>
      <c r="D207" s="506"/>
      <c r="E207" s="506"/>
      <c r="F207" s="506"/>
      <c r="G207" s="506"/>
      <c r="H207" s="354"/>
      <c r="I207" s="354"/>
      <c r="J207" s="355"/>
      <c r="K207" s="356"/>
      <c r="L207" s="245"/>
    </row>
    <row r="208" spans="2:12" s="236" customFormat="1" ht="40.5">
      <c r="B208" s="237"/>
      <c r="C208" s="238">
        <f>C204+1</f>
        <v>145</v>
      </c>
      <c r="D208" s="313" t="s">
        <v>488</v>
      </c>
      <c r="E208" s="247" t="s">
        <v>119</v>
      </c>
      <c r="F208" s="314" t="s">
        <v>488</v>
      </c>
      <c r="G208" s="319" t="s">
        <v>489</v>
      </c>
      <c r="H208" s="314" t="s">
        <v>475</v>
      </c>
      <c r="I208" s="320">
        <v>87.52</v>
      </c>
      <c r="J208" s="306"/>
      <c r="K208" s="307">
        <f t="shared" ref="K208:K233" si="27">ROUND(I208*J208,2)</f>
        <v>0</v>
      </c>
      <c r="L208" s="245"/>
    </row>
    <row r="209" spans="2:12" s="236" customFormat="1" ht="40.5">
      <c r="B209" s="237"/>
      <c r="C209" s="246">
        <f t="shared" ref="C209:C233" si="28">C208+1</f>
        <v>146</v>
      </c>
      <c r="D209" s="335" t="s">
        <v>490</v>
      </c>
      <c r="E209" s="247" t="s">
        <v>119</v>
      </c>
      <c r="F209" s="249" t="s">
        <v>490</v>
      </c>
      <c r="G209" s="357" t="s">
        <v>491</v>
      </c>
      <c r="H209" s="336" t="s">
        <v>114</v>
      </c>
      <c r="I209" s="358">
        <v>37</v>
      </c>
      <c r="J209" s="251"/>
      <c r="K209" s="293">
        <f t="shared" si="27"/>
        <v>0</v>
      </c>
      <c r="L209" s="245"/>
    </row>
    <row r="210" spans="2:12" s="236" customFormat="1" ht="40.5">
      <c r="B210" s="237"/>
      <c r="C210" s="246">
        <f t="shared" si="28"/>
        <v>147</v>
      </c>
      <c r="D210" s="335" t="s">
        <v>492</v>
      </c>
      <c r="E210" s="247" t="s">
        <v>119</v>
      </c>
      <c r="F210" s="249" t="s">
        <v>492</v>
      </c>
      <c r="G210" s="357" t="s">
        <v>493</v>
      </c>
      <c r="H210" s="336" t="s">
        <v>114</v>
      </c>
      <c r="I210" s="358">
        <v>36</v>
      </c>
      <c r="J210" s="251"/>
      <c r="K210" s="293">
        <f t="shared" si="27"/>
        <v>0</v>
      </c>
      <c r="L210" s="245"/>
    </row>
    <row r="211" spans="2:12" s="236" customFormat="1" ht="40.5">
      <c r="B211" s="237"/>
      <c r="C211" s="246">
        <f t="shared" si="28"/>
        <v>148</v>
      </c>
      <c r="D211" s="335" t="s">
        <v>494</v>
      </c>
      <c r="E211" s="247" t="s">
        <v>119</v>
      </c>
      <c r="F211" s="249" t="s">
        <v>494</v>
      </c>
      <c r="G211" s="357" t="s">
        <v>495</v>
      </c>
      <c r="H211" s="336" t="s">
        <v>475</v>
      </c>
      <c r="I211" s="358">
        <v>127.78</v>
      </c>
      <c r="J211" s="251"/>
      <c r="K211" s="293">
        <f t="shared" si="27"/>
        <v>0</v>
      </c>
      <c r="L211" s="245"/>
    </row>
    <row r="212" spans="2:12" s="236" customFormat="1" ht="40.5">
      <c r="B212" s="237"/>
      <c r="C212" s="246">
        <f t="shared" si="28"/>
        <v>149</v>
      </c>
      <c r="D212" s="335" t="s">
        <v>496</v>
      </c>
      <c r="E212" s="247" t="s">
        <v>119</v>
      </c>
      <c r="F212" s="249" t="s">
        <v>496</v>
      </c>
      <c r="G212" s="357" t="s">
        <v>497</v>
      </c>
      <c r="H212" s="336" t="s">
        <v>114</v>
      </c>
      <c r="I212" s="358">
        <v>74</v>
      </c>
      <c r="J212" s="251"/>
      <c r="K212" s="293">
        <f t="shared" si="27"/>
        <v>0</v>
      </c>
      <c r="L212" s="245"/>
    </row>
    <row r="213" spans="2:12" s="236" customFormat="1" ht="40.5">
      <c r="B213" s="237"/>
      <c r="C213" s="246">
        <f t="shared" si="28"/>
        <v>150</v>
      </c>
      <c r="D213" s="335" t="s">
        <v>498</v>
      </c>
      <c r="E213" s="247" t="s">
        <v>119</v>
      </c>
      <c r="F213" s="249" t="s">
        <v>498</v>
      </c>
      <c r="G213" s="357" t="s">
        <v>499</v>
      </c>
      <c r="H213" s="336" t="s">
        <v>114</v>
      </c>
      <c r="I213" s="358">
        <v>103</v>
      </c>
      <c r="J213" s="251"/>
      <c r="K213" s="293">
        <f t="shared" si="27"/>
        <v>0</v>
      </c>
      <c r="L213" s="245"/>
    </row>
    <row r="214" spans="2:12" s="359" customFormat="1" ht="40.5">
      <c r="B214" s="360"/>
      <c r="C214" s="246">
        <f t="shared" si="28"/>
        <v>151</v>
      </c>
      <c r="D214" s="335" t="s">
        <v>500</v>
      </c>
      <c r="E214" s="247" t="s">
        <v>119</v>
      </c>
      <c r="F214" s="249" t="s">
        <v>500</v>
      </c>
      <c r="G214" s="357" t="s">
        <v>501</v>
      </c>
      <c r="H214" s="336" t="s">
        <v>475</v>
      </c>
      <c r="I214" s="358">
        <v>31.38</v>
      </c>
      <c r="J214" s="251"/>
      <c r="K214" s="293">
        <f t="shared" si="27"/>
        <v>0</v>
      </c>
      <c r="L214" s="245"/>
    </row>
    <row r="215" spans="2:12" s="359" customFormat="1" ht="40.5">
      <c r="B215" s="360"/>
      <c r="C215" s="246">
        <f t="shared" si="28"/>
        <v>152</v>
      </c>
      <c r="D215" s="335" t="s">
        <v>502</v>
      </c>
      <c r="E215" s="247" t="s">
        <v>119</v>
      </c>
      <c r="F215" s="249" t="s">
        <v>502</v>
      </c>
      <c r="G215" s="357" t="s">
        <v>503</v>
      </c>
      <c r="H215" s="336" t="s">
        <v>114</v>
      </c>
      <c r="I215" s="358">
        <v>22</v>
      </c>
      <c r="J215" s="251"/>
      <c r="K215" s="293">
        <f t="shared" si="27"/>
        <v>0</v>
      </c>
      <c r="L215" s="245"/>
    </row>
    <row r="216" spans="2:12" s="359" customFormat="1" ht="40.5">
      <c r="B216" s="360"/>
      <c r="C216" s="246">
        <f t="shared" si="28"/>
        <v>153</v>
      </c>
      <c r="D216" s="335" t="s">
        <v>504</v>
      </c>
      <c r="E216" s="247" t="s">
        <v>119</v>
      </c>
      <c r="F216" s="249" t="s">
        <v>504</v>
      </c>
      <c r="G216" s="357" t="s">
        <v>505</v>
      </c>
      <c r="H216" s="336" t="s">
        <v>114</v>
      </c>
      <c r="I216" s="358">
        <v>25</v>
      </c>
      <c r="J216" s="251"/>
      <c r="K216" s="293">
        <f t="shared" si="27"/>
        <v>0</v>
      </c>
      <c r="L216" s="245"/>
    </row>
    <row r="217" spans="2:12" s="359" customFormat="1" ht="40.5">
      <c r="B217" s="360"/>
      <c r="C217" s="246">
        <f t="shared" si="28"/>
        <v>154</v>
      </c>
      <c r="D217" s="335" t="s">
        <v>506</v>
      </c>
      <c r="E217" s="247" t="s">
        <v>119</v>
      </c>
      <c r="F217" s="249" t="s">
        <v>506</v>
      </c>
      <c r="G217" s="357" t="s">
        <v>507</v>
      </c>
      <c r="H217" s="336" t="s">
        <v>475</v>
      </c>
      <c r="I217" s="358">
        <v>102.05</v>
      </c>
      <c r="J217" s="251"/>
      <c r="K217" s="293">
        <f t="shared" si="27"/>
        <v>0</v>
      </c>
      <c r="L217" s="245"/>
    </row>
    <row r="218" spans="2:12" s="359" customFormat="1" ht="40.5">
      <c r="B218" s="360"/>
      <c r="C218" s="331">
        <f t="shared" si="28"/>
        <v>155</v>
      </c>
      <c r="D218" s="361" t="s">
        <v>508</v>
      </c>
      <c r="E218" s="247" t="s">
        <v>119</v>
      </c>
      <c r="F218" s="273" t="s">
        <v>508</v>
      </c>
      <c r="G218" s="362" t="s">
        <v>509</v>
      </c>
      <c r="H218" s="363" t="s">
        <v>114</v>
      </c>
      <c r="I218" s="338">
        <v>128</v>
      </c>
      <c r="J218" s="277"/>
      <c r="K218" s="333">
        <f t="shared" si="27"/>
        <v>0</v>
      </c>
      <c r="L218" s="245"/>
    </row>
    <row r="219" spans="2:12" s="359" customFormat="1" ht="40.5">
      <c r="B219" s="360"/>
      <c r="C219" s="246">
        <f t="shared" si="28"/>
        <v>156</v>
      </c>
      <c r="D219" s="247" t="s">
        <v>510</v>
      </c>
      <c r="E219" s="247" t="s">
        <v>119</v>
      </c>
      <c r="F219" s="249" t="s">
        <v>510</v>
      </c>
      <c r="G219" s="292" t="s">
        <v>511</v>
      </c>
      <c r="H219" s="249" t="s">
        <v>114</v>
      </c>
      <c r="I219" s="250">
        <v>219</v>
      </c>
      <c r="J219" s="251"/>
      <c r="K219" s="293">
        <f t="shared" si="27"/>
        <v>0</v>
      </c>
      <c r="L219" s="245"/>
    </row>
    <row r="220" spans="2:12" s="359" customFormat="1" ht="40.5">
      <c r="B220" s="360"/>
      <c r="C220" s="246">
        <f t="shared" si="28"/>
        <v>157</v>
      </c>
      <c r="D220" s="335" t="s">
        <v>512</v>
      </c>
      <c r="E220" s="247" t="s">
        <v>119</v>
      </c>
      <c r="F220" s="249" t="s">
        <v>512</v>
      </c>
      <c r="G220" s="357" t="s">
        <v>513</v>
      </c>
      <c r="H220" s="336" t="s">
        <v>475</v>
      </c>
      <c r="I220" s="358">
        <v>31.25</v>
      </c>
      <c r="J220" s="251"/>
      <c r="K220" s="293">
        <f t="shared" si="27"/>
        <v>0</v>
      </c>
      <c r="L220" s="245"/>
    </row>
    <row r="221" spans="2:12" s="359" customFormat="1" ht="40.5">
      <c r="B221" s="360"/>
      <c r="C221" s="246">
        <f t="shared" si="28"/>
        <v>158</v>
      </c>
      <c r="D221" s="335" t="s">
        <v>514</v>
      </c>
      <c r="E221" s="247" t="s">
        <v>119</v>
      </c>
      <c r="F221" s="249" t="s">
        <v>514</v>
      </c>
      <c r="G221" s="357" t="s">
        <v>515</v>
      </c>
      <c r="H221" s="336" t="s">
        <v>114</v>
      </c>
      <c r="I221" s="358">
        <v>8</v>
      </c>
      <c r="J221" s="251"/>
      <c r="K221" s="293">
        <f t="shared" si="27"/>
        <v>0</v>
      </c>
      <c r="L221" s="245"/>
    </row>
    <row r="222" spans="2:12" s="359" customFormat="1" ht="40.5">
      <c r="B222" s="360"/>
      <c r="C222" s="246">
        <f t="shared" si="28"/>
        <v>159</v>
      </c>
      <c r="D222" s="335" t="s">
        <v>516</v>
      </c>
      <c r="E222" s="247" t="s">
        <v>119</v>
      </c>
      <c r="F222" s="249" t="s">
        <v>516</v>
      </c>
      <c r="G222" s="357" t="s">
        <v>517</v>
      </c>
      <c r="H222" s="336" t="s">
        <v>114</v>
      </c>
      <c r="I222" s="358">
        <v>8</v>
      </c>
      <c r="J222" s="251"/>
      <c r="K222" s="293">
        <f t="shared" si="27"/>
        <v>0</v>
      </c>
      <c r="L222" s="245"/>
    </row>
    <row r="223" spans="2:12" s="359" customFormat="1" ht="40.5">
      <c r="B223" s="360"/>
      <c r="C223" s="246">
        <f t="shared" si="28"/>
        <v>160</v>
      </c>
      <c r="D223" s="335" t="s">
        <v>518</v>
      </c>
      <c r="E223" s="247" t="s">
        <v>119</v>
      </c>
      <c r="F223" s="249" t="s">
        <v>518</v>
      </c>
      <c r="G223" s="357" t="s">
        <v>519</v>
      </c>
      <c r="H223" s="336" t="s">
        <v>475</v>
      </c>
      <c r="I223" s="358">
        <v>556.17999999999995</v>
      </c>
      <c r="J223" s="251"/>
      <c r="K223" s="293">
        <f t="shared" si="27"/>
        <v>0</v>
      </c>
      <c r="L223" s="245"/>
    </row>
    <row r="224" spans="2:12" s="359" customFormat="1" ht="40.5">
      <c r="B224" s="360"/>
      <c r="C224" s="246">
        <f t="shared" si="28"/>
        <v>161</v>
      </c>
      <c r="D224" s="335" t="s">
        <v>520</v>
      </c>
      <c r="E224" s="247" t="s">
        <v>119</v>
      </c>
      <c r="F224" s="249" t="s">
        <v>520</v>
      </c>
      <c r="G224" s="357" t="s">
        <v>521</v>
      </c>
      <c r="H224" s="336" t="s">
        <v>114</v>
      </c>
      <c r="I224" s="358">
        <v>348</v>
      </c>
      <c r="J224" s="251"/>
      <c r="K224" s="293">
        <f t="shared" si="27"/>
        <v>0</v>
      </c>
      <c r="L224" s="245"/>
    </row>
    <row r="225" spans="2:13" s="359" customFormat="1" ht="40.5">
      <c r="B225" s="360"/>
      <c r="C225" s="246">
        <f t="shared" si="28"/>
        <v>162</v>
      </c>
      <c r="D225" s="335" t="s">
        <v>522</v>
      </c>
      <c r="E225" s="247" t="s">
        <v>119</v>
      </c>
      <c r="F225" s="249" t="s">
        <v>522</v>
      </c>
      <c r="G225" s="357" t="s">
        <v>523</v>
      </c>
      <c r="H225" s="336" t="s">
        <v>114</v>
      </c>
      <c r="I225" s="358">
        <v>335</v>
      </c>
      <c r="J225" s="251"/>
      <c r="K225" s="293">
        <f t="shared" si="27"/>
        <v>0</v>
      </c>
      <c r="L225" s="245"/>
    </row>
    <row r="226" spans="2:13" s="359" customFormat="1" ht="40.5">
      <c r="B226" s="360"/>
      <c r="C226" s="246">
        <f t="shared" si="28"/>
        <v>163</v>
      </c>
      <c r="D226" s="335" t="s">
        <v>524</v>
      </c>
      <c r="E226" s="247" t="s">
        <v>119</v>
      </c>
      <c r="F226" s="249" t="s">
        <v>524</v>
      </c>
      <c r="G226" s="357" t="s">
        <v>525</v>
      </c>
      <c r="H226" s="336" t="s">
        <v>475</v>
      </c>
      <c r="I226" s="358">
        <v>726.86</v>
      </c>
      <c r="J226" s="251"/>
      <c r="K226" s="293">
        <f t="shared" si="27"/>
        <v>0</v>
      </c>
      <c r="L226" s="245"/>
    </row>
    <row r="227" spans="2:13" s="359" customFormat="1" ht="40.5">
      <c r="B227" s="360"/>
      <c r="C227" s="246">
        <f t="shared" si="28"/>
        <v>164</v>
      </c>
      <c r="D227" s="335" t="s">
        <v>526</v>
      </c>
      <c r="E227" s="247" t="s">
        <v>119</v>
      </c>
      <c r="F227" s="249" t="s">
        <v>526</v>
      </c>
      <c r="G227" s="357" t="s">
        <v>527</v>
      </c>
      <c r="H227" s="336" t="s">
        <v>114</v>
      </c>
      <c r="I227" s="358">
        <v>430</v>
      </c>
      <c r="J227" s="251"/>
      <c r="K227" s="293">
        <f t="shared" si="27"/>
        <v>0</v>
      </c>
      <c r="L227" s="245"/>
    </row>
    <row r="228" spans="2:13" s="236" customFormat="1" ht="40.5">
      <c r="B228" s="237"/>
      <c r="C228" s="246">
        <f t="shared" si="28"/>
        <v>165</v>
      </c>
      <c r="D228" s="335" t="s">
        <v>528</v>
      </c>
      <c r="E228" s="247" t="s">
        <v>119</v>
      </c>
      <c r="F228" s="249" t="s">
        <v>528</v>
      </c>
      <c r="G228" s="357" t="s">
        <v>529</v>
      </c>
      <c r="H228" s="336" t="s">
        <v>114</v>
      </c>
      <c r="I228" s="358">
        <v>304</v>
      </c>
      <c r="J228" s="251"/>
      <c r="K228" s="293">
        <f t="shared" si="27"/>
        <v>0</v>
      </c>
      <c r="L228" s="245"/>
    </row>
    <row r="229" spans="2:13" s="236" customFormat="1" ht="40.5">
      <c r="B229" s="237"/>
      <c r="C229" s="246">
        <f t="shared" si="28"/>
        <v>166</v>
      </c>
      <c r="D229" s="247" t="s">
        <v>530</v>
      </c>
      <c r="E229" s="247" t="s">
        <v>119</v>
      </c>
      <c r="F229" s="249" t="s">
        <v>530</v>
      </c>
      <c r="G229" s="292" t="s">
        <v>531</v>
      </c>
      <c r="H229" s="249" t="s">
        <v>475</v>
      </c>
      <c r="I229" s="250">
        <v>1063.3599999999999</v>
      </c>
      <c r="J229" s="251"/>
      <c r="K229" s="293">
        <f t="shared" si="27"/>
        <v>0</v>
      </c>
      <c r="L229" s="245"/>
    </row>
    <row r="230" spans="2:13" s="236" customFormat="1" ht="41" thickBot="1">
      <c r="B230" s="364"/>
      <c r="C230" s="246">
        <f t="shared" si="28"/>
        <v>167</v>
      </c>
      <c r="D230" s="247" t="s">
        <v>532</v>
      </c>
      <c r="E230" s="247" t="s">
        <v>119</v>
      </c>
      <c r="F230" s="249" t="s">
        <v>532</v>
      </c>
      <c r="G230" s="292" t="s">
        <v>533</v>
      </c>
      <c r="H230" s="249" t="s">
        <v>114</v>
      </c>
      <c r="I230" s="250">
        <v>1094</v>
      </c>
      <c r="J230" s="251"/>
      <c r="K230" s="293">
        <f t="shared" si="27"/>
        <v>0</v>
      </c>
      <c r="L230" s="245"/>
    </row>
    <row r="231" spans="2:13" s="236" customFormat="1" ht="41" thickTop="1">
      <c r="B231" s="237"/>
      <c r="C231" s="246">
        <f t="shared" si="28"/>
        <v>168</v>
      </c>
      <c r="D231" s="335" t="s">
        <v>534</v>
      </c>
      <c r="E231" s="247" t="s">
        <v>119</v>
      </c>
      <c r="F231" s="249" t="s">
        <v>534</v>
      </c>
      <c r="G231" s="357" t="s">
        <v>535</v>
      </c>
      <c r="H231" s="336" t="s">
        <v>114</v>
      </c>
      <c r="I231" s="358">
        <v>975</v>
      </c>
      <c r="J231" s="251"/>
      <c r="K231" s="293">
        <f t="shared" si="27"/>
        <v>0</v>
      </c>
      <c r="L231" s="245"/>
    </row>
    <row r="232" spans="2:13" s="236" customFormat="1" ht="40.5">
      <c r="B232" s="237"/>
      <c r="C232" s="246">
        <f t="shared" si="28"/>
        <v>169</v>
      </c>
      <c r="D232" s="335" t="s">
        <v>536</v>
      </c>
      <c r="E232" s="247" t="s">
        <v>119</v>
      </c>
      <c r="F232" s="249" t="s">
        <v>536</v>
      </c>
      <c r="G232" s="357" t="s">
        <v>537</v>
      </c>
      <c r="H232" s="336" t="s">
        <v>475</v>
      </c>
      <c r="I232" s="358">
        <v>35.799999999999997</v>
      </c>
      <c r="J232" s="251"/>
      <c r="K232" s="293">
        <f t="shared" si="27"/>
        <v>0</v>
      </c>
      <c r="L232" s="245"/>
    </row>
    <row r="233" spans="2:13" s="236" customFormat="1" ht="40.5">
      <c r="B233" s="237"/>
      <c r="C233" s="331">
        <f t="shared" si="28"/>
        <v>170</v>
      </c>
      <c r="D233" s="361" t="s">
        <v>538</v>
      </c>
      <c r="E233" s="247" t="s">
        <v>119</v>
      </c>
      <c r="F233" s="273" t="s">
        <v>538</v>
      </c>
      <c r="G233" s="362" t="s">
        <v>539</v>
      </c>
      <c r="H233" s="363" t="s">
        <v>114</v>
      </c>
      <c r="I233" s="338">
        <v>28</v>
      </c>
      <c r="J233" s="277"/>
      <c r="K233" s="293">
        <f t="shared" si="27"/>
        <v>0</v>
      </c>
      <c r="L233" s="245"/>
    </row>
    <row r="234" spans="2:13" s="236" customFormat="1" ht="18.5">
      <c r="B234" s="237"/>
      <c r="C234" s="365"/>
      <c r="D234" s="366"/>
      <c r="E234" s="366"/>
      <c r="F234" s="366"/>
      <c r="G234" s="367"/>
      <c r="H234" s="366"/>
      <c r="I234" s="368"/>
      <c r="J234" s="369"/>
      <c r="K234" s="370">
        <f>SUM(K208:K233)</f>
        <v>0</v>
      </c>
      <c r="L234" s="245"/>
      <c r="M234" s="266"/>
    </row>
    <row r="235" spans="2:13" s="236" customFormat="1" ht="15.5">
      <c r="B235" s="237"/>
      <c r="C235" s="507" t="s">
        <v>540</v>
      </c>
      <c r="D235" s="508"/>
      <c r="E235" s="508"/>
      <c r="F235" s="508"/>
      <c r="G235" s="508"/>
      <c r="H235" s="371"/>
      <c r="I235" s="371"/>
      <c r="J235" s="372"/>
      <c r="K235" s="356"/>
      <c r="L235" s="245"/>
    </row>
    <row r="236" spans="2:13" s="236" customFormat="1" ht="40.5">
      <c r="B236" s="237"/>
      <c r="C236" s="238">
        <f>C233+1</f>
        <v>171</v>
      </c>
      <c r="D236" s="313" t="s">
        <v>541</v>
      </c>
      <c r="E236" s="247" t="s">
        <v>119</v>
      </c>
      <c r="F236" s="314" t="s">
        <v>541</v>
      </c>
      <c r="G236" s="319" t="s">
        <v>542</v>
      </c>
      <c r="H236" s="314" t="s">
        <v>475</v>
      </c>
      <c r="I236" s="320">
        <v>87.52</v>
      </c>
      <c r="J236" s="306"/>
      <c r="K236" s="307">
        <f t="shared" ref="K236:K242" si="29">ROUND(I236*J236,2)</f>
        <v>0</v>
      </c>
      <c r="L236" s="245"/>
    </row>
    <row r="237" spans="2:13" s="236" customFormat="1" ht="40.5">
      <c r="B237" s="237"/>
      <c r="C237" s="246">
        <f t="shared" ref="C237:C242" si="30">C236+1</f>
        <v>172</v>
      </c>
      <c r="D237" s="335" t="s">
        <v>543</v>
      </c>
      <c r="E237" s="247" t="s">
        <v>119</v>
      </c>
      <c r="F237" s="249" t="s">
        <v>543</v>
      </c>
      <c r="G237" s="357" t="s">
        <v>544</v>
      </c>
      <c r="H237" s="336" t="s">
        <v>475</v>
      </c>
      <c r="I237" s="358">
        <v>127.78</v>
      </c>
      <c r="J237" s="251"/>
      <c r="K237" s="293">
        <f t="shared" si="29"/>
        <v>0</v>
      </c>
      <c r="L237" s="245"/>
    </row>
    <row r="238" spans="2:13" s="236" customFormat="1" ht="40.5">
      <c r="B238" s="237"/>
      <c r="C238" s="246">
        <f t="shared" si="30"/>
        <v>173</v>
      </c>
      <c r="D238" s="335" t="s">
        <v>545</v>
      </c>
      <c r="E238" s="247" t="s">
        <v>119</v>
      </c>
      <c r="F238" s="249" t="s">
        <v>545</v>
      </c>
      <c r="G238" s="357" t="s">
        <v>546</v>
      </c>
      <c r="H238" s="336" t="s">
        <v>475</v>
      </c>
      <c r="I238" s="358">
        <v>31.38</v>
      </c>
      <c r="J238" s="251"/>
      <c r="K238" s="293">
        <f t="shared" si="29"/>
        <v>0</v>
      </c>
      <c r="L238" s="245"/>
    </row>
    <row r="239" spans="2:13" s="236" customFormat="1" ht="40.5">
      <c r="B239" s="237"/>
      <c r="C239" s="246">
        <f t="shared" si="30"/>
        <v>174</v>
      </c>
      <c r="D239" s="335" t="s">
        <v>547</v>
      </c>
      <c r="E239" s="247" t="s">
        <v>119</v>
      </c>
      <c r="F239" s="249" t="s">
        <v>547</v>
      </c>
      <c r="G239" s="357" t="s">
        <v>548</v>
      </c>
      <c r="H239" s="336" t="s">
        <v>475</v>
      </c>
      <c r="I239" s="358">
        <v>102.05</v>
      </c>
      <c r="J239" s="251"/>
      <c r="K239" s="293">
        <f t="shared" si="29"/>
        <v>0</v>
      </c>
      <c r="L239" s="245"/>
    </row>
    <row r="240" spans="2:13" s="236" customFormat="1" ht="40.5">
      <c r="B240" s="237"/>
      <c r="C240" s="246">
        <f t="shared" si="30"/>
        <v>175</v>
      </c>
      <c r="D240" s="335" t="s">
        <v>549</v>
      </c>
      <c r="E240" s="247" t="s">
        <v>119</v>
      </c>
      <c r="F240" s="249" t="s">
        <v>549</v>
      </c>
      <c r="G240" s="357" t="s">
        <v>550</v>
      </c>
      <c r="H240" s="336" t="s">
        <v>475</v>
      </c>
      <c r="I240" s="358">
        <v>556.17999999999995</v>
      </c>
      <c r="J240" s="251"/>
      <c r="K240" s="293">
        <f t="shared" si="29"/>
        <v>0</v>
      </c>
      <c r="L240" s="245"/>
    </row>
    <row r="241" spans="2:12" s="236" customFormat="1" ht="40.5">
      <c r="B241" s="237"/>
      <c r="C241" s="246">
        <f t="shared" si="30"/>
        <v>176</v>
      </c>
      <c r="D241" s="335" t="s">
        <v>551</v>
      </c>
      <c r="E241" s="247" t="s">
        <v>119</v>
      </c>
      <c r="F241" s="249" t="s">
        <v>551</v>
      </c>
      <c r="G241" s="357" t="s">
        <v>550</v>
      </c>
      <c r="H241" s="336" t="s">
        <v>475</v>
      </c>
      <c r="I241" s="358">
        <v>726.86</v>
      </c>
      <c r="J241" s="251"/>
      <c r="K241" s="293">
        <f t="shared" si="29"/>
        <v>0</v>
      </c>
      <c r="L241" s="245"/>
    </row>
    <row r="242" spans="2:12" s="236" customFormat="1" ht="40.5">
      <c r="B242" s="237"/>
      <c r="C242" s="246">
        <f t="shared" si="30"/>
        <v>177</v>
      </c>
      <c r="D242" s="335" t="s">
        <v>552</v>
      </c>
      <c r="E242" s="247" t="s">
        <v>119</v>
      </c>
      <c r="F242" s="256" t="s">
        <v>552</v>
      </c>
      <c r="G242" s="357" t="s">
        <v>553</v>
      </c>
      <c r="H242" s="336" t="s">
        <v>475</v>
      </c>
      <c r="I242" s="358">
        <v>1063.3599999999999</v>
      </c>
      <c r="J242" s="258"/>
      <c r="K242" s="293">
        <f t="shared" si="29"/>
        <v>0</v>
      </c>
      <c r="L242" s="245"/>
    </row>
    <row r="243" spans="2:12" s="236" customFormat="1" ht="15.5">
      <c r="B243" s="237"/>
      <c r="C243" s="365"/>
      <c r="D243" s="366"/>
      <c r="E243" s="366"/>
      <c r="F243" s="366"/>
      <c r="G243" s="367"/>
      <c r="H243" s="366"/>
      <c r="I243" s="368"/>
      <c r="J243" s="369"/>
      <c r="K243" s="370">
        <f>SUM(K236:K242)</f>
        <v>0</v>
      </c>
      <c r="L243" s="245"/>
    </row>
    <row r="244" spans="2:12" s="236" customFormat="1" ht="15.5">
      <c r="B244" s="237"/>
      <c r="C244" s="505" t="s">
        <v>554</v>
      </c>
      <c r="D244" s="506"/>
      <c r="E244" s="506"/>
      <c r="F244" s="506"/>
      <c r="G244" s="506"/>
      <c r="H244" s="354"/>
      <c r="I244" s="354"/>
      <c r="J244" s="355"/>
      <c r="K244" s="356"/>
      <c r="L244" s="245"/>
    </row>
    <row r="245" spans="2:12" s="236" customFormat="1" ht="40.5">
      <c r="B245" s="237"/>
      <c r="C245" s="238">
        <f>C242+1</f>
        <v>178</v>
      </c>
      <c r="D245" s="313" t="s">
        <v>555</v>
      </c>
      <c r="E245" s="247" t="s">
        <v>119</v>
      </c>
      <c r="F245" s="314" t="s">
        <v>555</v>
      </c>
      <c r="G245" s="319" t="s">
        <v>556</v>
      </c>
      <c r="H245" s="314" t="s">
        <v>114</v>
      </c>
      <c r="I245" s="320">
        <v>13</v>
      </c>
      <c r="J245" s="306"/>
      <c r="K245" s="307">
        <f t="shared" ref="K245:K260" si="31">ROUND(I245*J245,2)</f>
        <v>0</v>
      </c>
      <c r="L245" s="245"/>
    </row>
    <row r="246" spans="2:12" s="236" customFormat="1" ht="40.5">
      <c r="B246" s="237"/>
      <c r="C246" s="246">
        <f t="shared" ref="C246:C260" si="32">C245+1</f>
        <v>179</v>
      </c>
      <c r="D246" s="335" t="s">
        <v>557</v>
      </c>
      <c r="E246" s="247" t="s">
        <v>119</v>
      </c>
      <c r="F246" s="249" t="s">
        <v>557</v>
      </c>
      <c r="G246" s="357" t="s">
        <v>558</v>
      </c>
      <c r="H246" s="336" t="s">
        <v>114</v>
      </c>
      <c r="I246" s="358">
        <v>14</v>
      </c>
      <c r="J246" s="251"/>
      <c r="K246" s="293">
        <f t="shared" si="31"/>
        <v>0</v>
      </c>
      <c r="L246" s="245"/>
    </row>
    <row r="247" spans="2:12" s="236" customFormat="1" ht="40.5">
      <c r="B247" s="237"/>
      <c r="C247" s="246">
        <f t="shared" si="32"/>
        <v>180</v>
      </c>
      <c r="D247" s="335" t="s">
        <v>559</v>
      </c>
      <c r="E247" s="247" t="s">
        <v>119</v>
      </c>
      <c r="F247" s="249" t="s">
        <v>559</v>
      </c>
      <c r="G247" s="357" t="s">
        <v>560</v>
      </c>
      <c r="H247" s="336" t="s">
        <v>114</v>
      </c>
      <c r="I247" s="358">
        <v>4</v>
      </c>
      <c r="J247" s="251"/>
      <c r="K247" s="293">
        <f t="shared" si="31"/>
        <v>0</v>
      </c>
      <c r="L247" s="245"/>
    </row>
    <row r="248" spans="2:12" s="236" customFormat="1" ht="40.5">
      <c r="B248" s="237"/>
      <c r="C248" s="246">
        <f t="shared" si="32"/>
        <v>181</v>
      </c>
      <c r="D248" s="335" t="s">
        <v>561</v>
      </c>
      <c r="E248" s="247" t="s">
        <v>119</v>
      </c>
      <c r="F248" s="249" t="s">
        <v>561</v>
      </c>
      <c r="G248" s="357" t="s">
        <v>562</v>
      </c>
      <c r="H248" s="336" t="s">
        <v>114</v>
      </c>
      <c r="I248" s="358">
        <v>20</v>
      </c>
      <c r="J248" s="251"/>
      <c r="K248" s="293">
        <f t="shared" si="31"/>
        <v>0</v>
      </c>
      <c r="L248" s="245"/>
    </row>
    <row r="249" spans="2:12" s="236" customFormat="1" ht="40.5">
      <c r="B249" s="237"/>
      <c r="C249" s="246">
        <f t="shared" si="32"/>
        <v>182</v>
      </c>
      <c r="D249" s="335" t="s">
        <v>563</v>
      </c>
      <c r="E249" s="247" t="s">
        <v>119</v>
      </c>
      <c r="F249" s="249" t="s">
        <v>563</v>
      </c>
      <c r="G249" s="357" t="s">
        <v>564</v>
      </c>
      <c r="H249" s="336" t="s">
        <v>114</v>
      </c>
      <c r="I249" s="358">
        <v>5</v>
      </c>
      <c r="J249" s="251"/>
      <c r="K249" s="293">
        <f t="shared" si="31"/>
        <v>0</v>
      </c>
      <c r="L249" s="245"/>
    </row>
    <row r="250" spans="2:12" s="236" customFormat="1" ht="40.5">
      <c r="B250" s="237"/>
      <c r="C250" s="246">
        <f t="shared" si="32"/>
        <v>183</v>
      </c>
      <c r="D250" s="335" t="s">
        <v>565</v>
      </c>
      <c r="E250" s="247" t="s">
        <v>119</v>
      </c>
      <c r="F250" s="249" t="s">
        <v>565</v>
      </c>
      <c r="G250" s="357" t="s">
        <v>566</v>
      </c>
      <c r="H250" s="336" t="s">
        <v>114</v>
      </c>
      <c r="I250" s="358">
        <v>162</v>
      </c>
      <c r="J250" s="251"/>
      <c r="K250" s="293">
        <f t="shared" si="31"/>
        <v>0</v>
      </c>
      <c r="L250" s="245"/>
    </row>
    <row r="251" spans="2:12" s="236" customFormat="1" ht="40.5">
      <c r="B251" s="237"/>
      <c r="C251" s="246">
        <f t="shared" si="32"/>
        <v>184</v>
      </c>
      <c r="D251" s="335" t="s">
        <v>567</v>
      </c>
      <c r="E251" s="247" t="s">
        <v>119</v>
      </c>
      <c r="F251" s="249" t="s">
        <v>567</v>
      </c>
      <c r="G251" s="357" t="s">
        <v>568</v>
      </c>
      <c r="H251" s="336" t="s">
        <v>114</v>
      </c>
      <c r="I251" s="358">
        <v>206</v>
      </c>
      <c r="J251" s="251"/>
      <c r="K251" s="293">
        <f t="shared" si="31"/>
        <v>0</v>
      </c>
      <c r="L251" s="245"/>
    </row>
    <row r="252" spans="2:12" s="236" customFormat="1" ht="40.5">
      <c r="B252" s="237"/>
      <c r="C252" s="246">
        <f t="shared" si="32"/>
        <v>185</v>
      </c>
      <c r="D252" s="335" t="s">
        <v>569</v>
      </c>
      <c r="E252" s="247" t="s">
        <v>119</v>
      </c>
      <c r="F252" s="249" t="s">
        <v>569</v>
      </c>
      <c r="G252" s="357" t="s">
        <v>570</v>
      </c>
      <c r="H252" s="336" t="s">
        <v>114</v>
      </c>
      <c r="I252" s="358">
        <v>214</v>
      </c>
      <c r="J252" s="251"/>
      <c r="K252" s="293">
        <f t="shared" si="31"/>
        <v>0</v>
      </c>
      <c r="L252" s="245"/>
    </row>
    <row r="253" spans="2:12" s="236" customFormat="1" ht="40.5">
      <c r="B253" s="237"/>
      <c r="C253" s="246">
        <f t="shared" si="32"/>
        <v>186</v>
      </c>
      <c r="D253" s="335" t="s">
        <v>571</v>
      </c>
      <c r="E253" s="247" t="s">
        <v>119</v>
      </c>
      <c r="F253" s="249" t="s">
        <v>571</v>
      </c>
      <c r="G253" s="357" t="s">
        <v>572</v>
      </c>
      <c r="H253" s="336" t="s">
        <v>114</v>
      </c>
      <c r="I253" s="358">
        <v>1</v>
      </c>
      <c r="J253" s="251"/>
      <c r="K253" s="293">
        <f t="shared" si="31"/>
        <v>0</v>
      </c>
      <c r="L253" s="245"/>
    </row>
    <row r="254" spans="2:12" s="236" customFormat="1" ht="40.5">
      <c r="B254" s="237"/>
      <c r="C254" s="246">
        <f t="shared" si="32"/>
        <v>187</v>
      </c>
      <c r="D254" s="335" t="s">
        <v>573</v>
      </c>
      <c r="E254" s="247" t="s">
        <v>119</v>
      </c>
      <c r="F254" s="249" t="s">
        <v>573</v>
      </c>
      <c r="G254" s="357" t="s">
        <v>574</v>
      </c>
      <c r="H254" s="336" t="s">
        <v>114</v>
      </c>
      <c r="I254" s="358">
        <v>8</v>
      </c>
      <c r="J254" s="251"/>
      <c r="K254" s="293">
        <f t="shared" si="31"/>
        <v>0</v>
      </c>
      <c r="L254" s="245"/>
    </row>
    <row r="255" spans="2:12" s="236" customFormat="1" ht="40.5">
      <c r="B255" s="237"/>
      <c r="C255" s="246">
        <f t="shared" si="32"/>
        <v>188</v>
      </c>
      <c r="D255" s="335" t="s">
        <v>575</v>
      </c>
      <c r="E255" s="247" t="s">
        <v>119</v>
      </c>
      <c r="F255" s="249" t="s">
        <v>575</v>
      </c>
      <c r="G255" s="357" t="s">
        <v>576</v>
      </c>
      <c r="H255" s="336" t="s">
        <v>114</v>
      </c>
      <c r="I255" s="358">
        <v>3</v>
      </c>
      <c r="J255" s="251"/>
      <c r="K255" s="293">
        <f t="shared" si="31"/>
        <v>0</v>
      </c>
      <c r="L255" s="245"/>
    </row>
    <row r="256" spans="2:12" s="236" customFormat="1" ht="40.5">
      <c r="B256" s="237"/>
      <c r="C256" s="246">
        <f t="shared" si="32"/>
        <v>189</v>
      </c>
      <c r="D256" s="335" t="s">
        <v>577</v>
      </c>
      <c r="E256" s="247" t="s">
        <v>119</v>
      </c>
      <c r="F256" s="249" t="s">
        <v>577</v>
      </c>
      <c r="G256" s="357" t="s">
        <v>578</v>
      </c>
      <c r="H256" s="336" t="s">
        <v>114</v>
      </c>
      <c r="I256" s="358">
        <v>5</v>
      </c>
      <c r="J256" s="251"/>
      <c r="K256" s="293">
        <f t="shared" si="31"/>
        <v>0</v>
      </c>
      <c r="L256" s="245"/>
    </row>
    <row r="257" spans="2:13" s="236" customFormat="1" ht="40.5">
      <c r="B257" s="237"/>
      <c r="C257" s="246">
        <f t="shared" si="32"/>
        <v>190</v>
      </c>
      <c r="D257" s="335" t="s">
        <v>579</v>
      </c>
      <c r="E257" s="247" t="s">
        <v>119</v>
      </c>
      <c r="F257" s="249" t="s">
        <v>579</v>
      </c>
      <c r="G257" s="357" t="s">
        <v>580</v>
      </c>
      <c r="H257" s="336" t="s">
        <v>114</v>
      </c>
      <c r="I257" s="358">
        <v>11</v>
      </c>
      <c r="J257" s="251"/>
      <c r="K257" s="293">
        <f t="shared" si="31"/>
        <v>0</v>
      </c>
      <c r="L257" s="245"/>
    </row>
    <row r="258" spans="2:13" s="236" customFormat="1" ht="40.5">
      <c r="B258" s="237"/>
      <c r="C258" s="246">
        <f t="shared" si="32"/>
        <v>191</v>
      </c>
      <c r="D258" s="335" t="s">
        <v>581</v>
      </c>
      <c r="E258" s="247" t="s">
        <v>119</v>
      </c>
      <c r="F258" s="249" t="s">
        <v>581</v>
      </c>
      <c r="G258" s="357" t="s">
        <v>582</v>
      </c>
      <c r="H258" s="336" t="s">
        <v>114</v>
      </c>
      <c r="I258" s="358">
        <v>9</v>
      </c>
      <c r="J258" s="251"/>
      <c r="K258" s="293">
        <f t="shared" si="31"/>
        <v>0</v>
      </c>
      <c r="L258" s="245"/>
    </row>
    <row r="259" spans="2:13" s="236" customFormat="1" ht="40.5">
      <c r="B259" s="237"/>
      <c r="C259" s="246">
        <f t="shared" si="32"/>
        <v>192</v>
      </c>
      <c r="D259" s="335" t="s">
        <v>583</v>
      </c>
      <c r="E259" s="247" t="s">
        <v>119</v>
      </c>
      <c r="F259" s="249" t="s">
        <v>583</v>
      </c>
      <c r="G259" s="357" t="s">
        <v>584</v>
      </c>
      <c r="H259" s="336" t="s">
        <v>114</v>
      </c>
      <c r="I259" s="358">
        <v>5</v>
      </c>
      <c r="J259" s="251"/>
      <c r="K259" s="293">
        <f t="shared" si="31"/>
        <v>0</v>
      </c>
      <c r="L259" s="245"/>
    </row>
    <row r="260" spans="2:13" s="236" customFormat="1" ht="40.5">
      <c r="B260" s="237"/>
      <c r="C260" s="246">
        <f t="shared" si="32"/>
        <v>193</v>
      </c>
      <c r="D260" s="335" t="s">
        <v>585</v>
      </c>
      <c r="E260" s="247" t="s">
        <v>119</v>
      </c>
      <c r="F260" s="256" t="s">
        <v>585</v>
      </c>
      <c r="G260" s="357" t="s">
        <v>586</v>
      </c>
      <c r="H260" s="336" t="s">
        <v>114</v>
      </c>
      <c r="I260" s="358">
        <v>3</v>
      </c>
      <c r="J260" s="258"/>
      <c r="K260" s="293">
        <f t="shared" si="31"/>
        <v>0</v>
      </c>
      <c r="L260" s="245"/>
    </row>
    <row r="261" spans="2:13" s="236" customFormat="1" ht="15.5">
      <c r="B261" s="237"/>
      <c r="C261" s="365"/>
      <c r="D261" s="366"/>
      <c r="E261" s="366"/>
      <c r="F261" s="366"/>
      <c r="G261" s="367"/>
      <c r="H261" s="366"/>
      <c r="I261" s="368"/>
      <c r="J261" s="369"/>
      <c r="K261" s="370">
        <f>SUM(K245:K260)</f>
        <v>0</v>
      </c>
      <c r="L261" s="245"/>
    </row>
    <row r="262" spans="2:13" s="230" customFormat="1" ht="15.5">
      <c r="B262" s="231"/>
      <c r="C262" s="505" t="s">
        <v>587</v>
      </c>
      <c r="D262" s="506"/>
      <c r="E262" s="506"/>
      <c r="F262" s="506"/>
      <c r="G262" s="506"/>
      <c r="H262" s="354"/>
      <c r="I262" s="354"/>
      <c r="J262" s="355"/>
      <c r="K262" s="373"/>
      <c r="L262" s="235"/>
    </row>
    <row r="263" spans="2:13" s="230" customFormat="1" ht="40.5">
      <c r="B263" s="231"/>
      <c r="C263" s="238">
        <f>C260+1</f>
        <v>194</v>
      </c>
      <c r="D263" s="313" t="s">
        <v>588</v>
      </c>
      <c r="E263" s="247" t="s">
        <v>119</v>
      </c>
      <c r="F263" s="314" t="s">
        <v>588</v>
      </c>
      <c r="G263" s="319" t="s">
        <v>589</v>
      </c>
      <c r="H263" s="314" t="s">
        <v>590</v>
      </c>
      <c r="I263" s="320">
        <v>5</v>
      </c>
      <c r="J263" s="306"/>
      <c r="K263" s="307">
        <f t="shared" ref="K263:K267" si="33">ROUND(I263*J263,2)</f>
        <v>0</v>
      </c>
      <c r="L263" s="245"/>
      <c r="M263" s="236"/>
    </row>
    <row r="264" spans="2:13" s="230" customFormat="1" ht="40.5">
      <c r="B264" s="231"/>
      <c r="C264" s="246">
        <f t="shared" ref="C264:C267" si="34">C263+1</f>
        <v>195</v>
      </c>
      <c r="D264" s="335" t="s">
        <v>591</v>
      </c>
      <c r="E264" s="247" t="s">
        <v>119</v>
      </c>
      <c r="F264" s="249" t="s">
        <v>591</v>
      </c>
      <c r="G264" s="357" t="s">
        <v>592</v>
      </c>
      <c r="H264" s="336" t="s">
        <v>590</v>
      </c>
      <c r="I264" s="358">
        <v>7</v>
      </c>
      <c r="J264" s="251"/>
      <c r="K264" s="293">
        <f t="shared" si="33"/>
        <v>0</v>
      </c>
      <c r="L264" s="245"/>
      <c r="M264" s="236"/>
    </row>
    <row r="265" spans="2:13" s="230" customFormat="1" ht="40.5">
      <c r="B265" s="231"/>
      <c r="C265" s="246">
        <f t="shared" si="34"/>
        <v>196</v>
      </c>
      <c r="D265" s="335" t="s">
        <v>593</v>
      </c>
      <c r="E265" s="247" t="s">
        <v>119</v>
      </c>
      <c r="F265" s="249" t="s">
        <v>593</v>
      </c>
      <c r="G265" s="357" t="s">
        <v>594</v>
      </c>
      <c r="H265" s="336" t="s">
        <v>590</v>
      </c>
      <c r="I265" s="358">
        <v>2</v>
      </c>
      <c r="J265" s="251"/>
      <c r="K265" s="293">
        <f t="shared" si="33"/>
        <v>0</v>
      </c>
      <c r="L265" s="245"/>
      <c r="M265" s="236"/>
    </row>
    <row r="266" spans="2:13" s="230" customFormat="1" ht="40.5">
      <c r="B266" s="231"/>
      <c r="C266" s="246">
        <f t="shared" si="34"/>
        <v>197</v>
      </c>
      <c r="D266" s="335" t="s">
        <v>595</v>
      </c>
      <c r="E266" s="247" t="s">
        <v>119</v>
      </c>
      <c r="F266" s="249" t="s">
        <v>595</v>
      </c>
      <c r="G266" s="357" t="s">
        <v>596</v>
      </c>
      <c r="H266" s="336" t="s">
        <v>590</v>
      </c>
      <c r="I266" s="358">
        <v>344</v>
      </c>
      <c r="J266" s="251"/>
      <c r="K266" s="293">
        <f t="shared" si="33"/>
        <v>0</v>
      </c>
      <c r="L266" s="245"/>
      <c r="M266" s="236"/>
    </row>
    <row r="267" spans="2:13" s="230" customFormat="1" ht="40.5">
      <c r="B267" s="231"/>
      <c r="C267" s="246">
        <f t="shared" si="34"/>
        <v>198</v>
      </c>
      <c r="D267" s="335" t="s">
        <v>597</v>
      </c>
      <c r="E267" s="247" t="s">
        <v>119</v>
      </c>
      <c r="F267" s="256" t="s">
        <v>597</v>
      </c>
      <c r="G267" s="357" t="s">
        <v>598</v>
      </c>
      <c r="H267" s="336" t="s">
        <v>590</v>
      </c>
      <c r="I267" s="358">
        <v>207</v>
      </c>
      <c r="J267" s="258"/>
      <c r="K267" s="293">
        <f t="shared" si="33"/>
        <v>0</v>
      </c>
      <c r="L267" s="245"/>
      <c r="M267" s="236"/>
    </row>
    <row r="268" spans="2:13" s="230" customFormat="1" ht="15.5">
      <c r="B268" s="231"/>
      <c r="C268" s="374"/>
      <c r="D268" s="375"/>
      <c r="E268" s="375"/>
      <c r="F268" s="375"/>
      <c r="G268" s="376"/>
      <c r="H268" s="375"/>
      <c r="I268" s="377"/>
      <c r="J268" s="369"/>
      <c r="K268" s="370">
        <f>SUM(K263:K267)</f>
        <v>0</v>
      </c>
      <c r="L268" s="245"/>
      <c r="M268" s="236"/>
    </row>
    <row r="269" spans="2:13" s="230" customFormat="1" ht="15.5">
      <c r="B269" s="231"/>
      <c r="C269" s="505" t="s">
        <v>599</v>
      </c>
      <c r="D269" s="506"/>
      <c r="E269" s="506"/>
      <c r="F269" s="506"/>
      <c r="G269" s="506"/>
      <c r="H269" s="354"/>
      <c r="I269" s="354"/>
      <c r="J269" s="355"/>
      <c r="K269" s="373"/>
      <c r="L269" s="235"/>
    </row>
    <row r="270" spans="2:13" s="236" customFormat="1" ht="105.75" customHeight="1">
      <c r="B270" s="237"/>
      <c r="C270" s="378">
        <f>C267+1</f>
        <v>199</v>
      </c>
      <c r="D270" s="335" t="s">
        <v>600</v>
      </c>
      <c r="E270" s="247" t="s">
        <v>119</v>
      </c>
      <c r="F270" s="379" t="s">
        <v>600</v>
      </c>
      <c r="G270" s="319" t="s">
        <v>601</v>
      </c>
      <c r="H270" s="380" t="s">
        <v>114</v>
      </c>
      <c r="I270" s="381">
        <v>1</v>
      </c>
      <c r="J270" s="382"/>
      <c r="K270" s="307">
        <f>ROUND(I270*J270,2)</f>
        <v>0</v>
      </c>
      <c r="L270" s="245"/>
    </row>
    <row r="271" spans="2:13" s="236" customFormat="1" ht="40.5">
      <c r="B271" s="237"/>
      <c r="C271" s="246">
        <f>C270+1</f>
        <v>200</v>
      </c>
      <c r="D271" s="335" t="s">
        <v>602</v>
      </c>
      <c r="E271" s="247" t="s">
        <v>119</v>
      </c>
      <c r="F271" s="256" t="s">
        <v>603</v>
      </c>
      <c r="G271" s="357" t="s">
        <v>604</v>
      </c>
      <c r="H271" s="249" t="s">
        <v>114</v>
      </c>
      <c r="I271" s="358">
        <v>1</v>
      </c>
      <c r="J271" s="258"/>
      <c r="K271" s="293">
        <f>ROUND(I271*J271,2)</f>
        <v>0</v>
      </c>
      <c r="L271" s="245"/>
    </row>
    <row r="272" spans="2:13" s="236" customFormat="1" ht="15.5">
      <c r="B272" s="237"/>
      <c r="C272" s="365"/>
      <c r="D272" s="366"/>
      <c r="E272" s="366"/>
      <c r="F272" s="366"/>
      <c r="G272" s="367"/>
      <c r="H272" s="366"/>
      <c r="I272" s="368"/>
      <c r="J272" s="369"/>
      <c r="K272" s="370">
        <f>SUM(K270:K271)</f>
        <v>0</v>
      </c>
      <c r="L272" s="245"/>
    </row>
    <row r="273" spans="2:12" s="230" customFormat="1" ht="15.5">
      <c r="B273" s="231"/>
      <c r="C273" s="505" t="s">
        <v>605</v>
      </c>
      <c r="D273" s="506"/>
      <c r="E273" s="506"/>
      <c r="F273" s="506"/>
      <c r="G273" s="506"/>
      <c r="H273" s="354"/>
      <c r="I273" s="354"/>
      <c r="J273" s="355"/>
      <c r="K273" s="373"/>
      <c r="L273" s="235"/>
    </row>
    <row r="274" spans="2:12" s="236" customFormat="1" ht="40.5">
      <c r="B274" s="237"/>
      <c r="C274" s="378">
        <f>C271+1</f>
        <v>201</v>
      </c>
      <c r="D274" s="335" t="s">
        <v>606</v>
      </c>
      <c r="E274" s="247" t="s">
        <v>119</v>
      </c>
      <c r="F274" s="379" t="s">
        <v>607</v>
      </c>
      <c r="G274" s="319" t="s">
        <v>608</v>
      </c>
      <c r="H274" s="380" t="s">
        <v>114</v>
      </c>
      <c r="I274" s="381">
        <v>1</v>
      </c>
      <c r="J274" s="382"/>
      <c r="K274" s="307">
        <f>ROUND(I274*J274,2)</f>
        <v>0</v>
      </c>
      <c r="L274" s="245"/>
    </row>
    <row r="275" spans="2:12" s="236" customFormat="1" ht="40.5">
      <c r="B275" s="237"/>
      <c r="C275" s="246">
        <f>C274+1</f>
        <v>202</v>
      </c>
      <c r="D275" s="335" t="s">
        <v>609</v>
      </c>
      <c r="E275" s="247" t="s">
        <v>119</v>
      </c>
      <c r="F275" s="256" t="s">
        <v>610</v>
      </c>
      <c r="G275" s="357" t="s">
        <v>611</v>
      </c>
      <c r="H275" s="249" t="s">
        <v>114</v>
      </c>
      <c r="I275" s="358">
        <v>6</v>
      </c>
      <c r="J275" s="258"/>
      <c r="K275" s="293">
        <f>ROUND(I275*J275,2)</f>
        <v>0</v>
      </c>
      <c r="L275" s="245"/>
    </row>
    <row r="276" spans="2:12" s="236" customFormat="1" ht="15.5">
      <c r="B276" s="237"/>
      <c r="C276" s="365"/>
      <c r="D276" s="366"/>
      <c r="E276" s="366"/>
      <c r="F276" s="366"/>
      <c r="G276" s="367"/>
      <c r="H276" s="366"/>
      <c r="I276" s="368"/>
      <c r="J276" s="369"/>
      <c r="K276" s="370">
        <f>SUM(K274:K275)</f>
        <v>0</v>
      </c>
      <c r="L276" s="245"/>
    </row>
    <row r="277" spans="2:12" s="236" customFormat="1" ht="15.5">
      <c r="B277" s="237"/>
      <c r="C277" s="505" t="s">
        <v>612</v>
      </c>
      <c r="D277" s="506"/>
      <c r="E277" s="506"/>
      <c r="F277" s="506"/>
      <c r="G277" s="506"/>
      <c r="H277" s="354"/>
      <c r="I277" s="354"/>
      <c r="J277" s="355"/>
      <c r="K277" s="356"/>
      <c r="L277" s="245"/>
    </row>
    <row r="278" spans="2:12" s="236" customFormat="1" ht="40.5">
      <c r="B278" s="237"/>
      <c r="C278" s="238">
        <f>C271+1</f>
        <v>201</v>
      </c>
      <c r="D278" s="313" t="s">
        <v>613</v>
      </c>
      <c r="E278" s="247" t="s">
        <v>119</v>
      </c>
      <c r="F278" s="379" t="s">
        <v>607</v>
      </c>
      <c r="G278" s="319" t="s">
        <v>614</v>
      </c>
      <c r="H278" s="314" t="s">
        <v>590</v>
      </c>
      <c r="I278" s="320">
        <v>6</v>
      </c>
      <c r="J278" s="303"/>
      <c r="K278" s="307">
        <f>ROUND(I278*J278,2)</f>
        <v>0</v>
      </c>
      <c r="L278" s="245"/>
    </row>
    <row r="279" spans="2:12" s="236" customFormat="1" ht="16" thickBot="1">
      <c r="B279" s="237"/>
      <c r="C279" s="365"/>
      <c r="D279" s="366"/>
      <c r="E279" s="366"/>
      <c r="F279" s="366"/>
      <c r="G279" s="367"/>
      <c r="H279" s="366"/>
      <c r="I279" s="368"/>
      <c r="J279" s="369"/>
      <c r="K279" s="370">
        <f>SUM(K278:K278)</f>
        <v>0</v>
      </c>
      <c r="L279" s="245"/>
    </row>
    <row r="280" spans="2:12" s="236" customFormat="1" ht="15.5">
      <c r="B280" s="237"/>
      <c r="C280" s="503" t="s">
        <v>615</v>
      </c>
      <c r="D280" s="504"/>
      <c r="E280" s="504"/>
      <c r="F280" s="504"/>
      <c r="G280" s="504"/>
      <c r="H280" s="285"/>
      <c r="I280" s="285"/>
      <c r="J280" s="233"/>
      <c r="K280" s="286">
        <f>K307+K333+K352+K369+K375+K378+K386+K407</f>
        <v>0</v>
      </c>
      <c r="L280" s="245"/>
    </row>
    <row r="281" spans="2:12" s="236" customFormat="1" ht="36" customHeight="1">
      <c r="B281" s="237"/>
      <c r="C281" s="505" t="s">
        <v>616</v>
      </c>
      <c r="D281" s="506"/>
      <c r="E281" s="506"/>
      <c r="F281" s="506"/>
      <c r="G281" s="506"/>
      <c r="H281" s="354"/>
      <c r="I281" s="354"/>
      <c r="J281" s="355"/>
      <c r="K281" s="356"/>
      <c r="L281" s="245"/>
    </row>
    <row r="282" spans="2:12" s="236" customFormat="1" ht="40.5">
      <c r="B282" s="237"/>
      <c r="C282" s="238">
        <f>C278+1</f>
        <v>202</v>
      </c>
      <c r="D282" s="313" t="s">
        <v>617</v>
      </c>
      <c r="E282" s="247" t="s">
        <v>119</v>
      </c>
      <c r="F282" s="314" t="s">
        <v>617</v>
      </c>
      <c r="G282" s="319" t="s">
        <v>618</v>
      </c>
      <c r="H282" s="314" t="s">
        <v>114</v>
      </c>
      <c r="I282" s="320">
        <v>121</v>
      </c>
      <c r="J282" s="306"/>
      <c r="K282" s="307">
        <f t="shared" ref="K282:K306" si="35">ROUND(I282*J282,2)</f>
        <v>0</v>
      </c>
      <c r="L282" s="245"/>
    </row>
    <row r="283" spans="2:12" s="236" customFormat="1" ht="40.5">
      <c r="B283" s="237"/>
      <c r="C283" s="246">
        <f t="shared" ref="C283:C306" si="36">C282+1</f>
        <v>203</v>
      </c>
      <c r="D283" s="335" t="s">
        <v>619</v>
      </c>
      <c r="E283" s="247" t="s">
        <v>119</v>
      </c>
      <c r="F283" s="249" t="s">
        <v>619</v>
      </c>
      <c r="G283" s="357" t="s">
        <v>620</v>
      </c>
      <c r="H283" s="336" t="s">
        <v>114</v>
      </c>
      <c r="I283" s="358">
        <v>35</v>
      </c>
      <c r="J283" s="251"/>
      <c r="K283" s="293">
        <f t="shared" si="35"/>
        <v>0</v>
      </c>
      <c r="L283" s="245"/>
    </row>
    <row r="284" spans="2:12" s="236" customFormat="1" ht="40.5">
      <c r="B284" s="237"/>
      <c r="C284" s="246">
        <f t="shared" si="36"/>
        <v>204</v>
      </c>
      <c r="D284" s="335" t="s">
        <v>621</v>
      </c>
      <c r="E284" s="247" t="s">
        <v>119</v>
      </c>
      <c r="F284" s="249" t="s">
        <v>621</v>
      </c>
      <c r="G284" s="357" t="s">
        <v>622</v>
      </c>
      <c r="H284" s="336" t="s">
        <v>114</v>
      </c>
      <c r="I284" s="358">
        <v>17</v>
      </c>
      <c r="J284" s="251"/>
      <c r="K284" s="293">
        <f t="shared" si="35"/>
        <v>0</v>
      </c>
      <c r="L284" s="245"/>
    </row>
    <row r="285" spans="2:12" s="236" customFormat="1" ht="40.5">
      <c r="B285" s="237"/>
      <c r="C285" s="246">
        <f t="shared" si="36"/>
        <v>205</v>
      </c>
      <c r="D285" s="335" t="s">
        <v>623</v>
      </c>
      <c r="E285" s="247" t="s">
        <v>119</v>
      </c>
      <c r="F285" s="249" t="s">
        <v>623</v>
      </c>
      <c r="G285" s="357" t="s">
        <v>624</v>
      </c>
      <c r="H285" s="336" t="s">
        <v>114</v>
      </c>
      <c r="I285" s="358">
        <v>61</v>
      </c>
      <c r="J285" s="251"/>
      <c r="K285" s="293">
        <f t="shared" si="35"/>
        <v>0</v>
      </c>
      <c r="L285" s="245"/>
    </row>
    <row r="286" spans="2:12" s="236" customFormat="1" ht="40.5">
      <c r="B286" s="237"/>
      <c r="C286" s="331">
        <f t="shared" si="36"/>
        <v>206</v>
      </c>
      <c r="D286" s="361" t="s">
        <v>625</v>
      </c>
      <c r="E286" s="247" t="s">
        <v>119</v>
      </c>
      <c r="F286" s="273" t="s">
        <v>625</v>
      </c>
      <c r="G286" s="362" t="s">
        <v>626</v>
      </c>
      <c r="H286" s="363" t="s">
        <v>114</v>
      </c>
      <c r="I286" s="338">
        <v>23</v>
      </c>
      <c r="J286" s="277"/>
      <c r="K286" s="333">
        <f t="shared" si="35"/>
        <v>0</v>
      </c>
      <c r="L286" s="245"/>
    </row>
    <row r="287" spans="2:12" s="236" customFormat="1" ht="40.5">
      <c r="B287" s="237"/>
      <c r="C287" s="246">
        <f t="shared" si="36"/>
        <v>207</v>
      </c>
      <c r="D287" s="247" t="s">
        <v>627</v>
      </c>
      <c r="E287" s="247" t="s">
        <v>119</v>
      </c>
      <c r="F287" s="249" t="s">
        <v>627</v>
      </c>
      <c r="G287" s="292" t="s">
        <v>628</v>
      </c>
      <c r="H287" s="249" t="s">
        <v>114</v>
      </c>
      <c r="I287" s="250">
        <v>21</v>
      </c>
      <c r="J287" s="251"/>
      <c r="K287" s="293">
        <f t="shared" si="35"/>
        <v>0</v>
      </c>
      <c r="L287" s="245"/>
    </row>
    <row r="288" spans="2:12" s="236" customFormat="1" ht="40.5">
      <c r="B288" s="237"/>
      <c r="C288" s="246">
        <f t="shared" si="36"/>
        <v>208</v>
      </c>
      <c r="D288" s="335" t="s">
        <v>629</v>
      </c>
      <c r="E288" s="247" t="s">
        <v>119</v>
      </c>
      <c r="F288" s="249" t="s">
        <v>629</v>
      </c>
      <c r="G288" s="357" t="s">
        <v>630</v>
      </c>
      <c r="H288" s="336" t="s">
        <v>114</v>
      </c>
      <c r="I288" s="358">
        <v>4</v>
      </c>
      <c r="J288" s="251"/>
      <c r="K288" s="293">
        <f t="shared" si="35"/>
        <v>0</v>
      </c>
      <c r="L288" s="245"/>
    </row>
    <row r="289" spans="2:12" s="236" customFormat="1" ht="40.5">
      <c r="B289" s="237"/>
      <c r="C289" s="246">
        <f t="shared" si="36"/>
        <v>209</v>
      </c>
      <c r="D289" s="335" t="s">
        <v>631</v>
      </c>
      <c r="E289" s="247" t="s">
        <v>119</v>
      </c>
      <c r="F289" s="249" t="s">
        <v>631</v>
      </c>
      <c r="G289" s="357" t="s">
        <v>632</v>
      </c>
      <c r="H289" s="336" t="s">
        <v>114</v>
      </c>
      <c r="I289" s="358">
        <v>7</v>
      </c>
      <c r="J289" s="251"/>
      <c r="K289" s="293">
        <f t="shared" si="35"/>
        <v>0</v>
      </c>
      <c r="L289" s="245"/>
    </row>
    <row r="290" spans="2:12" s="236" customFormat="1" ht="40.5">
      <c r="B290" s="237"/>
      <c r="C290" s="246">
        <f t="shared" si="36"/>
        <v>210</v>
      </c>
      <c r="D290" s="335" t="s">
        <v>633</v>
      </c>
      <c r="E290" s="247" t="s">
        <v>119</v>
      </c>
      <c r="F290" s="249" t="s">
        <v>633</v>
      </c>
      <c r="G290" s="357" t="s">
        <v>634</v>
      </c>
      <c r="H290" s="336" t="s">
        <v>114</v>
      </c>
      <c r="I290" s="358">
        <v>2</v>
      </c>
      <c r="J290" s="251"/>
      <c r="K290" s="293">
        <f t="shared" si="35"/>
        <v>0</v>
      </c>
      <c r="L290" s="245"/>
    </row>
    <row r="291" spans="2:12" s="236" customFormat="1" ht="40.5">
      <c r="B291" s="237"/>
      <c r="C291" s="246">
        <f t="shared" si="36"/>
        <v>211</v>
      </c>
      <c r="D291" s="335" t="s">
        <v>635</v>
      </c>
      <c r="E291" s="247" t="s">
        <v>119</v>
      </c>
      <c r="F291" s="249" t="s">
        <v>635</v>
      </c>
      <c r="G291" s="357" t="s">
        <v>636</v>
      </c>
      <c r="H291" s="336" t="s">
        <v>114</v>
      </c>
      <c r="I291" s="358">
        <v>2</v>
      </c>
      <c r="J291" s="251"/>
      <c r="K291" s="293">
        <f t="shared" si="35"/>
        <v>0</v>
      </c>
      <c r="L291" s="245"/>
    </row>
    <row r="292" spans="2:12" s="236" customFormat="1" ht="40.5">
      <c r="B292" s="237"/>
      <c r="C292" s="246">
        <f t="shared" si="36"/>
        <v>212</v>
      </c>
      <c r="D292" s="247" t="s">
        <v>637</v>
      </c>
      <c r="E292" s="247" t="s">
        <v>119</v>
      </c>
      <c r="F292" s="249" t="s">
        <v>637</v>
      </c>
      <c r="G292" s="292" t="s">
        <v>638</v>
      </c>
      <c r="H292" s="249" t="s">
        <v>114</v>
      </c>
      <c r="I292" s="250">
        <v>2</v>
      </c>
      <c r="J292" s="251"/>
      <c r="K292" s="293">
        <f t="shared" si="35"/>
        <v>0</v>
      </c>
      <c r="L292" s="245"/>
    </row>
    <row r="293" spans="2:12" s="236" customFormat="1" ht="40.5">
      <c r="B293" s="237"/>
      <c r="C293" s="246">
        <f t="shared" si="36"/>
        <v>213</v>
      </c>
      <c r="D293" s="247" t="s">
        <v>639</v>
      </c>
      <c r="E293" s="247" t="s">
        <v>119</v>
      </c>
      <c r="F293" s="249" t="s">
        <v>639</v>
      </c>
      <c r="G293" s="292" t="s">
        <v>640</v>
      </c>
      <c r="H293" s="249" t="s">
        <v>114</v>
      </c>
      <c r="I293" s="250">
        <v>2</v>
      </c>
      <c r="J293" s="251"/>
      <c r="K293" s="293">
        <f t="shared" si="35"/>
        <v>0</v>
      </c>
      <c r="L293" s="245"/>
    </row>
    <row r="294" spans="2:12" s="236" customFormat="1" ht="40.5">
      <c r="B294" s="237"/>
      <c r="C294" s="246">
        <f t="shared" si="36"/>
        <v>214</v>
      </c>
      <c r="D294" s="335" t="s">
        <v>641</v>
      </c>
      <c r="E294" s="247" t="s">
        <v>119</v>
      </c>
      <c r="F294" s="249" t="s">
        <v>641</v>
      </c>
      <c r="G294" s="357" t="s">
        <v>642</v>
      </c>
      <c r="H294" s="336" t="s">
        <v>114</v>
      </c>
      <c r="I294" s="358">
        <v>1</v>
      </c>
      <c r="J294" s="251"/>
      <c r="K294" s="293">
        <f t="shared" si="35"/>
        <v>0</v>
      </c>
      <c r="L294" s="245"/>
    </row>
    <row r="295" spans="2:12" s="236" customFormat="1" ht="40.5">
      <c r="B295" s="237"/>
      <c r="C295" s="246">
        <f t="shared" si="36"/>
        <v>215</v>
      </c>
      <c r="D295" s="335" t="s">
        <v>643</v>
      </c>
      <c r="E295" s="247" t="s">
        <v>119</v>
      </c>
      <c r="F295" s="249" t="s">
        <v>643</v>
      </c>
      <c r="G295" s="357" t="s">
        <v>644</v>
      </c>
      <c r="H295" s="336" t="s">
        <v>114</v>
      </c>
      <c r="I295" s="358">
        <v>5</v>
      </c>
      <c r="J295" s="251"/>
      <c r="K295" s="293">
        <f t="shared" si="35"/>
        <v>0</v>
      </c>
      <c r="L295" s="245"/>
    </row>
    <row r="296" spans="2:12" s="236" customFormat="1" ht="40.5">
      <c r="B296" s="237"/>
      <c r="C296" s="246">
        <f t="shared" si="36"/>
        <v>216</v>
      </c>
      <c r="D296" s="335" t="s">
        <v>645</v>
      </c>
      <c r="E296" s="247" t="s">
        <v>119</v>
      </c>
      <c r="F296" s="249" t="s">
        <v>645</v>
      </c>
      <c r="G296" s="357" t="s">
        <v>646</v>
      </c>
      <c r="H296" s="336" t="s">
        <v>114</v>
      </c>
      <c r="I296" s="358">
        <v>3</v>
      </c>
      <c r="J296" s="251"/>
      <c r="K296" s="293">
        <f t="shared" si="35"/>
        <v>0</v>
      </c>
      <c r="L296" s="245"/>
    </row>
    <row r="297" spans="2:12" s="236" customFormat="1" ht="40.5">
      <c r="B297" s="237"/>
      <c r="C297" s="246">
        <f t="shared" si="36"/>
        <v>217</v>
      </c>
      <c r="D297" s="335" t="s">
        <v>647</v>
      </c>
      <c r="E297" s="247" t="s">
        <v>119</v>
      </c>
      <c r="F297" s="249" t="s">
        <v>647</v>
      </c>
      <c r="G297" s="357" t="s">
        <v>648</v>
      </c>
      <c r="H297" s="336" t="s">
        <v>114</v>
      </c>
      <c r="I297" s="358">
        <v>3</v>
      </c>
      <c r="J297" s="251"/>
      <c r="K297" s="293">
        <f t="shared" si="35"/>
        <v>0</v>
      </c>
      <c r="L297" s="245"/>
    </row>
    <row r="298" spans="2:12" s="236" customFormat="1" ht="40.5">
      <c r="B298" s="237"/>
      <c r="C298" s="246">
        <f t="shared" si="36"/>
        <v>218</v>
      </c>
      <c r="D298" s="335" t="s">
        <v>649</v>
      </c>
      <c r="E298" s="247" t="s">
        <v>119</v>
      </c>
      <c r="F298" s="249" t="s">
        <v>649</v>
      </c>
      <c r="G298" s="357" t="s">
        <v>650</v>
      </c>
      <c r="H298" s="336" t="s">
        <v>114</v>
      </c>
      <c r="I298" s="358">
        <v>32</v>
      </c>
      <c r="J298" s="251"/>
      <c r="K298" s="293">
        <f t="shared" si="35"/>
        <v>0</v>
      </c>
      <c r="L298" s="245"/>
    </row>
    <row r="299" spans="2:12" s="236" customFormat="1" ht="40.5">
      <c r="B299" s="237"/>
      <c r="C299" s="246">
        <f t="shared" si="36"/>
        <v>219</v>
      </c>
      <c r="D299" s="335" t="s">
        <v>651</v>
      </c>
      <c r="E299" s="247" t="s">
        <v>119</v>
      </c>
      <c r="F299" s="249" t="s">
        <v>651</v>
      </c>
      <c r="G299" s="357" t="s">
        <v>652</v>
      </c>
      <c r="H299" s="336" t="s">
        <v>114</v>
      </c>
      <c r="I299" s="358">
        <v>13</v>
      </c>
      <c r="J299" s="251"/>
      <c r="K299" s="293">
        <f t="shared" si="35"/>
        <v>0</v>
      </c>
      <c r="L299" s="245"/>
    </row>
    <row r="300" spans="2:12" s="236" customFormat="1" ht="40.5">
      <c r="B300" s="237"/>
      <c r="C300" s="246">
        <f t="shared" si="36"/>
        <v>220</v>
      </c>
      <c r="D300" s="335" t="s">
        <v>653</v>
      </c>
      <c r="E300" s="247" t="s">
        <v>119</v>
      </c>
      <c r="F300" s="249" t="s">
        <v>653</v>
      </c>
      <c r="G300" s="357" t="s">
        <v>654</v>
      </c>
      <c r="H300" s="336" t="s">
        <v>114</v>
      </c>
      <c r="I300" s="358">
        <v>11</v>
      </c>
      <c r="J300" s="251"/>
      <c r="K300" s="293">
        <f t="shared" si="35"/>
        <v>0</v>
      </c>
      <c r="L300" s="245"/>
    </row>
    <row r="301" spans="2:12" s="236" customFormat="1" ht="40.5">
      <c r="B301" s="237"/>
      <c r="C301" s="246">
        <f t="shared" si="36"/>
        <v>221</v>
      </c>
      <c r="D301" s="335" t="s">
        <v>655</v>
      </c>
      <c r="E301" s="247" t="s">
        <v>119</v>
      </c>
      <c r="F301" s="249" t="s">
        <v>655</v>
      </c>
      <c r="G301" s="357" t="s">
        <v>656</v>
      </c>
      <c r="H301" s="336" t="s">
        <v>114</v>
      </c>
      <c r="I301" s="358">
        <v>2</v>
      </c>
      <c r="J301" s="251"/>
      <c r="K301" s="293">
        <f t="shared" si="35"/>
        <v>0</v>
      </c>
      <c r="L301" s="245"/>
    </row>
    <row r="302" spans="2:12" s="236" customFormat="1" ht="40.5">
      <c r="B302" s="237"/>
      <c r="C302" s="246">
        <f t="shared" si="36"/>
        <v>222</v>
      </c>
      <c r="D302" s="335" t="s">
        <v>657</v>
      </c>
      <c r="E302" s="247" t="s">
        <v>119</v>
      </c>
      <c r="F302" s="249" t="s">
        <v>657</v>
      </c>
      <c r="G302" s="357" t="s">
        <v>658</v>
      </c>
      <c r="H302" s="336" t="s">
        <v>114</v>
      </c>
      <c r="I302" s="358">
        <v>2</v>
      </c>
      <c r="J302" s="251"/>
      <c r="K302" s="293">
        <f t="shared" si="35"/>
        <v>0</v>
      </c>
      <c r="L302" s="245"/>
    </row>
    <row r="303" spans="2:12" s="236" customFormat="1" ht="40.5">
      <c r="B303" s="237"/>
      <c r="C303" s="246">
        <f t="shared" si="36"/>
        <v>223</v>
      </c>
      <c r="D303" s="335" t="s">
        <v>659</v>
      </c>
      <c r="E303" s="247" t="s">
        <v>119</v>
      </c>
      <c r="F303" s="249" t="s">
        <v>659</v>
      </c>
      <c r="G303" s="357" t="s">
        <v>660</v>
      </c>
      <c r="H303" s="336" t="s">
        <v>114</v>
      </c>
      <c r="I303" s="358">
        <v>3</v>
      </c>
      <c r="J303" s="251"/>
      <c r="K303" s="293">
        <f t="shared" si="35"/>
        <v>0</v>
      </c>
      <c r="L303" s="245"/>
    </row>
    <row r="304" spans="2:12" s="236" customFormat="1" ht="40.5">
      <c r="B304" s="237"/>
      <c r="C304" s="246">
        <f t="shared" si="36"/>
        <v>224</v>
      </c>
      <c r="D304" s="335" t="s">
        <v>661</v>
      </c>
      <c r="E304" s="247" t="s">
        <v>119</v>
      </c>
      <c r="F304" s="249" t="s">
        <v>661</v>
      </c>
      <c r="G304" s="357" t="s">
        <v>662</v>
      </c>
      <c r="H304" s="336" t="s">
        <v>114</v>
      </c>
      <c r="I304" s="358">
        <v>1</v>
      </c>
      <c r="J304" s="251"/>
      <c r="K304" s="293">
        <f t="shared" si="35"/>
        <v>0</v>
      </c>
      <c r="L304" s="245"/>
    </row>
    <row r="305" spans="2:12" s="236" customFormat="1" ht="40.5">
      <c r="B305" s="237"/>
      <c r="C305" s="246">
        <f t="shared" si="36"/>
        <v>225</v>
      </c>
      <c r="D305" s="335" t="s">
        <v>663</v>
      </c>
      <c r="E305" s="247" t="s">
        <v>119</v>
      </c>
      <c r="F305" s="249" t="s">
        <v>663</v>
      </c>
      <c r="G305" s="357" t="s">
        <v>664</v>
      </c>
      <c r="H305" s="336" t="s">
        <v>114</v>
      </c>
      <c r="I305" s="358">
        <v>1</v>
      </c>
      <c r="J305" s="251"/>
      <c r="K305" s="293">
        <f t="shared" si="35"/>
        <v>0</v>
      </c>
      <c r="L305" s="245"/>
    </row>
    <row r="306" spans="2:12" s="236" customFormat="1" ht="54">
      <c r="B306" s="237"/>
      <c r="C306" s="246">
        <f t="shared" si="36"/>
        <v>226</v>
      </c>
      <c r="D306" s="383" t="s">
        <v>665</v>
      </c>
      <c r="E306" s="247" t="s">
        <v>119</v>
      </c>
      <c r="F306" s="256" t="s">
        <v>665</v>
      </c>
      <c r="G306" s="357" t="s">
        <v>666</v>
      </c>
      <c r="H306" s="336" t="s">
        <v>114</v>
      </c>
      <c r="I306" s="358">
        <v>5</v>
      </c>
      <c r="J306" s="258"/>
      <c r="K306" s="293">
        <f t="shared" si="35"/>
        <v>0</v>
      </c>
      <c r="L306" s="245"/>
    </row>
    <row r="307" spans="2:12" s="236" customFormat="1" ht="15.5">
      <c r="B307" s="237"/>
      <c r="C307" s="365"/>
      <c r="D307" s="366"/>
      <c r="E307" s="366"/>
      <c r="F307" s="366"/>
      <c r="G307" s="367"/>
      <c r="H307" s="366"/>
      <c r="I307" s="368"/>
      <c r="J307" s="369"/>
      <c r="K307" s="370">
        <f>SUM(K282:K306)</f>
        <v>0</v>
      </c>
      <c r="L307" s="245"/>
    </row>
    <row r="308" spans="2:12" s="236" customFormat="1" ht="15.5">
      <c r="B308" s="237"/>
      <c r="C308" s="505" t="s">
        <v>667</v>
      </c>
      <c r="D308" s="506"/>
      <c r="E308" s="506"/>
      <c r="F308" s="506"/>
      <c r="G308" s="506"/>
      <c r="H308" s="354"/>
      <c r="I308" s="354"/>
      <c r="J308" s="355"/>
      <c r="K308" s="356"/>
      <c r="L308" s="245"/>
    </row>
    <row r="309" spans="2:12" s="236" customFormat="1" ht="40.5">
      <c r="B309" s="237"/>
      <c r="C309" s="238">
        <f>C306+1</f>
        <v>227</v>
      </c>
      <c r="D309" s="313" t="s">
        <v>668</v>
      </c>
      <c r="E309" s="247" t="s">
        <v>119</v>
      </c>
      <c r="F309" s="314" t="s">
        <v>668</v>
      </c>
      <c r="G309" s="319" t="s">
        <v>669</v>
      </c>
      <c r="H309" s="314" t="s">
        <v>114</v>
      </c>
      <c r="I309" s="320">
        <v>571</v>
      </c>
      <c r="J309" s="306"/>
      <c r="K309" s="307">
        <f t="shared" ref="K309:K332" si="37">ROUND(I309*J309,2)</f>
        <v>0</v>
      </c>
      <c r="L309" s="245"/>
    </row>
    <row r="310" spans="2:12" s="236" customFormat="1" ht="40.5">
      <c r="B310" s="237"/>
      <c r="C310" s="246">
        <f t="shared" ref="C310:C332" si="38">C309+1</f>
        <v>228</v>
      </c>
      <c r="D310" s="335" t="s">
        <v>670</v>
      </c>
      <c r="E310" s="247" t="s">
        <v>119</v>
      </c>
      <c r="F310" s="249" t="s">
        <v>670</v>
      </c>
      <c r="G310" s="357" t="s">
        <v>671</v>
      </c>
      <c r="H310" s="336" t="s">
        <v>114</v>
      </c>
      <c r="I310" s="358">
        <v>27</v>
      </c>
      <c r="J310" s="251"/>
      <c r="K310" s="293">
        <f t="shared" si="37"/>
        <v>0</v>
      </c>
      <c r="L310" s="245"/>
    </row>
    <row r="311" spans="2:12" s="236" customFormat="1" ht="40.5">
      <c r="B311" s="237"/>
      <c r="C311" s="246">
        <f t="shared" si="38"/>
        <v>229</v>
      </c>
      <c r="D311" s="335" t="s">
        <v>672</v>
      </c>
      <c r="E311" s="247" t="s">
        <v>119</v>
      </c>
      <c r="F311" s="249" t="s">
        <v>672</v>
      </c>
      <c r="G311" s="357" t="s">
        <v>673</v>
      </c>
      <c r="H311" s="336" t="s">
        <v>114</v>
      </c>
      <c r="I311" s="358">
        <v>33</v>
      </c>
      <c r="J311" s="251"/>
      <c r="K311" s="293">
        <f t="shared" si="37"/>
        <v>0</v>
      </c>
      <c r="L311" s="245"/>
    </row>
    <row r="312" spans="2:12" s="236" customFormat="1" ht="40.5">
      <c r="B312" s="237"/>
      <c r="C312" s="246">
        <f t="shared" si="38"/>
        <v>230</v>
      </c>
      <c r="D312" s="335" t="s">
        <v>674</v>
      </c>
      <c r="E312" s="247" t="s">
        <v>119</v>
      </c>
      <c r="F312" s="249" t="s">
        <v>674</v>
      </c>
      <c r="G312" s="357" t="s">
        <v>675</v>
      </c>
      <c r="H312" s="336" t="s">
        <v>114</v>
      </c>
      <c r="I312" s="358">
        <v>95</v>
      </c>
      <c r="J312" s="251"/>
      <c r="K312" s="293">
        <f t="shared" si="37"/>
        <v>0</v>
      </c>
      <c r="L312" s="245"/>
    </row>
    <row r="313" spans="2:12" s="236" customFormat="1" ht="40.5">
      <c r="B313" s="237"/>
      <c r="C313" s="246">
        <f t="shared" si="38"/>
        <v>231</v>
      </c>
      <c r="D313" s="335" t="s">
        <v>676</v>
      </c>
      <c r="E313" s="247" t="s">
        <v>119</v>
      </c>
      <c r="F313" s="249" t="s">
        <v>676</v>
      </c>
      <c r="G313" s="357" t="s">
        <v>677</v>
      </c>
      <c r="H313" s="336" t="s">
        <v>114</v>
      </c>
      <c r="I313" s="358">
        <v>14</v>
      </c>
      <c r="J313" s="251"/>
      <c r="K313" s="293">
        <f t="shared" si="37"/>
        <v>0</v>
      </c>
      <c r="L313" s="245"/>
    </row>
    <row r="314" spans="2:12" s="236" customFormat="1" ht="40.5">
      <c r="B314" s="237"/>
      <c r="C314" s="246">
        <f t="shared" si="38"/>
        <v>232</v>
      </c>
      <c r="D314" s="335" t="s">
        <v>678</v>
      </c>
      <c r="E314" s="247" t="s">
        <v>119</v>
      </c>
      <c r="F314" s="249" t="s">
        <v>678</v>
      </c>
      <c r="G314" s="357" t="s">
        <v>679</v>
      </c>
      <c r="H314" s="336" t="s">
        <v>114</v>
      </c>
      <c r="I314" s="358">
        <v>176</v>
      </c>
      <c r="J314" s="251"/>
      <c r="K314" s="293">
        <f t="shared" si="37"/>
        <v>0</v>
      </c>
      <c r="L314" s="245"/>
    </row>
    <row r="315" spans="2:12" s="236" customFormat="1" ht="40.5">
      <c r="B315" s="237"/>
      <c r="C315" s="246">
        <f t="shared" si="38"/>
        <v>233</v>
      </c>
      <c r="D315" s="335" t="s">
        <v>680</v>
      </c>
      <c r="E315" s="247" t="s">
        <v>119</v>
      </c>
      <c r="F315" s="249" t="s">
        <v>680</v>
      </c>
      <c r="G315" s="357" t="s">
        <v>681</v>
      </c>
      <c r="H315" s="336" t="s">
        <v>114</v>
      </c>
      <c r="I315" s="358">
        <v>97</v>
      </c>
      <c r="J315" s="251"/>
      <c r="K315" s="293">
        <f t="shared" si="37"/>
        <v>0</v>
      </c>
      <c r="L315" s="245"/>
    </row>
    <row r="316" spans="2:12" s="236" customFormat="1" ht="40.5">
      <c r="B316" s="237"/>
      <c r="C316" s="246">
        <f t="shared" si="38"/>
        <v>234</v>
      </c>
      <c r="D316" s="335" t="s">
        <v>682</v>
      </c>
      <c r="E316" s="247" t="s">
        <v>119</v>
      </c>
      <c r="F316" s="249" t="s">
        <v>682</v>
      </c>
      <c r="G316" s="357" t="s">
        <v>683</v>
      </c>
      <c r="H316" s="336" t="s">
        <v>114</v>
      </c>
      <c r="I316" s="358">
        <v>42</v>
      </c>
      <c r="J316" s="251"/>
      <c r="K316" s="293">
        <f t="shared" si="37"/>
        <v>0</v>
      </c>
      <c r="L316" s="245"/>
    </row>
    <row r="317" spans="2:12" s="236" customFormat="1" ht="40.5">
      <c r="B317" s="237"/>
      <c r="C317" s="246">
        <f t="shared" si="38"/>
        <v>235</v>
      </c>
      <c r="D317" s="335" t="s">
        <v>684</v>
      </c>
      <c r="E317" s="247" t="s">
        <v>119</v>
      </c>
      <c r="F317" s="249" t="s">
        <v>684</v>
      </c>
      <c r="G317" s="357" t="s">
        <v>685</v>
      </c>
      <c r="H317" s="336" t="s">
        <v>114</v>
      </c>
      <c r="I317" s="358">
        <v>149</v>
      </c>
      <c r="J317" s="251"/>
      <c r="K317" s="293">
        <f t="shared" si="37"/>
        <v>0</v>
      </c>
      <c r="L317" s="245"/>
    </row>
    <row r="318" spans="2:12" s="236" customFormat="1" ht="40.5">
      <c r="B318" s="237"/>
      <c r="C318" s="246">
        <f t="shared" si="38"/>
        <v>236</v>
      </c>
      <c r="D318" s="335" t="s">
        <v>686</v>
      </c>
      <c r="E318" s="247" t="s">
        <v>119</v>
      </c>
      <c r="F318" s="249" t="s">
        <v>686</v>
      </c>
      <c r="G318" s="357" t="s">
        <v>687</v>
      </c>
      <c r="H318" s="336" t="s">
        <v>114</v>
      </c>
      <c r="I318" s="358">
        <v>4</v>
      </c>
      <c r="J318" s="251"/>
      <c r="K318" s="293">
        <f t="shared" si="37"/>
        <v>0</v>
      </c>
      <c r="L318" s="245"/>
    </row>
    <row r="319" spans="2:12" s="236" customFormat="1" ht="40.5">
      <c r="B319" s="237"/>
      <c r="C319" s="246">
        <f t="shared" si="38"/>
        <v>237</v>
      </c>
      <c r="D319" s="335" t="s">
        <v>688</v>
      </c>
      <c r="E319" s="247" t="s">
        <v>119</v>
      </c>
      <c r="F319" s="249" t="s">
        <v>688</v>
      </c>
      <c r="G319" s="357" t="s">
        <v>689</v>
      </c>
      <c r="H319" s="336" t="s">
        <v>114</v>
      </c>
      <c r="I319" s="358">
        <v>4</v>
      </c>
      <c r="J319" s="251"/>
      <c r="K319" s="293">
        <f t="shared" si="37"/>
        <v>0</v>
      </c>
      <c r="L319" s="245"/>
    </row>
    <row r="320" spans="2:12" s="236" customFormat="1" ht="40.5">
      <c r="B320" s="237"/>
      <c r="C320" s="246">
        <f t="shared" si="38"/>
        <v>238</v>
      </c>
      <c r="D320" s="335" t="s">
        <v>690</v>
      </c>
      <c r="E320" s="247" t="s">
        <v>119</v>
      </c>
      <c r="F320" s="249" t="s">
        <v>690</v>
      </c>
      <c r="G320" s="357" t="s">
        <v>691</v>
      </c>
      <c r="H320" s="336" t="s">
        <v>114</v>
      </c>
      <c r="I320" s="358">
        <v>5</v>
      </c>
      <c r="J320" s="251"/>
      <c r="K320" s="293">
        <f t="shared" si="37"/>
        <v>0</v>
      </c>
      <c r="L320" s="245"/>
    </row>
    <row r="321" spans="2:12" s="236" customFormat="1" ht="40.5">
      <c r="B321" s="237"/>
      <c r="C321" s="246">
        <f t="shared" si="38"/>
        <v>239</v>
      </c>
      <c r="D321" s="335" t="s">
        <v>692</v>
      </c>
      <c r="E321" s="247" t="s">
        <v>119</v>
      </c>
      <c r="F321" s="249" t="s">
        <v>692</v>
      </c>
      <c r="G321" s="357" t="s">
        <v>693</v>
      </c>
      <c r="H321" s="336" t="s">
        <v>114</v>
      </c>
      <c r="I321" s="358">
        <v>3</v>
      </c>
      <c r="J321" s="251"/>
      <c r="K321" s="293">
        <f t="shared" si="37"/>
        <v>0</v>
      </c>
      <c r="L321" s="245"/>
    </row>
    <row r="322" spans="2:12" s="236" customFormat="1" ht="40.5">
      <c r="B322" s="237"/>
      <c r="C322" s="246">
        <f t="shared" si="38"/>
        <v>240</v>
      </c>
      <c r="D322" s="335" t="s">
        <v>694</v>
      </c>
      <c r="E322" s="247" t="s">
        <v>119</v>
      </c>
      <c r="F322" s="249" t="s">
        <v>694</v>
      </c>
      <c r="G322" s="357" t="s">
        <v>695</v>
      </c>
      <c r="H322" s="336" t="s">
        <v>114</v>
      </c>
      <c r="I322" s="358">
        <v>7</v>
      </c>
      <c r="J322" s="251"/>
      <c r="K322" s="293">
        <f t="shared" si="37"/>
        <v>0</v>
      </c>
      <c r="L322" s="245"/>
    </row>
    <row r="323" spans="2:12" s="236" customFormat="1" ht="40.5">
      <c r="B323" s="237"/>
      <c r="C323" s="246">
        <f t="shared" si="38"/>
        <v>241</v>
      </c>
      <c r="D323" s="335" t="s">
        <v>696</v>
      </c>
      <c r="E323" s="247" t="s">
        <v>119</v>
      </c>
      <c r="F323" s="249" t="s">
        <v>696</v>
      </c>
      <c r="G323" s="357" t="s">
        <v>697</v>
      </c>
      <c r="H323" s="336" t="s">
        <v>114</v>
      </c>
      <c r="I323" s="358">
        <v>42</v>
      </c>
      <c r="J323" s="251"/>
      <c r="K323" s="293">
        <f t="shared" si="37"/>
        <v>0</v>
      </c>
      <c r="L323" s="245"/>
    </row>
    <row r="324" spans="2:12" s="236" customFormat="1" ht="40.5">
      <c r="B324" s="237"/>
      <c r="C324" s="246">
        <f t="shared" si="38"/>
        <v>242</v>
      </c>
      <c r="D324" s="335" t="s">
        <v>698</v>
      </c>
      <c r="E324" s="247" t="s">
        <v>119</v>
      </c>
      <c r="F324" s="249" t="s">
        <v>698</v>
      </c>
      <c r="G324" s="357" t="s">
        <v>632</v>
      </c>
      <c r="H324" s="336" t="s">
        <v>114</v>
      </c>
      <c r="I324" s="358">
        <v>11</v>
      </c>
      <c r="J324" s="251"/>
      <c r="K324" s="293">
        <f t="shared" si="37"/>
        <v>0</v>
      </c>
      <c r="L324" s="245"/>
    </row>
    <row r="325" spans="2:12" s="236" customFormat="1" ht="40.5">
      <c r="B325" s="237"/>
      <c r="C325" s="246">
        <f t="shared" si="38"/>
        <v>243</v>
      </c>
      <c r="D325" s="335" t="s">
        <v>699</v>
      </c>
      <c r="E325" s="247" t="s">
        <v>119</v>
      </c>
      <c r="F325" s="249" t="s">
        <v>699</v>
      </c>
      <c r="G325" s="357" t="s">
        <v>700</v>
      </c>
      <c r="H325" s="336" t="s">
        <v>114</v>
      </c>
      <c r="I325" s="358">
        <v>24</v>
      </c>
      <c r="J325" s="251"/>
      <c r="K325" s="293">
        <f t="shared" si="37"/>
        <v>0</v>
      </c>
      <c r="L325" s="245"/>
    </row>
    <row r="326" spans="2:12" s="236" customFormat="1" ht="40.5">
      <c r="B326" s="237"/>
      <c r="C326" s="246">
        <f t="shared" si="38"/>
        <v>244</v>
      </c>
      <c r="D326" s="335" t="s">
        <v>701</v>
      </c>
      <c r="E326" s="247" t="s">
        <v>119</v>
      </c>
      <c r="F326" s="249" t="s">
        <v>701</v>
      </c>
      <c r="G326" s="357" t="s">
        <v>702</v>
      </c>
      <c r="H326" s="336" t="s">
        <v>114</v>
      </c>
      <c r="I326" s="358">
        <v>1</v>
      </c>
      <c r="J326" s="251"/>
      <c r="K326" s="293">
        <f t="shared" si="37"/>
        <v>0</v>
      </c>
      <c r="L326" s="245"/>
    </row>
    <row r="327" spans="2:12" s="236" customFormat="1" ht="40.5">
      <c r="B327" s="237"/>
      <c r="C327" s="246">
        <f t="shared" si="38"/>
        <v>245</v>
      </c>
      <c r="D327" s="335" t="s">
        <v>703</v>
      </c>
      <c r="E327" s="247" t="s">
        <v>119</v>
      </c>
      <c r="F327" s="249" t="s">
        <v>703</v>
      </c>
      <c r="G327" s="357" t="s">
        <v>704</v>
      </c>
      <c r="H327" s="336" t="s">
        <v>114</v>
      </c>
      <c r="I327" s="358">
        <v>9</v>
      </c>
      <c r="J327" s="251"/>
      <c r="K327" s="293">
        <f t="shared" si="37"/>
        <v>0</v>
      </c>
      <c r="L327" s="245"/>
    </row>
    <row r="328" spans="2:12" s="236" customFormat="1" ht="40.5">
      <c r="B328" s="237"/>
      <c r="C328" s="246">
        <f t="shared" si="38"/>
        <v>246</v>
      </c>
      <c r="D328" s="335" t="s">
        <v>705</v>
      </c>
      <c r="E328" s="247" t="s">
        <v>119</v>
      </c>
      <c r="F328" s="249" t="s">
        <v>705</v>
      </c>
      <c r="G328" s="357" t="s">
        <v>706</v>
      </c>
      <c r="H328" s="336" t="s">
        <v>114</v>
      </c>
      <c r="I328" s="358">
        <v>1</v>
      </c>
      <c r="J328" s="251"/>
      <c r="K328" s="293">
        <f t="shared" si="37"/>
        <v>0</v>
      </c>
      <c r="L328" s="245"/>
    </row>
    <row r="329" spans="2:12" s="236" customFormat="1" ht="40.5">
      <c r="B329" s="237"/>
      <c r="C329" s="246">
        <f t="shared" si="38"/>
        <v>247</v>
      </c>
      <c r="D329" s="335" t="s">
        <v>707</v>
      </c>
      <c r="E329" s="247" t="s">
        <v>119</v>
      </c>
      <c r="F329" s="249" t="s">
        <v>707</v>
      </c>
      <c r="G329" s="357" t="s">
        <v>708</v>
      </c>
      <c r="H329" s="336" t="s">
        <v>114</v>
      </c>
      <c r="I329" s="358">
        <v>104</v>
      </c>
      <c r="J329" s="251"/>
      <c r="K329" s="293">
        <f t="shared" si="37"/>
        <v>0</v>
      </c>
      <c r="L329" s="245"/>
    </row>
    <row r="330" spans="2:12" s="236" customFormat="1" ht="40.5">
      <c r="B330" s="237"/>
      <c r="C330" s="246">
        <f t="shared" si="38"/>
        <v>248</v>
      </c>
      <c r="D330" s="335" t="s">
        <v>709</v>
      </c>
      <c r="E330" s="247" t="s">
        <v>119</v>
      </c>
      <c r="F330" s="249" t="s">
        <v>709</v>
      </c>
      <c r="G330" s="357" t="s">
        <v>710</v>
      </c>
      <c r="H330" s="336" t="s">
        <v>114</v>
      </c>
      <c r="I330" s="358">
        <v>176</v>
      </c>
      <c r="J330" s="251"/>
      <c r="K330" s="293">
        <f t="shared" si="37"/>
        <v>0</v>
      </c>
      <c r="L330" s="245"/>
    </row>
    <row r="331" spans="2:12" s="236" customFormat="1" ht="40.5">
      <c r="B331" s="237"/>
      <c r="C331" s="246">
        <f t="shared" si="38"/>
        <v>249</v>
      </c>
      <c r="D331" s="335" t="s">
        <v>711</v>
      </c>
      <c r="E331" s="247" t="s">
        <v>119</v>
      </c>
      <c r="F331" s="249" t="s">
        <v>711</v>
      </c>
      <c r="G331" s="357" t="s">
        <v>712</v>
      </c>
      <c r="H331" s="336" t="s">
        <v>114</v>
      </c>
      <c r="I331" s="358">
        <v>18</v>
      </c>
      <c r="J331" s="251"/>
      <c r="K331" s="293">
        <f t="shared" si="37"/>
        <v>0</v>
      </c>
      <c r="L331" s="245"/>
    </row>
    <row r="332" spans="2:12" s="236" customFormat="1" ht="40.5">
      <c r="B332" s="237"/>
      <c r="C332" s="246">
        <f t="shared" si="38"/>
        <v>250</v>
      </c>
      <c r="D332" s="335" t="s">
        <v>713</v>
      </c>
      <c r="E332" s="247" t="s">
        <v>119</v>
      </c>
      <c r="F332" s="256" t="s">
        <v>713</v>
      </c>
      <c r="G332" s="357" t="s">
        <v>714</v>
      </c>
      <c r="H332" s="336" t="s">
        <v>114</v>
      </c>
      <c r="I332" s="358">
        <v>1</v>
      </c>
      <c r="J332" s="258"/>
      <c r="K332" s="293">
        <f t="shared" si="37"/>
        <v>0</v>
      </c>
      <c r="L332" s="245"/>
    </row>
    <row r="333" spans="2:12" s="236" customFormat="1" ht="15.5">
      <c r="B333" s="237"/>
      <c r="C333" s="365"/>
      <c r="D333" s="366"/>
      <c r="E333" s="366"/>
      <c r="F333" s="366"/>
      <c r="G333" s="367"/>
      <c r="H333" s="366"/>
      <c r="I333" s="368"/>
      <c r="J333" s="369"/>
      <c r="K333" s="370">
        <f>SUM(K309:K332)</f>
        <v>0</v>
      </c>
      <c r="L333" s="245"/>
    </row>
    <row r="334" spans="2:12" s="236" customFormat="1" ht="15.5">
      <c r="B334" s="237"/>
      <c r="C334" s="505" t="s">
        <v>715</v>
      </c>
      <c r="D334" s="506"/>
      <c r="E334" s="506"/>
      <c r="F334" s="506"/>
      <c r="G334" s="506"/>
      <c r="H334" s="354"/>
      <c r="I334" s="354"/>
      <c r="J334" s="355"/>
      <c r="K334" s="356"/>
      <c r="L334" s="245"/>
    </row>
    <row r="335" spans="2:12" s="236" customFormat="1" ht="40.5">
      <c r="B335" s="237"/>
      <c r="C335" s="238">
        <f>C332+1</f>
        <v>251</v>
      </c>
      <c r="D335" s="313" t="s">
        <v>716</v>
      </c>
      <c r="E335" s="247" t="s">
        <v>100</v>
      </c>
      <c r="F335" s="314" t="s">
        <v>717</v>
      </c>
      <c r="G335" s="319" t="s">
        <v>718</v>
      </c>
      <c r="H335" s="314" t="s">
        <v>114</v>
      </c>
      <c r="I335" s="320">
        <v>105</v>
      </c>
      <c r="J335" s="306"/>
      <c r="K335" s="307">
        <f t="shared" ref="K335:K351" si="39">ROUND(I335*J335,2)</f>
        <v>0</v>
      </c>
      <c r="L335" s="245"/>
    </row>
    <row r="336" spans="2:12" s="236" customFormat="1" ht="37.5" customHeight="1">
      <c r="B336" s="237"/>
      <c r="C336" s="246">
        <f t="shared" ref="C336:C351" si="40">C335+1</f>
        <v>252</v>
      </c>
      <c r="D336" s="335" t="s">
        <v>719</v>
      </c>
      <c r="E336" s="247" t="s">
        <v>100</v>
      </c>
      <c r="F336" s="249" t="s">
        <v>720</v>
      </c>
      <c r="G336" s="357" t="s">
        <v>721</v>
      </c>
      <c r="H336" s="336" t="s">
        <v>114</v>
      </c>
      <c r="I336" s="358">
        <v>3</v>
      </c>
      <c r="J336" s="251"/>
      <c r="K336" s="293">
        <f t="shared" si="39"/>
        <v>0</v>
      </c>
      <c r="L336" s="245"/>
    </row>
    <row r="337" spans="2:12" s="236" customFormat="1" ht="51" customHeight="1">
      <c r="B337" s="237"/>
      <c r="C337" s="246">
        <f t="shared" si="40"/>
        <v>253</v>
      </c>
      <c r="D337" s="335" t="s">
        <v>722</v>
      </c>
      <c r="E337" s="247" t="s">
        <v>100</v>
      </c>
      <c r="F337" s="249" t="s">
        <v>723</v>
      </c>
      <c r="G337" s="357" t="s">
        <v>724</v>
      </c>
      <c r="H337" s="336" t="s">
        <v>114</v>
      </c>
      <c r="I337" s="358">
        <v>2</v>
      </c>
      <c r="J337" s="251"/>
      <c r="K337" s="293">
        <f t="shared" si="39"/>
        <v>0</v>
      </c>
      <c r="L337" s="245"/>
    </row>
    <row r="338" spans="2:12" s="236" customFormat="1" ht="51" customHeight="1">
      <c r="B338" s="237"/>
      <c r="C338" s="246">
        <f t="shared" si="40"/>
        <v>254</v>
      </c>
      <c r="D338" s="335" t="s">
        <v>725</v>
      </c>
      <c r="E338" s="247" t="s">
        <v>100</v>
      </c>
      <c r="F338" s="249" t="s">
        <v>726</v>
      </c>
      <c r="G338" s="357" t="s">
        <v>727</v>
      </c>
      <c r="H338" s="336" t="s">
        <v>114</v>
      </c>
      <c r="I338" s="358">
        <v>3</v>
      </c>
      <c r="J338" s="251"/>
      <c r="K338" s="293">
        <f t="shared" si="39"/>
        <v>0</v>
      </c>
      <c r="L338" s="245"/>
    </row>
    <row r="339" spans="2:12" s="236" customFormat="1" ht="40.5">
      <c r="B339" s="237"/>
      <c r="C339" s="246">
        <f t="shared" si="40"/>
        <v>255</v>
      </c>
      <c r="D339" s="335" t="s">
        <v>728</v>
      </c>
      <c r="E339" s="247" t="s">
        <v>119</v>
      </c>
      <c r="F339" s="335" t="s">
        <v>728</v>
      </c>
      <c r="G339" s="357" t="s">
        <v>729</v>
      </c>
      <c r="H339" s="336" t="s">
        <v>114</v>
      </c>
      <c r="I339" s="358">
        <v>3</v>
      </c>
      <c r="J339" s="251"/>
      <c r="K339" s="293">
        <f t="shared" si="39"/>
        <v>0</v>
      </c>
      <c r="L339" s="245"/>
    </row>
    <row r="340" spans="2:12" s="236" customFormat="1" ht="30.75" customHeight="1">
      <c r="B340" s="237"/>
      <c r="C340" s="246">
        <f t="shared" si="40"/>
        <v>256</v>
      </c>
      <c r="D340" s="335" t="s">
        <v>730</v>
      </c>
      <c r="E340" s="247" t="s">
        <v>100</v>
      </c>
      <c r="F340" s="249" t="s">
        <v>731</v>
      </c>
      <c r="G340" s="357" t="s">
        <v>732</v>
      </c>
      <c r="H340" s="336" t="s">
        <v>114</v>
      </c>
      <c r="I340" s="358">
        <v>2</v>
      </c>
      <c r="J340" s="251"/>
      <c r="K340" s="293">
        <f t="shared" si="39"/>
        <v>0</v>
      </c>
      <c r="L340" s="245"/>
    </row>
    <row r="341" spans="2:12" s="236" customFormat="1" ht="40.5">
      <c r="B341" s="237"/>
      <c r="C341" s="246">
        <f t="shared" si="40"/>
        <v>257</v>
      </c>
      <c r="D341" s="335" t="s">
        <v>733</v>
      </c>
      <c r="E341" s="247" t="s">
        <v>100</v>
      </c>
      <c r="F341" s="249" t="s">
        <v>734</v>
      </c>
      <c r="G341" s="357" t="s">
        <v>735</v>
      </c>
      <c r="H341" s="336" t="s">
        <v>114</v>
      </c>
      <c r="I341" s="358">
        <v>2</v>
      </c>
      <c r="J341" s="251"/>
      <c r="K341" s="293">
        <f t="shared" si="39"/>
        <v>0</v>
      </c>
      <c r="L341" s="245"/>
    </row>
    <row r="342" spans="2:12" s="236" customFormat="1" ht="40.5">
      <c r="B342" s="237"/>
      <c r="C342" s="246">
        <f t="shared" si="40"/>
        <v>258</v>
      </c>
      <c r="D342" s="335" t="s">
        <v>736</v>
      </c>
      <c r="E342" s="247" t="s">
        <v>100</v>
      </c>
      <c r="F342" s="249" t="s">
        <v>737</v>
      </c>
      <c r="G342" s="357" t="s">
        <v>738</v>
      </c>
      <c r="H342" s="336" t="s">
        <v>114</v>
      </c>
      <c r="I342" s="358">
        <v>1</v>
      </c>
      <c r="J342" s="251"/>
      <c r="K342" s="293">
        <f t="shared" si="39"/>
        <v>0</v>
      </c>
      <c r="L342" s="245"/>
    </row>
    <row r="343" spans="2:12" s="236" customFormat="1" ht="40.5">
      <c r="B343" s="237"/>
      <c r="C343" s="246">
        <f t="shared" si="40"/>
        <v>259</v>
      </c>
      <c r="D343" s="335" t="s">
        <v>739</v>
      </c>
      <c r="E343" s="247" t="s">
        <v>119</v>
      </c>
      <c r="F343" s="335" t="s">
        <v>739</v>
      </c>
      <c r="G343" s="357" t="s">
        <v>740</v>
      </c>
      <c r="H343" s="336" t="s">
        <v>114</v>
      </c>
      <c r="I343" s="358">
        <v>1</v>
      </c>
      <c r="J343" s="251"/>
      <c r="K343" s="293">
        <f t="shared" si="39"/>
        <v>0</v>
      </c>
      <c r="L343" s="245"/>
    </row>
    <row r="344" spans="2:12" s="236" customFormat="1" ht="40.5">
      <c r="B344" s="237"/>
      <c r="C344" s="246">
        <f t="shared" si="40"/>
        <v>260</v>
      </c>
      <c r="D344" s="335" t="s">
        <v>741</v>
      </c>
      <c r="E344" s="247" t="s">
        <v>100</v>
      </c>
      <c r="F344" s="249" t="s">
        <v>742</v>
      </c>
      <c r="G344" s="357" t="s">
        <v>743</v>
      </c>
      <c r="H344" s="336" t="s">
        <v>114</v>
      </c>
      <c r="I344" s="358">
        <v>1</v>
      </c>
      <c r="J344" s="251"/>
      <c r="K344" s="293">
        <f t="shared" si="39"/>
        <v>0</v>
      </c>
      <c r="L344" s="245"/>
    </row>
    <row r="345" spans="2:12" s="236" customFormat="1" ht="40.5">
      <c r="B345" s="237"/>
      <c r="C345" s="246">
        <f t="shared" si="40"/>
        <v>261</v>
      </c>
      <c r="D345" s="335" t="s">
        <v>744</v>
      </c>
      <c r="E345" s="247" t="s">
        <v>100</v>
      </c>
      <c r="F345" s="249" t="s">
        <v>745</v>
      </c>
      <c r="G345" s="357" t="s">
        <v>746</v>
      </c>
      <c r="H345" s="336" t="s">
        <v>114</v>
      </c>
      <c r="I345" s="358">
        <v>3</v>
      </c>
      <c r="J345" s="251"/>
      <c r="K345" s="293">
        <f t="shared" si="39"/>
        <v>0</v>
      </c>
      <c r="L345" s="245"/>
    </row>
    <row r="346" spans="2:12" s="236" customFormat="1" ht="40.5">
      <c r="B346" s="237"/>
      <c r="C346" s="246">
        <f t="shared" si="40"/>
        <v>262</v>
      </c>
      <c r="D346" s="335" t="s">
        <v>747</v>
      </c>
      <c r="E346" s="247" t="s">
        <v>119</v>
      </c>
      <c r="F346" s="335" t="s">
        <v>747</v>
      </c>
      <c r="G346" s="357" t="s">
        <v>748</v>
      </c>
      <c r="H346" s="336" t="s">
        <v>114</v>
      </c>
      <c r="I346" s="358">
        <v>3</v>
      </c>
      <c r="J346" s="251"/>
      <c r="K346" s="293">
        <f t="shared" si="39"/>
        <v>0</v>
      </c>
      <c r="L346" s="245"/>
    </row>
    <row r="347" spans="2:12" s="236" customFormat="1" ht="40.5">
      <c r="B347" s="237"/>
      <c r="C347" s="246">
        <f t="shared" si="40"/>
        <v>263</v>
      </c>
      <c r="D347" s="335" t="s">
        <v>749</v>
      </c>
      <c r="E347" s="247" t="s">
        <v>119</v>
      </c>
      <c r="F347" s="335" t="s">
        <v>749</v>
      </c>
      <c r="G347" s="357" t="s">
        <v>750</v>
      </c>
      <c r="H347" s="336" t="s">
        <v>114</v>
      </c>
      <c r="I347" s="358">
        <v>4</v>
      </c>
      <c r="J347" s="251"/>
      <c r="K347" s="293">
        <f t="shared" si="39"/>
        <v>0</v>
      </c>
      <c r="L347" s="245"/>
    </row>
    <row r="348" spans="2:12" s="236" customFormat="1" ht="40.5">
      <c r="B348" s="237"/>
      <c r="C348" s="246">
        <f t="shared" si="40"/>
        <v>264</v>
      </c>
      <c r="D348" s="335" t="s">
        <v>751</v>
      </c>
      <c r="E348" s="247" t="s">
        <v>119</v>
      </c>
      <c r="F348" s="335" t="s">
        <v>751</v>
      </c>
      <c r="G348" s="357" t="s">
        <v>752</v>
      </c>
      <c r="H348" s="336" t="s">
        <v>114</v>
      </c>
      <c r="I348" s="358">
        <v>1</v>
      </c>
      <c r="J348" s="251"/>
      <c r="K348" s="293">
        <f t="shared" si="39"/>
        <v>0</v>
      </c>
      <c r="L348" s="245"/>
    </row>
    <row r="349" spans="2:12" s="236" customFormat="1" ht="40.5">
      <c r="B349" s="237"/>
      <c r="C349" s="246">
        <f t="shared" si="40"/>
        <v>265</v>
      </c>
      <c r="D349" s="335" t="s">
        <v>753</v>
      </c>
      <c r="E349" s="247" t="s">
        <v>119</v>
      </c>
      <c r="F349" s="335" t="s">
        <v>753</v>
      </c>
      <c r="G349" s="357" t="s">
        <v>754</v>
      </c>
      <c r="H349" s="336" t="s">
        <v>114</v>
      </c>
      <c r="I349" s="358">
        <v>1</v>
      </c>
      <c r="J349" s="251"/>
      <c r="K349" s="293">
        <f t="shared" si="39"/>
        <v>0</v>
      </c>
      <c r="L349" s="245"/>
    </row>
    <row r="350" spans="2:12" s="236" customFormat="1" ht="40.5">
      <c r="B350" s="237"/>
      <c r="C350" s="246">
        <f t="shared" si="40"/>
        <v>266</v>
      </c>
      <c r="D350" s="335" t="s">
        <v>755</v>
      </c>
      <c r="E350" s="247" t="s">
        <v>119</v>
      </c>
      <c r="F350" s="335" t="s">
        <v>755</v>
      </c>
      <c r="G350" s="357" t="s">
        <v>756</v>
      </c>
      <c r="H350" s="336" t="s">
        <v>114</v>
      </c>
      <c r="I350" s="358">
        <v>1</v>
      </c>
      <c r="J350" s="251"/>
      <c r="K350" s="293">
        <f t="shared" si="39"/>
        <v>0</v>
      </c>
      <c r="L350" s="245"/>
    </row>
    <row r="351" spans="2:12" s="236" customFormat="1" ht="40.5">
      <c r="B351" s="237"/>
      <c r="C351" s="246">
        <f t="shared" si="40"/>
        <v>267</v>
      </c>
      <c r="D351" s="335" t="s">
        <v>757</v>
      </c>
      <c r="E351" s="247" t="s">
        <v>119</v>
      </c>
      <c r="F351" s="335" t="s">
        <v>757</v>
      </c>
      <c r="G351" s="357" t="s">
        <v>758</v>
      </c>
      <c r="H351" s="336" t="s">
        <v>114</v>
      </c>
      <c r="I351" s="358">
        <v>1</v>
      </c>
      <c r="J351" s="258"/>
      <c r="K351" s="293">
        <f t="shared" si="39"/>
        <v>0</v>
      </c>
      <c r="L351" s="245"/>
    </row>
    <row r="352" spans="2:12" s="236" customFormat="1" ht="15.5">
      <c r="B352" s="237"/>
      <c r="C352" s="365"/>
      <c r="D352" s="366"/>
      <c r="E352" s="366"/>
      <c r="F352" s="366"/>
      <c r="G352" s="367"/>
      <c r="H352" s="366"/>
      <c r="I352" s="368"/>
      <c r="J352" s="369"/>
      <c r="K352" s="370">
        <f>SUM(K335:K351)</f>
        <v>0</v>
      </c>
      <c r="L352" s="245"/>
    </row>
    <row r="353" spans="2:12" s="230" customFormat="1" ht="15.5">
      <c r="B353" s="231"/>
      <c r="C353" s="505" t="s">
        <v>759</v>
      </c>
      <c r="D353" s="506"/>
      <c r="E353" s="506"/>
      <c r="F353" s="506"/>
      <c r="G353" s="506"/>
      <c r="H353" s="354"/>
      <c r="I353" s="354"/>
      <c r="J353" s="355"/>
      <c r="K353" s="373"/>
      <c r="L353" s="235"/>
    </row>
    <row r="354" spans="2:12" s="236" customFormat="1" ht="40.5">
      <c r="B354" s="237"/>
      <c r="C354" s="238">
        <f>C351+1</f>
        <v>268</v>
      </c>
      <c r="D354" s="313" t="s">
        <v>760</v>
      </c>
      <c r="E354" s="247" t="s">
        <v>119</v>
      </c>
      <c r="F354" s="314" t="s">
        <v>760</v>
      </c>
      <c r="G354" s="319" t="s">
        <v>761</v>
      </c>
      <c r="H354" s="314" t="s">
        <v>475</v>
      </c>
      <c r="I354" s="320">
        <v>170</v>
      </c>
      <c r="J354" s="306"/>
      <c r="K354" s="307">
        <f t="shared" ref="K354:K368" si="41">ROUND(I354*J354,2)</f>
        <v>0</v>
      </c>
      <c r="L354" s="245"/>
    </row>
    <row r="355" spans="2:12" s="236" customFormat="1" ht="40.5">
      <c r="B355" s="237"/>
      <c r="C355" s="246">
        <f t="shared" ref="C355:C368" si="42">C354+1</f>
        <v>269</v>
      </c>
      <c r="D355" s="335" t="s">
        <v>762</v>
      </c>
      <c r="E355" s="247" t="s">
        <v>119</v>
      </c>
      <c r="F355" s="249" t="s">
        <v>762</v>
      </c>
      <c r="G355" s="357" t="s">
        <v>763</v>
      </c>
      <c r="H355" s="336" t="s">
        <v>475</v>
      </c>
      <c r="I355" s="358">
        <v>107</v>
      </c>
      <c r="J355" s="251"/>
      <c r="K355" s="293">
        <f t="shared" si="41"/>
        <v>0</v>
      </c>
      <c r="L355" s="245"/>
    </row>
    <row r="356" spans="2:12" s="236" customFormat="1" ht="40.5">
      <c r="B356" s="237"/>
      <c r="C356" s="246">
        <f t="shared" si="42"/>
        <v>270</v>
      </c>
      <c r="D356" s="335" t="s">
        <v>764</v>
      </c>
      <c r="E356" s="247" t="s">
        <v>119</v>
      </c>
      <c r="F356" s="249" t="s">
        <v>764</v>
      </c>
      <c r="G356" s="357" t="s">
        <v>765</v>
      </c>
      <c r="H356" s="336" t="s">
        <v>475</v>
      </c>
      <c r="I356" s="358">
        <v>40</v>
      </c>
      <c r="J356" s="251"/>
      <c r="K356" s="293">
        <f t="shared" si="41"/>
        <v>0</v>
      </c>
      <c r="L356" s="245"/>
    </row>
    <row r="357" spans="2:12" s="236" customFormat="1" ht="40.5">
      <c r="B357" s="237"/>
      <c r="C357" s="246">
        <f t="shared" si="42"/>
        <v>271</v>
      </c>
      <c r="D357" s="335" t="s">
        <v>766</v>
      </c>
      <c r="E357" s="247" t="s">
        <v>119</v>
      </c>
      <c r="F357" s="249" t="s">
        <v>766</v>
      </c>
      <c r="G357" s="357" t="s">
        <v>767</v>
      </c>
      <c r="H357" s="336" t="s">
        <v>475</v>
      </c>
      <c r="I357" s="358">
        <v>98</v>
      </c>
      <c r="J357" s="251"/>
      <c r="K357" s="293">
        <f t="shared" si="41"/>
        <v>0</v>
      </c>
      <c r="L357" s="245"/>
    </row>
    <row r="358" spans="2:12" s="236" customFormat="1" ht="40.5">
      <c r="B358" s="237"/>
      <c r="C358" s="246">
        <f t="shared" si="42"/>
        <v>272</v>
      </c>
      <c r="D358" s="335" t="s">
        <v>768</v>
      </c>
      <c r="E358" s="247" t="s">
        <v>119</v>
      </c>
      <c r="F358" s="249" t="s">
        <v>768</v>
      </c>
      <c r="G358" s="357" t="s">
        <v>769</v>
      </c>
      <c r="H358" s="336" t="s">
        <v>475</v>
      </c>
      <c r="I358" s="358">
        <v>71</v>
      </c>
      <c r="J358" s="251"/>
      <c r="K358" s="293">
        <f t="shared" si="41"/>
        <v>0</v>
      </c>
      <c r="L358" s="245"/>
    </row>
    <row r="359" spans="2:12" s="236" customFormat="1" ht="40.5">
      <c r="B359" s="237"/>
      <c r="C359" s="246">
        <f t="shared" si="42"/>
        <v>273</v>
      </c>
      <c r="D359" s="335" t="s">
        <v>770</v>
      </c>
      <c r="E359" s="247" t="s">
        <v>119</v>
      </c>
      <c r="F359" s="249" t="s">
        <v>770</v>
      </c>
      <c r="G359" s="357" t="s">
        <v>771</v>
      </c>
      <c r="H359" s="336" t="s">
        <v>475</v>
      </c>
      <c r="I359" s="358">
        <v>71</v>
      </c>
      <c r="J359" s="251"/>
      <c r="K359" s="293">
        <f t="shared" si="41"/>
        <v>0</v>
      </c>
      <c r="L359" s="245"/>
    </row>
    <row r="360" spans="2:12" s="236" customFormat="1" ht="40.5">
      <c r="B360" s="237"/>
      <c r="C360" s="246">
        <f t="shared" si="42"/>
        <v>274</v>
      </c>
      <c r="D360" s="335" t="s">
        <v>772</v>
      </c>
      <c r="E360" s="247" t="s">
        <v>119</v>
      </c>
      <c r="F360" s="249" t="s">
        <v>772</v>
      </c>
      <c r="G360" s="357" t="s">
        <v>773</v>
      </c>
      <c r="H360" s="336" t="s">
        <v>475</v>
      </c>
      <c r="I360" s="358">
        <v>20</v>
      </c>
      <c r="J360" s="251"/>
      <c r="K360" s="293">
        <f t="shared" si="41"/>
        <v>0</v>
      </c>
      <c r="L360" s="245"/>
    </row>
    <row r="361" spans="2:12" s="236" customFormat="1" ht="40.5">
      <c r="B361" s="237"/>
      <c r="C361" s="246">
        <f t="shared" si="42"/>
        <v>275</v>
      </c>
      <c r="D361" s="335" t="s">
        <v>774</v>
      </c>
      <c r="E361" s="247" t="s">
        <v>119</v>
      </c>
      <c r="F361" s="249" t="s">
        <v>774</v>
      </c>
      <c r="G361" s="357" t="s">
        <v>775</v>
      </c>
      <c r="H361" s="336" t="s">
        <v>475</v>
      </c>
      <c r="I361" s="358">
        <v>63</v>
      </c>
      <c r="J361" s="251"/>
      <c r="K361" s="293">
        <f t="shared" si="41"/>
        <v>0</v>
      </c>
      <c r="L361" s="245"/>
    </row>
    <row r="362" spans="2:12" s="236" customFormat="1" ht="40.5">
      <c r="B362" s="237"/>
      <c r="C362" s="246">
        <f t="shared" si="42"/>
        <v>276</v>
      </c>
      <c r="D362" s="335" t="s">
        <v>776</v>
      </c>
      <c r="E362" s="247" t="s">
        <v>119</v>
      </c>
      <c r="F362" s="249" t="s">
        <v>776</v>
      </c>
      <c r="G362" s="357" t="s">
        <v>777</v>
      </c>
      <c r="H362" s="336" t="s">
        <v>475</v>
      </c>
      <c r="I362" s="358">
        <v>33</v>
      </c>
      <c r="J362" s="251"/>
      <c r="K362" s="293">
        <f t="shared" si="41"/>
        <v>0</v>
      </c>
      <c r="L362" s="245"/>
    </row>
    <row r="363" spans="2:12" s="236" customFormat="1" ht="40.5">
      <c r="B363" s="237"/>
      <c r="C363" s="246">
        <f t="shared" si="42"/>
        <v>277</v>
      </c>
      <c r="D363" s="335" t="s">
        <v>778</v>
      </c>
      <c r="E363" s="247" t="s">
        <v>119</v>
      </c>
      <c r="F363" s="249" t="s">
        <v>778</v>
      </c>
      <c r="G363" s="357" t="s">
        <v>779</v>
      </c>
      <c r="H363" s="336" t="s">
        <v>475</v>
      </c>
      <c r="I363" s="358">
        <v>24</v>
      </c>
      <c r="J363" s="251"/>
      <c r="K363" s="293">
        <f t="shared" si="41"/>
        <v>0</v>
      </c>
      <c r="L363" s="245"/>
    </row>
    <row r="364" spans="2:12" s="236" customFormat="1" ht="40.5">
      <c r="B364" s="237"/>
      <c r="C364" s="246">
        <f t="shared" si="42"/>
        <v>278</v>
      </c>
      <c r="D364" s="335" t="s">
        <v>780</v>
      </c>
      <c r="E364" s="247" t="s">
        <v>119</v>
      </c>
      <c r="F364" s="249" t="s">
        <v>780</v>
      </c>
      <c r="G364" s="357" t="s">
        <v>781</v>
      </c>
      <c r="H364" s="336" t="s">
        <v>475</v>
      </c>
      <c r="I364" s="358">
        <v>28</v>
      </c>
      <c r="J364" s="251"/>
      <c r="K364" s="293">
        <f t="shared" si="41"/>
        <v>0</v>
      </c>
      <c r="L364" s="245"/>
    </row>
    <row r="365" spans="2:12" s="236" customFormat="1" ht="40.5">
      <c r="B365" s="237"/>
      <c r="C365" s="246">
        <f t="shared" si="42"/>
        <v>279</v>
      </c>
      <c r="D365" s="335" t="s">
        <v>782</v>
      </c>
      <c r="E365" s="247" t="s">
        <v>119</v>
      </c>
      <c r="F365" s="249" t="s">
        <v>782</v>
      </c>
      <c r="G365" s="357" t="s">
        <v>783</v>
      </c>
      <c r="H365" s="336" t="s">
        <v>114</v>
      </c>
      <c r="I365" s="358">
        <v>3</v>
      </c>
      <c r="J365" s="251"/>
      <c r="K365" s="293">
        <f t="shared" si="41"/>
        <v>0</v>
      </c>
      <c r="L365" s="245"/>
    </row>
    <row r="366" spans="2:12" s="236" customFormat="1" ht="40.5">
      <c r="B366" s="237"/>
      <c r="C366" s="246">
        <f t="shared" si="42"/>
        <v>280</v>
      </c>
      <c r="D366" s="335" t="s">
        <v>784</v>
      </c>
      <c r="E366" s="247" t="s">
        <v>100</v>
      </c>
      <c r="F366" s="249" t="s">
        <v>785</v>
      </c>
      <c r="G366" s="357" t="s">
        <v>786</v>
      </c>
      <c r="H366" s="336" t="s">
        <v>114</v>
      </c>
      <c r="I366" s="358">
        <v>8</v>
      </c>
      <c r="J366" s="251"/>
      <c r="K366" s="293">
        <f t="shared" si="41"/>
        <v>0</v>
      </c>
      <c r="L366" s="245"/>
    </row>
    <row r="367" spans="2:12" s="236" customFormat="1" ht="40.5">
      <c r="B367" s="237"/>
      <c r="C367" s="246">
        <f t="shared" si="42"/>
        <v>281</v>
      </c>
      <c r="D367" s="335" t="s">
        <v>787</v>
      </c>
      <c r="E367" s="247" t="s">
        <v>119</v>
      </c>
      <c r="F367" s="249" t="s">
        <v>787</v>
      </c>
      <c r="G367" s="357" t="s">
        <v>788</v>
      </c>
      <c r="H367" s="336" t="s">
        <v>114</v>
      </c>
      <c r="I367" s="358">
        <v>3</v>
      </c>
      <c r="J367" s="251"/>
      <c r="K367" s="293">
        <f t="shared" si="41"/>
        <v>0</v>
      </c>
      <c r="L367" s="245"/>
    </row>
    <row r="368" spans="2:12" s="236" customFormat="1" ht="40.5">
      <c r="B368" s="237"/>
      <c r="C368" s="246">
        <f t="shared" si="42"/>
        <v>282</v>
      </c>
      <c r="D368" s="335" t="s">
        <v>789</v>
      </c>
      <c r="E368" s="247" t="s">
        <v>119</v>
      </c>
      <c r="F368" s="256" t="s">
        <v>789</v>
      </c>
      <c r="G368" s="357" t="s">
        <v>790</v>
      </c>
      <c r="H368" s="336" t="s">
        <v>475</v>
      </c>
      <c r="I368" s="358">
        <v>65</v>
      </c>
      <c r="J368" s="258"/>
      <c r="K368" s="293">
        <f t="shared" si="41"/>
        <v>0</v>
      </c>
      <c r="L368" s="245"/>
    </row>
    <row r="369" spans="2:13" s="236" customFormat="1" ht="15.5">
      <c r="B369" s="237"/>
      <c r="C369" s="365"/>
      <c r="D369" s="366"/>
      <c r="E369" s="366"/>
      <c r="F369" s="366"/>
      <c r="G369" s="367"/>
      <c r="H369" s="366"/>
      <c r="I369" s="368"/>
      <c r="J369" s="369"/>
      <c r="K369" s="370">
        <f>SUM(K354:K368)</f>
        <v>0</v>
      </c>
      <c r="L369" s="245"/>
    </row>
    <row r="370" spans="2:13" s="236" customFormat="1" ht="39" customHeight="1">
      <c r="B370" s="237"/>
      <c r="C370" s="505" t="s">
        <v>791</v>
      </c>
      <c r="D370" s="506"/>
      <c r="E370" s="506"/>
      <c r="F370" s="506"/>
      <c r="G370" s="506"/>
      <c r="H370" s="354"/>
      <c r="I370" s="354"/>
      <c r="J370" s="355"/>
      <c r="K370" s="356"/>
      <c r="L370" s="245"/>
    </row>
    <row r="371" spans="2:13" s="236" customFormat="1" ht="40.5">
      <c r="B371" s="237"/>
      <c r="C371" s="238">
        <f>C368+1</f>
        <v>283</v>
      </c>
      <c r="D371" s="313" t="s">
        <v>792</v>
      </c>
      <c r="E371" s="247" t="s">
        <v>119</v>
      </c>
      <c r="F371" s="314" t="s">
        <v>792</v>
      </c>
      <c r="G371" s="319" t="s">
        <v>793</v>
      </c>
      <c r="H371" s="314" t="s">
        <v>475</v>
      </c>
      <c r="I371" s="320">
        <v>9</v>
      </c>
      <c r="J371" s="306"/>
      <c r="K371" s="307">
        <f>ROUND(I371*J371,2)</f>
        <v>0</v>
      </c>
      <c r="L371" s="245"/>
    </row>
    <row r="372" spans="2:13" s="236" customFormat="1" ht="40.5">
      <c r="B372" s="237"/>
      <c r="C372" s="246">
        <f>C371+1</f>
        <v>284</v>
      </c>
      <c r="D372" s="335" t="s">
        <v>794</v>
      </c>
      <c r="E372" s="247" t="s">
        <v>119</v>
      </c>
      <c r="F372" s="249" t="s">
        <v>794</v>
      </c>
      <c r="G372" s="357" t="s">
        <v>795</v>
      </c>
      <c r="H372" s="336" t="s">
        <v>475</v>
      </c>
      <c r="I372" s="358">
        <v>430</v>
      </c>
      <c r="J372" s="251"/>
      <c r="K372" s="293">
        <f>ROUND(I372*J372,2)</f>
        <v>0</v>
      </c>
      <c r="L372" s="245"/>
    </row>
    <row r="373" spans="2:13" s="236" customFormat="1" ht="40.5">
      <c r="B373" s="237"/>
      <c r="C373" s="246">
        <f>C372+1</f>
        <v>285</v>
      </c>
      <c r="D373" s="335" t="s">
        <v>796</v>
      </c>
      <c r="E373" s="247" t="s">
        <v>119</v>
      </c>
      <c r="F373" s="249" t="s">
        <v>796</v>
      </c>
      <c r="G373" s="357" t="s">
        <v>797</v>
      </c>
      <c r="H373" s="336" t="s">
        <v>475</v>
      </c>
      <c r="I373" s="358">
        <v>446</v>
      </c>
      <c r="J373" s="251"/>
      <c r="K373" s="293">
        <f>ROUND(I373*J373,2)</f>
        <v>0</v>
      </c>
      <c r="L373" s="245"/>
    </row>
    <row r="374" spans="2:13" s="236" customFormat="1" ht="40.5">
      <c r="B374" s="237"/>
      <c r="C374" s="246">
        <f>C373+1</f>
        <v>286</v>
      </c>
      <c r="D374" s="335" t="s">
        <v>798</v>
      </c>
      <c r="E374" s="247" t="s">
        <v>119</v>
      </c>
      <c r="F374" s="256" t="s">
        <v>798</v>
      </c>
      <c r="G374" s="357" t="s">
        <v>799</v>
      </c>
      <c r="H374" s="336" t="s">
        <v>475</v>
      </c>
      <c r="I374" s="358">
        <v>1</v>
      </c>
      <c r="J374" s="258"/>
      <c r="K374" s="293">
        <f>ROUND(I374*J374,2)</f>
        <v>0</v>
      </c>
      <c r="L374" s="245"/>
    </row>
    <row r="375" spans="2:13" s="236" customFormat="1" ht="15.5">
      <c r="B375" s="237"/>
      <c r="C375" s="365"/>
      <c r="D375" s="366"/>
      <c r="E375" s="366"/>
      <c r="F375" s="366"/>
      <c r="G375" s="367"/>
      <c r="H375" s="366"/>
      <c r="I375" s="368"/>
      <c r="J375" s="369"/>
      <c r="K375" s="370">
        <f>SUM(K371:K374)</f>
        <v>0</v>
      </c>
      <c r="L375" s="245"/>
    </row>
    <row r="376" spans="2:13" s="236" customFormat="1" ht="15.5">
      <c r="B376" s="237"/>
      <c r="C376" s="505" t="s">
        <v>800</v>
      </c>
      <c r="D376" s="506"/>
      <c r="E376" s="506"/>
      <c r="F376" s="506"/>
      <c r="G376" s="506"/>
      <c r="H376" s="354"/>
      <c r="I376" s="354"/>
      <c r="J376" s="355"/>
      <c r="K376" s="356"/>
      <c r="L376" s="245"/>
    </row>
    <row r="377" spans="2:13" s="236" customFormat="1" ht="40.5">
      <c r="B377" s="237"/>
      <c r="C377" s="246">
        <f>C374+1</f>
        <v>287</v>
      </c>
      <c r="D377" s="335" t="s">
        <v>801</v>
      </c>
      <c r="E377" s="247" t="s">
        <v>119</v>
      </c>
      <c r="F377" s="314" t="s">
        <v>801</v>
      </c>
      <c r="G377" s="357" t="s">
        <v>802</v>
      </c>
      <c r="H377" s="336" t="s">
        <v>114</v>
      </c>
      <c r="I377" s="358">
        <v>3</v>
      </c>
      <c r="J377" s="303"/>
      <c r="K377" s="293">
        <f>ROUND(I377*J377,2)</f>
        <v>0</v>
      </c>
      <c r="L377" s="245"/>
    </row>
    <row r="378" spans="2:13" s="236" customFormat="1" ht="15.5">
      <c r="B378" s="237"/>
      <c r="C378" s="365"/>
      <c r="D378" s="366"/>
      <c r="E378" s="366"/>
      <c r="F378" s="366"/>
      <c r="G378" s="367"/>
      <c r="H378" s="366"/>
      <c r="I378" s="368"/>
      <c r="J378" s="369"/>
      <c r="K378" s="370">
        <f>SUM(K377)</f>
        <v>0</v>
      </c>
      <c r="L378" s="245"/>
    </row>
    <row r="379" spans="2:13" s="230" customFormat="1" ht="15.5">
      <c r="B379" s="231"/>
      <c r="C379" s="505" t="s">
        <v>803</v>
      </c>
      <c r="D379" s="506"/>
      <c r="E379" s="506"/>
      <c r="F379" s="506"/>
      <c r="G379" s="506"/>
      <c r="H379" s="354"/>
      <c r="I379" s="354"/>
      <c r="J379" s="355"/>
      <c r="K379" s="373"/>
      <c r="L379" s="235"/>
    </row>
    <row r="380" spans="2:13" s="230" customFormat="1" ht="40.5">
      <c r="B380" s="231"/>
      <c r="C380" s="238">
        <f>C377+1</f>
        <v>288</v>
      </c>
      <c r="D380" s="313" t="s">
        <v>804</v>
      </c>
      <c r="E380" s="247" t="s">
        <v>119</v>
      </c>
      <c r="F380" s="314" t="s">
        <v>804</v>
      </c>
      <c r="G380" s="319" t="s">
        <v>805</v>
      </c>
      <c r="H380" s="314" t="s">
        <v>114</v>
      </c>
      <c r="I380" s="320">
        <v>1</v>
      </c>
      <c r="J380" s="306"/>
      <c r="K380" s="307">
        <f t="shared" ref="K380:K385" si="43">ROUND(I380*J380,2)</f>
        <v>0</v>
      </c>
      <c r="L380" s="245"/>
      <c r="M380" s="236"/>
    </row>
    <row r="381" spans="2:13" s="230" customFormat="1" ht="40.5">
      <c r="B381" s="231"/>
      <c r="C381" s="246">
        <f>C380+1</f>
        <v>289</v>
      </c>
      <c r="D381" s="335" t="s">
        <v>806</v>
      </c>
      <c r="E381" s="247" t="s">
        <v>119</v>
      </c>
      <c r="F381" s="249" t="s">
        <v>806</v>
      </c>
      <c r="G381" s="357" t="s">
        <v>807</v>
      </c>
      <c r="H381" s="336" t="s">
        <v>475</v>
      </c>
      <c r="I381" s="358">
        <v>52</v>
      </c>
      <c r="J381" s="251"/>
      <c r="K381" s="293">
        <f t="shared" si="43"/>
        <v>0</v>
      </c>
      <c r="L381" s="245"/>
      <c r="M381" s="236"/>
    </row>
    <row r="382" spans="2:13" s="230" customFormat="1" ht="40.5">
      <c r="B382" s="231"/>
      <c r="C382" s="246">
        <f>C381+1</f>
        <v>290</v>
      </c>
      <c r="D382" s="247" t="s">
        <v>808</v>
      </c>
      <c r="E382" s="247" t="s">
        <v>119</v>
      </c>
      <c r="F382" s="249" t="s">
        <v>808</v>
      </c>
      <c r="G382" s="292" t="s">
        <v>809</v>
      </c>
      <c r="H382" s="249" t="s">
        <v>475</v>
      </c>
      <c r="I382" s="250">
        <v>9</v>
      </c>
      <c r="J382" s="251"/>
      <c r="K382" s="293">
        <f t="shared" si="43"/>
        <v>0</v>
      </c>
      <c r="L382" s="245"/>
      <c r="M382" s="236"/>
    </row>
    <row r="383" spans="2:13" s="230" customFormat="1" ht="40.5">
      <c r="B383" s="231"/>
      <c r="C383" s="246">
        <f>C382+1</f>
        <v>291</v>
      </c>
      <c r="D383" s="247" t="s">
        <v>810</v>
      </c>
      <c r="E383" s="247" t="s">
        <v>119</v>
      </c>
      <c r="F383" s="249" t="s">
        <v>810</v>
      </c>
      <c r="G383" s="292" t="s">
        <v>811</v>
      </c>
      <c r="H383" s="249" t="s">
        <v>475</v>
      </c>
      <c r="I383" s="250">
        <v>25</v>
      </c>
      <c r="J383" s="251"/>
      <c r="K383" s="293">
        <f t="shared" si="43"/>
        <v>0</v>
      </c>
      <c r="L383" s="245"/>
      <c r="M383" s="236"/>
    </row>
    <row r="384" spans="2:13" s="230" customFormat="1" ht="40.5">
      <c r="B384" s="231"/>
      <c r="C384" s="246">
        <f>C383+1</f>
        <v>292</v>
      </c>
      <c r="D384" s="247" t="s">
        <v>812</v>
      </c>
      <c r="E384" s="247" t="s">
        <v>119</v>
      </c>
      <c r="F384" s="249" t="s">
        <v>812</v>
      </c>
      <c r="G384" s="292" t="s">
        <v>813</v>
      </c>
      <c r="H384" s="249" t="s">
        <v>114</v>
      </c>
      <c r="I384" s="250">
        <v>1</v>
      </c>
      <c r="J384" s="251"/>
      <c r="K384" s="293">
        <f t="shared" si="43"/>
        <v>0</v>
      </c>
      <c r="L384" s="245"/>
      <c r="M384" s="236"/>
    </row>
    <row r="385" spans="2:13" s="230" customFormat="1" ht="81">
      <c r="B385" s="231"/>
      <c r="C385" s="246">
        <f>C384+1</f>
        <v>293</v>
      </c>
      <c r="D385" s="335" t="s">
        <v>814</v>
      </c>
      <c r="E385" s="247" t="s">
        <v>119</v>
      </c>
      <c r="F385" s="256" t="s">
        <v>814</v>
      </c>
      <c r="G385" s="357" t="s">
        <v>815</v>
      </c>
      <c r="H385" s="336" t="s">
        <v>114</v>
      </c>
      <c r="I385" s="358">
        <v>1</v>
      </c>
      <c r="J385" s="258"/>
      <c r="K385" s="293">
        <f t="shared" si="43"/>
        <v>0</v>
      </c>
      <c r="L385" s="245"/>
      <c r="M385" s="236"/>
    </row>
    <row r="386" spans="2:13" s="230" customFormat="1" ht="15.5">
      <c r="B386" s="231"/>
      <c r="C386" s="374"/>
      <c r="D386" s="375"/>
      <c r="E386" s="375"/>
      <c r="F386" s="375"/>
      <c r="G386" s="376"/>
      <c r="H386" s="375"/>
      <c r="I386" s="377"/>
      <c r="J386" s="369"/>
      <c r="K386" s="370">
        <f>SUM(K380:K385)</f>
        <v>0</v>
      </c>
      <c r="L386" s="245"/>
      <c r="M386" s="236"/>
    </row>
    <row r="387" spans="2:13" s="230" customFormat="1" ht="15.5">
      <c r="B387" s="231"/>
      <c r="C387" s="505" t="s">
        <v>816</v>
      </c>
      <c r="D387" s="506"/>
      <c r="E387" s="506"/>
      <c r="F387" s="506"/>
      <c r="G387" s="506"/>
      <c r="H387" s="384"/>
      <c r="I387" s="384"/>
      <c r="J387" s="355"/>
      <c r="K387" s="373"/>
      <c r="L387" s="235"/>
    </row>
    <row r="388" spans="2:13" s="230" customFormat="1" ht="40.5">
      <c r="B388" s="231"/>
      <c r="C388" s="246">
        <f>C385+1</f>
        <v>294</v>
      </c>
      <c r="D388" s="335" t="s">
        <v>817</v>
      </c>
      <c r="E388" s="247" t="s">
        <v>119</v>
      </c>
      <c r="F388" s="314" t="s">
        <v>818</v>
      </c>
      <c r="G388" s="357" t="s">
        <v>819</v>
      </c>
      <c r="H388" s="336" t="s">
        <v>114</v>
      </c>
      <c r="I388" s="358">
        <v>1</v>
      </c>
      <c r="J388" s="306"/>
      <c r="K388" s="293">
        <f>ROUND(I388*J388,2)</f>
        <v>0</v>
      </c>
      <c r="L388" s="235"/>
    </row>
    <row r="389" spans="2:13" s="230" customFormat="1" ht="40.5">
      <c r="B389" s="231"/>
      <c r="C389" s="246">
        <f>C388+1</f>
        <v>295</v>
      </c>
      <c r="D389" s="335" t="s">
        <v>820</v>
      </c>
      <c r="E389" s="247" t="s">
        <v>119</v>
      </c>
      <c r="F389" s="249" t="s">
        <v>821</v>
      </c>
      <c r="G389" s="357" t="s">
        <v>822</v>
      </c>
      <c r="H389" s="336" t="s">
        <v>114</v>
      </c>
      <c r="I389" s="358">
        <v>1</v>
      </c>
      <c r="J389" s="251"/>
      <c r="K389" s="293">
        <f>ROUND(I389*J389,2)</f>
        <v>0</v>
      </c>
      <c r="L389" s="235"/>
    </row>
    <row r="390" spans="2:13" s="230" customFormat="1" ht="40.5">
      <c r="B390" s="231"/>
      <c r="C390" s="246">
        <f>C389+1</f>
        <v>296</v>
      </c>
      <c r="D390" s="335" t="s">
        <v>823</v>
      </c>
      <c r="E390" s="247" t="s">
        <v>119</v>
      </c>
      <c r="F390" s="249" t="s">
        <v>824</v>
      </c>
      <c r="G390" s="357" t="s">
        <v>825</v>
      </c>
      <c r="H390" s="336" t="s">
        <v>114</v>
      </c>
      <c r="I390" s="358">
        <v>1</v>
      </c>
      <c r="J390" s="251"/>
      <c r="K390" s="293">
        <f>ROUND(I390*J390,2)</f>
        <v>0</v>
      </c>
      <c r="L390" s="235"/>
    </row>
    <row r="391" spans="2:13" s="230" customFormat="1" ht="40.5">
      <c r="B391" s="231"/>
      <c r="C391" s="246">
        <f>C390+1</f>
        <v>297</v>
      </c>
      <c r="D391" s="335" t="s">
        <v>826</v>
      </c>
      <c r="E391" s="247" t="s">
        <v>119</v>
      </c>
      <c r="F391" s="249" t="s">
        <v>827</v>
      </c>
      <c r="G391" s="357" t="s">
        <v>828</v>
      </c>
      <c r="H391" s="336" t="s">
        <v>829</v>
      </c>
      <c r="I391" s="358">
        <v>1</v>
      </c>
      <c r="J391" s="251"/>
      <c r="K391" s="293">
        <f>ROUND(I391*J391,2)</f>
        <v>0</v>
      </c>
      <c r="L391" s="235"/>
    </row>
    <row r="392" spans="2:13" s="230" customFormat="1" ht="40.5">
      <c r="B392" s="231"/>
      <c r="C392" s="246">
        <f>C391+1</f>
        <v>298</v>
      </c>
      <c r="D392" s="335" t="s">
        <v>830</v>
      </c>
      <c r="E392" s="247" t="s">
        <v>119</v>
      </c>
      <c r="F392" s="249" t="s">
        <v>831</v>
      </c>
      <c r="G392" s="357" t="s">
        <v>832</v>
      </c>
      <c r="H392" s="336" t="s">
        <v>114</v>
      </c>
      <c r="I392" s="358">
        <v>1</v>
      </c>
      <c r="J392" s="251"/>
      <c r="K392" s="293">
        <f t="shared" ref="K392:K406" si="44">ROUND(I392*J392,2)</f>
        <v>0</v>
      </c>
      <c r="L392" s="235"/>
    </row>
    <row r="393" spans="2:13" s="230" customFormat="1" ht="40.5">
      <c r="B393" s="231"/>
      <c r="C393" s="246">
        <f t="shared" ref="C393:C405" si="45">C392+1</f>
        <v>299</v>
      </c>
      <c r="D393" s="335" t="s">
        <v>833</v>
      </c>
      <c r="E393" s="247" t="s">
        <v>119</v>
      </c>
      <c r="F393" s="249" t="s">
        <v>834</v>
      </c>
      <c r="G393" s="357" t="s">
        <v>835</v>
      </c>
      <c r="H393" s="336" t="s">
        <v>114</v>
      </c>
      <c r="I393" s="358">
        <v>1</v>
      </c>
      <c r="J393" s="251"/>
      <c r="K393" s="293">
        <f t="shared" si="44"/>
        <v>0</v>
      </c>
      <c r="L393" s="235"/>
    </row>
    <row r="394" spans="2:13" s="230" customFormat="1" ht="40.5">
      <c r="B394" s="231"/>
      <c r="C394" s="246">
        <f t="shared" si="45"/>
        <v>300</v>
      </c>
      <c r="D394" s="335" t="s">
        <v>836</v>
      </c>
      <c r="E394" s="247" t="s">
        <v>119</v>
      </c>
      <c r="F394" s="249" t="s">
        <v>837</v>
      </c>
      <c r="G394" s="357" t="s">
        <v>838</v>
      </c>
      <c r="H394" s="336" t="s">
        <v>114</v>
      </c>
      <c r="I394" s="358">
        <v>1</v>
      </c>
      <c r="J394" s="251"/>
      <c r="K394" s="293">
        <f t="shared" si="44"/>
        <v>0</v>
      </c>
      <c r="L394" s="235"/>
    </row>
    <row r="395" spans="2:13" s="230" customFormat="1" ht="40.5">
      <c r="B395" s="231"/>
      <c r="C395" s="246">
        <f t="shared" si="45"/>
        <v>301</v>
      </c>
      <c r="D395" s="335" t="s">
        <v>839</v>
      </c>
      <c r="E395" s="247" t="s">
        <v>119</v>
      </c>
      <c r="F395" s="249" t="s">
        <v>840</v>
      </c>
      <c r="G395" s="357" t="s">
        <v>841</v>
      </c>
      <c r="H395" s="336" t="s">
        <v>114</v>
      </c>
      <c r="I395" s="358">
        <v>1</v>
      </c>
      <c r="J395" s="251"/>
      <c r="K395" s="293">
        <f t="shared" si="44"/>
        <v>0</v>
      </c>
      <c r="L395" s="235"/>
    </row>
    <row r="396" spans="2:13" s="230" customFormat="1" ht="40.5">
      <c r="B396" s="231"/>
      <c r="C396" s="246">
        <f t="shared" si="45"/>
        <v>302</v>
      </c>
      <c r="D396" s="335" t="s">
        <v>842</v>
      </c>
      <c r="E396" s="247" t="s">
        <v>119</v>
      </c>
      <c r="F396" s="249" t="s">
        <v>843</v>
      </c>
      <c r="G396" s="292" t="s">
        <v>844</v>
      </c>
      <c r="H396" s="249" t="s">
        <v>114</v>
      </c>
      <c r="I396" s="250">
        <v>1</v>
      </c>
      <c r="J396" s="251"/>
      <c r="K396" s="293">
        <f t="shared" si="44"/>
        <v>0</v>
      </c>
      <c r="L396" s="235"/>
    </row>
    <row r="397" spans="2:13" s="230" customFormat="1" ht="40.5">
      <c r="B397" s="231"/>
      <c r="C397" s="246">
        <f t="shared" si="45"/>
        <v>303</v>
      </c>
      <c r="D397" s="335" t="s">
        <v>845</v>
      </c>
      <c r="E397" s="247" t="s">
        <v>119</v>
      </c>
      <c r="F397" s="249" t="s">
        <v>846</v>
      </c>
      <c r="G397" s="292" t="s">
        <v>847</v>
      </c>
      <c r="H397" s="249" t="s">
        <v>848</v>
      </c>
      <c r="I397" s="250">
        <v>1</v>
      </c>
      <c r="J397" s="251"/>
      <c r="K397" s="293">
        <f t="shared" si="44"/>
        <v>0</v>
      </c>
      <c r="L397" s="235"/>
    </row>
    <row r="398" spans="2:13" s="230" customFormat="1" ht="40.5">
      <c r="B398" s="231"/>
      <c r="C398" s="246">
        <f t="shared" si="45"/>
        <v>304</v>
      </c>
      <c r="D398" s="335" t="s">
        <v>849</v>
      </c>
      <c r="E398" s="247" t="s">
        <v>119</v>
      </c>
      <c r="F398" s="249" t="s">
        <v>850</v>
      </c>
      <c r="G398" s="292" t="s">
        <v>851</v>
      </c>
      <c r="H398" s="249" t="s">
        <v>475</v>
      </c>
      <c r="I398" s="250">
        <v>6</v>
      </c>
      <c r="J398" s="251"/>
      <c r="K398" s="293">
        <f t="shared" si="44"/>
        <v>0</v>
      </c>
      <c r="L398" s="235"/>
    </row>
    <row r="399" spans="2:13" s="230" customFormat="1" ht="40.5">
      <c r="B399" s="231"/>
      <c r="C399" s="246">
        <f t="shared" si="45"/>
        <v>305</v>
      </c>
      <c r="D399" s="335" t="s">
        <v>852</v>
      </c>
      <c r="E399" s="247" t="s">
        <v>119</v>
      </c>
      <c r="F399" s="249" t="s">
        <v>853</v>
      </c>
      <c r="G399" s="357" t="s">
        <v>854</v>
      </c>
      <c r="H399" s="336" t="s">
        <v>114</v>
      </c>
      <c r="I399" s="358">
        <v>1</v>
      </c>
      <c r="J399" s="251"/>
      <c r="K399" s="293">
        <f t="shared" si="44"/>
        <v>0</v>
      </c>
      <c r="L399" s="235"/>
    </row>
    <row r="400" spans="2:13" s="230" customFormat="1" ht="40.5">
      <c r="B400" s="231"/>
      <c r="C400" s="246">
        <f t="shared" si="45"/>
        <v>306</v>
      </c>
      <c r="D400" s="335" t="s">
        <v>855</v>
      </c>
      <c r="E400" s="247" t="s">
        <v>119</v>
      </c>
      <c r="F400" s="249" t="s">
        <v>856</v>
      </c>
      <c r="G400" s="357" t="s">
        <v>857</v>
      </c>
      <c r="H400" s="336" t="s">
        <v>114</v>
      </c>
      <c r="I400" s="358">
        <v>1</v>
      </c>
      <c r="J400" s="251"/>
      <c r="K400" s="293">
        <f t="shared" si="44"/>
        <v>0</v>
      </c>
      <c r="L400" s="235"/>
    </row>
    <row r="401" spans="2:12" s="230" customFormat="1" ht="40.5">
      <c r="B401" s="231"/>
      <c r="C401" s="246">
        <f t="shared" si="45"/>
        <v>307</v>
      </c>
      <c r="D401" s="335" t="s">
        <v>858</v>
      </c>
      <c r="E401" s="247" t="s">
        <v>119</v>
      </c>
      <c r="F401" s="249" t="s">
        <v>859</v>
      </c>
      <c r="G401" s="357" t="s">
        <v>860</v>
      </c>
      <c r="H401" s="336" t="s">
        <v>114</v>
      </c>
      <c r="I401" s="358">
        <v>1</v>
      </c>
      <c r="J401" s="251"/>
      <c r="K401" s="293">
        <f t="shared" si="44"/>
        <v>0</v>
      </c>
      <c r="L401" s="235"/>
    </row>
    <row r="402" spans="2:12" s="230" customFormat="1" ht="40.5">
      <c r="B402" s="231"/>
      <c r="C402" s="246">
        <f t="shared" si="45"/>
        <v>308</v>
      </c>
      <c r="D402" s="335" t="s">
        <v>861</v>
      </c>
      <c r="E402" s="247" t="s">
        <v>119</v>
      </c>
      <c r="F402" s="249" t="s">
        <v>862</v>
      </c>
      <c r="G402" s="357" t="s">
        <v>863</v>
      </c>
      <c r="H402" s="336" t="s">
        <v>114</v>
      </c>
      <c r="I402" s="358">
        <v>1</v>
      </c>
      <c r="J402" s="251"/>
      <c r="K402" s="293">
        <f t="shared" si="44"/>
        <v>0</v>
      </c>
      <c r="L402" s="235"/>
    </row>
    <row r="403" spans="2:12" s="230" customFormat="1" ht="40.5">
      <c r="B403" s="231"/>
      <c r="C403" s="246">
        <f t="shared" si="45"/>
        <v>309</v>
      </c>
      <c r="D403" s="335" t="s">
        <v>864</v>
      </c>
      <c r="E403" s="247" t="s">
        <v>119</v>
      </c>
      <c r="F403" s="249" t="s">
        <v>865</v>
      </c>
      <c r="G403" s="357" t="s">
        <v>866</v>
      </c>
      <c r="H403" s="336" t="s">
        <v>114</v>
      </c>
      <c r="I403" s="358">
        <v>1</v>
      </c>
      <c r="J403" s="251"/>
      <c r="K403" s="293">
        <f t="shared" si="44"/>
        <v>0</v>
      </c>
      <c r="L403" s="235"/>
    </row>
    <row r="404" spans="2:12" s="230" customFormat="1" ht="40.5" hidden="1">
      <c r="B404" s="231"/>
      <c r="C404" s="385">
        <f t="shared" si="45"/>
        <v>310</v>
      </c>
      <c r="D404" s="386" t="s">
        <v>867</v>
      </c>
      <c r="E404" s="247" t="s">
        <v>119</v>
      </c>
      <c r="F404" s="387" t="s">
        <v>868</v>
      </c>
      <c r="G404" s="388" t="s">
        <v>869</v>
      </c>
      <c r="H404" s="389" t="s">
        <v>114</v>
      </c>
      <c r="I404" s="390"/>
      <c r="J404" s="391"/>
      <c r="K404" s="392">
        <f t="shared" si="44"/>
        <v>0</v>
      </c>
      <c r="L404" s="235"/>
    </row>
    <row r="405" spans="2:12" s="230" customFormat="1" ht="40.5" hidden="1">
      <c r="B405" s="231"/>
      <c r="C405" s="385">
        <f t="shared" si="45"/>
        <v>311</v>
      </c>
      <c r="D405" s="386" t="s">
        <v>870</v>
      </c>
      <c r="E405" s="247" t="s">
        <v>119</v>
      </c>
      <c r="F405" s="387" t="s">
        <v>871</v>
      </c>
      <c r="G405" s="388" t="s">
        <v>872</v>
      </c>
      <c r="H405" s="389" t="s">
        <v>114</v>
      </c>
      <c r="I405" s="390"/>
      <c r="J405" s="391"/>
      <c r="K405" s="392">
        <f t="shared" si="44"/>
        <v>0</v>
      </c>
      <c r="L405" s="235"/>
    </row>
    <row r="406" spans="2:12" s="230" customFormat="1" ht="40.5">
      <c r="B406" s="231"/>
      <c r="C406" s="246">
        <f>C405+1</f>
        <v>312</v>
      </c>
      <c r="D406" s="335" t="s">
        <v>873</v>
      </c>
      <c r="E406" s="247" t="s">
        <v>119</v>
      </c>
      <c r="F406" s="256" t="s">
        <v>874</v>
      </c>
      <c r="G406" s="357" t="s">
        <v>875</v>
      </c>
      <c r="H406" s="336" t="s">
        <v>114</v>
      </c>
      <c r="I406" s="358">
        <v>1</v>
      </c>
      <c r="J406" s="258"/>
      <c r="K406" s="293">
        <f t="shared" si="44"/>
        <v>0</v>
      </c>
      <c r="L406" s="235"/>
    </row>
    <row r="407" spans="2:12" s="230" customFormat="1" ht="16" thickBot="1">
      <c r="B407" s="231"/>
      <c r="C407" s="393"/>
      <c r="D407" s="394"/>
      <c r="E407" s="394"/>
      <c r="F407" s="394"/>
      <c r="G407" s="395"/>
      <c r="H407" s="394"/>
      <c r="I407" s="396"/>
      <c r="J407" s="397"/>
      <c r="K407" s="370">
        <f>SUM(K388:K406)</f>
        <v>0</v>
      </c>
      <c r="L407" s="235"/>
    </row>
    <row r="408" spans="2:12" s="236" customFormat="1" ht="15.5">
      <c r="B408" s="237"/>
      <c r="C408" s="503" t="s">
        <v>876</v>
      </c>
      <c r="D408" s="504"/>
      <c r="E408" s="504"/>
      <c r="F408" s="504"/>
      <c r="G408" s="504"/>
      <c r="H408" s="285"/>
      <c r="I408" s="285"/>
      <c r="J408" s="233"/>
      <c r="K408" s="286">
        <f>K433+K438+K459+K464+K475+K482+K493+K500+K507+K513+K521+K527+K542+K548+K557+K561</f>
        <v>0</v>
      </c>
      <c r="L408" s="245"/>
    </row>
    <row r="409" spans="2:12" s="236" customFormat="1" ht="15.5">
      <c r="B409" s="237"/>
      <c r="C409" s="509" t="s">
        <v>877</v>
      </c>
      <c r="D409" s="510"/>
      <c r="E409" s="510"/>
      <c r="F409" s="510"/>
      <c r="G409" s="510"/>
      <c r="H409" s="354"/>
      <c r="I409" s="354"/>
      <c r="J409" s="355"/>
      <c r="K409" s="356"/>
      <c r="L409" s="245"/>
    </row>
    <row r="410" spans="2:12" s="236" customFormat="1" ht="15.5">
      <c r="B410" s="237"/>
      <c r="C410" s="511" t="s">
        <v>878</v>
      </c>
      <c r="D410" s="512"/>
      <c r="E410" s="512"/>
      <c r="F410" s="512"/>
      <c r="G410" s="512"/>
      <c r="H410" s="398"/>
      <c r="I410" s="398"/>
      <c r="J410" s="399"/>
      <c r="K410" s="400"/>
      <c r="L410" s="245"/>
    </row>
    <row r="411" spans="2:12" s="236" customFormat="1" ht="15.5">
      <c r="B411" s="237"/>
      <c r="C411" s="513" t="s">
        <v>879</v>
      </c>
      <c r="D411" s="514"/>
      <c r="E411" s="514"/>
      <c r="F411" s="514"/>
      <c r="G411" s="514"/>
      <c r="H411" s="401"/>
      <c r="I411" s="401"/>
      <c r="J411" s="402"/>
      <c r="K411" s="403"/>
      <c r="L411" s="245"/>
    </row>
    <row r="412" spans="2:12" s="236" customFormat="1" ht="40.5">
      <c r="B412" s="237"/>
      <c r="C412" s="238">
        <f>C406+1</f>
        <v>313</v>
      </c>
      <c r="D412" s="313" t="s">
        <v>880</v>
      </c>
      <c r="E412" s="247" t="s">
        <v>119</v>
      </c>
      <c r="F412" s="314" t="s">
        <v>880</v>
      </c>
      <c r="G412" s="319" t="s">
        <v>881</v>
      </c>
      <c r="H412" s="314" t="s">
        <v>475</v>
      </c>
      <c r="I412" s="320">
        <v>4</v>
      </c>
      <c r="J412" s="306"/>
      <c r="K412" s="307">
        <f t="shared" ref="K412:K432" si="46">ROUND(I412*J412,2)</f>
        <v>0</v>
      </c>
      <c r="L412" s="245"/>
    </row>
    <row r="413" spans="2:12" s="236" customFormat="1" ht="40.5">
      <c r="B413" s="237"/>
      <c r="C413" s="246">
        <f t="shared" ref="C413:C432" si="47">C412+1</f>
        <v>314</v>
      </c>
      <c r="D413" s="335" t="s">
        <v>882</v>
      </c>
      <c r="E413" s="247" t="s">
        <v>119</v>
      </c>
      <c r="F413" s="249" t="s">
        <v>882</v>
      </c>
      <c r="G413" s="357" t="s">
        <v>883</v>
      </c>
      <c r="H413" s="336" t="s">
        <v>114</v>
      </c>
      <c r="I413" s="358">
        <v>12</v>
      </c>
      <c r="J413" s="251"/>
      <c r="K413" s="293">
        <f t="shared" si="46"/>
        <v>0</v>
      </c>
      <c r="L413" s="245"/>
    </row>
    <row r="414" spans="2:12" s="236" customFormat="1" ht="40.5">
      <c r="B414" s="237"/>
      <c r="C414" s="246">
        <f t="shared" si="47"/>
        <v>315</v>
      </c>
      <c r="D414" s="335" t="s">
        <v>884</v>
      </c>
      <c r="E414" s="247" t="s">
        <v>119</v>
      </c>
      <c r="F414" s="249" t="s">
        <v>884</v>
      </c>
      <c r="G414" s="357" t="s">
        <v>885</v>
      </c>
      <c r="H414" s="336" t="s">
        <v>475</v>
      </c>
      <c r="I414" s="358">
        <v>1</v>
      </c>
      <c r="J414" s="251"/>
      <c r="K414" s="293">
        <f t="shared" si="46"/>
        <v>0</v>
      </c>
      <c r="L414" s="245"/>
    </row>
    <row r="415" spans="2:12" s="236" customFormat="1" ht="40.5">
      <c r="B415" s="237"/>
      <c r="C415" s="246">
        <f t="shared" si="47"/>
        <v>316</v>
      </c>
      <c r="D415" s="335" t="s">
        <v>886</v>
      </c>
      <c r="E415" s="247" t="s">
        <v>119</v>
      </c>
      <c r="F415" s="249" t="s">
        <v>886</v>
      </c>
      <c r="G415" s="357" t="s">
        <v>887</v>
      </c>
      <c r="H415" s="336" t="s">
        <v>114</v>
      </c>
      <c r="I415" s="358">
        <v>7</v>
      </c>
      <c r="J415" s="251"/>
      <c r="K415" s="293">
        <f t="shared" si="46"/>
        <v>0</v>
      </c>
      <c r="L415" s="245"/>
    </row>
    <row r="416" spans="2:12" s="236" customFormat="1" ht="40.5">
      <c r="B416" s="237"/>
      <c r="C416" s="246">
        <f t="shared" si="47"/>
        <v>317</v>
      </c>
      <c r="D416" s="335" t="s">
        <v>888</v>
      </c>
      <c r="E416" s="247" t="s">
        <v>119</v>
      </c>
      <c r="F416" s="249" t="s">
        <v>888</v>
      </c>
      <c r="G416" s="357" t="s">
        <v>889</v>
      </c>
      <c r="H416" s="336" t="s">
        <v>114</v>
      </c>
      <c r="I416" s="358">
        <v>3</v>
      </c>
      <c r="J416" s="251"/>
      <c r="K416" s="293">
        <f t="shared" si="46"/>
        <v>0</v>
      </c>
      <c r="L416" s="245"/>
    </row>
    <row r="417" spans="2:12" s="236" customFormat="1" ht="40.5">
      <c r="B417" s="237"/>
      <c r="C417" s="246">
        <f t="shared" si="47"/>
        <v>318</v>
      </c>
      <c r="D417" s="335" t="s">
        <v>890</v>
      </c>
      <c r="E417" s="247" t="s">
        <v>119</v>
      </c>
      <c r="F417" s="249" t="s">
        <v>890</v>
      </c>
      <c r="G417" s="357" t="s">
        <v>891</v>
      </c>
      <c r="H417" s="336" t="s">
        <v>475</v>
      </c>
      <c r="I417" s="358">
        <v>91.83</v>
      </c>
      <c r="J417" s="251"/>
      <c r="K417" s="293">
        <f t="shared" si="46"/>
        <v>0</v>
      </c>
      <c r="L417" s="245"/>
    </row>
    <row r="418" spans="2:12" s="236" customFormat="1" ht="40.5">
      <c r="B418" s="237"/>
      <c r="C418" s="246">
        <f t="shared" si="47"/>
        <v>319</v>
      </c>
      <c r="D418" s="335" t="s">
        <v>892</v>
      </c>
      <c r="E418" s="247" t="s">
        <v>119</v>
      </c>
      <c r="F418" s="249" t="s">
        <v>892</v>
      </c>
      <c r="G418" s="357" t="s">
        <v>883</v>
      </c>
      <c r="H418" s="336" t="s">
        <v>114</v>
      </c>
      <c r="I418" s="358">
        <v>53</v>
      </c>
      <c r="J418" s="251"/>
      <c r="K418" s="293">
        <f t="shared" si="46"/>
        <v>0</v>
      </c>
      <c r="L418" s="245"/>
    </row>
    <row r="419" spans="2:12" s="236" customFormat="1" ht="40.5">
      <c r="B419" s="237"/>
      <c r="C419" s="246">
        <f t="shared" si="47"/>
        <v>320</v>
      </c>
      <c r="D419" s="335" t="s">
        <v>893</v>
      </c>
      <c r="E419" s="247" t="s">
        <v>119</v>
      </c>
      <c r="F419" s="249" t="s">
        <v>893</v>
      </c>
      <c r="G419" s="357" t="s">
        <v>885</v>
      </c>
      <c r="H419" s="336" t="s">
        <v>475</v>
      </c>
      <c r="I419" s="358">
        <v>13.66</v>
      </c>
      <c r="J419" s="251"/>
      <c r="K419" s="293">
        <f t="shared" si="46"/>
        <v>0</v>
      </c>
      <c r="L419" s="245"/>
    </row>
    <row r="420" spans="2:12" s="236" customFormat="1" ht="40.5">
      <c r="B420" s="237"/>
      <c r="C420" s="246">
        <f t="shared" si="47"/>
        <v>321</v>
      </c>
      <c r="D420" s="335" t="s">
        <v>894</v>
      </c>
      <c r="E420" s="247" t="s">
        <v>119</v>
      </c>
      <c r="F420" s="249" t="s">
        <v>894</v>
      </c>
      <c r="G420" s="357" t="s">
        <v>887</v>
      </c>
      <c r="H420" s="336" t="s">
        <v>114</v>
      </c>
      <c r="I420" s="358">
        <v>16</v>
      </c>
      <c r="J420" s="251"/>
      <c r="K420" s="293">
        <f t="shared" si="46"/>
        <v>0</v>
      </c>
      <c r="L420" s="245"/>
    </row>
    <row r="421" spans="2:12" s="236" customFormat="1" ht="40.5">
      <c r="B421" s="237"/>
      <c r="C421" s="246">
        <f t="shared" si="47"/>
        <v>322</v>
      </c>
      <c r="D421" s="335" t="s">
        <v>895</v>
      </c>
      <c r="E421" s="247" t="s">
        <v>119</v>
      </c>
      <c r="F421" s="249" t="s">
        <v>895</v>
      </c>
      <c r="G421" s="357" t="s">
        <v>896</v>
      </c>
      <c r="H421" s="336" t="s">
        <v>475</v>
      </c>
      <c r="I421" s="358">
        <v>18.5</v>
      </c>
      <c r="J421" s="251"/>
      <c r="K421" s="293">
        <f t="shared" si="46"/>
        <v>0</v>
      </c>
      <c r="L421" s="245"/>
    </row>
    <row r="422" spans="2:12" s="236" customFormat="1" ht="40.5">
      <c r="B422" s="237"/>
      <c r="C422" s="246">
        <f t="shared" si="47"/>
        <v>323</v>
      </c>
      <c r="D422" s="335" t="s">
        <v>897</v>
      </c>
      <c r="E422" s="247" t="s">
        <v>119</v>
      </c>
      <c r="F422" s="249" t="s">
        <v>897</v>
      </c>
      <c r="G422" s="357" t="s">
        <v>898</v>
      </c>
      <c r="H422" s="336" t="s">
        <v>114</v>
      </c>
      <c r="I422" s="358">
        <v>39</v>
      </c>
      <c r="J422" s="251"/>
      <c r="K422" s="293">
        <f t="shared" si="46"/>
        <v>0</v>
      </c>
      <c r="L422" s="245"/>
    </row>
    <row r="423" spans="2:12" s="236" customFormat="1" ht="40.5">
      <c r="B423" s="237"/>
      <c r="C423" s="246">
        <f t="shared" si="47"/>
        <v>324</v>
      </c>
      <c r="D423" s="335" t="s">
        <v>899</v>
      </c>
      <c r="E423" s="247" t="s">
        <v>119</v>
      </c>
      <c r="F423" s="249" t="s">
        <v>899</v>
      </c>
      <c r="G423" s="357" t="s">
        <v>900</v>
      </c>
      <c r="H423" s="336" t="s">
        <v>475</v>
      </c>
      <c r="I423" s="358">
        <v>52.61</v>
      </c>
      <c r="J423" s="251"/>
      <c r="K423" s="293">
        <f t="shared" si="46"/>
        <v>0</v>
      </c>
      <c r="L423" s="245"/>
    </row>
    <row r="424" spans="2:12" s="236" customFormat="1" ht="40.5">
      <c r="B424" s="237"/>
      <c r="C424" s="246">
        <f t="shared" si="47"/>
        <v>325</v>
      </c>
      <c r="D424" s="335" t="s">
        <v>901</v>
      </c>
      <c r="E424" s="247" t="s">
        <v>119</v>
      </c>
      <c r="F424" s="249" t="s">
        <v>901</v>
      </c>
      <c r="G424" s="357" t="s">
        <v>902</v>
      </c>
      <c r="H424" s="336" t="s">
        <v>114</v>
      </c>
      <c r="I424" s="358">
        <v>43</v>
      </c>
      <c r="J424" s="251"/>
      <c r="K424" s="293">
        <f t="shared" si="46"/>
        <v>0</v>
      </c>
      <c r="L424" s="245"/>
    </row>
    <row r="425" spans="2:12" s="236" customFormat="1" ht="40.5">
      <c r="B425" s="237"/>
      <c r="C425" s="246">
        <f t="shared" si="47"/>
        <v>326</v>
      </c>
      <c r="D425" s="335" t="s">
        <v>903</v>
      </c>
      <c r="E425" s="247" t="s">
        <v>119</v>
      </c>
      <c r="F425" s="249" t="s">
        <v>903</v>
      </c>
      <c r="G425" s="357" t="s">
        <v>904</v>
      </c>
      <c r="H425" s="336" t="s">
        <v>475</v>
      </c>
      <c r="I425" s="358">
        <v>58.48</v>
      </c>
      <c r="J425" s="251"/>
      <c r="K425" s="293">
        <f t="shared" si="46"/>
        <v>0</v>
      </c>
      <c r="L425" s="245"/>
    </row>
    <row r="426" spans="2:12" s="236" customFormat="1" ht="40.5">
      <c r="B426" s="237"/>
      <c r="C426" s="246">
        <f t="shared" si="47"/>
        <v>327</v>
      </c>
      <c r="D426" s="335" t="s">
        <v>905</v>
      </c>
      <c r="E426" s="247" t="s">
        <v>119</v>
      </c>
      <c r="F426" s="249" t="s">
        <v>905</v>
      </c>
      <c r="G426" s="357" t="s">
        <v>906</v>
      </c>
      <c r="H426" s="336" t="s">
        <v>114</v>
      </c>
      <c r="I426" s="358">
        <v>55</v>
      </c>
      <c r="J426" s="251"/>
      <c r="K426" s="293">
        <f t="shared" si="46"/>
        <v>0</v>
      </c>
      <c r="L426" s="245"/>
    </row>
    <row r="427" spans="2:12" s="236" customFormat="1" ht="40.5">
      <c r="B427" s="237"/>
      <c r="C427" s="246">
        <f t="shared" si="47"/>
        <v>328</v>
      </c>
      <c r="D427" s="335" t="s">
        <v>907</v>
      </c>
      <c r="E427" s="247" t="s">
        <v>119</v>
      </c>
      <c r="F427" s="249" t="s">
        <v>907</v>
      </c>
      <c r="G427" s="357" t="s">
        <v>908</v>
      </c>
      <c r="H427" s="336" t="s">
        <v>475</v>
      </c>
      <c r="I427" s="358">
        <v>181.32</v>
      </c>
      <c r="J427" s="251"/>
      <c r="K427" s="293">
        <f t="shared" si="46"/>
        <v>0</v>
      </c>
      <c r="L427" s="245"/>
    </row>
    <row r="428" spans="2:12" s="236" customFormat="1" ht="40.5">
      <c r="B428" s="237"/>
      <c r="C428" s="246">
        <f t="shared" si="47"/>
        <v>329</v>
      </c>
      <c r="D428" s="335" t="s">
        <v>909</v>
      </c>
      <c r="E428" s="247" t="s">
        <v>119</v>
      </c>
      <c r="F428" s="249" t="s">
        <v>909</v>
      </c>
      <c r="G428" s="357" t="s">
        <v>910</v>
      </c>
      <c r="H428" s="336" t="s">
        <v>114</v>
      </c>
      <c r="I428" s="358">
        <v>94</v>
      </c>
      <c r="J428" s="251"/>
      <c r="K428" s="293">
        <f t="shared" si="46"/>
        <v>0</v>
      </c>
      <c r="L428" s="245"/>
    </row>
    <row r="429" spans="2:12" s="236" customFormat="1" ht="40.5">
      <c r="B429" s="237"/>
      <c r="C429" s="246">
        <f t="shared" si="47"/>
        <v>330</v>
      </c>
      <c r="D429" s="335" t="s">
        <v>911</v>
      </c>
      <c r="E429" s="247" t="s">
        <v>119</v>
      </c>
      <c r="F429" s="249" t="s">
        <v>911</v>
      </c>
      <c r="G429" s="357" t="s">
        <v>912</v>
      </c>
      <c r="H429" s="336" t="s">
        <v>475</v>
      </c>
      <c r="I429" s="358">
        <v>30.71</v>
      </c>
      <c r="J429" s="251"/>
      <c r="K429" s="293">
        <f t="shared" si="46"/>
        <v>0</v>
      </c>
      <c r="L429" s="245"/>
    </row>
    <row r="430" spans="2:12" s="236" customFormat="1" ht="40.5">
      <c r="B430" s="237"/>
      <c r="C430" s="246">
        <f t="shared" si="47"/>
        <v>331</v>
      </c>
      <c r="D430" s="335" t="s">
        <v>913</v>
      </c>
      <c r="E430" s="247" t="s">
        <v>119</v>
      </c>
      <c r="F430" s="249" t="s">
        <v>913</v>
      </c>
      <c r="G430" s="357" t="s">
        <v>914</v>
      </c>
      <c r="H430" s="336" t="s">
        <v>114</v>
      </c>
      <c r="I430" s="358">
        <v>20</v>
      </c>
      <c r="J430" s="251"/>
      <c r="K430" s="293">
        <f t="shared" si="46"/>
        <v>0</v>
      </c>
      <c r="L430" s="245"/>
    </row>
    <row r="431" spans="2:12" s="236" customFormat="1" ht="40.5">
      <c r="B431" s="237"/>
      <c r="C431" s="246">
        <f t="shared" si="47"/>
        <v>332</v>
      </c>
      <c r="D431" s="335" t="s">
        <v>915</v>
      </c>
      <c r="E431" s="247" t="s">
        <v>119</v>
      </c>
      <c r="F431" s="249" t="s">
        <v>915</v>
      </c>
      <c r="G431" s="357" t="s">
        <v>916</v>
      </c>
      <c r="H431" s="336" t="s">
        <v>475</v>
      </c>
      <c r="I431" s="358">
        <v>181.96</v>
      </c>
      <c r="J431" s="251"/>
      <c r="K431" s="293">
        <f t="shared" si="46"/>
        <v>0</v>
      </c>
      <c r="L431" s="245"/>
    </row>
    <row r="432" spans="2:12" s="236" customFormat="1" ht="40.5">
      <c r="B432" s="237"/>
      <c r="C432" s="246">
        <f t="shared" si="47"/>
        <v>333</v>
      </c>
      <c r="D432" s="335" t="s">
        <v>917</v>
      </c>
      <c r="E432" s="247" t="s">
        <v>119</v>
      </c>
      <c r="F432" s="256" t="s">
        <v>917</v>
      </c>
      <c r="G432" s="357" t="s">
        <v>918</v>
      </c>
      <c r="H432" s="336" t="s">
        <v>114</v>
      </c>
      <c r="I432" s="358">
        <v>89</v>
      </c>
      <c r="J432" s="258"/>
      <c r="K432" s="293">
        <f t="shared" si="46"/>
        <v>0</v>
      </c>
      <c r="L432" s="245"/>
    </row>
    <row r="433" spans="2:13" s="236" customFormat="1" ht="18.5">
      <c r="B433" s="237"/>
      <c r="C433" s="365"/>
      <c r="D433" s="366"/>
      <c r="E433" s="366"/>
      <c r="F433" s="366"/>
      <c r="G433" s="367"/>
      <c r="H433" s="366"/>
      <c r="I433" s="368"/>
      <c r="J433" s="369"/>
      <c r="K433" s="370">
        <f>SUM(K412:K432)</f>
        <v>0</v>
      </c>
      <c r="L433" s="245"/>
      <c r="M433" s="266"/>
    </row>
    <row r="434" spans="2:13" s="236" customFormat="1" ht="15.5">
      <c r="B434" s="237"/>
      <c r="C434" s="511" t="s">
        <v>919</v>
      </c>
      <c r="D434" s="512"/>
      <c r="E434" s="512"/>
      <c r="F434" s="512"/>
      <c r="G434" s="512"/>
      <c r="H434" s="398"/>
      <c r="I434" s="398"/>
      <c r="J434" s="399"/>
      <c r="K434" s="400"/>
      <c r="L434" s="245"/>
    </row>
    <row r="435" spans="2:13" s="236" customFormat="1" ht="15.5">
      <c r="B435" s="237"/>
      <c r="C435" s="513" t="s">
        <v>920</v>
      </c>
      <c r="D435" s="514"/>
      <c r="E435" s="514"/>
      <c r="F435" s="514"/>
      <c r="G435" s="514"/>
      <c r="H435" s="401"/>
      <c r="I435" s="401"/>
      <c r="J435" s="402"/>
      <c r="K435" s="403"/>
      <c r="L435" s="245"/>
    </row>
    <row r="436" spans="2:13" s="230" customFormat="1" ht="40.5">
      <c r="B436" s="231"/>
      <c r="C436" s="238">
        <f>C432+1</f>
        <v>334</v>
      </c>
      <c r="D436" s="313" t="s">
        <v>921</v>
      </c>
      <c r="E436" s="313" t="s">
        <v>100</v>
      </c>
      <c r="F436" s="313" t="s">
        <v>922</v>
      </c>
      <c r="G436" s="319" t="s">
        <v>923</v>
      </c>
      <c r="H436" s="314" t="s">
        <v>114</v>
      </c>
      <c r="I436" s="320">
        <v>52</v>
      </c>
      <c r="J436" s="306"/>
      <c r="K436" s="307">
        <f t="shared" ref="K436:K437" si="48">ROUND(I436*J436,2)</f>
        <v>0</v>
      </c>
      <c r="L436" s="245"/>
      <c r="M436" s="236"/>
    </row>
    <row r="437" spans="2:13" s="230" customFormat="1" ht="40.5">
      <c r="B437" s="231"/>
      <c r="C437" s="246">
        <f t="shared" ref="C437" si="49">C436+1</f>
        <v>335</v>
      </c>
      <c r="D437" s="335" t="s">
        <v>924</v>
      </c>
      <c r="E437" s="247" t="s">
        <v>100</v>
      </c>
      <c r="F437" s="247" t="s">
        <v>925</v>
      </c>
      <c r="G437" s="292" t="s">
        <v>926</v>
      </c>
      <c r="H437" s="249" t="s">
        <v>114</v>
      </c>
      <c r="I437" s="250">
        <v>12</v>
      </c>
      <c r="J437" s="251"/>
      <c r="K437" s="293">
        <f t="shared" si="48"/>
        <v>0</v>
      </c>
      <c r="L437" s="245"/>
      <c r="M437" s="236"/>
    </row>
    <row r="438" spans="2:13" s="230" customFormat="1" ht="15.5">
      <c r="B438" s="231"/>
      <c r="C438" s="374"/>
      <c r="D438" s="375"/>
      <c r="E438" s="375"/>
      <c r="F438" s="375"/>
      <c r="G438" s="376"/>
      <c r="H438" s="375"/>
      <c r="I438" s="377"/>
      <c r="J438" s="369"/>
      <c r="K438" s="370">
        <f>SUM(K436:K437)</f>
        <v>0</v>
      </c>
      <c r="L438" s="245"/>
      <c r="M438" s="236"/>
    </row>
    <row r="439" spans="2:13" s="236" customFormat="1" ht="15.5">
      <c r="B439" s="237"/>
      <c r="C439" s="509" t="s">
        <v>927</v>
      </c>
      <c r="D439" s="510"/>
      <c r="E439" s="510"/>
      <c r="F439" s="510"/>
      <c r="G439" s="510"/>
      <c r="H439" s="354"/>
      <c r="I439" s="354"/>
      <c r="J439" s="355"/>
      <c r="K439" s="356"/>
      <c r="L439" s="245"/>
    </row>
    <row r="440" spans="2:13" s="236" customFormat="1" ht="15.5">
      <c r="B440" s="237"/>
      <c r="C440" s="511" t="s">
        <v>928</v>
      </c>
      <c r="D440" s="512"/>
      <c r="E440" s="512"/>
      <c r="F440" s="512"/>
      <c r="G440" s="512"/>
      <c r="H440" s="398"/>
      <c r="I440" s="398"/>
      <c r="J440" s="399"/>
      <c r="K440" s="400"/>
      <c r="L440" s="245"/>
    </row>
    <row r="441" spans="2:13" s="230" customFormat="1" ht="40.5">
      <c r="B441" s="231"/>
      <c r="C441" s="238">
        <f>C437+1</f>
        <v>336</v>
      </c>
      <c r="D441" s="313" t="s">
        <v>929</v>
      </c>
      <c r="E441" s="247" t="s">
        <v>119</v>
      </c>
      <c r="F441" s="313" t="s">
        <v>929</v>
      </c>
      <c r="G441" s="319" t="s">
        <v>930</v>
      </c>
      <c r="H441" s="314" t="s">
        <v>475</v>
      </c>
      <c r="I441" s="320">
        <v>29.4</v>
      </c>
      <c r="J441" s="306"/>
      <c r="K441" s="307">
        <f t="shared" ref="K441:K458" si="50">ROUND(I441*J441,2)</f>
        <v>0</v>
      </c>
      <c r="L441" s="245"/>
      <c r="M441" s="236"/>
    </row>
    <row r="442" spans="2:13" s="230" customFormat="1" ht="40.5">
      <c r="B442" s="231"/>
      <c r="C442" s="246">
        <f t="shared" ref="C442:C458" si="51">C441+1</f>
        <v>337</v>
      </c>
      <c r="D442" s="335" t="s">
        <v>931</v>
      </c>
      <c r="E442" s="247" t="s">
        <v>119</v>
      </c>
      <c r="F442" s="335" t="s">
        <v>931</v>
      </c>
      <c r="G442" s="292" t="s">
        <v>932</v>
      </c>
      <c r="H442" s="249" t="s">
        <v>114</v>
      </c>
      <c r="I442" s="250">
        <v>9</v>
      </c>
      <c r="J442" s="251"/>
      <c r="K442" s="293">
        <f t="shared" si="50"/>
        <v>0</v>
      </c>
      <c r="L442" s="245"/>
      <c r="M442" s="236"/>
    </row>
    <row r="443" spans="2:13" s="230" customFormat="1" ht="40.5">
      <c r="B443" s="231"/>
      <c r="C443" s="246">
        <f t="shared" si="51"/>
        <v>338</v>
      </c>
      <c r="D443" s="335" t="s">
        <v>933</v>
      </c>
      <c r="E443" s="247" t="s">
        <v>100</v>
      </c>
      <c r="F443" s="335" t="s">
        <v>934</v>
      </c>
      <c r="G443" s="292" t="s">
        <v>935</v>
      </c>
      <c r="H443" s="249" t="s">
        <v>475</v>
      </c>
      <c r="I443" s="250">
        <v>593.21</v>
      </c>
      <c r="J443" s="251"/>
      <c r="K443" s="293">
        <f t="shared" si="50"/>
        <v>0</v>
      </c>
      <c r="L443" s="245"/>
      <c r="M443" s="236"/>
    </row>
    <row r="444" spans="2:13" s="230" customFormat="1" ht="40.5">
      <c r="B444" s="231"/>
      <c r="C444" s="246">
        <f t="shared" si="51"/>
        <v>339</v>
      </c>
      <c r="D444" s="335" t="s">
        <v>936</v>
      </c>
      <c r="E444" s="247" t="s">
        <v>119</v>
      </c>
      <c r="F444" s="335" t="s">
        <v>936</v>
      </c>
      <c r="G444" s="292" t="s">
        <v>937</v>
      </c>
      <c r="H444" s="249" t="s">
        <v>114</v>
      </c>
      <c r="I444" s="250">
        <v>222</v>
      </c>
      <c r="J444" s="251"/>
      <c r="K444" s="293">
        <f t="shared" si="50"/>
        <v>0</v>
      </c>
      <c r="L444" s="245"/>
      <c r="M444" s="236"/>
    </row>
    <row r="445" spans="2:13" s="230" customFormat="1" ht="40.5">
      <c r="B445" s="231"/>
      <c r="C445" s="246">
        <f t="shared" si="51"/>
        <v>340</v>
      </c>
      <c r="D445" s="335" t="s">
        <v>938</v>
      </c>
      <c r="E445" s="247" t="s">
        <v>119</v>
      </c>
      <c r="F445" s="335" t="s">
        <v>938</v>
      </c>
      <c r="G445" s="292" t="s">
        <v>939</v>
      </c>
      <c r="H445" s="249" t="s">
        <v>475</v>
      </c>
      <c r="I445" s="250">
        <v>1589.41</v>
      </c>
      <c r="J445" s="251"/>
      <c r="K445" s="293">
        <f t="shared" si="50"/>
        <v>0</v>
      </c>
      <c r="L445" s="245"/>
      <c r="M445" s="236"/>
    </row>
    <row r="446" spans="2:13" s="230" customFormat="1" ht="40.5">
      <c r="B446" s="231"/>
      <c r="C446" s="246">
        <f t="shared" si="51"/>
        <v>341</v>
      </c>
      <c r="D446" s="335" t="s">
        <v>940</v>
      </c>
      <c r="E446" s="247" t="s">
        <v>119</v>
      </c>
      <c r="F446" s="335" t="s">
        <v>940</v>
      </c>
      <c r="G446" s="292" t="s">
        <v>941</v>
      </c>
      <c r="H446" s="249" t="s">
        <v>114</v>
      </c>
      <c r="I446" s="250">
        <v>775</v>
      </c>
      <c r="J446" s="251"/>
      <c r="K446" s="293">
        <f t="shared" si="50"/>
        <v>0</v>
      </c>
      <c r="L446" s="245"/>
      <c r="M446" s="236"/>
    </row>
    <row r="447" spans="2:13" s="230" customFormat="1" ht="40.5">
      <c r="B447" s="231"/>
      <c r="C447" s="246">
        <f t="shared" si="51"/>
        <v>342</v>
      </c>
      <c r="D447" s="335" t="s">
        <v>942</v>
      </c>
      <c r="E447" s="247" t="s">
        <v>119</v>
      </c>
      <c r="F447" s="335" t="s">
        <v>942</v>
      </c>
      <c r="G447" s="292" t="s">
        <v>943</v>
      </c>
      <c r="H447" s="249" t="s">
        <v>475</v>
      </c>
      <c r="I447" s="250">
        <v>296.72000000000003</v>
      </c>
      <c r="J447" s="251"/>
      <c r="K447" s="293">
        <f t="shared" si="50"/>
        <v>0</v>
      </c>
      <c r="L447" s="245"/>
      <c r="M447" s="236"/>
    </row>
    <row r="448" spans="2:13" s="230" customFormat="1" ht="40.5">
      <c r="B448" s="231"/>
      <c r="C448" s="246">
        <f t="shared" si="51"/>
        <v>343</v>
      </c>
      <c r="D448" s="335" t="s">
        <v>944</v>
      </c>
      <c r="E448" s="247" t="s">
        <v>119</v>
      </c>
      <c r="F448" s="335" t="s">
        <v>944</v>
      </c>
      <c r="G448" s="292" t="s">
        <v>945</v>
      </c>
      <c r="H448" s="249" t="s">
        <v>475</v>
      </c>
      <c r="I448" s="250">
        <v>82.05</v>
      </c>
      <c r="J448" s="251"/>
      <c r="K448" s="293">
        <f t="shared" si="50"/>
        <v>0</v>
      </c>
      <c r="L448" s="245"/>
      <c r="M448" s="236"/>
    </row>
    <row r="449" spans="2:13" s="230" customFormat="1" ht="40.5">
      <c r="B449" s="231"/>
      <c r="C449" s="246">
        <f t="shared" si="51"/>
        <v>344</v>
      </c>
      <c r="D449" s="335" t="s">
        <v>946</v>
      </c>
      <c r="E449" s="247" t="s">
        <v>119</v>
      </c>
      <c r="F449" s="335" t="s">
        <v>946</v>
      </c>
      <c r="G449" s="292" t="s">
        <v>947</v>
      </c>
      <c r="H449" s="249" t="s">
        <v>114</v>
      </c>
      <c r="I449" s="250">
        <v>249</v>
      </c>
      <c r="J449" s="251"/>
      <c r="K449" s="293">
        <f t="shared" si="50"/>
        <v>0</v>
      </c>
      <c r="L449" s="245"/>
      <c r="M449" s="236"/>
    </row>
    <row r="450" spans="2:13" s="230" customFormat="1" ht="40.5">
      <c r="B450" s="231"/>
      <c r="C450" s="246">
        <f t="shared" si="51"/>
        <v>345</v>
      </c>
      <c r="D450" s="335" t="s">
        <v>948</v>
      </c>
      <c r="E450" s="247" t="s">
        <v>119</v>
      </c>
      <c r="F450" s="335" t="s">
        <v>948</v>
      </c>
      <c r="G450" s="292" t="s">
        <v>949</v>
      </c>
      <c r="H450" s="249" t="s">
        <v>475</v>
      </c>
      <c r="I450" s="250">
        <v>186</v>
      </c>
      <c r="J450" s="251"/>
      <c r="K450" s="293">
        <f t="shared" si="50"/>
        <v>0</v>
      </c>
      <c r="L450" s="245"/>
      <c r="M450" s="236"/>
    </row>
    <row r="451" spans="2:13" s="230" customFormat="1" ht="40.5">
      <c r="B451" s="231"/>
      <c r="C451" s="246">
        <f t="shared" si="51"/>
        <v>346</v>
      </c>
      <c r="D451" s="335" t="s">
        <v>950</v>
      </c>
      <c r="E451" s="247" t="s">
        <v>119</v>
      </c>
      <c r="F451" s="335" t="s">
        <v>950</v>
      </c>
      <c r="G451" s="292" t="s">
        <v>951</v>
      </c>
      <c r="H451" s="249" t="s">
        <v>475</v>
      </c>
      <c r="I451" s="250">
        <v>94.82</v>
      </c>
      <c r="J451" s="251"/>
      <c r="K451" s="293">
        <f t="shared" si="50"/>
        <v>0</v>
      </c>
      <c r="L451" s="245"/>
      <c r="M451" s="236"/>
    </row>
    <row r="452" spans="2:13" s="230" customFormat="1" ht="40.5">
      <c r="B452" s="231"/>
      <c r="C452" s="246">
        <f t="shared" si="51"/>
        <v>347</v>
      </c>
      <c r="D452" s="335" t="s">
        <v>952</v>
      </c>
      <c r="E452" s="247" t="s">
        <v>119</v>
      </c>
      <c r="F452" s="335" t="s">
        <v>952</v>
      </c>
      <c r="G452" s="292" t="s">
        <v>953</v>
      </c>
      <c r="H452" s="249" t="s">
        <v>114</v>
      </c>
      <c r="I452" s="250">
        <v>301</v>
      </c>
      <c r="J452" s="251"/>
      <c r="K452" s="293">
        <f t="shared" si="50"/>
        <v>0</v>
      </c>
      <c r="L452" s="245"/>
      <c r="M452" s="236"/>
    </row>
    <row r="453" spans="2:13" s="230" customFormat="1" ht="40.5">
      <c r="B453" s="231"/>
      <c r="C453" s="246">
        <f t="shared" si="51"/>
        <v>348</v>
      </c>
      <c r="D453" s="335" t="s">
        <v>954</v>
      </c>
      <c r="E453" s="247" t="s">
        <v>119</v>
      </c>
      <c r="F453" s="335" t="s">
        <v>954</v>
      </c>
      <c r="G453" s="292" t="s">
        <v>955</v>
      </c>
      <c r="H453" s="249" t="s">
        <v>475</v>
      </c>
      <c r="I453" s="250">
        <v>219.32</v>
      </c>
      <c r="J453" s="251"/>
      <c r="K453" s="293">
        <f t="shared" si="50"/>
        <v>0</v>
      </c>
      <c r="L453" s="245"/>
      <c r="M453" s="236"/>
    </row>
    <row r="454" spans="2:13" s="230" customFormat="1" ht="40.5">
      <c r="B454" s="231"/>
      <c r="C454" s="246">
        <f t="shared" si="51"/>
        <v>349</v>
      </c>
      <c r="D454" s="335" t="s">
        <v>956</v>
      </c>
      <c r="E454" s="247" t="s">
        <v>119</v>
      </c>
      <c r="F454" s="335" t="s">
        <v>956</v>
      </c>
      <c r="G454" s="292" t="s">
        <v>957</v>
      </c>
      <c r="H454" s="249" t="s">
        <v>475</v>
      </c>
      <c r="I454" s="250">
        <v>10.119999999999999</v>
      </c>
      <c r="J454" s="251"/>
      <c r="K454" s="293">
        <f t="shared" si="50"/>
        <v>0</v>
      </c>
      <c r="L454" s="245"/>
      <c r="M454" s="236"/>
    </row>
    <row r="455" spans="2:13" s="230" customFormat="1" ht="40.5">
      <c r="B455" s="231"/>
      <c r="C455" s="246">
        <f t="shared" si="51"/>
        <v>350</v>
      </c>
      <c r="D455" s="335" t="s">
        <v>958</v>
      </c>
      <c r="E455" s="247" t="s">
        <v>119</v>
      </c>
      <c r="F455" s="335" t="s">
        <v>958</v>
      </c>
      <c r="G455" s="292" t="s">
        <v>959</v>
      </c>
      <c r="H455" s="249" t="s">
        <v>475</v>
      </c>
      <c r="I455" s="250">
        <v>73.760000000000005</v>
      </c>
      <c r="J455" s="251"/>
      <c r="K455" s="293">
        <f t="shared" si="50"/>
        <v>0</v>
      </c>
      <c r="L455" s="245"/>
      <c r="M455" s="236"/>
    </row>
    <row r="456" spans="2:13" s="230" customFormat="1" ht="40.5">
      <c r="B456" s="231"/>
      <c r="C456" s="246">
        <f t="shared" si="51"/>
        <v>351</v>
      </c>
      <c r="D456" s="335" t="s">
        <v>960</v>
      </c>
      <c r="E456" s="247" t="s">
        <v>119</v>
      </c>
      <c r="F456" s="335" t="s">
        <v>960</v>
      </c>
      <c r="G456" s="292" t="s">
        <v>961</v>
      </c>
      <c r="H456" s="249" t="s">
        <v>114</v>
      </c>
      <c r="I456" s="250">
        <v>40</v>
      </c>
      <c r="J456" s="251"/>
      <c r="K456" s="293">
        <f t="shared" si="50"/>
        <v>0</v>
      </c>
      <c r="L456" s="245"/>
      <c r="M456" s="236"/>
    </row>
    <row r="457" spans="2:13" s="230" customFormat="1" ht="40.5">
      <c r="B457" s="231"/>
      <c r="C457" s="246">
        <f t="shared" si="51"/>
        <v>352</v>
      </c>
      <c r="D457" s="335" t="s">
        <v>962</v>
      </c>
      <c r="E457" s="247" t="s">
        <v>119</v>
      </c>
      <c r="F457" s="335" t="s">
        <v>962</v>
      </c>
      <c r="G457" s="292" t="s">
        <v>963</v>
      </c>
      <c r="H457" s="249" t="s">
        <v>475</v>
      </c>
      <c r="I457" s="250">
        <v>54.6</v>
      </c>
      <c r="J457" s="251"/>
      <c r="K457" s="293">
        <f t="shared" si="50"/>
        <v>0</v>
      </c>
      <c r="L457" s="245"/>
      <c r="M457" s="236"/>
    </row>
    <row r="458" spans="2:13" s="230" customFormat="1" ht="40.5">
      <c r="B458" s="231"/>
      <c r="C458" s="246">
        <f t="shared" si="51"/>
        <v>353</v>
      </c>
      <c r="D458" s="335" t="s">
        <v>964</v>
      </c>
      <c r="E458" s="247" t="s">
        <v>119</v>
      </c>
      <c r="F458" s="335" t="s">
        <v>964</v>
      </c>
      <c r="G458" s="292" t="s">
        <v>965</v>
      </c>
      <c r="H458" s="249" t="s">
        <v>114</v>
      </c>
      <c r="I458" s="250">
        <v>37</v>
      </c>
      <c r="J458" s="258"/>
      <c r="K458" s="293">
        <f t="shared" si="50"/>
        <v>0</v>
      </c>
      <c r="L458" s="245"/>
      <c r="M458" s="236"/>
    </row>
    <row r="459" spans="2:13" s="230" customFormat="1" ht="15.5">
      <c r="B459" s="231"/>
      <c r="C459" s="374"/>
      <c r="D459" s="375"/>
      <c r="E459" s="375"/>
      <c r="F459" s="375"/>
      <c r="G459" s="376"/>
      <c r="H459" s="375"/>
      <c r="I459" s="377"/>
      <c r="J459" s="369"/>
      <c r="K459" s="370">
        <f>SUM(K441:K458)</f>
        <v>0</v>
      </c>
      <c r="L459" s="245"/>
      <c r="M459" s="236"/>
    </row>
    <row r="460" spans="2:13" s="230" customFormat="1" ht="15.5">
      <c r="B460" s="231"/>
      <c r="C460" s="511" t="s">
        <v>966</v>
      </c>
      <c r="D460" s="512"/>
      <c r="E460" s="512"/>
      <c r="F460" s="512"/>
      <c r="G460" s="512"/>
      <c r="H460" s="404"/>
      <c r="I460" s="404"/>
      <c r="J460" s="404"/>
      <c r="K460" s="400"/>
      <c r="L460" s="245"/>
      <c r="M460" s="236"/>
    </row>
    <row r="461" spans="2:13" s="230" customFormat="1" ht="28.5" customHeight="1">
      <c r="B461" s="231"/>
      <c r="C461" s="238">
        <f>C458+1</f>
        <v>354</v>
      </c>
      <c r="D461" s="313" t="s">
        <v>967</v>
      </c>
      <c r="E461" s="313" t="s">
        <v>100</v>
      </c>
      <c r="F461" s="314" t="s">
        <v>968</v>
      </c>
      <c r="G461" s="319" t="s">
        <v>969</v>
      </c>
      <c r="H461" s="314" t="s">
        <v>114</v>
      </c>
      <c r="I461" s="320">
        <v>47</v>
      </c>
      <c r="J461" s="306"/>
      <c r="K461" s="307">
        <f t="shared" ref="K461:K463" si="52">ROUND(I461*J461,2)</f>
        <v>0</v>
      </c>
      <c r="L461" s="245"/>
      <c r="M461" s="236"/>
    </row>
    <row r="462" spans="2:13" s="230" customFormat="1" ht="28.5" customHeight="1">
      <c r="B462" s="231"/>
      <c r="C462" s="246">
        <f t="shared" ref="C462:C463" si="53">C461+1</f>
        <v>355</v>
      </c>
      <c r="D462" s="247" t="s">
        <v>970</v>
      </c>
      <c r="E462" s="247" t="s">
        <v>100</v>
      </c>
      <c r="F462" s="249" t="s">
        <v>971</v>
      </c>
      <c r="G462" s="292" t="s">
        <v>972</v>
      </c>
      <c r="H462" s="249" t="s">
        <v>114</v>
      </c>
      <c r="I462" s="250">
        <v>38</v>
      </c>
      <c r="J462" s="251"/>
      <c r="K462" s="293">
        <f t="shared" si="52"/>
        <v>0</v>
      </c>
      <c r="L462" s="245"/>
      <c r="M462" s="236"/>
    </row>
    <row r="463" spans="2:13" s="230" customFormat="1" ht="28.5" customHeight="1">
      <c r="B463" s="231"/>
      <c r="C463" s="246">
        <f t="shared" si="53"/>
        <v>356</v>
      </c>
      <c r="D463" s="254" t="s">
        <v>973</v>
      </c>
      <c r="E463" s="254" t="s">
        <v>100</v>
      </c>
      <c r="F463" s="256" t="s">
        <v>974</v>
      </c>
      <c r="G463" s="296" t="s">
        <v>975</v>
      </c>
      <c r="H463" s="256" t="s">
        <v>114</v>
      </c>
      <c r="I463" s="257">
        <v>104</v>
      </c>
      <c r="J463" s="258"/>
      <c r="K463" s="297">
        <f t="shared" si="52"/>
        <v>0</v>
      </c>
      <c r="L463" s="245"/>
      <c r="M463" s="236"/>
    </row>
    <row r="464" spans="2:13" s="230" customFormat="1" ht="15.5">
      <c r="B464" s="231"/>
      <c r="C464" s="374"/>
      <c r="D464" s="375"/>
      <c r="E464" s="375"/>
      <c r="F464" s="375"/>
      <c r="G464" s="376"/>
      <c r="H464" s="375"/>
      <c r="I464" s="377"/>
      <c r="J464" s="369"/>
      <c r="K464" s="370">
        <f>SUM(K461:K463)</f>
        <v>0</v>
      </c>
      <c r="L464" s="245"/>
      <c r="M464" s="236"/>
    </row>
    <row r="465" spans="2:13" s="230" customFormat="1" ht="15.5">
      <c r="B465" s="237"/>
      <c r="C465" s="505" t="s">
        <v>976</v>
      </c>
      <c r="D465" s="506"/>
      <c r="E465" s="506"/>
      <c r="F465" s="506"/>
      <c r="G465" s="506"/>
      <c r="H465" s="354"/>
      <c r="I465" s="354"/>
      <c r="J465" s="355"/>
      <c r="K465" s="356"/>
      <c r="L465" s="245"/>
      <c r="M465" s="236"/>
    </row>
    <row r="466" spans="2:13" s="230" customFormat="1" ht="16.5" customHeight="1">
      <c r="B466" s="237"/>
      <c r="C466" s="511" t="s">
        <v>977</v>
      </c>
      <c r="D466" s="512"/>
      <c r="E466" s="512"/>
      <c r="F466" s="512"/>
      <c r="G466" s="512"/>
      <c r="H466" s="398"/>
      <c r="I466" s="398"/>
      <c r="J466" s="399"/>
      <c r="K466" s="400"/>
      <c r="L466" s="245"/>
      <c r="M466" s="236"/>
    </row>
    <row r="467" spans="2:13" s="230" customFormat="1" ht="40.5">
      <c r="B467" s="237"/>
      <c r="C467" s="334">
        <f>C463+1</f>
        <v>357</v>
      </c>
      <c r="D467" s="313" t="s">
        <v>978</v>
      </c>
      <c r="E467" s="247" t="s">
        <v>119</v>
      </c>
      <c r="F467" s="313" t="s">
        <v>978</v>
      </c>
      <c r="G467" s="357" t="s">
        <v>979</v>
      </c>
      <c r="H467" s="336" t="s">
        <v>475</v>
      </c>
      <c r="I467" s="358">
        <v>95.83</v>
      </c>
      <c r="J467" s="306"/>
      <c r="K467" s="340">
        <f t="shared" ref="K467:K474" si="54">ROUND(I467*J467,2)</f>
        <v>0</v>
      </c>
      <c r="L467" s="245"/>
      <c r="M467" s="236"/>
    </row>
    <row r="468" spans="2:13" s="230" customFormat="1" ht="40.5">
      <c r="B468" s="237"/>
      <c r="C468" s="246">
        <f t="shared" ref="C468:C474" si="55">C467+1</f>
        <v>358</v>
      </c>
      <c r="D468" s="335" t="s">
        <v>980</v>
      </c>
      <c r="E468" s="247" t="s">
        <v>119</v>
      </c>
      <c r="F468" s="335" t="s">
        <v>980</v>
      </c>
      <c r="G468" s="292" t="s">
        <v>981</v>
      </c>
      <c r="H468" s="249" t="s">
        <v>475</v>
      </c>
      <c r="I468" s="250">
        <v>14.66</v>
      </c>
      <c r="J468" s="251"/>
      <c r="K468" s="293">
        <f t="shared" si="54"/>
        <v>0</v>
      </c>
      <c r="L468" s="245"/>
      <c r="M468" s="236"/>
    </row>
    <row r="469" spans="2:13" s="230" customFormat="1" ht="40.5">
      <c r="B469" s="237"/>
      <c r="C469" s="246">
        <f t="shared" si="55"/>
        <v>359</v>
      </c>
      <c r="D469" s="335" t="s">
        <v>982</v>
      </c>
      <c r="E469" s="247" t="s">
        <v>119</v>
      </c>
      <c r="F469" s="335" t="s">
        <v>982</v>
      </c>
      <c r="G469" s="292" t="s">
        <v>983</v>
      </c>
      <c r="H469" s="249" t="s">
        <v>475</v>
      </c>
      <c r="I469" s="250">
        <v>18.5</v>
      </c>
      <c r="J469" s="251"/>
      <c r="K469" s="293">
        <f t="shared" si="54"/>
        <v>0</v>
      </c>
      <c r="L469" s="245"/>
      <c r="M469" s="236"/>
    </row>
    <row r="470" spans="2:13" s="230" customFormat="1" ht="40.5">
      <c r="B470" s="237"/>
      <c r="C470" s="246">
        <f t="shared" si="55"/>
        <v>360</v>
      </c>
      <c r="D470" s="335" t="s">
        <v>984</v>
      </c>
      <c r="E470" s="247" t="s">
        <v>119</v>
      </c>
      <c r="F470" s="335" t="s">
        <v>984</v>
      </c>
      <c r="G470" s="292" t="s">
        <v>985</v>
      </c>
      <c r="H470" s="249" t="s">
        <v>475</v>
      </c>
      <c r="I470" s="250">
        <v>52.61</v>
      </c>
      <c r="J470" s="251"/>
      <c r="K470" s="293">
        <f t="shared" si="54"/>
        <v>0</v>
      </c>
      <c r="L470" s="245"/>
      <c r="M470" s="236"/>
    </row>
    <row r="471" spans="2:13" s="230" customFormat="1" ht="40.5">
      <c r="B471" s="237"/>
      <c r="C471" s="246">
        <f t="shared" si="55"/>
        <v>361</v>
      </c>
      <c r="D471" s="335" t="s">
        <v>986</v>
      </c>
      <c r="E471" s="247" t="s">
        <v>119</v>
      </c>
      <c r="F471" s="335" t="s">
        <v>986</v>
      </c>
      <c r="G471" s="292" t="s">
        <v>987</v>
      </c>
      <c r="H471" s="249" t="s">
        <v>475</v>
      </c>
      <c r="I471" s="250">
        <v>58.48</v>
      </c>
      <c r="J471" s="251"/>
      <c r="K471" s="293">
        <f t="shared" si="54"/>
        <v>0</v>
      </c>
      <c r="L471" s="245"/>
      <c r="M471" s="236"/>
    </row>
    <row r="472" spans="2:13" s="230" customFormat="1" ht="40.5">
      <c r="B472" s="237"/>
      <c r="C472" s="246">
        <f t="shared" si="55"/>
        <v>362</v>
      </c>
      <c r="D472" s="335" t="s">
        <v>988</v>
      </c>
      <c r="E472" s="247" t="s">
        <v>119</v>
      </c>
      <c r="F472" s="335" t="s">
        <v>988</v>
      </c>
      <c r="G472" s="292" t="s">
        <v>989</v>
      </c>
      <c r="H472" s="249" t="s">
        <v>475</v>
      </c>
      <c r="I472" s="250">
        <v>181.32</v>
      </c>
      <c r="J472" s="251"/>
      <c r="K472" s="293">
        <f t="shared" si="54"/>
        <v>0</v>
      </c>
      <c r="L472" s="245"/>
      <c r="M472" s="236"/>
    </row>
    <row r="473" spans="2:13" s="230" customFormat="1" ht="40.5">
      <c r="B473" s="237"/>
      <c r="C473" s="246">
        <f t="shared" si="55"/>
        <v>363</v>
      </c>
      <c r="D473" s="335" t="s">
        <v>990</v>
      </c>
      <c r="E473" s="247" t="s">
        <v>119</v>
      </c>
      <c r="F473" s="335" t="s">
        <v>990</v>
      </c>
      <c r="G473" s="292" t="s">
        <v>991</v>
      </c>
      <c r="H473" s="249" t="s">
        <v>475</v>
      </c>
      <c r="I473" s="250">
        <v>30.71</v>
      </c>
      <c r="J473" s="251"/>
      <c r="K473" s="293">
        <f t="shared" si="54"/>
        <v>0</v>
      </c>
      <c r="L473" s="245"/>
      <c r="M473" s="236"/>
    </row>
    <row r="474" spans="2:13" s="230" customFormat="1" ht="40.5">
      <c r="B474" s="237"/>
      <c r="C474" s="331">
        <f t="shared" si="55"/>
        <v>364</v>
      </c>
      <c r="D474" s="335" t="s">
        <v>992</v>
      </c>
      <c r="E474" s="247" t="s">
        <v>119</v>
      </c>
      <c r="F474" s="335" t="s">
        <v>992</v>
      </c>
      <c r="G474" s="292" t="s">
        <v>993</v>
      </c>
      <c r="H474" s="249" t="s">
        <v>475</v>
      </c>
      <c r="I474" s="250">
        <v>181.96</v>
      </c>
      <c r="J474" s="258"/>
      <c r="K474" s="293">
        <f t="shared" si="54"/>
        <v>0</v>
      </c>
      <c r="L474" s="245"/>
      <c r="M474" s="236"/>
    </row>
    <row r="475" spans="2:13" s="230" customFormat="1" ht="16" thickBot="1">
      <c r="B475" s="237"/>
      <c r="C475" s="365"/>
      <c r="D475" s="366"/>
      <c r="E475" s="366"/>
      <c r="F475" s="366"/>
      <c r="G475" s="367"/>
      <c r="H475" s="366"/>
      <c r="I475" s="368"/>
      <c r="J475" s="369"/>
      <c r="K475" s="405">
        <f>SUM(K467:K474)</f>
        <v>0</v>
      </c>
      <c r="L475" s="245"/>
      <c r="M475" s="236"/>
    </row>
    <row r="476" spans="2:13" s="236" customFormat="1" ht="15.5">
      <c r="B476" s="237"/>
      <c r="C476" s="511" t="s">
        <v>994</v>
      </c>
      <c r="D476" s="512"/>
      <c r="E476" s="512"/>
      <c r="F476" s="512"/>
      <c r="G476" s="512"/>
      <c r="H476" s="398"/>
      <c r="I476" s="398"/>
      <c r="J476" s="399"/>
      <c r="K476" s="400"/>
      <c r="L476" s="245"/>
    </row>
    <row r="477" spans="2:13" s="236" customFormat="1" ht="40.5">
      <c r="B477" s="237"/>
      <c r="C477" s="238">
        <f>C474+1</f>
        <v>365</v>
      </c>
      <c r="D477" s="313" t="s">
        <v>995</v>
      </c>
      <c r="E477" s="247" t="s">
        <v>119</v>
      </c>
      <c r="F477" s="313" t="s">
        <v>995</v>
      </c>
      <c r="G477" s="319" t="s">
        <v>996</v>
      </c>
      <c r="H477" s="314" t="s">
        <v>475</v>
      </c>
      <c r="I477" s="320">
        <v>29.4</v>
      </c>
      <c r="J477" s="306"/>
      <c r="K477" s="307">
        <f t="shared" ref="K477:K481" si="56">ROUND(I477*J477,2)</f>
        <v>0</v>
      </c>
      <c r="L477" s="245"/>
    </row>
    <row r="478" spans="2:13" s="236" customFormat="1" ht="40.5">
      <c r="B478" s="237"/>
      <c r="C478" s="246">
        <f t="shared" ref="C478:C481" si="57">C477+1</f>
        <v>366</v>
      </c>
      <c r="D478" s="335" t="s">
        <v>997</v>
      </c>
      <c r="E478" s="247" t="s">
        <v>119</v>
      </c>
      <c r="F478" s="335" t="s">
        <v>997</v>
      </c>
      <c r="G478" s="292" t="s">
        <v>998</v>
      </c>
      <c r="H478" s="249" t="s">
        <v>475</v>
      </c>
      <c r="I478" s="250">
        <v>593.21</v>
      </c>
      <c r="J478" s="251"/>
      <c r="K478" s="293">
        <f t="shared" si="56"/>
        <v>0</v>
      </c>
      <c r="L478" s="245"/>
    </row>
    <row r="479" spans="2:13" s="236" customFormat="1" ht="40.5">
      <c r="B479" s="237"/>
      <c r="C479" s="246">
        <f t="shared" si="57"/>
        <v>367</v>
      </c>
      <c r="D479" s="335" t="s">
        <v>999</v>
      </c>
      <c r="E479" s="247" t="s">
        <v>119</v>
      </c>
      <c r="F479" s="335" t="s">
        <v>999</v>
      </c>
      <c r="G479" s="292" t="s">
        <v>1000</v>
      </c>
      <c r="H479" s="249" t="s">
        <v>475</v>
      </c>
      <c r="I479" s="250">
        <v>1589.41</v>
      </c>
      <c r="J479" s="251"/>
      <c r="K479" s="293">
        <f t="shared" si="56"/>
        <v>0</v>
      </c>
      <c r="L479" s="245"/>
    </row>
    <row r="480" spans="2:13" s="236" customFormat="1" ht="40.5">
      <c r="B480" s="237"/>
      <c r="C480" s="246">
        <f t="shared" si="57"/>
        <v>368</v>
      </c>
      <c r="D480" s="335" t="s">
        <v>1001</v>
      </c>
      <c r="E480" s="247" t="s">
        <v>119</v>
      </c>
      <c r="F480" s="335" t="s">
        <v>1001</v>
      </c>
      <c r="G480" s="292" t="s">
        <v>979</v>
      </c>
      <c r="H480" s="249" t="s">
        <v>475</v>
      </c>
      <c r="I480" s="250">
        <v>378.77</v>
      </c>
      <c r="J480" s="251"/>
      <c r="K480" s="293">
        <f t="shared" si="56"/>
        <v>0</v>
      </c>
      <c r="L480" s="245"/>
    </row>
    <row r="481" spans="2:13" s="236" customFormat="1" ht="40.5">
      <c r="B481" s="237"/>
      <c r="C481" s="246">
        <f t="shared" si="57"/>
        <v>369</v>
      </c>
      <c r="D481" s="335" t="s">
        <v>1002</v>
      </c>
      <c r="E481" s="247" t="s">
        <v>119</v>
      </c>
      <c r="F481" s="335" t="s">
        <v>1002</v>
      </c>
      <c r="G481" s="292" t="s">
        <v>983</v>
      </c>
      <c r="H481" s="249" t="s">
        <v>475</v>
      </c>
      <c r="I481" s="250">
        <v>280.82</v>
      </c>
      <c r="J481" s="258"/>
      <c r="K481" s="293">
        <f t="shared" si="56"/>
        <v>0</v>
      </c>
      <c r="L481" s="245"/>
    </row>
    <row r="482" spans="2:13" s="236" customFormat="1" ht="15.5">
      <c r="B482" s="237"/>
      <c r="C482" s="365"/>
      <c r="D482" s="366"/>
      <c r="E482" s="366"/>
      <c r="F482" s="366"/>
      <c r="G482" s="367"/>
      <c r="H482" s="366"/>
      <c r="I482" s="368"/>
      <c r="J482" s="369"/>
      <c r="K482" s="370">
        <f>SUM(K477:K481)</f>
        <v>0</v>
      </c>
      <c r="L482" s="245"/>
    </row>
    <row r="483" spans="2:13" s="236" customFormat="1" ht="15.5">
      <c r="B483" s="237"/>
      <c r="C483" s="505" t="s">
        <v>1003</v>
      </c>
      <c r="D483" s="506"/>
      <c r="E483" s="506"/>
      <c r="F483" s="506"/>
      <c r="G483" s="506"/>
      <c r="H483" s="354"/>
      <c r="I483" s="354"/>
      <c r="J483" s="355"/>
      <c r="K483" s="356"/>
      <c r="L483" s="245"/>
    </row>
    <row r="484" spans="2:13" s="236" customFormat="1" ht="15.5">
      <c r="B484" s="237"/>
      <c r="C484" s="511" t="s">
        <v>1004</v>
      </c>
      <c r="D484" s="512"/>
      <c r="E484" s="512"/>
      <c r="F484" s="512"/>
      <c r="G484" s="512"/>
      <c r="H484" s="398"/>
      <c r="I484" s="398"/>
      <c r="J484" s="399"/>
      <c r="K484" s="400"/>
      <c r="L484" s="245"/>
    </row>
    <row r="485" spans="2:13" s="236" customFormat="1" ht="40.5">
      <c r="B485" s="237"/>
      <c r="C485" s="238">
        <f>C481+1</f>
        <v>370</v>
      </c>
      <c r="D485" s="313" t="s">
        <v>1005</v>
      </c>
      <c r="E485" s="247" t="s">
        <v>119</v>
      </c>
      <c r="F485" s="313" t="s">
        <v>1005</v>
      </c>
      <c r="G485" s="406" t="s">
        <v>1006</v>
      </c>
      <c r="H485" s="316" t="s">
        <v>114</v>
      </c>
      <c r="I485" s="317">
        <v>47</v>
      </c>
      <c r="J485" s="306"/>
      <c r="K485" s="307">
        <f t="shared" ref="K485:K492" si="58">ROUND(I485*J485,2)</f>
        <v>0</v>
      </c>
      <c r="L485" s="245"/>
    </row>
    <row r="486" spans="2:13" s="236" customFormat="1" ht="40.5">
      <c r="B486" s="237"/>
      <c r="C486" s="246">
        <f t="shared" ref="C486:C492" si="59">C485+1</f>
        <v>371</v>
      </c>
      <c r="D486" s="335" t="s">
        <v>1007</v>
      </c>
      <c r="E486" s="247" t="s">
        <v>119</v>
      </c>
      <c r="F486" s="335" t="s">
        <v>1007</v>
      </c>
      <c r="G486" s="292" t="s">
        <v>1008</v>
      </c>
      <c r="H486" s="271" t="s">
        <v>114</v>
      </c>
      <c r="I486" s="272">
        <v>7</v>
      </c>
      <c r="J486" s="251"/>
      <c r="K486" s="293">
        <f t="shared" si="58"/>
        <v>0</v>
      </c>
      <c r="L486" s="245"/>
    </row>
    <row r="487" spans="2:13" s="236" customFormat="1" ht="40.5">
      <c r="B487" s="237"/>
      <c r="C487" s="246">
        <f t="shared" si="59"/>
        <v>372</v>
      </c>
      <c r="D487" s="335" t="s">
        <v>1009</v>
      </c>
      <c r="E487" s="247" t="s">
        <v>119</v>
      </c>
      <c r="F487" s="335" t="s">
        <v>1009</v>
      </c>
      <c r="G487" s="292" t="s">
        <v>1010</v>
      </c>
      <c r="H487" s="271" t="s">
        <v>114</v>
      </c>
      <c r="I487" s="272">
        <v>11</v>
      </c>
      <c r="J487" s="251"/>
      <c r="K487" s="293">
        <f t="shared" si="58"/>
        <v>0</v>
      </c>
      <c r="L487" s="245"/>
    </row>
    <row r="488" spans="2:13" s="236" customFormat="1" ht="40.5">
      <c r="B488" s="237"/>
      <c r="C488" s="246">
        <f t="shared" si="59"/>
        <v>373</v>
      </c>
      <c r="D488" s="335" t="s">
        <v>1011</v>
      </c>
      <c r="E488" s="247" t="s">
        <v>119</v>
      </c>
      <c r="F488" s="335" t="s">
        <v>1011</v>
      </c>
      <c r="G488" s="292" t="s">
        <v>1012</v>
      </c>
      <c r="H488" s="271" t="s">
        <v>114</v>
      </c>
      <c r="I488" s="272">
        <v>32</v>
      </c>
      <c r="J488" s="251"/>
      <c r="K488" s="293">
        <f t="shared" si="58"/>
        <v>0</v>
      </c>
      <c r="L488" s="245"/>
    </row>
    <row r="489" spans="2:13" s="236" customFormat="1" ht="40.5">
      <c r="B489" s="237"/>
      <c r="C489" s="246">
        <f t="shared" si="59"/>
        <v>374</v>
      </c>
      <c r="D489" s="335" t="s">
        <v>1013</v>
      </c>
      <c r="E489" s="247" t="s">
        <v>119</v>
      </c>
      <c r="F489" s="335" t="s">
        <v>1013</v>
      </c>
      <c r="G489" s="292" t="s">
        <v>1014</v>
      </c>
      <c r="H489" s="271" t="s">
        <v>114</v>
      </c>
      <c r="I489" s="272">
        <v>43</v>
      </c>
      <c r="J489" s="251"/>
      <c r="K489" s="293">
        <f t="shared" si="58"/>
        <v>0</v>
      </c>
      <c r="L489" s="245"/>
    </row>
    <row r="490" spans="2:13" s="236" customFormat="1" ht="40.5">
      <c r="B490" s="237"/>
      <c r="C490" s="246">
        <f t="shared" si="59"/>
        <v>375</v>
      </c>
      <c r="D490" s="335" t="s">
        <v>1015</v>
      </c>
      <c r="E490" s="247" t="s">
        <v>119</v>
      </c>
      <c r="F490" s="335" t="s">
        <v>1015</v>
      </c>
      <c r="G490" s="292" t="s">
        <v>1016</v>
      </c>
      <c r="H490" s="271" t="s">
        <v>114</v>
      </c>
      <c r="I490" s="272">
        <v>151</v>
      </c>
      <c r="J490" s="251"/>
      <c r="K490" s="293">
        <f t="shared" si="58"/>
        <v>0</v>
      </c>
      <c r="L490" s="245"/>
    </row>
    <row r="491" spans="2:13" s="236" customFormat="1" ht="40.5">
      <c r="B491" s="237"/>
      <c r="C491" s="246">
        <f t="shared" si="59"/>
        <v>376</v>
      </c>
      <c r="D491" s="335" t="s">
        <v>1017</v>
      </c>
      <c r="E491" s="247" t="s">
        <v>119</v>
      </c>
      <c r="F491" s="335" t="s">
        <v>1017</v>
      </c>
      <c r="G491" s="292" t="s">
        <v>1018</v>
      </c>
      <c r="H491" s="271" t="s">
        <v>114</v>
      </c>
      <c r="I491" s="272">
        <v>26</v>
      </c>
      <c r="J491" s="251"/>
      <c r="K491" s="293">
        <f t="shared" si="58"/>
        <v>0</v>
      </c>
      <c r="L491" s="245"/>
    </row>
    <row r="492" spans="2:13" s="236" customFormat="1" ht="40.5">
      <c r="B492" s="237"/>
      <c r="C492" s="246">
        <f t="shared" si="59"/>
        <v>377</v>
      </c>
      <c r="D492" s="335" t="s">
        <v>1019</v>
      </c>
      <c r="E492" s="247" t="s">
        <v>119</v>
      </c>
      <c r="F492" s="335" t="s">
        <v>1019</v>
      </c>
      <c r="G492" s="292" t="s">
        <v>1020</v>
      </c>
      <c r="H492" s="271" t="s">
        <v>114</v>
      </c>
      <c r="I492" s="272">
        <v>182</v>
      </c>
      <c r="J492" s="258"/>
      <c r="K492" s="293">
        <f t="shared" si="58"/>
        <v>0</v>
      </c>
      <c r="L492" s="245"/>
    </row>
    <row r="493" spans="2:13" s="230" customFormat="1" ht="15.5">
      <c r="B493" s="231"/>
      <c r="C493" s="374"/>
      <c r="D493" s="375"/>
      <c r="E493" s="375"/>
      <c r="F493" s="375"/>
      <c r="G493" s="367"/>
      <c r="H493" s="366"/>
      <c r="I493" s="368"/>
      <c r="J493" s="369"/>
      <c r="K493" s="370">
        <f>SUM(K485:K492)</f>
        <v>0</v>
      </c>
      <c r="L493" s="245"/>
      <c r="M493" s="236"/>
    </row>
    <row r="494" spans="2:13" s="230" customFormat="1" ht="15.5">
      <c r="B494" s="231"/>
      <c r="C494" s="511" t="s">
        <v>1021</v>
      </c>
      <c r="D494" s="512"/>
      <c r="E494" s="512"/>
      <c r="F494" s="512"/>
      <c r="G494" s="512"/>
      <c r="H494" s="398"/>
      <c r="I494" s="398"/>
      <c r="J494" s="399"/>
      <c r="K494" s="407"/>
      <c r="L494" s="235"/>
    </row>
    <row r="495" spans="2:13" s="230" customFormat="1" ht="40.5">
      <c r="B495" s="231"/>
      <c r="C495" s="238">
        <f>C492+1</f>
        <v>378</v>
      </c>
      <c r="D495" s="313" t="s">
        <v>1022</v>
      </c>
      <c r="E495" s="247" t="s">
        <v>119</v>
      </c>
      <c r="F495" s="313" t="s">
        <v>1022</v>
      </c>
      <c r="G495" s="329" t="s">
        <v>1023</v>
      </c>
      <c r="H495" s="314" t="s">
        <v>114</v>
      </c>
      <c r="I495" s="320">
        <v>15</v>
      </c>
      <c r="J495" s="306"/>
      <c r="K495" s="307">
        <f t="shared" ref="K495:K499" si="60">ROUND(I495*J495,2)</f>
        <v>0</v>
      </c>
      <c r="L495" s="245"/>
      <c r="M495" s="236"/>
    </row>
    <row r="496" spans="2:13" s="230" customFormat="1" ht="40.5">
      <c r="B496" s="231"/>
      <c r="C496" s="334">
        <f t="shared" ref="C496:C499" si="61">C495+1</f>
        <v>379</v>
      </c>
      <c r="D496" s="335" t="s">
        <v>1024</v>
      </c>
      <c r="E496" s="247" t="s">
        <v>119</v>
      </c>
      <c r="F496" s="335" t="s">
        <v>1024</v>
      </c>
      <c r="G496" s="408" t="s">
        <v>1025</v>
      </c>
      <c r="H496" s="336" t="s">
        <v>114</v>
      </c>
      <c r="I496" s="358">
        <v>297</v>
      </c>
      <c r="J496" s="251"/>
      <c r="K496" s="293">
        <f t="shared" si="60"/>
        <v>0</v>
      </c>
      <c r="L496" s="245"/>
      <c r="M496" s="236"/>
    </row>
    <row r="497" spans="2:13" s="230" customFormat="1" ht="40.5">
      <c r="B497" s="231"/>
      <c r="C497" s="334">
        <f t="shared" si="61"/>
        <v>380</v>
      </c>
      <c r="D497" s="335" t="s">
        <v>1026</v>
      </c>
      <c r="E497" s="247" t="s">
        <v>119</v>
      </c>
      <c r="F497" s="335" t="s">
        <v>1026</v>
      </c>
      <c r="G497" s="408" t="s">
        <v>1027</v>
      </c>
      <c r="H497" s="336" t="s">
        <v>114</v>
      </c>
      <c r="I497" s="358">
        <v>795</v>
      </c>
      <c r="J497" s="251"/>
      <c r="K497" s="293">
        <f t="shared" si="60"/>
        <v>0</v>
      </c>
      <c r="L497" s="245"/>
      <c r="M497" s="236"/>
    </row>
    <row r="498" spans="2:13" s="230" customFormat="1" ht="40.5">
      <c r="B498" s="231"/>
      <c r="C498" s="334">
        <f t="shared" si="61"/>
        <v>381</v>
      </c>
      <c r="D498" s="335" t="s">
        <v>1028</v>
      </c>
      <c r="E498" s="247" t="s">
        <v>119</v>
      </c>
      <c r="F498" s="335" t="s">
        <v>1028</v>
      </c>
      <c r="G498" s="408" t="s">
        <v>1029</v>
      </c>
      <c r="H498" s="336" t="s">
        <v>114</v>
      </c>
      <c r="I498" s="358">
        <v>189</v>
      </c>
      <c r="J498" s="251"/>
      <c r="K498" s="293">
        <f t="shared" si="60"/>
        <v>0</v>
      </c>
      <c r="L498" s="245"/>
      <c r="M498" s="236"/>
    </row>
    <row r="499" spans="2:13" s="230" customFormat="1" ht="40.5">
      <c r="B499" s="231"/>
      <c r="C499" s="334">
        <f t="shared" si="61"/>
        <v>382</v>
      </c>
      <c r="D499" s="335" t="s">
        <v>1030</v>
      </c>
      <c r="E499" s="247" t="s">
        <v>119</v>
      </c>
      <c r="F499" s="335" t="s">
        <v>1030</v>
      </c>
      <c r="G499" s="408" t="s">
        <v>1031</v>
      </c>
      <c r="H499" s="336" t="s">
        <v>114</v>
      </c>
      <c r="I499" s="358">
        <v>140</v>
      </c>
      <c r="J499" s="258"/>
      <c r="K499" s="293">
        <f t="shared" si="60"/>
        <v>0</v>
      </c>
      <c r="L499" s="245"/>
      <c r="M499" s="236"/>
    </row>
    <row r="500" spans="2:13" s="230" customFormat="1" ht="15.5">
      <c r="B500" s="231"/>
      <c r="C500" s="374"/>
      <c r="D500" s="375"/>
      <c r="E500" s="375"/>
      <c r="F500" s="375"/>
      <c r="G500" s="376"/>
      <c r="H500" s="375"/>
      <c r="I500" s="377"/>
      <c r="J500" s="369"/>
      <c r="K500" s="370">
        <f t="shared" ref="K500" si="62">SUM(K495:K499)</f>
        <v>0</v>
      </c>
      <c r="L500" s="245"/>
      <c r="M500" s="236"/>
    </row>
    <row r="501" spans="2:13" s="236" customFormat="1" ht="15.5">
      <c r="B501" s="237"/>
      <c r="C501" s="505" t="s">
        <v>1032</v>
      </c>
      <c r="D501" s="506"/>
      <c r="E501" s="506"/>
      <c r="F501" s="506"/>
      <c r="G501" s="506"/>
      <c r="H501" s="354"/>
      <c r="I501" s="354"/>
      <c r="J501" s="355"/>
      <c r="K501" s="356"/>
      <c r="L501" s="245"/>
    </row>
    <row r="502" spans="2:13" s="236" customFormat="1" ht="15.5">
      <c r="B502" s="237"/>
      <c r="C502" s="511" t="s">
        <v>1033</v>
      </c>
      <c r="D502" s="512"/>
      <c r="E502" s="512"/>
      <c r="F502" s="512"/>
      <c r="G502" s="512"/>
      <c r="H502" s="398"/>
      <c r="I502" s="398"/>
      <c r="J502" s="399"/>
      <c r="K502" s="400"/>
      <c r="L502" s="245"/>
    </row>
    <row r="503" spans="2:13" s="236" customFormat="1" ht="40.5">
      <c r="B503" s="237"/>
      <c r="C503" s="238">
        <f>C499+1</f>
        <v>383</v>
      </c>
      <c r="D503" s="313" t="s">
        <v>1034</v>
      </c>
      <c r="E503" s="247" t="s">
        <v>119</v>
      </c>
      <c r="F503" s="314" t="s">
        <v>1034</v>
      </c>
      <c r="G503" s="406" t="s">
        <v>1035</v>
      </c>
      <c r="H503" s="316" t="s">
        <v>114</v>
      </c>
      <c r="I503" s="317">
        <v>5</v>
      </c>
      <c r="J503" s="306"/>
      <c r="K503" s="307">
        <f t="shared" ref="K503:K506" si="63">ROUND(I503*J503,2)</f>
        <v>0</v>
      </c>
      <c r="L503" s="245"/>
    </row>
    <row r="504" spans="2:13" s="236" customFormat="1" ht="40.5">
      <c r="B504" s="237"/>
      <c r="C504" s="246">
        <f t="shared" ref="C504:C506" si="64">C503+1</f>
        <v>384</v>
      </c>
      <c r="D504" s="335" t="s">
        <v>1036</v>
      </c>
      <c r="E504" s="247" t="s">
        <v>100</v>
      </c>
      <c r="F504" s="249" t="s">
        <v>1037</v>
      </c>
      <c r="G504" s="292" t="s">
        <v>1038</v>
      </c>
      <c r="H504" s="271" t="s">
        <v>114</v>
      </c>
      <c r="I504" s="272">
        <v>1</v>
      </c>
      <c r="J504" s="251"/>
      <c r="K504" s="293">
        <f t="shared" si="63"/>
        <v>0</v>
      </c>
      <c r="L504" s="245"/>
    </row>
    <row r="505" spans="2:13" s="236" customFormat="1" ht="40.5">
      <c r="B505" s="237"/>
      <c r="C505" s="246">
        <f t="shared" si="64"/>
        <v>385</v>
      </c>
      <c r="D505" s="335" t="s">
        <v>1039</v>
      </c>
      <c r="E505" s="247" t="s">
        <v>119</v>
      </c>
      <c r="F505" s="249" t="s">
        <v>1039</v>
      </c>
      <c r="G505" s="292" t="s">
        <v>1040</v>
      </c>
      <c r="H505" s="271" t="s">
        <v>114</v>
      </c>
      <c r="I505" s="272">
        <v>38</v>
      </c>
      <c r="J505" s="251"/>
      <c r="K505" s="293">
        <f t="shared" si="63"/>
        <v>0</v>
      </c>
      <c r="L505" s="245"/>
    </row>
    <row r="506" spans="2:13" s="236" customFormat="1" ht="40.5">
      <c r="B506" s="237"/>
      <c r="C506" s="246">
        <f t="shared" si="64"/>
        <v>386</v>
      </c>
      <c r="D506" s="335" t="s">
        <v>1041</v>
      </c>
      <c r="E506" s="247" t="s">
        <v>119</v>
      </c>
      <c r="F506" s="256" t="s">
        <v>1041</v>
      </c>
      <c r="G506" s="292" t="s">
        <v>1042</v>
      </c>
      <c r="H506" s="271" t="s">
        <v>114</v>
      </c>
      <c r="I506" s="272">
        <v>1</v>
      </c>
      <c r="J506" s="258"/>
      <c r="K506" s="293">
        <f t="shared" si="63"/>
        <v>0</v>
      </c>
      <c r="L506" s="245"/>
    </row>
    <row r="507" spans="2:13" s="230" customFormat="1" ht="15.5">
      <c r="B507" s="231"/>
      <c r="C507" s="374"/>
      <c r="D507" s="375"/>
      <c r="E507" s="375"/>
      <c r="F507" s="375"/>
      <c r="G507" s="376"/>
      <c r="H507" s="375"/>
      <c r="I507" s="377"/>
      <c r="J507" s="369"/>
      <c r="K507" s="370">
        <f>SUM(K503:K506)</f>
        <v>0</v>
      </c>
      <c r="L507" s="235"/>
    </row>
    <row r="508" spans="2:13" s="236" customFormat="1" ht="15.5">
      <c r="B508" s="237"/>
      <c r="C508" s="511" t="s">
        <v>1043</v>
      </c>
      <c r="D508" s="512"/>
      <c r="E508" s="512"/>
      <c r="F508" s="512"/>
      <c r="G508" s="512"/>
      <c r="H508" s="398"/>
      <c r="I508" s="398"/>
      <c r="J508" s="399"/>
      <c r="K508" s="400"/>
      <c r="L508" s="245"/>
    </row>
    <row r="509" spans="2:13" s="230" customFormat="1" ht="40.5">
      <c r="B509" s="231"/>
      <c r="C509" s="238">
        <f>C506+1</f>
        <v>387</v>
      </c>
      <c r="D509" s="313" t="s">
        <v>1044</v>
      </c>
      <c r="E509" s="247" t="s">
        <v>100</v>
      </c>
      <c r="F509" s="313" t="s">
        <v>1045</v>
      </c>
      <c r="G509" s="329" t="s">
        <v>1046</v>
      </c>
      <c r="H509" s="314" t="s">
        <v>143</v>
      </c>
      <c r="I509" s="320">
        <v>106.31</v>
      </c>
      <c r="J509" s="306"/>
      <c r="K509" s="307">
        <f t="shared" ref="K509:K512" si="65">ROUND(I509*J509,2)</f>
        <v>0</v>
      </c>
      <c r="L509" s="245"/>
      <c r="M509" s="236"/>
    </row>
    <row r="510" spans="2:13" s="230" customFormat="1" ht="40.5">
      <c r="B510" s="231"/>
      <c r="C510" s="334">
        <f t="shared" ref="C510:C512" si="66">C509+1</f>
        <v>388</v>
      </c>
      <c r="D510" s="335" t="s">
        <v>1047</v>
      </c>
      <c r="E510" s="247" t="s">
        <v>119</v>
      </c>
      <c r="F510" s="335" t="s">
        <v>1047</v>
      </c>
      <c r="G510" s="408" t="s">
        <v>1048</v>
      </c>
      <c r="H510" s="336" t="s">
        <v>143</v>
      </c>
      <c r="I510" s="358">
        <v>57.13</v>
      </c>
      <c r="J510" s="251"/>
      <c r="K510" s="293">
        <f t="shared" si="65"/>
        <v>0</v>
      </c>
      <c r="L510" s="245"/>
      <c r="M510" s="236"/>
    </row>
    <row r="511" spans="2:13" s="230" customFormat="1" ht="40.5">
      <c r="B511" s="231"/>
      <c r="C511" s="334">
        <f t="shared" si="66"/>
        <v>389</v>
      </c>
      <c r="D511" s="335" t="s">
        <v>1049</v>
      </c>
      <c r="E511" s="247" t="s">
        <v>100</v>
      </c>
      <c r="F511" s="335" t="s">
        <v>291</v>
      </c>
      <c r="G511" s="408" t="s">
        <v>292</v>
      </c>
      <c r="H511" s="336" t="s">
        <v>143</v>
      </c>
      <c r="I511" s="358">
        <v>2.5299999999999998</v>
      </c>
      <c r="J511" s="251"/>
      <c r="K511" s="293">
        <f t="shared" si="65"/>
        <v>0</v>
      </c>
      <c r="L511" s="245"/>
      <c r="M511" s="236"/>
    </row>
    <row r="512" spans="2:13" s="230" customFormat="1" ht="40.5">
      <c r="B512" s="231"/>
      <c r="C512" s="334">
        <f t="shared" si="66"/>
        <v>390</v>
      </c>
      <c r="D512" s="335" t="s">
        <v>1050</v>
      </c>
      <c r="E512" s="247" t="s">
        <v>119</v>
      </c>
      <c r="F512" s="335" t="s">
        <v>1050</v>
      </c>
      <c r="G512" s="408" t="s">
        <v>1051</v>
      </c>
      <c r="H512" s="336" t="s">
        <v>143</v>
      </c>
      <c r="I512" s="358">
        <v>127.58</v>
      </c>
      <c r="J512" s="258"/>
      <c r="K512" s="293">
        <f t="shared" si="65"/>
        <v>0</v>
      </c>
      <c r="L512" s="245"/>
      <c r="M512" s="236"/>
    </row>
    <row r="513" spans="1:13" s="230" customFormat="1" ht="15.5">
      <c r="B513" s="231"/>
      <c r="C513" s="374"/>
      <c r="D513" s="366"/>
      <c r="E513" s="366"/>
      <c r="F513" s="366"/>
      <c r="G513" s="367"/>
      <c r="H513" s="366"/>
      <c r="I513" s="368"/>
      <c r="J513" s="369"/>
      <c r="K513" s="370">
        <f>SUM(K509:K512)</f>
        <v>0</v>
      </c>
      <c r="L513" s="245"/>
      <c r="M513" s="236"/>
    </row>
    <row r="514" spans="1:13" s="230" customFormat="1" ht="15.5">
      <c r="B514" s="231"/>
      <c r="C514" s="505" t="s">
        <v>1052</v>
      </c>
      <c r="D514" s="506"/>
      <c r="E514" s="506"/>
      <c r="F514" s="506"/>
      <c r="G514" s="506"/>
      <c r="H514" s="354"/>
      <c r="I514" s="354"/>
      <c r="J514" s="355"/>
      <c r="K514" s="373"/>
      <c r="L514" s="235"/>
    </row>
    <row r="515" spans="1:13" s="230" customFormat="1" ht="15.5">
      <c r="B515" s="231"/>
      <c r="C515" s="511" t="s">
        <v>1053</v>
      </c>
      <c r="D515" s="512"/>
      <c r="E515" s="512"/>
      <c r="F515" s="512"/>
      <c r="G515" s="512"/>
      <c r="H515" s="398"/>
      <c r="I515" s="398"/>
      <c r="J515" s="399"/>
      <c r="K515" s="407"/>
      <c r="L515" s="235"/>
    </row>
    <row r="516" spans="1:13" s="230" customFormat="1" ht="40.5">
      <c r="A516" s="236"/>
      <c r="B516" s="237"/>
      <c r="C516" s="334">
        <f>C512+1</f>
        <v>391</v>
      </c>
      <c r="D516" s="313" t="s">
        <v>1054</v>
      </c>
      <c r="E516" s="247" t="s">
        <v>100</v>
      </c>
      <c r="F516" s="314" t="s">
        <v>1055</v>
      </c>
      <c r="G516" s="406" t="s">
        <v>1056</v>
      </c>
      <c r="H516" s="316" t="s">
        <v>114</v>
      </c>
      <c r="I516" s="317">
        <v>22</v>
      </c>
      <c r="J516" s="306"/>
      <c r="K516" s="307">
        <f t="shared" ref="K516:K520" si="67">ROUND(I516*J516,2)</f>
        <v>0</v>
      </c>
      <c r="L516" s="245"/>
      <c r="M516" s="236"/>
    </row>
    <row r="517" spans="1:13" s="230" customFormat="1" ht="40.5">
      <c r="A517" s="236"/>
      <c r="B517" s="237"/>
      <c r="C517" s="246">
        <f t="shared" ref="C517:C520" si="68">C516+1</f>
        <v>392</v>
      </c>
      <c r="D517" s="335" t="s">
        <v>1057</v>
      </c>
      <c r="E517" s="247" t="s">
        <v>100</v>
      </c>
      <c r="F517" s="249" t="s">
        <v>1058</v>
      </c>
      <c r="G517" s="292" t="s">
        <v>1059</v>
      </c>
      <c r="H517" s="271" t="s">
        <v>114</v>
      </c>
      <c r="I517" s="272">
        <v>20</v>
      </c>
      <c r="J517" s="251"/>
      <c r="K517" s="293">
        <f t="shared" si="67"/>
        <v>0</v>
      </c>
      <c r="L517" s="245"/>
      <c r="M517" s="236"/>
    </row>
    <row r="518" spans="1:13" s="230" customFormat="1" ht="40.5">
      <c r="A518" s="236"/>
      <c r="B518" s="237"/>
      <c r="C518" s="246">
        <f t="shared" si="68"/>
        <v>393</v>
      </c>
      <c r="D518" s="335" t="s">
        <v>1060</v>
      </c>
      <c r="E518" s="247" t="s">
        <v>100</v>
      </c>
      <c r="F518" s="249" t="s">
        <v>1061</v>
      </c>
      <c r="G518" s="292" t="s">
        <v>1062</v>
      </c>
      <c r="H518" s="271" t="s">
        <v>114</v>
      </c>
      <c r="I518" s="272">
        <v>6</v>
      </c>
      <c r="J518" s="251"/>
      <c r="K518" s="293">
        <f t="shared" si="67"/>
        <v>0</v>
      </c>
      <c r="L518" s="245"/>
      <c r="M518" s="236"/>
    </row>
    <row r="519" spans="1:13" s="230" customFormat="1" ht="40.5">
      <c r="A519" s="236"/>
      <c r="B519" s="237"/>
      <c r="C519" s="246">
        <f t="shared" si="68"/>
        <v>394</v>
      </c>
      <c r="D519" s="335" t="s">
        <v>1063</v>
      </c>
      <c r="E519" s="247" t="s">
        <v>100</v>
      </c>
      <c r="F519" s="249" t="s">
        <v>1064</v>
      </c>
      <c r="G519" s="292" t="s">
        <v>1065</v>
      </c>
      <c r="H519" s="271" t="s">
        <v>114</v>
      </c>
      <c r="I519" s="272">
        <v>10</v>
      </c>
      <c r="J519" s="251"/>
      <c r="K519" s="293">
        <f t="shared" si="67"/>
        <v>0</v>
      </c>
      <c r="L519" s="245"/>
      <c r="M519" s="236"/>
    </row>
    <row r="520" spans="1:13" s="230" customFormat="1" ht="40.5">
      <c r="A520" s="236"/>
      <c r="B520" s="237"/>
      <c r="C520" s="246">
        <f t="shared" si="68"/>
        <v>395</v>
      </c>
      <c r="D520" s="335" t="s">
        <v>1066</v>
      </c>
      <c r="E520" s="247" t="s">
        <v>119</v>
      </c>
      <c r="F520" s="256" t="s">
        <v>1066</v>
      </c>
      <c r="G520" s="292" t="s">
        <v>1067</v>
      </c>
      <c r="H520" s="271" t="s">
        <v>114</v>
      </c>
      <c r="I520" s="272">
        <v>6</v>
      </c>
      <c r="J520" s="258"/>
      <c r="K520" s="293">
        <f t="shared" si="67"/>
        <v>0</v>
      </c>
      <c r="L520" s="245"/>
      <c r="M520" s="236"/>
    </row>
    <row r="521" spans="1:13" s="230" customFormat="1" ht="18.5">
      <c r="A521" s="236"/>
      <c r="B521" s="237"/>
      <c r="C521" s="365"/>
      <c r="D521" s="366"/>
      <c r="E521" s="366"/>
      <c r="F521" s="366"/>
      <c r="G521" s="367"/>
      <c r="H521" s="366"/>
      <c r="I521" s="368"/>
      <c r="J521" s="369"/>
      <c r="K521" s="370">
        <f t="shared" ref="K521" si="69">SUM(K516:K520)</f>
        <v>0</v>
      </c>
      <c r="L521" s="245"/>
      <c r="M521" s="266"/>
    </row>
    <row r="522" spans="1:13" s="230" customFormat="1" ht="15.5">
      <c r="B522" s="231"/>
      <c r="C522" s="505" t="s">
        <v>1068</v>
      </c>
      <c r="D522" s="506"/>
      <c r="E522" s="506"/>
      <c r="F522" s="506"/>
      <c r="G522" s="506"/>
      <c r="H522" s="354"/>
      <c r="I522" s="354"/>
      <c r="J522" s="355"/>
      <c r="K522" s="373"/>
      <c r="L522" s="235"/>
    </row>
    <row r="523" spans="1:13" s="230" customFormat="1" ht="135">
      <c r="B523" s="231"/>
      <c r="C523" s="238">
        <f>C520+1</f>
        <v>396</v>
      </c>
      <c r="D523" s="313" t="s">
        <v>1069</v>
      </c>
      <c r="E523" s="247" t="s">
        <v>119</v>
      </c>
      <c r="F523" s="314" t="s">
        <v>1069</v>
      </c>
      <c r="G523" s="329" t="s">
        <v>1070</v>
      </c>
      <c r="H523" s="314" t="s">
        <v>114</v>
      </c>
      <c r="I523" s="320">
        <v>1</v>
      </c>
      <c r="J523" s="306"/>
      <c r="K523" s="307">
        <f t="shared" ref="K523:K526" si="70">ROUND(I523*J523,2)</f>
        <v>0</v>
      </c>
      <c r="L523" s="245"/>
      <c r="M523" s="236"/>
    </row>
    <row r="524" spans="1:13" s="230" customFormat="1" ht="219" customHeight="1">
      <c r="B524" s="231"/>
      <c r="C524" s="334">
        <f t="shared" ref="C524:C526" si="71">C523+1</f>
        <v>397</v>
      </c>
      <c r="D524" s="335" t="s">
        <v>1071</v>
      </c>
      <c r="E524" s="247" t="s">
        <v>119</v>
      </c>
      <c r="F524" s="249" t="s">
        <v>1071</v>
      </c>
      <c r="G524" s="408" t="s">
        <v>1072</v>
      </c>
      <c r="H524" s="336" t="s">
        <v>114</v>
      </c>
      <c r="I524" s="358">
        <v>1</v>
      </c>
      <c r="J524" s="251"/>
      <c r="K524" s="293">
        <f t="shared" si="70"/>
        <v>0</v>
      </c>
      <c r="L524" s="245"/>
      <c r="M524" s="236"/>
    </row>
    <row r="525" spans="1:13" s="230" customFormat="1" ht="162" customHeight="1">
      <c r="B525" s="231"/>
      <c r="C525" s="334">
        <f t="shared" si="71"/>
        <v>398</v>
      </c>
      <c r="D525" s="335" t="s">
        <v>1073</v>
      </c>
      <c r="E525" s="247" t="s">
        <v>119</v>
      </c>
      <c r="F525" s="249" t="s">
        <v>1073</v>
      </c>
      <c r="G525" s="408" t="s">
        <v>1074</v>
      </c>
      <c r="H525" s="336" t="s">
        <v>114</v>
      </c>
      <c r="I525" s="358">
        <v>1</v>
      </c>
      <c r="J525" s="251"/>
      <c r="K525" s="293">
        <f t="shared" si="70"/>
        <v>0</v>
      </c>
      <c r="L525" s="245"/>
      <c r="M525" s="236"/>
    </row>
    <row r="526" spans="1:13" s="230" customFormat="1" ht="94.5">
      <c r="B526" s="231"/>
      <c r="C526" s="334">
        <f t="shared" si="71"/>
        <v>399</v>
      </c>
      <c r="D526" s="335" t="s">
        <v>1075</v>
      </c>
      <c r="E526" s="247" t="s">
        <v>119</v>
      </c>
      <c r="F526" s="256" t="s">
        <v>1075</v>
      </c>
      <c r="G526" s="408" t="s">
        <v>1076</v>
      </c>
      <c r="H526" s="336" t="s">
        <v>114</v>
      </c>
      <c r="I526" s="358">
        <v>1</v>
      </c>
      <c r="J526" s="258"/>
      <c r="K526" s="293">
        <f t="shared" si="70"/>
        <v>0</v>
      </c>
      <c r="L526" s="245"/>
      <c r="M526" s="236"/>
    </row>
    <row r="527" spans="1:13" s="230" customFormat="1" ht="15.5">
      <c r="B527" s="231"/>
      <c r="C527" s="374"/>
      <c r="D527" s="375"/>
      <c r="E527" s="375"/>
      <c r="F527" s="375"/>
      <c r="G527" s="376"/>
      <c r="H527" s="375"/>
      <c r="I527" s="377"/>
      <c r="J527" s="369"/>
      <c r="K527" s="370">
        <f>SUM(K523:K526)</f>
        <v>0</v>
      </c>
      <c r="L527" s="245"/>
      <c r="M527" s="236"/>
    </row>
    <row r="528" spans="1:13" s="230" customFormat="1" ht="15.5">
      <c r="B528" s="231"/>
      <c r="C528" s="505" t="s">
        <v>1077</v>
      </c>
      <c r="D528" s="506"/>
      <c r="E528" s="506"/>
      <c r="F528" s="506"/>
      <c r="G528" s="506"/>
      <c r="H528" s="354"/>
      <c r="I528" s="354"/>
      <c r="J528" s="355"/>
      <c r="K528" s="373"/>
      <c r="L528" s="235"/>
    </row>
    <row r="529" spans="2:13" s="230" customFormat="1" ht="15.5">
      <c r="B529" s="231"/>
      <c r="C529" s="511" t="s">
        <v>1078</v>
      </c>
      <c r="D529" s="512"/>
      <c r="E529" s="512"/>
      <c r="F529" s="512"/>
      <c r="G529" s="512"/>
      <c r="H529" s="398"/>
      <c r="I529" s="398"/>
      <c r="J529" s="399"/>
      <c r="K529" s="407"/>
      <c r="L529" s="235"/>
    </row>
    <row r="530" spans="2:13" s="230" customFormat="1" ht="40.5">
      <c r="B530" s="231"/>
      <c r="C530" s="334">
        <f>C526+1</f>
        <v>400</v>
      </c>
      <c r="D530" s="313" t="s">
        <v>1079</v>
      </c>
      <c r="E530" s="247" t="s">
        <v>119</v>
      </c>
      <c r="F530" s="313" t="s">
        <v>1079</v>
      </c>
      <c r="G530" s="406" t="s">
        <v>1080</v>
      </c>
      <c r="H530" s="316" t="s">
        <v>114</v>
      </c>
      <c r="I530" s="317">
        <v>5</v>
      </c>
      <c r="J530" s="306"/>
      <c r="K530" s="307">
        <f t="shared" ref="K530:K541" si="72">ROUND(I530*J530,2)</f>
        <v>0</v>
      </c>
      <c r="L530" s="245"/>
      <c r="M530" s="236"/>
    </row>
    <row r="531" spans="2:13" s="230" customFormat="1" ht="40.5">
      <c r="B531" s="231"/>
      <c r="C531" s="246">
        <f t="shared" ref="C531:C541" si="73">C530+1</f>
        <v>401</v>
      </c>
      <c r="D531" s="335" t="s">
        <v>1081</v>
      </c>
      <c r="E531" s="247" t="s">
        <v>119</v>
      </c>
      <c r="F531" s="335" t="s">
        <v>1081</v>
      </c>
      <c r="G531" s="292" t="s">
        <v>1082</v>
      </c>
      <c r="H531" s="271" t="s">
        <v>114</v>
      </c>
      <c r="I531" s="272">
        <v>5</v>
      </c>
      <c r="J531" s="251"/>
      <c r="K531" s="293">
        <f t="shared" si="72"/>
        <v>0</v>
      </c>
      <c r="L531" s="245"/>
      <c r="M531" s="236"/>
    </row>
    <row r="532" spans="2:13" s="230" customFormat="1" ht="40.5">
      <c r="B532" s="231"/>
      <c r="C532" s="246">
        <f t="shared" si="73"/>
        <v>402</v>
      </c>
      <c r="D532" s="335" t="s">
        <v>1083</v>
      </c>
      <c r="E532" s="247" t="s">
        <v>119</v>
      </c>
      <c r="F532" s="335" t="s">
        <v>1083</v>
      </c>
      <c r="G532" s="292" t="s">
        <v>1084</v>
      </c>
      <c r="H532" s="271" t="s">
        <v>114</v>
      </c>
      <c r="I532" s="272">
        <v>3</v>
      </c>
      <c r="J532" s="251"/>
      <c r="K532" s="293">
        <f t="shared" si="72"/>
        <v>0</v>
      </c>
      <c r="L532" s="245"/>
      <c r="M532" s="236"/>
    </row>
    <row r="533" spans="2:13" s="230" customFormat="1" ht="40.5">
      <c r="B533" s="231"/>
      <c r="C533" s="246">
        <f t="shared" si="73"/>
        <v>403</v>
      </c>
      <c r="D533" s="335" t="s">
        <v>1085</v>
      </c>
      <c r="E533" s="247" t="s">
        <v>119</v>
      </c>
      <c r="F533" s="335" t="s">
        <v>1085</v>
      </c>
      <c r="G533" s="292" t="s">
        <v>1086</v>
      </c>
      <c r="H533" s="271" t="s">
        <v>114</v>
      </c>
      <c r="I533" s="272">
        <v>2</v>
      </c>
      <c r="J533" s="251"/>
      <c r="K533" s="293">
        <f t="shared" si="72"/>
        <v>0</v>
      </c>
      <c r="L533" s="245"/>
      <c r="M533" s="236"/>
    </row>
    <row r="534" spans="2:13" s="230" customFormat="1" ht="40.5">
      <c r="B534" s="231"/>
      <c r="C534" s="246">
        <f t="shared" si="73"/>
        <v>404</v>
      </c>
      <c r="D534" s="335" t="s">
        <v>1087</v>
      </c>
      <c r="E534" s="247" t="s">
        <v>119</v>
      </c>
      <c r="F534" s="335" t="s">
        <v>1087</v>
      </c>
      <c r="G534" s="292" t="s">
        <v>1088</v>
      </c>
      <c r="H534" s="271" t="s">
        <v>114</v>
      </c>
      <c r="I534" s="272">
        <v>12</v>
      </c>
      <c r="J534" s="251"/>
      <c r="K534" s="293">
        <f t="shared" si="72"/>
        <v>0</v>
      </c>
      <c r="L534" s="245"/>
      <c r="M534" s="236"/>
    </row>
    <row r="535" spans="2:13" s="230" customFormat="1" ht="40.5">
      <c r="B535" s="231"/>
      <c r="C535" s="246">
        <f t="shared" si="73"/>
        <v>405</v>
      </c>
      <c r="D535" s="335" t="s">
        <v>1089</v>
      </c>
      <c r="E535" s="247" t="s">
        <v>119</v>
      </c>
      <c r="F535" s="335" t="s">
        <v>1089</v>
      </c>
      <c r="G535" s="292" t="s">
        <v>1090</v>
      </c>
      <c r="H535" s="271" t="s">
        <v>114</v>
      </c>
      <c r="I535" s="272">
        <v>6</v>
      </c>
      <c r="J535" s="251"/>
      <c r="K535" s="293">
        <f t="shared" si="72"/>
        <v>0</v>
      </c>
      <c r="L535" s="245"/>
      <c r="M535" s="236"/>
    </row>
    <row r="536" spans="2:13" s="230" customFormat="1" ht="40.5">
      <c r="B536" s="231"/>
      <c r="C536" s="246">
        <f t="shared" si="73"/>
        <v>406</v>
      </c>
      <c r="D536" s="335" t="s">
        <v>1091</v>
      </c>
      <c r="E536" s="247" t="s">
        <v>119</v>
      </c>
      <c r="F536" s="335" t="s">
        <v>1091</v>
      </c>
      <c r="G536" s="292" t="s">
        <v>1092</v>
      </c>
      <c r="H536" s="271" t="s">
        <v>114</v>
      </c>
      <c r="I536" s="272">
        <v>3</v>
      </c>
      <c r="J536" s="251"/>
      <c r="K536" s="293">
        <f t="shared" si="72"/>
        <v>0</v>
      </c>
      <c r="L536" s="245"/>
      <c r="M536" s="236"/>
    </row>
    <row r="537" spans="2:13" s="230" customFormat="1" ht="40.5">
      <c r="B537" s="231"/>
      <c r="C537" s="246">
        <f t="shared" si="73"/>
        <v>407</v>
      </c>
      <c r="D537" s="335" t="s">
        <v>1093</v>
      </c>
      <c r="E537" s="247" t="s">
        <v>119</v>
      </c>
      <c r="F537" s="335" t="s">
        <v>1093</v>
      </c>
      <c r="G537" s="292" t="s">
        <v>1094</v>
      </c>
      <c r="H537" s="271" t="s">
        <v>114</v>
      </c>
      <c r="I537" s="272">
        <v>21</v>
      </c>
      <c r="J537" s="251"/>
      <c r="K537" s="293">
        <f t="shared" si="72"/>
        <v>0</v>
      </c>
      <c r="L537" s="245"/>
      <c r="M537" s="236"/>
    </row>
    <row r="538" spans="2:13" s="230" customFormat="1" ht="40.5">
      <c r="B538" s="231"/>
      <c r="C538" s="246">
        <f t="shared" si="73"/>
        <v>408</v>
      </c>
      <c r="D538" s="335" t="s">
        <v>1095</v>
      </c>
      <c r="E538" s="247" t="s">
        <v>119</v>
      </c>
      <c r="F538" s="335" t="s">
        <v>1095</v>
      </c>
      <c r="G538" s="292" t="s">
        <v>1096</v>
      </c>
      <c r="H538" s="271" t="s">
        <v>114</v>
      </c>
      <c r="I538" s="272">
        <v>2</v>
      </c>
      <c r="J538" s="251"/>
      <c r="K538" s="293">
        <f t="shared" si="72"/>
        <v>0</v>
      </c>
      <c r="L538" s="245"/>
      <c r="M538" s="236"/>
    </row>
    <row r="539" spans="2:13" s="230" customFormat="1" ht="40.5">
      <c r="B539" s="231"/>
      <c r="C539" s="246">
        <f t="shared" si="73"/>
        <v>409</v>
      </c>
      <c r="D539" s="335" t="s">
        <v>1097</v>
      </c>
      <c r="E539" s="247" t="s">
        <v>119</v>
      </c>
      <c r="F539" s="335" t="s">
        <v>1097</v>
      </c>
      <c r="G539" s="292" t="s">
        <v>1098</v>
      </c>
      <c r="H539" s="271" t="s">
        <v>114</v>
      </c>
      <c r="I539" s="272">
        <v>3</v>
      </c>
      <c r="J539" s="251"/>
      <c r="K539" s="293">
        <f t="shared" si="72"/>
        <v>0</v>
      </c>
      <c r="L539" s="245"/>
      <c r="M539" s="236"/>
    </row>
    <row r="540" spans="2:13" s="230" customFormat="1" ht="40.5">
      <c r="B540" s="231"/>
      <c r="C540" s="246">
        <f t="shared" si="73"/>
        <v>410</v>
      </c>
      <c r="D540" s="335" t="s">
        <v>1099</v>
      </c>
      <c r="E540" s="247" t="s">
        <v>119</v>
      </c>
      <c r="F540" s="335" t="s">
        <v>1099</v>
      </c>
      <c r="G540" s="292" t="s">
        <v>1100</v>
      </c>
      <c r="H540" s="271" t="s">
        <v>114</v>
      </c>
      <c r="I540" s="272">
        <v>2</v>
      </c>
      <c r="J540" s="251"/>
      <c r="K540" s="293">
        <f t="shared" si="72"/>
        <v>0</v>
      </c>
      <c r="L540" s="245"/>
      <c r="M540" s="236"/>
    </row>
    <row r="541" spans="2:13" s="230" customFormat="1" ht="40.5">
      <c r="B541" s="231"/>
      <c r="C541" s="246">
        <f t="shared" si="73"/>
        <v>411</v>
      </c>
      <c r="D541" s="335" t="s">
        <v>1101</v>
      </c>
      <c r="E541" s="247" t="s">
        <v>119</v>
      </c>
      <c r="F541" s="335" t="s">
        <v>1101</v>
      </c>
      <c r="G541" s="292" t="s">
        <v>1102</v>
      </c>
      <c r="H541" s="271" t="s">
        <v>114</v>
      </c>
      <c r="I541" s="272">
        <v>1</v>
      </c>
      <c r="J541" s="258"/>
      <c r="K541" s="293">
        <f t="shared" si="72"/>
        <v>0</v>
      </c>
      <c r="L541" s="245"/>
      <c r="M541" s="236"/>
    </row>
    <row r="542" spans="2:13" s="230" customFormat="1" ht="15.5">
      <c r="B542" s="231"/>
      <c r="C542" s="374"/>
      <c r="D542" s="375"/>
      <c r="E542" s="375"/>
      <c r="F542" s="375"/>
      <c r="G542" s="376"/>
      <c r="H542" s="375"/>
      <c r="I542" s="377"/>
      <c r="J542" s="369"/>
      <c r="K542" s="370">
        <f>SUM(K530:K541)</f>
        <v>0</v>
      </c>
      <c r="L542" s="245"/>
      <c r="M542" s="236"/>
    </row>
    <row r="543" spans="2:13" s="230" customFormat="1" ht="15.5">
      <c r="B543" s="231"/>
      <c r="C543" s="511" t="s">
        <v>1103</v>
      </c>
      <c r="D543" s="512"/>
      <c r="E543" s="512"/>
      <c r="F543" s="512"/>
      <c r="G543" s="512"/>
      <c r="H543" s="398"/>
      <c r="I543" s="398"/>
      <c r="J543" s="398"/>
      <c r="K543" s="400"/>
      <c r="L543" s="245"/>
      <c r="M543" s="236"/>
    </row>
    <row r="544" spans="2:13" s="230" customFormat="1" ht="40.5">
      <c r="B544" s="231"/>
      <c r="C544" s="238">
        <f>C541+1</f>
        <v>412</v>
      </c>
      <c r="D544" s="313" t="s">
        <v>1104</v>
      </c>
      <c r="E544" s="247" t="s">
        <v>119</v>
      </c>
      <c r="F544" s="313" t="s">
        <v>1104</v>
      </c>
      <c r="G544" s="329" t="s">
        <v>1105</v>
      </c>
      <c r="H544" s="314" t="s">
        <v>114</v>
      </c>
      <c r="I544" s="320">
        <v>44</v>
      </c>
      <c r="J544" s="306"/>
      <c r="K544" s="307">
        <f t="shared" ref="K544:K547" si="74">ROUND(I544*J544,2)</f>
        <v>0</v>
      </c>
      <c r="L544" s="245"/>
      <c r="M544" s="236"/>
    </row>
    <row r="545" spans="2:13" s="230" customFormat="1" ht="40.5">
      <c r="B545" s="231"/>
      <c r="C545" s="334">
        <f t="shared" ref="C545:C547" si="75">C544+1</f>
        <v>413</v>
      </c>
      <c r="D545" s="335" t="s">
        <v>1106</v>
      </c>
      <c r="E545" s="247" t="s">
        <v>119</v>
      </c>
      <c r="F545" s="335" t="s">
        <v>1106</v>
      </c>
      <c r="G545" s="408" t="s">
        <v>1107</v>
      </c>
      <c r="H545" s="336" t="s">
        <v>114</v>
      </c>
      <c r="I545" s="358">
        <v>2</v>
      </c>
      <c r="J545" s="251"/>
      <c r="K545" s="293">
        <f t="shared" si="74"/>
        <v>0</v>
      </c>
      <c r="L545" s="245"/>
      <c r="M545" s="236"/>
    </row>
    <row r="546" spans="2:13" s="230" customFormat="1" ht="40.5">
      <c r="B546" s="231"/>
      <c r="C546" s="334">
        <f t="shared" si="75"/>
        <v>414</v>
      </c>
      <c r="D546" s="335" t="s">
        <v>1108</v>
      </c>
      <c r="E546" s="247" t="s">
        <v>119</v>
      </c>
      <c r="F546" s="335" t="s">
        <v>1108</v>
      </c>
      <c r="G546" s="408" t="s">
        <v>1109</v>
      </c>
      <c r="H546" s="336" t="s">
        <v>114</v>
      </c>
      <c r="I546" s="358">
        <v>2</v>
      </c>
      <c r="J546" s="251"/>
      <c r="K546" s="293">
        <f t="shared" si="74"/>
        <v>0</v>
      </c>
      <c r="L546" s="245"/>
      <c r="M546" s="236"/>
    </row>
    <row r="547" spans="2:13" s="230" customFormat="1" ht="40.5">
      <c r="B547" s="231"/>
      <c r="C547" s="334">
        <f t="shared" si="75"/>
        <v>415</v>
      </c>
      <c r="D547" s="335" t="s">
        <v>1110</v>
      </c>
      <c r="E547" s="247" t="s">
        <v>119</v>
      </c>
      <c r="F547" s="335" t="s">
        <v>1110</v>
      </c>
      <c r="G547" s="408" t="s">
        <v>1111</v>
      </c>
      <c r="H547" s="336" t="s">
        <v>114</v>
      </c>
      <c r="I547" s="358">
        <v>2</v>
      </c>
      <c r="J547" s="251"/>
      <c r="K547" s="293">
        <f t="shared" si="74"/>
        <v>0</v>
      </c>
      <c r="L547" s="245"/>
      <c r="M547" s="236"/>
    </row>
    <row r="548" spans="2:13" s="230" customFormat="1" ht="15.5">
      <c r="B548" s="231"/>
      <c r="C548" s="365"/>
      <c r="D548" s="366"/>
      <c r="E548" s="366"/>
      <c r="F548" s="366"/>
      <c r="G548" s="367"/>
      <c r="H548" s="366"/>
      <c r="I548" s="368"/>
      <c r="J548" s="369"/>
      <c r="K548" s="370">
        <f>SUM(K544:K547)</f>
        <v>0</v>
      </c>
      <c r="L548" s="245"/>
      <c r="M548" s="236"/>
    </row>
    <row r="549" spans="2:13" s="230" customFormat="1" ht="15.5">
      <c r="B549" s="231"/>
      <c r="C549" s="511" t="s">
        <v>1112</v>
      </c>
      <c r="D549" s="512"/>
      <c r="E549" s="512"/>
      <c r="F549" s="512"/>
      <c r="G549" s="512"/>
      <c r="H549" s="398"/>
      <c r="I549" s="398"/>
      <c r="J549" s="399"/>
      <c r="K549" s="400"/>
      <c r="L549" s="245"/>
      <c r="M549" s="236"/>
    </row>
    <row r="550" spans="2:13" s="230" customFormat="1" ht="40.5">
      <c r="B550" s="231"/>
      <c r="C550" s="334">
        <f>C546+1</f>
        <v>415</v>
      </c>
      <c r="D550" s="313" t="s">
        <v>1113</v>
      </c>
      <c r="E550" s="247" t="s">
        <v>119</v>
      </c>
      <c r="F550" s="314" t="s">
        <v>1113</v>
      </c>
      <c r="G550" s="406" t="s">
        <v>1114</v>
      </c>
      <c r="H550" s="316" t="s">
        <v>114</v>
      </c>
      <c r="I550" s="317">
        <v>2</v>
      </c>
      <c r="J550" s="306"/>
      <c r="K550" s="307">
        <f t="shared" ref="K550:K556" si="76">ROUND(I550*J550,2)</f>
        <v>0</v>
      </c>
      <c r="L550" s="245"/>
      <c r="M550" s="236"/>
    </row>
    <row r="551" spans="2:13" s="230" customFormat="1" ht="40.5">
      <c r="B551" s="231"/>
      <c r="C551" s="246">
        <f t="shared" ref="C551:C556" si="77">C550+1</f>
        <v>416</v>
      </c>
      <c r="D551" s="335" t="s">
        <v>1115</v>
      </c>
      <c r="E551" s="247" t="s">
        <v>119</v>
      </c>
      <c r="F551" s="249" t="s">
        <v>1115</v>
      </c>
      <c r="G551" s="292" t="s">
        <v>1116</v>
      </c>
      <c r="H551" s="271" t="s">
        <v>114</v>
      </c>
      <c r="I551" s="272">
        <v>10</v>
      </c>
      <c r="J551" s="251"/>
      <c r="K551" s="293">
        <f t="shared" si="76"/>
        <v>0</v>
      </c>
      <c r="L551" s="245"/>
      <c r="M551" s="236"/>
    </row>
    <row r="552" spans="2:13" s="230" customFormat="1" ht="40.5">
      <c r="B552" s="231"/>
      <c r="C552" s="246">
        <f t="shared" si="77"/>
        <v>417</v>
      </c>
      <c r="D552" s="335" t="s">
        <v>1117</v>
      </c>
      <c r="E552" s="247" t="s">
        <v>119</v>
      </c>
      <c r="F552" s="249" t="s">
        <v>1117</v>
      </c>
      <c r="G552" s="292" t="s">
        <v>1118</v>
      </c>
      <c r="H552" s="271" t="s">
        <v>114</v>
      </c>
      <c r="I552" s="272">
        <v>8</v>
      </c>
      <c r="J552" s="251"/>
      <c r="K552" s="293">
        <f t="shared" si="76"/>
        <v>0</v>
      </c>
      <c r="L552" s="245"/>
      <c r="M552" s="236"/>
    </row>
    <row r="553" spans="2:13" s="230" customFormat="1" ht="40.5">
      <c r="B553" s="231"/>
      <c r="C553" s="246">
        <f t="shared" si="77"/>
        <v>418</v>
      </c>
      <c r="D553" s="335" t="s">
        <v>1119</v>
      </c>
      <c r="E553" s="247" t="s">
        <v>119</v>
      </c>
      <c r="F553" s="249" t="s">
        <v>1119</v>
      </c>
      <c r="G553" s="292" t="s">
        <v>1120</v>
      </c>
      <c r="H553" s="271" t="s">
        <v>114</v>
      </c>
      <c r="I553" s="272">
        <v>6</v>
      </c>
      <c r="J553" s="251"/>
      <c r="K553" s="293">
        <f t="shared" si="76"/>
        <v>0</v>
      </c>
      <c r="L553" s="245"/>
      <c r="M553" s="236"/>
    </row>
    <row r="554" spans="2:13" s="230" customFormat="1" ht="40.5">
      <c r="B554" s="231"/>
      <c r="C554" s="246">
        <f t="shared" si="77"/>
        <v>419</v>
      </c>
      <c r="D554" s="335" t="s">
        <v>1121</v>
      </c>
      <c r="E554" s="247" t="s">
        <v>119</v>
      </c>
      <c r="F554" s="249" t="s">
        <v>1121</v>
      </c>
      <c r="G554" s="292" t="s">
        <v>1122</v>
      </c>
      <c r="H554" s="271" t="s">
        <v>114</v>
      </c>
      <c r="I554" s="272">
        <v>2</v>
      </c>
      <c r="J554" s="251"/>
      <c r="K554" s="293">
        <f t="shared" si="76"/>
        <v>0</v>
      </c>
      <c r="L554" s="245"/>
      <c r="M554" s="236"/>
    </row>
    <row r="555" spans="2:13" s="230" customFormat="1" ht="40.5">
      <c r="B555" s="231"/>
      <c r="C555" s="246">
        <f t="shared" si="77"/>
        <v>420</v>
      </c>
      <c r="D555" s="335" t="s">
        <v>1123</v>
      </c>
      <c r="E555" s="247" t="s">
        <v>119</v>
      </c>
      <c r="F555" s="249" t="s">
        <v>1123</v>
      </c>
      <c r="G555" s="292" t="s">
        <v>1124</v>
      </c>
      <c r="H555" s="271" t="s">
        <v>114</v>
      </c>
      <c r="I555" s="272">
        <v>2</v>
      </c>
      <c r="J555" s="251"/>
      <c r="K555" s="293">
        <f t="shared" si="76"/>
        <v>0</v>
      </c>
      <c r="L555" s="245"/>
      <c r="M555" s="236"/>
    </row>
    <row r="556" spans="2:13" s="230" customFormat="1" ht="40.5">
      <c r="B556" s="231"/>
      <c r="C556" s="246">
        <f t="shared" si="77"/>
        <v>421</v>
      </c>
      <c r="D556" s="335" t="s">
        <v>1125</v>
      </c>
      <c r="E556" s="247" t="s">
        <v>119</v>
      </c>
      <c r="F556" s="256" t="s">
        <v>1125</v>
      </c>
      <c r="G556" s="292" t="s">
        <v>1126</v>
      </c>
      <c r="H556" s="271" t="s">
        <v>114</v>
      </c>
      <c r="I556" s="272">
        <v>4</v>
      </c>
      <c r="J556" s="251"/>
      <c r="K556" s="293">
        <f t="shared" si="76"/>
        <v>0</v>
      </c>
      <c r="L556" s="245"/>
      <c r="M556" s="236"/>
    </row>
    <row r="557" spans="2:13" s="230" customFormat="1" ht="15.5">
      <c r="B557" s="231"/>
      <c r="C557" s="365"/>
      <c r="D557" s="366"/>
      <c r="E557" s="366"/>
      <c r="F557" s="366"/>
      <c r="G557" s="367"/>
      <c r="H557" s="366"/>
      <c r="I557" s="368"/>
      <c r="J557" s="369"/>
      <c r="K557" s="370">
        <f>SUM(K550:K556)</f>
        <v>0</v>
      </c>
      <c r="L557" s="245"/>
      <c r="M557" s="236"/>
    </row>
    <row r="558" spans="2:13" s="236" customFormat="1" ht="15.5">
      <c r="B558" s="237"/>
      <c r="C558" s="505" t="s">
        <v>1127</v>
      </c>
      <c r="D558" s="506"/>
      <c r="E558" s="506"/>
      <c r="F558" s="506"/>
      <c r="G558" s="506"/>
      <c r="H558" s="354"/>
      <c r="I558" s="354"/>
      <c r="J558" s="355"/>
      <c r="K558" s="356"/>
      <c r="L558" s="245"/>
    </row>
    <row r="559" spans="2:13" s="236" customFormat="1" ht="40.5">
      <c r="B559" s="237"/>
      <c r="C559" s="334">
        <f>C556+1</f>
        <v>422</v>
      </c>
      <c r="D559" s="313" t="s">
        <v>1128</v>
      </c>
      <c r="E559" s="247" t="s">
        <v>119</v>
      </c>
      <c r="F559" s="313" t="s">
        <v>1128</v>
      </c>
      <c r="G559" s="329" t="s">
        <v>1129</v>
      </c>
      <c r="H559" s="314" t="s">
        <v>114</v>
      </c>
      <c r="I559" s="320">
        <v>12</v>
      </c>
      <c r="J559" s="306"/>
      <c r="K559" s="307">
        <f>ROUND(I559*J559,2)</f>
        <v>0</v>
      </c>
      <c r="L559" s="245"/>
    </row>
    <row r="560" spans="2:13" s="236" customFormat="1" ht="40.5">
      <c r="B560" s="237"/>
      <c r="C560" s="246">
        <f>C559+1</f>
        <v>423</v>
      </c>
      <c r="D560" s="335" t="s">
        <v>1130</v>
      </c>
      <c r="E560" s="247" t="s">
        <v>119</v>
      </c>
      <c r="F560" s="335" t="s">
        <v>1130</v>
      </c>
      <c r="G560" s="408" t="s">
        <v>1131</v>
      </c>
      <c r="H560" s="336" t="s">
        <v>114</v>
      </c>
      <c r="I560" s="358">
        <v>16</v>
      </c>
      <c r="J560" s="251"/>
      <c r="K560" s="293">
        <f>ROUND(I560*J560,2)</f>
        <v>0</v>
      </c>
      <c r="L560" s="245"/>
    </row>
    <row r="561" spans="2:13" s="236" customFormat="1" ht="16" thickBot="1">
      <c r="B561" s="237"/>
      <c r="C561" s="365"/>
      <c r="D561" s="366"/>
      <c r="E561" s="366"/>
      <c r="F561" s="366"/>
      <c r="G561" s="367"/>
      <c r="H561" s="366"/>
      <c r="I561" s="368"/>
      <c r="J561" s="369"/>
      <c r="K561" s="370">
        <f>SUM(K559:K560)</f>
        <v>0</v>
      </c>
      <c r="L561" s="245"/>
    </row>
    <row r="562" spans="2:13" s="230" customFormat="1" ht="15.5">
      <c r="B562" s="231"/>
      <c r="C562" s="503" t="s">
        <v>1132</v>
      </c>
      <c r="D562" s="504"/>
      <c r="E562" s="504"/>
      <c r="F562" s="504"/>
      <c r="G562" s="504"/>
      <c r="H562" s="232"/>
      <c r="I562" s="232"/>
      <c r="J562" s="233"/>
      <c r="K562" s="234"/>
      <c r="L562" s="235"/>
    </row>
    <row r="563" spans="2:13" s="230" customFormat="1" ht="40.5">
      <c r="B563" s="231"/>
      <c r="C563" s="298">
        <f>C560+1</f>
        <v>424</v>
      </c>
      <c r="D563" s="299" t="s">
        <v>1133</v>
      </c>
      <c r="E563" s="299" t="s">
        <v>119</v>
      </c>
      <c r="F563" s="300" t="s">
        <v>1134</v>
      </c>
      <c r="G563" s="409" t="s">
        <v>1135</v>
      </c>
      <c r="H563" s="300" t="s">
        <v>103</v>
      </c>
      <c r="I563" s="302">
        <v>6689.7999999999956</v>
      </c>
      <c r="J563" s="303"/>
      <c r="K563" s="293">
        <f>ROUND(I563*J563,2)</f>
        <v>0</v>
      </c>
      <c r="L563" s="245"/>
      <c r="M563" s="236"/>
    </row>
    <row r="564" spans="2:13" s="230" customFormat="1" ht="16" thickBot="1">
      <c r="B564" s="231"/>
      <c r="C564" s="260"/>
      <c r="D564" s="261"/>
      <c r="E564" s="261"/>
      <c r="F564" s="261"/>
      <c r="G564" s="262"/>
      <c r="H564" s="261"/>
      <c r="I564" s="263"/>
      <c r="J564" s="264"/>
      <c r="K564" s="370">
        <f>SUM(K563:K563)</f>
        <v>0</v>
      </c>
      <c r="L564" s="245"/>
      <c r="M564" s="236"/>
    </row>
    <row r="565" spans="2:13" s="230" customFormat="1" ht="15.5">
      <c r="B565" s="231"/>
      <c r="C565" s="503" t="s">
        <v>1136</v>
      </c>
      <c r="D565" s="504"/>
      <c r="E565" s="504"/>
      <c r="F565" s="504"/>
      <c r="G565" s="504"/>
      <c r="H565" s="232"/>
      <c r="I565" s="232"/>
      <c r="J565" s="233"/>
      <c r="K565" s="234"/>
      <c r="L565" s="235"/>
    </row>
    <row r="566" spans="2:13" s="230" customFormat="1" ht="40.5">
      <c r="B566" s="231"/>
      <c r="C566" s="238">
        <f>C563+1</f>
        <v>425</v>
      </c>
      <c r="D566" s="313" t="s">
        <v>1137</v>
      </c>
      <c r="E566" s="313" t="s">
        <v>119</v>
      </c>
      <c r="F566" s="314" t="s">
        <v>296</v>
      </c>
      <c r="G566" s="319" t="s">
        <v>297</v>
      </c>
      <c r="H566" s="314" t="s">
        <v>143</v>
      </c>
      <c r="I566" s="320">
        <v>1739.2</v>
      </c>
      <c r="J566" s="306"/>
      <c r="K566" s="307">
        <f t="shared" ref="K566:K578" si="78">ROUND(I566*J566,2)</f>
        <v>0</v>
      </c>
      <c r="L566" s="245"/>
      <c r="M566" s="236"/>
    </row>
    <row r="567" spans="2:13" s="230" customFormat="1" ht="40.5">
      <c r="B567" s="231"/>
      <c r="C567" s="246">
        <f t="shared" ref="C567:C578" si="79">C566+1</f>
        <v>426</v>
      </c>
      <c r="D567" s="335" t="s">
        <v>1138</v>
      </c>
      <c r="E567" s="247" t="s">
        <v>119</v>
      </c>
      <c r="F567" s="249" t="s">
        <v>1139</v>
      </c>
      <c r="G567" s="357" t="s">
        <v>1140</v>
      </c>
      <c r="H567" s="336" t="s">
        <v>475</v>
      </c>
      <c r="I567" s="358">
        <v>72</v>
      </c>
      <c r="J567" s="251"/>
      <c r="K567" s="293">
        <f t="shared" si="78"/>
        <v>0</v>
      </c>
      <c r="L567" s="245"/>
      <c r="M567" s="236"/>
    </row>
    <row r="568" spans="2:13" s="230" customFormat="1" ht="54">
      <c r="B568" s="231"/>
      <c r="C568" s="246">
        <f t="shared" si="79"/>
        <v>427</v>
      </c>
      <c r="D568" s="335" t="s">
        <v>1141</v>
      </c>
      <c r="E568" s="247" t="s">
        <v>119</v>
      </c>
      <c r="F568" s="249" t="s">
        <v>1142</v>
      </c>
      <c r="G568" s="357" t="s">
        <v>1143</v>
      </c>
      <c r="H568" s="336" t="s">
        <v>103</v>
      </c>
      <c r="I568" s="358">
        <v>1580.86</v>
      </c>
      <c r="J568" s="251"/>
      <c r="K568" s="293">
        <f t="shared" si="78"/>
        <v>0</v>
      </c>
      <c r="L568" s="245"/>
      <c r="M568" s="236"/>
    </row>
    <row r="569" spans="2:13" s="230" customFormat="1" ht="54">
      <c r="B569" s="231"/>
      <c r="C569" s="246">
        <f t="shared" si="79"/>
        <v>428</v>
      </c>
      <c r="D569" s="335" t="s">
        <v>1144</v>
      </c>
      <c r="E569" s="247" t="s">
        <v>119</v>
      </c>
      <c r="F569" s="249" t="s">
        <v>302</v>
      </c>
      <c r="G569" s="357" t="s">
        <v>303</v>
      </c>
      <c r="H569" s="336" t="s">
        <v>143</v>
      </c>
      <c r="I569" s="358">
        <v>395</v>
      </c>
      <c r="J569" s="251"/>
      <c r="K569" s="293">
        <f t="shared" si="78"/>
        <v>0</v>
      </c>
      <c r="L569" s="245"/>
      <c r="M569" s="236"/>
    </row>
    <row r="570" spans="2:13" s="230" customFormat="1" ht="54">
      <c r="B570" s="231"/>
      <c r="C570" s="246">
        <f t="shared" si="79"/>
        <v>429</v>
      </c>
      <c r="D570" s="335" t="s">
        <v>1145</v>
      </c>
      <c r="E570" s="247" t="s">
        <v>119</v>
      </c>
      <c r="F570" s="249" t="s">
        <v>1146</v>
      </c>
      <c r="G570" s="357" t="s">
        <v>1147</v>
      </c>
      <c r="H570" s="336" t="s">
        <v>143</v>
      </c>
      <c r="I570" s="358">
        <v>474</v>
      </c>
      <c r="J570" s="251"/>
      <c r="K570" s="293">
        <f t="shared" si="78"/>
        <v>0</v>
      </c>
      <c r="L570" s="245"/>
      <c r="M570" s="236"/>
    </row>
    <row r="571" spans="2:13" s="230" customFormat="1" ht="40.5">
      <c r="B571" s="231"/>
      <c r="C571" s="246">
        <f t="shared" si="79"/>
        <v>430</v>
      </c>
      <c r="D571" s="335" t="s">
        <v>1148</v>
      </c>
      <c r="E571" s="247" t="s">
        <v>119</v>
      </c>
      <c r="F571" s="249" t="s">
        <v>1149</v>
      </c>
      <c r="G571" s="357" t="s">
        <v>1150</v>
      </c>
      <c r="H571" s="336" t="s">
        <v>103</v>
      </c>
      <c r="I571" s="358">
        <v>182.05</v>
      </c>
      <c r="J571" s="251"/>
      <c r="K571" s="293">
        <f t="shared" si="78"/>
        <v>0</v>
      </c>
      <c r="L571" s="245"/>
      <c r="M571" s="236"/>
    </row>
    <row r="572" spans="2:13" s="230" customFormat="1" ht="40.5">
      <c r="B572" s="231"/>
      <c r="C572" s="246">
        <f t="shared" si="79"/>
        <v>431</v>
      </c>
      <c r="D572" s="335" t="s">
        <v>1151</v>
      </c>
      <c r="E572" s="247" t="s">
        <v>119</v>
      </c>
      <c r="F572" s="249" t="s">
        <v>1152</v>
      </c>
      <c r="G572" s="357" t="s">
        <v>1153</v>
      </c>
      <c r="H572" s="336" t="s">
        <v>103</v>
      </c>
      <c r="I572" s="358">
        <v>225.68</v>
      </c>
      <c r="J572" s="251"/>
      <c r="K572" s="293">
        <f t="shared" si="78"/>
        <v>0</v>
      </c>
      <c r="L572" s="245"/>
      <c r="M572" s="236"/>
    </row>
    <row r="573" spans="2:13" s="230" customFormat="1" ht="40.5">
      <c r="B573" s="231"/>
      <c r="C573" s="246">
        <f t="shared" si="79"/>
        <v>432</v>
      </c>
      <c r="D573" s="335" t="s">
        <v>1154</v>
      </c>
      <c r="E573" s="247" t="s">
        <v>119</v>
      </c>
      <c r="F573" s="249" t="s">
        <v>1155</v>
      </c>
      <c r="G573" s="357" t="s">
        <v>1156</v>
      </c>
      <c r="H573" s="336" t="s">
        <v>114</v>
      </c>
      <c r="I573" s="358">
        <v>31.42</v>
      </c>
      <c r="J573" s="251"/>
      <c r="K573" s="293">
        <f t="shared" si="78"/>
        <v>0</v>
      </c>
      <c r="L573" s="245"/>
      <c r="M573" s="236"/>
    </row>
    <row r="574" spans="2:13" s="230" customFormat="1" ht="40.5">
      <c r="B574" s="231"/>
      <c r="C574" s="246">
        <f t="shared" si="79"/>
        <v>433</v>
      </c>
      <c r="D574" s="335" t="s">
        <v>1157</v>
      </c>
      <c r="E574" s="247" t="s">
        <v>100</v>
      </c>
      <c r="F574" s="249" t="s">
        <v>299</v>
      </c>
      <c r="G574" s="357" t="s">
        <v>300</v>
      </c>
      <c r="H574" s="336" t="s">
        <v>103</v>
      </c>
      <c r="I574" s="358">
        <v>1711.24</v>
      </c>
      <c r="J574" s="251"/>
      <c r="K574" s="293">
        <f t="shared" si="78"/>
        <v>0</v>
      </c>
      <c r="L574" s="245"/>
      <c r="M574" s="236"/>
    </row>
    <row r="575" spans="2:13" s="230" customFormat="1" ht="40.5">
      <c r="B575" s="231"/>
      <c r="C575" s="246">
        <f t="shared" si="79"/>
        <v>434</v>
      </c>
      <c r="D575" s="335" t="s">
        <v>1158</v>
      </c>
      <c r="E575" s="247" t="s">
        <v>119</v>
      </c>
      <c r="F575" s="249" t="s">
        <v>1159</v>
      </c>
      <c r="G575" s="357" t="s">
        <v>1160</v>
      </c>
      <c r="H575" s="336" t="s">
        <v>103</v>
      </c>
      <c r="I575" s="358">
        <v>45.63</v>
      </c>
      <c r="J575" s="251"/>
      <c r="K575" s="293">
        <f t="shared" si="78"/>
        <v>0</v>
      </c>
      <c r="L575" s="245"/>
      <c r="M575" s="236"/>
    </row>
    <row r="576" spans="2:13" s="230" customFormat="1" ht="40.5">
      <c r="B576" s="231"/>
      <c r="C576" s="246">
        <f t="shared" si="79"/>
        <v>435</v>
      </c>
      <c r="D576" s="335" t="s">
        <v>1149</v>
      </c>
      <c r="E576" s="247" t="s">
        <v>119</v>
      </c>
      <c r="F576" s="249" t="s">
        <v>1161</v>
      </c>
      <c r="G576" s="357" t="s">
        <v>1162</v>
      </c>
      <c r="H576" s="336" t="s">
        <v>103</v>
      </c>
      <c r="I576" s="358">
        <v>3.57</v>
      </c>
      <c r="J576" s="251"/>
      <c r="K576" s="293">
        <f t="shared" si="78"/>
        <v>0</v>
      </c>
      <c r="L576" s="245"/>
      <c r="M576" s="236"/>
    </row>
    <row r="577" spans="1:14" s="230" customFormat="1" ht="40.5">
      <c r="B577" s="231"/>
      <c r="C577" s="246">
        <f t="shared" si="79"/>
        <v>436</v>
      </c>
      <c r="D577" s="335" t="s">
        <v>1152</v>
      </c>
      <c r="E577" s="247" t="s">
        <v>100</v>
      </c>
      <c r="F577" s="249" t="s">
        <v>1163</v>
      </c>
      <c r="G577" s="357" t="s">
        <v>1164</v>
      </c>
      <c r="H577" s="336" t="s">
        <v>114</v>
      </c>
      <c r="I577" s="358">
        <v>41</v>
      </c>
      <c r="J577" s="251"/>
      <c r="K577" s="293">
        <f t="shared" si="78"/>
        <v>0</v>
      </c>
      <c r="L577" s="245"/>
      <c r="M577" s="236"/>
    </row>
    <row r="578" spans="1:14" s="230" customFormat="1" ht="40.5">
      <c r="B578" s="231"/>
      <c r="C578" s="246">
        <f t="shared" si="79"/>
        <v>437</v>
      </c>
      <c r="D578" s="335" t="s">
        <v>1155</v>
      </c>
      <c r="E578" s="247" t="s">
        <v>100</v>
      </c>
      <c r="F578" s="249" t="s">
        <v>1045</v>
      </c>
      <c r="G578" s="357" t="s">
        <v>1046</v>
      </c>
      <c r="H578" s="336" t="s">
        <v>143</v>
      </c>
      <c r="I578" s="358">
        <v>1059</v>
      </c>
      <c r="J578" s="251"/>
      <c r="K578" s="293">
        <f t="shared" si="78"/>
        <v>0</v>
      </c>
      <c r="L578" s="245"/>
      <c r="M578" s="236"/>
    </row>
    <row r="579" spans="1:14" s="230" customFormat="1" ht="19" thickBot="1">
      <c r="B579" s="231"/>
      <c r="C579" s="410"/>
      <c r="D579" s="411"/>
      <c r="E579" s="411"/>
      <c r="F579" s="411"/>
      <c r="G579" s="412"/>
      <c r="H579" s="411"/>
      <c r="I579" s="368"/>
      <c r="J579" s="397" t="s">
        <v>14</v>
      </c>
      <c r="K579" s="370">
        <f>SUM(K566:K578)</f>
        <v>0</v>
      </c>
      <c r="L579" s="245"/>
      <c r="M579" s="266"/>
    </row>
    <row r="580" spans="1:14" s="230" customFormat="1" ht="16" thickBot="1">
      <c r="B580" s="231"/>
      <c r="C580" s="521" t="s">
        <v>15</v>
      </c>
      <c r="D580" s="522"/>
      <c r="E580" s="523"/>
      <c r="F580" s="522"/>
      <c r="G580" s="524"/>
      <c r="H580" s="522"/>
      <c r="I580" s="525"/>
      <c r="J580" s="526"/>
      <c r="K580" s="413">
        <f>K21+K33+K43+K51+K54+K67+K70+K74+K77+K84+K89+K109+K112+K121+K124+K148+K160+K173+K179+K190+K193+K196+K202+K205+K234+K243+K261+K268+K272+K276+K279+K307+K333+K352+K369+K375+K378+K386+K407+K433+K438+K459+K464+K475+K482+K493+K500+K507+K513+K521+K527+K542+K548+K557+K561+K564+K579</f>
        <v>0</v>
      </c>
      <c r="L580" s="414"/>
      <c r="N580" s="441">
        <f>K580-'[115]PRESUPUESTO OFICIAL (Entidad)'!$K$583</f>
        <v>-34877769335.930016</v>
      </c>
    </row>
    <row r="581" spans="1:14" s="3" customFormat="1" ht="15.5">
      <c r="A581" s="11"/>
      <c r="B581" s="12"/>
      <c r="C581" s="128"/>
      <c r="D581" s="128"/>
      <c r="E581" s="128"/>
      <c r="F581" s="128"/>
      <c r="G581" s="128"/>
      <c r="H581" s="128"/>
      <c r="I581" s="128"/>
      <c r="J581" s="128"/>
      <c r="K581" s="129"/>
      <c r="L581" s="13"/>
      <c r="M581" s="11"/>
    </row>
    <row r="582" spans="1:14" s="3" customFormat="1" ht="30" hidden="1" customHeight="1">
      <c r="A582" s="11"/>
      <c r="B582" s="12"/>
      <c r="C582" s="130"/>
      <c r="D582" s="131"/>
      <c r="E582" s="130"/>
      <c r="F582" s="130"/>
      <c r="G582" s="549"/>
      <c r="H582" s="550"/>
      <c r="I582" s="551"/>
      <c r="J582" s="132"/>
      <c r="K582" s="133"/>
      <c r="L582" s="13"/>
      <c r="M582" s="11"/>
    </row>
    <row r="583" spans="1:14" s="3" customFormat="1" ht="30" hidden="1" customHeight="1">
      <c r="A583" s="11"/>
      <c r="B583" s="12"/>
      <c r="C583" s="130"/>
      <c r="D583" s="131"/>
      <c r="E583" s="130"/>
      <c r="F583" s="130"/>
      <c r="G583" s="134"/>
      <c r="H583" s="135"/>
      <c r="I583" s="136"/>
      <c r="J583" s="137"/>
      <c r="K583" s="138"/>
      <c r="L583" s="13"/>
      <c r="M583" s="11"/>
    </row>
    <row r="584" spans="1:14" s="3" customFormat="1" ht="30" hidden="1" customHeight="1">
      <c r="A584" s="11"/>
      <c r="B584" s="12"/>
      <c r="C584" s="130"/>
      <c r="D584" s="139"/>
      <c r="E584" s="139"/>
      <c r="F584" s="139"/>
      <c r="G584" s="134"/>
      <c r="H584" s="140"/>
      <c r="I584" s="141"/>
      <c r="J584" s="142"/>
      <c r="K584" s="138"/>
      <c r="L584" s="13"/>
      <c r="M584" s="11"/>
    </row>
    <row r="585" spans="1:14" s="3" customFormat="1" ht="30" customHeight="1">
      <c r="A585" s="11"/>
      <c r="B585" s="12"/>
      <c r="C585" s="130"/>
      <c r="D585" s="139"/>
      <c r="E585" s="139"/>
      <c r="F585" s="139"/>
      <c r="G585" s="143" t="s">
        <v>16</v>
      </c>
      <c r="H585" s="140"/>
      <c r="I585" s="141"/>
      <c r="J585" s="142"/>
      <c r="K585" s="426">
        <f>K580</f>
        <v>0</v>
      </c>
      <c r="L585" s="13"/>
      <c r="M585" s="11"/>
    </row>
    <row r="586" spans="1:14" s="3" customFormat="1" ht="30" customHeight="1">
      <c r="A586" s="11"/>
      <c r="B586" s="12"/>
      <c r="C586" s="130"/>
      <c r="D586" s="131"/>
      <c r="E586" s="130"/>
      <c r="F586" s="130"/>
      <c r="G586" s="517" t="s">
        <v>1166</v>
      </c>
      <c r="H586" s="518"/>
      <c r="I586" s="519"/>
      <c r="J586" s="520"/>
      <c r="K586" s="428">
        <v>5695402.04</v>
      </c>
      <c r="L586" s="13"/>
      <c r="M586" s="11"/>
    </row>
    <row r="587" spans="1:14" s="3" customFormat="1" ht="30" customHeight="1">
      <c r="A587" s="11"/>
      <c r="B587" s="12"/>
      <c r="C587" s="130"/>
      <c r="D587" s="131"/>
      <c r="E587" s="130"/>
      <c r="F587" s="130"/>
      <c r="G587" s="517" t="s">
        <v>1167</v>
      </c>
      <c r="H587" s="518"/>
      <c r="I587" s="519"/>
      <c r="J587" s="520"/>
      <c r="K587" s="428">
        <v>5131270.54</v>
      </c>
      <c r="L587" s="13"/>
      <c r="M587" s="11"/>
    </row>
    <row r="588" spans="1:14" s="3" customFormat="1" ht="30" customHeight="1">
      <c r="A588" s="11"/>
      <c r="B588" s="12"/>
      <c r="C588" s="130"/>
      <c r="D588" s="131"/>
      <c r="E588" s="130"/>
      <c r="F588" s="130"/>
      <c r="G588" s="517" t="s">
        <v>1168</v>
      </c>
      <c r="H588" s="518"/>
      <c r="I588" s="519"/>
      <c r="J588" s="520"/>
      <c r="K588" s="430">
        <v>16670170.473620277</v>
      </c>
      <c r="L588" s="13"/>
      <c r="M588" s="11"/>
    </row>
    <row r="589" spans="1:14" s="3" customFormat="1" ht="30" customHeight="1" thickBot="1">
      <c r="A589" s="11"/>
      <c r="B589" s="12"/>
      <c r="C589" s="130"/>
      <c r="D589" s="131"/>
      <c r="E589" s="130"/>
      <c r="F589" s="130"/>
      <c r="G589" s="144" t="s">
        <v>17</v>
      </c>
      <c r="H589" s="145"/>
      <c r="I589" s="146"/>
      <c r="J589" s="147"/>
      <c r="K589" s="435">
        <f>ROUND((K585+K586+K587+K588),0)</f>
        <v>27496843</v>
      </c>
      <c r="L589" s="13"/>
      <c r="M589" s="11"/>
    </row>
    <row r="590" spans="1:14" s="3" customFormat="1" ht="16" thickBot="1">
      <c r="A590" s="11"/>
      <c r="B590" s="12"/>
      <c r="C590" s="130"/>
      <c r="D590" s="131"/>
      <c r="E590" s="131"/>
      <c r="F590" s="131"/>
      <c r="G590" s="130"/>
      <c r="H590" s="130"/>
      <c r="I590" s="148"/>
      <c r="J590" s="149"/>
      <c r="K590" s="150"/>
      <c r="L590" s="13"/>
      <c r="M590" s="11"/>
    </row>
    <row r="591" spans="1:14" s="3" customFormat="1" ht="15.5">
      <c r="A591" s="11"/>
      <c r="B591" s="12"/>
      <c r="C591" s="151"/>
      <c r="D591" s="527"/>
      <c r="E591" s="527"/>
      <c r="F591" s="527"/>
      <c r="G591" s="527"/>
      <c r="H591" s="527"/>
      <c r="I591" s="527"/>
      <c r="J591" s="527"/>
      <c r="K591" s="528"/>
      <c r="L591" s="14"/>
      <c r="M591" s="11"/>
    </row>
    <row r="592" spans="1:14" s="3" customFormat="1" ht="46.5" customHeight="1">
      <c r="A592" s="11"/>
      <c r="B592" s="12"/>
      <c r="C592" s="554" t="s">
        <v>35</v>
      </c>
      <c r="D592" s="555"/>
      <c r="E592" s="555"/>
      <c r="F592" s="555"/>
      <c r="G592" s="555"/>
      <c r="H592" s="560" t="s">
        <v>7</v>
      </c>
      <c r="I592" s="560"/>
      <c r="J592" s="560"/>
      <c r="K592" s="152" t="s">
        <v>20</v>
      </c>
      <c r="L592" s="15"/>
      <c r="M592" s="11"/>
    </row>
    <row r="593" spans="1:13" s="3" customFormat="1" ht="32.25" customHeight="1">
      <c r="A593" s="11"/>
      <c r="B593" s="12"/>
      <c r="C593" s="554" t="s">
        <v>36</v>
      </c>
      <c r="D593" s="555"/>
      <c r="E593" s="555"/>
      <c r="F593" s="555"/>
      <c r="G593" s="555"/>
      <c r="H593" s="559" t="s">
        <v>22</v>
      </c>
      <c r="I593" s="559"/>
      <c r="J593" s="153" t="s">
        <v>23</v>
      </c>
      <c r="K593" s="154" t="s">
        <v>37</v>
      </c>
      <c r="L593" s="167"/>
      <c r="M593" s="11"/>
    </row>
    <row r="594" spans="1:13" s="3" customFormat="1" ht="30" customHeight="1">
      <c r="A594" s="11"/>
      <c r="B594" s="12"/>
      <c r="C594" s="554" t="s">
        <v>38</v>
      </c>
      <c r="D594" s="555"/>
      <c r="E594" s="555"/>
      <c r="F594" s="555"/>
      <c r="G594" s="555"/>
      <c r="H594" s="556" t="s">
        <v>25</v>
      </c>
      <c r="I594" s="557"/>
      <c r="J594" s="153" t="s">
        <v>26</v>
      </c>
      <c r="K594" s="154" t="s">
        <v>37</v>
      </c>
      <c r="L594" s="15"/>
      <c r="M594" s="11"/>
    </row>
    <row r="595" spans="1:13" s="4" customFormat="1" ht="58.5" customHeight="1">
      <c r="A595" s="11"/>
      <c r="B595" s="12"/>
      <c r="C595" s="161"/>
      <c r="D595" s="162"/>
      <c r="E595" s="162"/>
      <c r="F595" s="162"/>
      <c r="G595" s="163"/>
      <c r="H595" s="558" t="s">
        <v>85</v>
      </c>
      <c r="I595" s="559"/>
      <c r="J595" s="153" t="s">
        <v>28</v>
      </c>
      <c r="K595" s="154" t="s">
        <v>37</v>
      </c>
      <c r="L595" s="13"/>
      <c r="M595" s="11"/>
    </row>
    <row r="596" spans="1:13" s="4" customFormat="1" ht="58.5" customHeight="1">
      <c r="A596" s="11"/>
      <c r="B596" s="12"/>
      <c r="C596" s="164"/>
      <c r="D596" s="165"/>
      <c r="E596" s="165"/>
      <c r="F596" s="165"/>
      <c r="G596" s="166"/>
      <c r="H596" s="474" t="s">
        <v>1170</v>
      </c>
      <c r="I596" s="475"/>
      <c r="J596" s="476"/>
      <c r="K596" s="154" t="s">
        <v>37</v>
      </c>
      <c r="L596" s="13"/>
      <c r="M596" s="11"/>
    </row>
    <row r="597" spans="1:13" ht="57.75" customHeight="1">
      <c r="A597" s="5"/>
      <c r="B597" s="9"/>
      <c r="C597" s="164"/>
      <c r="D597" s="165"/>
      <c r="E597" s="165"/>
      <c r="F597" s="165"/>
      <c r="G597" s="166"/>
      <c r="H597" s="559" t="s">
        <v>29</v>
      </c>
      <c r="I597" s="559"/>
      <c r="J597" s="153" t="s">
        <v>30</v>
      </c>
      <c r="K597" s="154" t="s">
        <v>37</v>
      </c>
      <c r="L597" s="10"/>
      <c r="M597" s="5"/>
    </row>
    <row r="598" spans="1:13" ht="16" thickBot="1">
      <c r="A598" s="5"/>
      <c r="B598" s="9"/>
      <c r="C598" s="164"/>
      <c r="D598" s="169"/>
      <c r="E598" s="169"/>
      <c r="F598" s="165"/>
      <c r="G598" s="170"/>
      <c r="H598" s="552"/>
      <c r="I598" s="552"/>
      <c r="J598" s="552"/>
      <c r="K598" s="553"/>
      <c r="L598" s="10"/>
      <c r="M598" s="5"/>
    </row>
    <row r="599" spans="1:13" ht="79.5" customHeight="1">
      <c r="A599" s="5"/>
      <c r="B599" s="9"/>
      <c r="C599" s="168"/>
      <c r="D599" s="155"/>
      <c r="E599" s="155"/>
      <c r="F599" s="168"/>
      <c r="G599" s="155"/>
      <c r="H599" s="168"/>
      <c r="I599" s="168"/>
      <c r="J599" s="168"/>
      <c r="K599" s="168"/>
      <c r="L599" s="10"/>
      <c r="M599" s="5"/>
    </row>
    <row r="600" spans="1:13" ht="47.25" customHeight="1">
      <c r="A600" s="5"/>
      <c r="B600" s="9"/>
      <c r="C600" s="155"/>
      <c r="D600" s="155"/>
      <c r="E600" s="155"/>
      <c r="F600" s="155"/>
      <c r="G600" s="156" t="s">
        <v>39</v>
      </c>
      <c r="H600" s="155"/>
      <c r="I600" s="155"/>
      <c r="J600" s="155"/>
      <c r="K600" s="155"/>
      <c r="L600" s="10"/>
      <c r="M600" s="5"/>
    </row>
    <row r="601" spans="1:13" ht="16" thickBot="1">
      <c r="A601" s="5"/>
      <c r="B601" s="181"/>
      <c r="C601" s="182"/>
      <c r="D601" s="182"/>
      <c r="E601" s="183"/>
      <c r="F601" s="182"/>
      <c r="G601" s="184"/>
      <c r="H601" s="182"/>
      <c r="I601" s="182"/>
      <c r="J601" s="182"/>
      <c r="K601" s="182"/>
      <c r="L601" s="185"/>
      <c r="M601" s="5"/>
    </row>
    <row r="602" spans="1:13" ht="16" thickTop="1">
      <c r="A602" s="5"/>
      <c r="B602" s="5"/>
      <c r="C602" s="5"/>
      <c r="D602" s="5"/>
      <c r="E602" s="6"/>
      <c r="F602" s="5"/>
      <c r="G602" s="5"/>
      <c r="H602" s="5"/>
      <c r="I602" s="5"/>
      <c r="J602" s="5"/>
      <c r="K602" s="5"/>
      <c r="L602" s="5"/>
      <c r="M602" s="5"/>
    </row>
    <row r="604" spans="1:13">
      <c r="H604" s="20"/>
    </row>
  </sheetData>
  <mergeCells count="99">
    <mergeCell ref="C549:G549"/>
    <mergeCell ref="C558:G558"/>
    <mergeCell ref="C562:G562"/>
    <mergeCell ref="C565:G565"/>
    <mergeCell ref="C580:J580"/>
    <mergeCell ref="C515:G515"/>
    <mergeCell ref="C522:G522"/>
    <mergeCell ref="C528:G528"/>
    <mergeCell ref="C529:G529"/>
    <mergeCell ref="C543:G543"/>
    <mergeCell ref="C494:G494"/>
    <mergeCell ref="C501:G501"/>
    <mergeCell ref="C502:G502"/>
    <mergeCell ref="C508:G508"/>
    <mergeCell ref="C514:G514"/>
    <mergeCell ref="C465:G465"/>
    <mergeCell ref="C466:G466"/>
    <mergeCell ref="C476:G476"/>
    <mergeCell ref="C483:G483"/>
    <mergeCell ref="C484:G484"/>
    <mergeCell ref="C434:G434"/>
    <mergeCell ref="C435:G435"/>
    <mergeCell ref="C439:G439"/>
    <mergeCell ref="C440:G440"/>
    <mergeCell ref="C460:G460"/>
    <mergeCell ref="C387:G387"/>
    <mergeCell ref="C408:G408"/>
    <mergeCell ref="C409:G409"/>
    <mergeCell ref="C410:G410"/>
    <mergeCell ref="C411:G411"/>
    <mergeCell ref="C334:G334"/>
    <mergeCell ref="C353:G353"/>
    <mergeCell ref="C370:G370"/>
    <mergeCell ref="C376:G376"/>
    <mergeCell ref="C379:G379"/>
    <mergeCell ref="C273:G273"/>
    <mergeCell ref="C277:G277"/>
    <mergeCell ref="C280:G280"/>
    <mergeCell ref="C281:G281"/>
    <mergeCell ref="C308:G308"/>
    <mergeCell ref="C207:G207"/>
    <mergeCell ref="C235:G235"/>
    <mergeCell ref="C244:G244"/>
    <mergeCell ref="C262:G262"/>
    <mergeCell ref="C269:G269"/>
    <mergeCell ref="C191:G191"/>
    <mergeCell ref="C194:G194"/>
    <mergeCell ref="C197:G197"/>
    <mergeCell ref="C203:G203"/>
    <mergeCell ref="C206:G206"/>
    <mergeCell ref="C125:G125"/>
    <mergeCell ref="C149:G149"/>
    <mergeCell ref="C161:G161"/>
    <mergeCell ref="C174:G174"/>
    <mergeCell ref="C180:G180"/>
    <mergeCell ref="C85:G85"/>
    <mergeCell ref="C90:G90"/>
    <mergeCell ref="C110:G110"/>
    <mergeCell ref="C113:G113"/>
    <mergeCell ref="C122:G122"/>
    <mergeCell ref="C55:G55"/>
    <mergeCell ref="C68:G68"/>
    <mergeCell ref="C71:G71"/>
    <mergeCell ref="C75:G75"/>
    <mergeCell ref="C78:G78"/>
    <mergeCell ref="C13:G13"/>
    <mergeCell ref="C22:G22"/>
    <mergeCell ref="C34:G34"/>
    <mergeCell ref="C44:G44"/>
    <mergeCell ref="C52:G52"/>
    <mergeCell ref="G586:J586"/>
    <mergeCell ref="H598:K598"/>
    <mergeCell ref="C594:G594"/>
    <mergeCell ref="H594:I594"/>
    <mergeCell ref="H595:I595"/>
    <mergeCell ref="H597:I597"/>
    <mergeCell ref="H596:J596"/>
    <mergeCell ref="C592:G592"/>
    <mergeCell ref="H592:J592"/>
    <mergeCell ref="C593:G593"/>
    <mergeCell ref="H593:I593"/>
    <mergeCell ref="G587:J587"/>
    <mergeCell ref="G588:J588"/>
    <mergeCell ref="C3:F3"/>
    <mergeCell ref="D591:K591"/>
    <mergeCell ref="C5:K5"/>
    <mergeCell ref="C6:K6"/>
    <mergeCell ref="C7:K8"/>
    <mergeCell ref="C9:K9"/>
    <mergeCell ref="C10:K10"/>
    <mergeCell ref="C11:C12"/>
    <mergeCell ref="D11:D12"/>
    <mergeCell ref="E11:F11"/>
    <mergeCell ref="G11:G12"/>
    <mergeCell ref="H11:H12"/>
    <mergeCell ref="I11:I12"/>
    <mergeCell ref="J11:J12"/>
    <mergeCell ref="K11:K12"/>
    <mergeCell ref="G582:I582"/>
  </mergeCells>
  <pageMargins left="0.31496062992125984" right="0.11811023622047245" top="0.74803149606299213" bottom="0.55118110236220474" header="0.31496062992125984" footer="0.31496062992125984"/>
  <pageSetup paperSize="9" scale="45"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C3" sqref="C3:F4"/>
    </sheetView>
  </sheetViews>
  <sheetFormatPr baseColWidth="10" defaultColWidth="11.453125" defaultRowHeight="13"/>
  <cols>
    <col min="1" max="2" width="3.453125" style="16" customWidth="1"/>
    <col min="3" max="3" width="12.453125" style="16" customWidth="1"/>
    <col min="4" max="4" width="18" style="16" customWidth="1"/>
    <col min="5" max="11" width="11.453125" style="16"/>
    <col min="12" max="12" width="17.453125" style="16" customWidth="1"/>
    <col min="13" max="14" width="11.453125" style="16"/>
    <col min="15" max="15" width="20" style="16" customWidth="1"/>
    <col min="16" max="17" width="3.453125" style="16" customWidth="1"/>
    <col min="18" max="16384" width="11.453125" style="16"/>
  </cols>
  <sheetData>
    <row r="1" spans="2:16" ht="13.5" thickBot="1"/>
    <row r="2" spans="2:16" ht="13.5" thickTop="1">
      <c r="B2" s="21"/>
      <c r="C2" s="22"/>
      <c r="D2" s="22"/>
      <c r="E2" s="22"/>
      <c r="F2" s="22"/>
      <c r="G2" s="22"/>
      <c r="H2" s="22"/>
      <c r="I2" s="22"/>
      <c r="J2" s="22"/>
      <c r="K2" s="22"/>
      <c r="L2" s="22"/>
      <c r="M2" s="22"/>
      <c r="N2" s="22"/>
      <c r="O2" s="22"/>
      <c r="P2" s="186"/>
    </row>
    <row r="3" spans="2:16" ht="36.75" customHeight="1">
      <c r="B3" s="23"/>
      <c r="C3" s="561" t="s">
        <v>40</v>
      </c>
      <c r="D3" s="562"/>
      <c r="E3" s="562"/>
      <c r="F3" s="562"/>
      <c r="P3" s="24"/>
    </row>
    <row r="4" spans="2:16">
      <c r="B4" s="23"/>
      <c r="C4" s="159"/>
      <c r="D4" s="187" t="s">
        <v>41</v>
      </c>
      <c r="E4" s="159"/>
      <c r="F4" s="160"/>
      <c r="P4" s="24"/>
    </row>
    <row r="5" spans="2:16">
      <c r="B5" s="23"/>
      <c r="C5" s="125"/>
      <c r="D5" s="126"/>
      <c r="E5" s="125"/>
      <c r="F5" s="126"/>
      <c r="P5" s="24"/>
    </row>
    <row r="6" spans="2:16" ht="48" customHeight="1">
      <c r="B6" s="23"/>
      <c r="C6" s="563" t="s">
        <v>42</v>
      </c>
      <c r="D6" s="563"/>
      <c r="E6" s="563"/>
      <c r="F6" s="563"/>
      <c r="G6" s="563"/>
      <c r="H6" s="563"/>
      <c r="I6" s="563"/>
      <c r="J6" s="563"/>
      <c r="K6" s="563"/>
      <c r="L6" s="563"/>
      <c r="M6" s="563"/>
      <c r="N6" s="563"/>
      <c r="O6" s="563"/>
      <c r="P6" s="25"/>
    </row>
    <row r="7" spans="2:16" ht="14.5" thickBot="1">
      <c r="B7" s="23"/>
      <c r="C7" s="50"/>
      <c r="D7" s="50"/>
      <c r="E7" s="50"/>
      <c r="F7" s="50"/>
      <c r="G7" s="50"/>
      <c r="H7" s="50"/>
      <c r="I7" s="50"/>
      <c r="J7" s="50"/>
      <c r="K7" s="50"/>
      <c r="L7" s="50"/>
      <c r="M7" s="50"/>
      <c r="N7" s="50"/>
      <c r="O7" s="50"/>
      <c r="P7" s="24"/>
    </row>
    <row r="8" spans="2:16" ht="14">
      <c r="B8" s="23"/>
      <c r="C8" s="609"/>
      <c r="D8" s="611"/>
      <c r="E8" s="612"/>
      <c r="F8" s="612"/>
      <c r="G8" s="612"/>
      <c r="H8" s="612"/>
      <c r="I8" s="612"/>
      <c r="J8" s="612"/>
      <c r="K8" s="613"/>
      <c r="L8" s="620"/>
      <c r="M8" s="621"/>
      <c r="N8" s="621"/>
      <c r="O8" s="622"/>
      <c r="P8" s="26"/>
    </row>
    <row r="9" spans="2:16" ht="14">
      <c r="B9" s="23"/>
      <c r="C9" s="610"/>
      <c r="D9" s="566" t="s">
        <v>43</v>
      </c>
      <c r="E9" s="567"/>
      <c r="F9" s="567"/>
      <c r="G9" s="567"/>
      <c r="H9" s="567"/>
      <c r="I9" s="567"/>
      <c r="J9" s="567"/>
      <c r="K9" s="568"/>
      <c r="L9" s="623"/>
      <c r="M9" s="624"/>
      <c r="N9" s="624"/>
      <c r="O9" s="625"/>
      <c r="P9" s="26"/>
    </row>
    <row r="10" spans="2:16" ht="14">
      <c r="B10" s="23"/>
      <c r="C10" s="610"/>
      <c r="D10" s="566"/>
      <c r="E10" s="567"/>
      <c r="F10" s="567"/>
      <c r="G10" s="567"/>
      <c r="H10" s="567"/>
      <c r="I10" s="567"/>
      <c r="J10" s="567"/>
      <c r="K10" s="568"/>
      <c r="L10" s="564" t="s">
        <v>44</v>
      </c>
      <c r="M10" s="626"/>
      <c r="N10" s="627"/>
      <c r="O10" s="628"/>
      <c r="P10" s="26"/>
    </row>
    <row r="11" spans="2:16" ht="14">
      <c r="B11" s="23"/>
      <c r="C11" s="610"/>
      <c r="D11" s="566" t="s">
        <v>45</v>
      </c>
      <c r="E11" s="567"/>
      <c r="F11" s="567"/>
      <c r="G11" s="567"/>
      <c r="H11" s="567"/>
      <c r="I11" s="567"/>
      <c r="J11" s="567"/>
      <c r="K11" s="568"/>
      <c r="L11" s="614"/>
      <c r="M11" s="629"/>
      <c r="N11" s="630"/>
      <c r="O11" s="631"/>
      <c r="P11" s="27"/>
    </row>
    <row r="12" spans="2:16" ht="12.75" customHeight="1">
      <c r="B12" s="23"/>
      <c r="C12" s="610"/>
      <c r="D12" s="569"/>
      <c r="E12" s="570"/>
      <c r="F12" s="570"/>
      <c r="G12" s="570"/>
      <c r="H12" s="570"/>
      <c r="I12" s="570"/>
      <c r="J12" s="570"/>
      <c r="K12" s="571"/>
      <c r="L12" s="564" t="s">
        <v>46</v>
      </c>
      <c r="M12" s="564">
        <v>1</v>
      </c>
      <c r="N12" s="564" t="s">
        <v>47</v>
      </c>
      <c r="O12" s="618">
        <v>1</v>
      </c>
      <c r="P12" s="26"/>
    </row>
    <row r="13" spans="2:16">
      <c r="B13" s="23"/>
      <c r="C13" s="610"/>
      <c r="D13" s="569"/>
      <c r="E13" s="570"/>
      <c r="F13" s="570"/>
      <c r="G13" s="570"/>
      <c r="H13" s="570"/>
      <c r="I13" s="570"/>
      <c r="J13" s="570"/>
      <c r="K13" s="571"/>
      <c r="L13" s="565"/>
      <c r="M13" s="565"/>
      <c r="N13" s="565"/>
      <c r="O13" s="619"/>
      <c r="P13" s="26"/>
    </row>
    <row r="14" spans="2:16" ht="14">
      <c r="B14" s="23"/>
      <c r="C14" s="610"/>
      <c r="D14" s="566" t="s">
        <v>48</v>
      </c>
      <c r="E14" s="567"/>
      <c r="F14" s="567"/>
      <c r="G14" s="567"/>
      <c r="H14" s="567"/>
      <c r="I14" s="567"/>
      <c r="J14" s="567"/>
      <c r="K14" s="568"/>
      <c r="L14" s="565"/>
      <c r="M14" s="565"/>
      <c r="N14" s="565"/>
      <c r="O14" s="619"/>
      <c r="P14" s="26"/>
    </row>
    <row r="15" spans="2:16" ht="14.5" thickBot="1">
      <c r="B15" s="23"/>
      <c r="C15" s="51"/>
      <c r="D15" s="52"/>
      <c r="E15" s="52"/>
      <c r="F15" s="52"/>
      <c r="G15" s="52"/>
      <c r="H15" s="52"/>
      <c r="I15" s="52"/>
      <c r="J15" s="52"/>
      <c r="K15" s="52"/>
      <c r="L15" s="52"/>
      <c r="M15" s="53"/>
      <c r="N15" s="53"/>
      <c r="O15" s="54"/>
      <c r="P15" s="28"/>
    </row>
    <row r="16" spans="2:16" ht="14">
      <c r="B16" s="23"/>
      <c r="C16" s="55"/>
      <c r="D16" s="175"/>
      <c r="E16" s="175"/>
      <c r="F16" s="175"/>
      <c r="G16" s="175"/>
      <c r="H16" s="175"/>
      <c r="I16" s="175"/>
      <c r="J16" s="175"/>
      <c r="K16" s="175"/>
      <c r="L16" s="56" t="s">
        <v>49</v>
      </c>
      <c r="M16" s="57" t="s">
        <v>50</v>
      </c>
      <c r="N16" s="57" t="s">
        <v>51</v>
      </c>
      <c r="O16" s="58" t="s">
        <v>52</v>
      </c>
      <c r="P16" s="27"/>
    </row>
    <row r="17" spans="2:16" ht="14">
      <c r="B17" s="23"/>
      <c r="C17" s="59"/>
      <c r="D17" s="173"/>
      <c r="E17" s="173"/>
      <c r="F17" s="173"/>
      <c r="G17" s="173"/>
      <c r="H17" s="173"/>
      <c r="I17" s="173"/>
      <c r="J17" s="173"/>
      <c r="K17" s="173"/>
      <c r="L17" s="60"/>
      <c r="M17" s="61"/>
      <c r="N17" s="61"/>
      <c r="O17" s="62"/>
      <c r="P17" s="29"/>
    </row>
    <row r="18" spans="2:16" ht="18" customHeight="1">
      <c r="B18" s="23"/>
      <c r="C18" s="652" t="s">
        <v>53</v>
      </c>
      <c r="D18" s="653"/>
      <c r="E18" s="653"/>
      <c r="F18" s="653"/>
      <c r="G18" s="173"/>
      <c r="H18" s="173"/>
      <c r="I18" s="173" t="s">
        <v>54</v>
      </c>
      <c r="J18" s="50"/>
      <c r="K18" s="173"/>
      <c r="L18" s="60"/>
      <c r="M18" s="50"/>
      <c r="N18" s="50"/>
      <c r="O18" s="63"/>
      <c r="P18" s="29"/>
    </row>
    <row r="19" spans="2:16" ht="14">
      <c r="B19" s="23"/>
      <c r="C19" s="64"/>
      <c r="D19" s="65"/>
      <c r="E19" s="65"/>
      <c r="F19" s="65"/>
      <c r="G19" s="65"/>
      <c r="H19" s="65"/>
      <c r="I19" s="65"/>
      <c r="J19" s="65"/>
      <c r="K19" s="65"/>
      <c r="L19" s="65"/>
      <c r="M19" s="65"/>
      <c r="N19" s="65"/>
      <c r="O19" s="66"/>
      <c r="P19" s="30"/>
    </row>
    <row r="20" spans="2:16" ht="14.5" thickBot="1">
      <c r="B20" s="23"/>
      <c r="C20" s="67"/>
      <c r="D20" s="68"/>
      <c r="E20" s="68"/>
      <c r="F20" s="68"/>
      <c r="G20" s="68"/>
      <c r="H20" s="68"/>
      <c r="I20" s="68"/>
      <c r="J20" s="68"/>
      <c r="K20" s="68"/>
      <c r="L20" s="68"/>
      <c r="M20" s="68"/>
      <c r="N20" s="68"/>
      <c r="O20" s="69"/>
      <c r="P20" s="24"/>
    </row>
    <row r="21" spans="2:16" ht="14.5" thickBot="1">
      <c r="B21" s="23"/>
      <c r="C21" s="70"/>
      <c r="D21" s="71"/>
      <c r="E21" s="71"/>
      <c r="F21" s="71"/>
      <c r="G21" s="71"/>
      <c r="H21" s="71"/>
      <c r="I21" s="50"/>
      <c r="J21" s="50"/>
      <c r="K21" s="71"/>
      <c r="L21" s="71"/>
      <c r="M21" s="71"/>
      <c r="N21" s="71"/>
      <c r="O21" s="72"/>
      <c r="P21" s="24"/>
    </row>
    <row r="22" spans="2:16" ht="14">
      <c r="B22" s="23"/>
      <c r="C22" s="579" t="s">
        <v>55</v>
      </c>
      <c r="D22" s="580"/>
      <c r="E22" s="580"/>
      <c r="F22" s="580"/>
      <c r="G22" s="580"/>
      <c r="H22" s="580"/>
      <c r="I22" s="580"/>
      <c r="J22" s="580"/>
      <c r="K22" s="580"/>
      <c r="L22" s="580"/>
      <c r="M22" s="580"/>
      <c r="N22" s="580"/>
      <c r="O22" s="581"/>
      <c r="P22" s="31"/>
    </row>
    <row r="23" spans="2:16" ht="14.5" thickBot="1">
      <c r="B23" s="23"/>
      <c r="C23" s="73"/>
      <c r="D23" s="50"/>
      <c r="E23" s="50"/>
      <c r="F23" s="50"/>
      <c r="G23" s="50"/>
      <c r="H23" s="50"/>
      <c r="I23" s="50"/>
      <c r="J23" s="50"/>
      <c r="K23" s="50"/>
      <c r="L23" s="50"/>
      <c r="M23" s="50"/>
      <c r="N23" s="50"/>
      <c r="O23" s="74"/>
      <c r="P23" s="24"/>
    </row>
    <row r="24" spans="2:16" ht="14">
      <c r="B24" s="23"/>
      <c r="C24" s="75" t="s">
        <v>56</v>
      </c>
      <c r="D24" s="615" t="s">
        <v>7</v>
      </c>
      <c r="E24" s="616"/>
      <c r="F24" s="616"/>
      <c r="G24" s="616"/>
      <c r="H24" s="616"/>
      <c r="I24" s="616"/>
      <c r="J24" s="616"/>
      <c r="K24" s="616"/>
      <c r="L24" s="617"/>
      <c r="M24" s="577" t="s">
        <v>57</v>
      </c>
      <c r="N24" s="578"/>
      <c r="O24" s="75" t="s">
        <v>9</v>
      </c>
      <c r="P24" s="32"/>
    </row>
    <row r="25" spans="2:16" ht="14.5" thickBot="1">
      <c r="B25" s="23"/>
      <c r="C25" s="76"/>
      <c r="D25" s="595"/>
      <c r="E25" s="635"/>
      <c r="F25" s="635"/>
      <c r="G25" s="635"/>
      <c r="H25" s="635"/>
      <c r="I25" s="635"/>
      <c r="J25" s="635"/>
      <c r="K25" s="635"/>
      <c r="L25" s="596"/>
      <c r="M25" s="595"/>
      <c r="N25" s="596"/>
      <c r="O25" s="77"/>
      <c r="P25" s="33"/>
    </row>
    <row r="26" spans="2:16">
      <c r="B26" s="23"/>
      <c r="C26" s="600" t="s">
        <v>58</v>
      </c>
      <c r="D26" s="601"/>
      <c r="E26" s="601"/>
      <c r="F26" s="601"/>
      <c r="G26" s="601"/>
      <c r="H26" s="601"/>
      <c r="I26" s="601"/>
      <c r="J26" s="601"/>
      <c r="K26" s="601"/>
      <c r="L26" s="601"/>
      <c r="M26" s="601"/>
      <c r="N26" s="601"/>
      <c r="O26" s="602"/>
      <c r="P26" s="34"/>
    </row>
    <row r="27" spans="2:16">
      <c r="B27" s="23"/>
      <c r="C27" s="603"/>
      <c r="D27" s="604"/>
      <c r="E27" s="604"/>
      <c r="F27" s="604"/>
      <c r="G27" s="604"/>
      <c r="H27" s="604"/>
      <c r="I27" s="604"/>
      <c r="J27" s="604"/>
      <c r="K27" s="604"/>
      <c r="L27" s="604"/>
      <c r="M27" s="604"/>
      <c r="N27" s="604"/>
      <c r="O27" s="605"/>
      <c r="P27" s="34"/>
    </row>
    <row r="28" spans="2:16" ht="13.5" thickBot="1">
      <c r="B28" s="23"/>
      <c r="C28" s="606"/>
      <c r="D28" s="607"/>
      <c r="E28" s="607"/>
      <c r="F28" s="607"/>
      <c r="G28" s="607"/>
      <c r="H28" s="607"/>
      <c r="I28" s="607"/>
      <c r="J28" s="607"/>
      <c r="K28" s="607"/>
      <c r="L28" s="607"/>
      <c r="M28" s="607"/>
      <c r="N28" s="607"/>
      <c r="O28" s="608"/>
      <c r="P28" s="34"/>
    </row>
    <row r="29" spans="2:16" ht="14">
      <c r="B29" s="23"/>
      <c r="C29" s="597" t="s">
        <v>7</v>
      </c>
      <c r="D29" s="598"/>
      <c r="E29" s="598"/>
      <c r="F29" s="598"/>
      <c r="G29" s="599"/>
      <c r="H29" s="575" t="s">
        <v>59</v>
      </c>
      <c r="I29" s="598"/>
      <c r="J29" s="633" t="s">
        <v>60</v>
      </c>
      <c r="K29" s="634"/>
      <c r="L29" s="78" t="s">
        <v>61</v>
      </c>
      <c r="M29" s="575" t="s">
        <v>62</v>
      </c>
      <c r="N29" s="576"/>
      <c r="O29" s="79" t="s">
        <v>63</v>
      </c>
      <c r="P29" s="35"/>
    </row>
    <row r="30" spans="2:16" ht="14">
      <c r="B30" s="23"/>
      <c r="C30" s="582"/>
      <c r="D30" s="583"/>
      <c r="E30" s="583"/>
      <c r="F30" s="583"/>
      <c r="G30" s="584"/>
      <c r="H30" s="585"/>
      <c r="I30" s="584"/>
      <c r="J30" s="585"/>
      <c r="K30" s="584"/>
      <c r="L30" s="80"/>
      <c r="M30" s="586"/>
      <c r="N30" s="587"/>
      <c r="O30" s="81"/>
      <c r="P30" s="36"/>
    </row>
    <row r="31" spans="2:16" ht="14">
      <c r="B31" s="23"/>
      <c r="C31" s="82"/>
      <c r="D31" s="83"/>
      <c r="E31" s="83"/>
      <c r="F31" s="83"/>
      <c r="G31" s="84"/>
      <c r="H31" s="85"/>
      <c r="I31" s="84"/>
      <c r="J31" s="85"/>
      <c r="K31" s="84"/>
      <c r="L31" s="80"/>
      <c r="M31" s="586"/>
      <c r="N31" s="587"/>
      <c r="O31" s="81"/>
      <c r="P31" s="36"/>
    </row>
    <row r="32" spans="2:16" ht="14.5" thickBot="1">
      <c r="B32" s="23"/>
      <c r="C32" s="588"/>
      <c r="D32" s="589"/>
      <c r="E32" s="589"/>
      <c r="F32" s="589"/>
      <c r="G32" s="590"/>
      <c r="H32" s="636"/>
      <c r="I32" s="590"/>
      <c r="J32" s="636"/>
      <c r="K32" s="590"/>
      <c r="L32" s="86"/>
      <c r="M32" s="637"/>
      <c r="N32" s="638"/>
      <c r="O32" s="81"/>
      <c r="P32" s="36"/>
    </row>
    <row r="33" spans="2:16" ht="14.5" thickBot="1">
      <c r="B33" s="23"/>
      <c r="C33" s="572" t="s">
        <v>64</v>
      </c>
      <c r="D33" s="573"/>
      <c r="E33" s="573"/>
      <c r="F33" s="573"/>
      <c r="G33" s="573"/>
      <c r="H33" s="573"/>
      <c r="I33" s="573"/>
      <c r="J33" s="573"/>
      <c r="K33" s="573"/>
      <c r="L33" s="573"/>
      <c r="M33" s="573"/>
      <c r="N33" s="574"/>
      <c r="O33" s="87"/>
      <c r="P33" s="37"/>
    </row>
    <row r="34" spans="2:16" ht="13.5" customHeight="1">
      <c r="B34" s="23"/>
      <c r="C34" s="600" t="s">
        <v>65</v>
      </c>
      <c r="D34" s="601"/>
      <c r="E34" s="601"/>
      <c r="F34" s="601"/>
      <c r="G34" s="601"/>
      <c r="H34" s="601"/>
      <c r="I34" s="601"/>
      <c r="J34" s="601"/>
      <c r="K34" s="601"/>
      <c r="L34" s="601"/>
      <c r="M34" s="601"/>
      <c r="N34" s="601"/>
      <c r="O34" s="602"/>
      <c r="P34" s="34"/>
    </row>
    <row r="35" spans="2:16">
      <c r="B35" s="23"/>
      <c r="C35" s="603"/>
      <c r="D35" s="604"/>
      <c r="E35" s="604"/>
      <c r="F35" s="604"/>
      <c r="G35" s="604"/>
      <c r="H35" s="604"/>
      <c r="I35" s="604"/>
      <c r="J35" s="604"/>
      <c r="K35" s="604"/>
      <c r="L35" s="604"/>
      <c r="M35" s="604"/>
      <c r="N35" s="604"/>
      <c r="O35" s="605"/>
      <c r="P35" s="34"/>
    </row>
    <row r="36" spans="2:16" ht="13.5" thickBot="1">
      <c r="B36" s="23"/>
      <c r="C36" s="606"/>
      <c r="D36" s="607"/>
      <c r="E36" s="607"/>
      <c r="F36" s="607"/>
      <c r="G36" s="607"/>
      <c r="H36" s="607"/>
      <c r="I36" s="607"/>
      <c r="J36" s="607"/>
      <c r="K36" s="607"/>
      <c r="L36" s="607"/>
      <c r="M36" s="607"/>
      <c r="N36" s="607"/>
      <c r="O36" s="608"/>
      <c r="P36" s="34"/>
    </row>
    <row r="37" spans="2:16" ht="14">
      <c r="B37" s="23"/>
      <c r="C37" s="597" t="s">
        <v>7</v>
      </c>
      <c r="D37" s="632"/>
      <c r="E37" s="632"/>
      <c r="F37" s="632"/>
      <c r="G37" s="632"/>
      <c r="H37" s="632"/>
      <c r="I37" s="632"/>
      <c r="J37" s="576"/>
      <c r="K37" s="174" t="s">
        <v>57</v>
      </c>
      <c r="L37" s="78" t="s">
        <v>9</v>
      </c>
      <c r="M37" s="575" t="s">
        <v>66</v>
      </c>
      <c r="N37" s="576"/>
      <c r="O37" s="79" t="s">
        <v>63</v>
      </c>
      <c r="P37" s="35"/>
    </row>
    <row r="38" spans="2:16" ht="14">
      <c r="B38" s="23"/>
      <c r="C38" s="582"/>
      <c r="D38" s="583"/>
      <c r="E38" s="583"/>
      <c r="F38" s="583"/>
      <c r="G38" s="583"/>
      <c r="H38" s="583"/>
      <c r="I38" s="583"/>
      <c r="J38" s="584"/>
      <c r="K38" s="178"/>
      <c r="L38" s="88"/>
      <c r="M38" s="593"/>
      <c r="N38" s="594"/>
      <c r="O38" s="81"/>
      <c r="P38" s="36"/>
    </row>
    <row r="39" spans="2:16" ht="14.5" thickBot="1">
      <c r="B39" s="23"/>
      <c r="C39" s="588"/>
      <c r="D39" s="589"/>
      <c r="E39" s="589"/>
      <c r="F39" s="589"/>
      <c r="G39" s="589"/>
      <c r="H39" s="589"/>
      <c r="I39" s="589"/>
      <c r="J39" s="590"/>
      <c r="K39" s="83"/>
      <c r="L39" s="89"/>
      <c r="M39" s="591"/>
      <c r="N39" s="592"/>
      <c r="O39" s="90"/>
      <c r="P39" s="36"/>
    </row>
    <row r="40" spans="2:16" ht="14.5" thickBot="1">
      <c r="B40" s="23"/>
      <c r="C40" s="572" t="s">
        <v>64</v>
      </c>
      <c r="D40" s="573"/>
      <c r="E40" s="573"/>
      <c r="F40" s="573"/>
      <c r="G40" s="573"/>
      <c r="H40" s="573"/>
      <c r="I40" s="573"/>
      <c r="J40" s="573"/>
      <c r="K40" s="573"/>
      <c r="L40" s="573"/>
      <c r="M40" s="573"/>
      <c r="N40" s="574"/>
      <c r="O40" s="91">
        <v>0</v>
      </c>
      <c r="P40" s="36"/>
    </row>
    <row r="41" spans="2:16">
      <c r="B41" s="23"/>
      <c r="C41" s="600" t="s">
        <v>67</v>
      </c>
      <c r="D41" s="601"/>
      <c r="E41" s="601"/>
      <c r="F41" s="601"/>
      <c r="G41" s="601"/>
      <c r="H41" s="601"/>
      <c r="I41" s="601"/>
      <c r="J41" s="601"/>
      <c r="K41" s="601"/>
      <c r="L41" s="601"/>
      <c r="M41" s="601"/>
      <c r="N41" s="601"/>
      <c r="O41" s="602"/>
      <c r="P41" s="34"/>
    </row>
    <row r="42" spans="2:16">
      <c r="B42" s="23"/>
      <c r="C42" s="603"/>
      <c r="D42" s="604"/>
      <c r="E42" s="604"/>
      <c r="F42" s="604"/>
      <c r="G42" s="604"/>
      <c r="H42" s="604"/>
      <c r="I42" s="604"/>
      <c r="J42" s="604"/>
      <c r="K42" s="604"/>
      <c r="L42" s="604"/>
      <c r="M42" s="604"/>
      <c r="N42" s="604"/>
      <c r="O42" s="605"/>
      <c r="P42" s="34"/>
    </row>
    <row r="43" spans="2:16" ht="13.5" thickBot="1">
      <c r="B43" s="23"/>
      <c r="C43" s="606"/>
      <c r="D43" s="607"/>
      <c r="E43" s="607"/>
      <c r="F43" s="607"/>
      <c r="G43" s="607"/>
      <c r="H43" s="607"/>
      <c r="I43" s="607"/>
      <c r="J43" s="607"/>
      <c r="K43" s="607"/>
      <c r="L43" s="607"/>
      <c r="M43" s="607"/>
      <c r="N43" s="607"/>
      <c r="O43" s="608"/>
      <c r="P43" s="34"/>
    </row>
    <row r="44" spans="2:16" ht="16">
      <c r="B44" s="23"/>
      <c r="C44" s="597" t="s">
        <v>68</v>
      </c>
      <c r="D44" s="632"/>
      <c r="E44" s="632"/>
      <c r="F44" s="632"/>
      <c r="G44" s="632"/>
      <c r="H44" s="632"/>
      <c r="I44" s="632"/>
      <c r="J44" s="78" t="s">
        <v>69</v>
      </c>
      <c r="K44" s="176" t="s">
        <v>70</v>
      </c>
      <c r="L44" s="92" t="s">
        <v>71</v>
      </c>
      <c r="M44" s="575" t="s">
        <v>72</v>
      </c>
      <c r="N44" s="576"/>
      <c r="O44" s="79" t="s">
        <v>63</v>
      </c>
      <c r="P44" s="35"/>
    </row>
    <row r="45" spans="2:16" ht="14">
      <c r="B45" s="23"/>
      <c r="C45" s="582"/>
      <c r="D45" s="583"/>
      <c r="E45" s="583"/>
      <c r="F45" s="583"/>
      <c r="G45" s="583"/>
      <c r="H45" s="583"/>
      <c r="I45" s="583"/>
      <c r="J45" s="93"/>
      <c r="K45" s="94"/>
      <c r="L45" s="93"/>
      <c r="M45" s="644"/>
      <c r="N45" s="645"/>
      <c r="O45" s="81"/>
      <c r="P45" s="36"/>
    </row>
    <row r="46" spans="2:16" ht="14.5" thickBot="1">
      <c r="B46" s="23"/>
      <c r="C46" s="588"/>
      <c r="D46" s="589"/>
      <c r="E46" s="589"/>
      <c r="F46" s="589"/>
      <c r="G46" s="589"/>
      <c r="H46" s="589"/>
      <c r="I46" s="589"/>
      <c r="J46" s="95"/>
      <c r="K46" s="96"/>
      <c r="L46" s="95"/>
      <c r="M46" s="591"/>
      <c r="N46" s="592"/>
      <c r="O46" s="97"/>
      <c r="P46" s="36"/>
    </row>
    <row r="47" spans="2:16" ht="14.5" thickBot="1">
      <c r="B47" s="23"/>
      <c r="C47" s="572" t="s">
        <v>64</v>
      </c>
      <c r="D47" s="573"/>
      <c r="E47" s="573"/>
      <c r="F47" s="573"/>
      <c r="G47" s="573"/>
      <c r="H47" s="573"/>
      <c r="I47" s="573"/>
      <c r="J47" s="573"/>
      <c r="K47" s="573"/>
      <c r="L47" s="573"/>
      <c r="M47" s="573"/>
      <c r="N47" s="574"/>
      <c r="O47" s="87"/>
      <c r="P47" s="37"/>
    </row>
    <row r="48" spans="2:16">
      <c r="B48" s="23"/>
      <c r="C48" s="600" t="s">
        <v>73</v>
      </c>
      <c r="D48" s="601"/>
      <c r="E48" s="601"/>
      <c r="F48" s="601"/>
      <c r="G48" s="601"/>
      <c r="H48" s="601"/>
      <c r="I48" s="601"/>
      <c r="J48" s="601"/>
      <c r="K48" s="601"/>
      <c r="L48" s="601"/>
      <c r="M48" s="601"/>
      <c r="N48" s="601"/>
      <c r="O48" s="602"/>
      <c r="P48" s="34"/>
    </row>
    <row r="49" spans="2:16">
      <c r="B49" s="23"/>
      <c r="C49" s="603"/>
      <c r="D49" s="604"/>
      <c r="E49" s="604"/>
      <c r="F49" s="604"/>
      <c r="G49" s="604"/>
      <c r="H49" s="604"/>
      <c r="I49" s="604"/>
      <c r="J49" s="604"/>
      <c r="K49" s="604"/>
      <c r="L49" s="604"/>
      <c r="M49" s="604"/>
      <c r="N49" s="604"/>
      <c r="O49" s="605"/>
      <c r="P49" s="34"/>
    </row>
    <row r="50" spans="2:16" ht="13.5" thickBot="1">
      <c r="B50" s="23"/>
      <c r="C50" s="606"/>
      <c r="D50" s="607"/>
      <c r="E50" s="607"/>
      <c r="F50" s="607"/>
      <c r="G50" s="607"/>
      <c r="H50" s="607"/>
      <c r="I50" s="607"/>
      <c r="J50" s="607"/>
      <c r="K50" s="607"/>
      <c r="L50" s="607"/>
      <c r="M50" s="607"/>
      <c r="N50" s="607"/>
      <c r="O50" s="608"/>
      <c r="P50" s="34"/>
    </row>
    <row r="51" spans="2:16" ht="28">
      <c r="B51" s="23"/>
      <c r="C51" s="597" t="s">
        <v>74</v>
      </c>
      <c r="D51" s="632"/>
      <c r="E51" s="632"/>
      <c r="F51" s="632"/>
      <c r="G51" s="632"/>
      <c r="H51" s="632"/>
      <c r="I51" s="632"/>
      <c r="J51" s="78" t="s">
        <v>75</v>
      </c>
      <c r="K51" s="98" t="s">
        <v>76</v>
      </c>
      <c r="L51" s="99" t="s">
        <v>77</v>
      </c>
      <c r="M51" s="642" t="s">
        <v>62</v>
      </c>
      <c r="N51" s="643"/>
      <c r="O51" s="100" t="s">
        <v>63</v>
      </c>
      <c r="P51" s="38"/>
    </row>
    <row r="52" spans="2:16" ht="14">
      <c r="B52" s="23"/>
      <c r="C52" s="101"/>
      <c r="D52" s="102"/>
      <c r="E52" s="102"/>
      <c r="F52" s="102"/>
      <c r="G52" s="102"/>
      <c r="H52" s="102"/>
      <c r="I52" s="102"/>
      <c r="J52" s="103"/>
      <c r="K52" s="104"/>
      <c r="L52" s="105"/>
      <c r="M52" s="646"/>
      <c r="N52" s="647"/>
      <c r="O52" s="106"/>
      <c r="P52" s="39"/>
    </row>
    <row r="53" spans="2:16" ht="14">
      <c r="B53" s="23"/>
      <c r="C53" s="101"/>
      <c r="D53" s="102"/>
      <c r="E53" s="102"/>
      <c r="F53" s="102"/>
      <c r="G53" s="102"/>
      <c r="H53" s="102"/>
      <c r="I53" s="102"/>
      <c r="J53" s="103"/>
      <c r="K53" s="104"/>
      <c r="L53" s="105"/>
      <c r="M53" s="646"/>
      <c r="N53" s="647"/>
      <c r="O53" s="106"/>
      <c r="P53" s="39"/>
    </row>
    <row r="54" spans="2:16" ht="14">
      <c r="B54" s="23"/>
      <c r="C54" s="101"/>
      <c r="D54" s="102"/>
      <c r="E54" s="102"/>
      <c r="F54" s="102"/>
      <c r="G54" s="102"/>
      <c r="H54" s="102"/>
      <c r="I54" s="102"/>
      <c r="J54" s="103"/>
      <c r="K54" s="104"/>
      <c r="L54" s="105"/>
      <c r="M54" s="644"/>
      <c r="N54" s="645"/>
      <c r="O54" s="106"/>
      <c r="P54" s="39"/>
    </row>
    <row r="55" spans="2:16" ht="14.5" thickBot="1">
      <c r="B55" s="23"/>
      <c r="C55" s="588"/>
      <c r="D55" s="589"/>
      <c r="E55" s="589"/>
      <c r="F55" s="589"/>
      <c r="G55" s="589"/>
      <c r="H55" s="589"/>
      <c r="I55" s="589"/>
      <c r="J55" s="95"/>
      <c r="K55" s="96"/>
      <c r="L55" s="95"/>
      <c r="M55" s="591"/>
      <c r="N55" s="592"/>
      <c r="O55" s="97"/>
      <c r="P55" s="36"/>
    </row>
    <row r="56" spans="2:16" ht="14.5" thickBot="1">
      <c r="B56" s="23"/>
      <c r="C56" s="572" t="s">
        <v>64</v>
      </c>
      <c r="D56" s="573"/>
      <c r="E56" s="573"/>
      <c r="F56" s="573"/>
      <c r="G56" s="573"/>
      <c r="H56" s="573"/>
      <c r="I56" s="573"/>
      <c r="J56" s="573"/>
      <c r="K56" s="573"/>
      <c r="L56" s="573"/>
      <c r="M56" s="573"/>
      <c r="N56" s="574"/>
      <c r="O56" s="91"/>
      <c r="P56" s="36"/>
    </row>
    <row r="57" spans="2:16" ht="14.5" thickBot="1">
      <c r="B57" s="23"/>
      <c r="C57" s="73"/>
      <c r="D57" s="50"/>
      <c r="E57" s="50"/>
      <c r="F57" s="50"/>
      <c r="G57" s="50"/>
      <c r="H57" s="50"/>
      <c r="I57" s="50"/>
      <c r="J57" s="50"/>
      <c r="K57" s="50"/>
      <c r="L57" s="50"/>
      <c r="M57" s="50"/>
      <c r="N57" s="50"/>
      <c r="O57" s="74"/>
      <c r="P57" s="24"/>
    </row>
    <row r="58" spans="2:16" ht="14.5" thickBot="1">
      <c r="B58" s="23"/>
      <c r="C58" s="639" t="s">
        <v>78</v>
      </c>
      <c r="D58" s="640"/>
      <c r="E58" s="640"/>
      <c r="F58" s="640"/>
      <c r="G58" s="640"/>
      <c r="H58" s="640"/>
      <c r="I58" s="640"/>
      <c r="J58" s="640"/>
      <c r="K58" s="640"/>
      <c r="L58" s="640"/>
      <c r="M58" s="640"/>
      <c r="N58" s="641"/>
      <c r="O58" s="107"/>
      <c r="P58" s="40"/>
    </row>
    <row r="59" spans="2:16">
      <c r="B59" s="23"/>
      <c r="C59" s="600" t="s">
        <v>79</v>
      </c>
      <c r="D59" s="601"/>
      <c r="E59" s="601"/>
      <c r="F59" s="601"/>
      <c r="G59" s="601"/>
      <c r="H59" s="601"/>
      <c r="I59" s="601"/>
      <c r="J59" s="601"/>
      <c r="K59" s="601"/>
      <c r="L59" s="601"/>
      <c r="M59" s="601"/>
      <c r="N59" s="601"/>
      <c r="O59" s="602"/>
      <c r="P59" s="34"/>
    </row>
    <row r="60" spans="2:16">
      <c r="B60" s="23"/>
      <c r="C60" s="603"/>
      <c r="D60" s="604"/>
      <c r="E60" s="604"/>
      <c r="F60" s="604"/>
      <c r="G60" s="604"/>
      <c r="H60" s="604"/>
      <c r="I60" s="604"/>
      <c r="J60" s="604"/>
      <c r="K60" s="604"/>
      <c r="L60" s="604"/>
      <c r="M60" s="604"/>
      <c r="N60" s="604"/>
      <c r="O60" s="605"/>
      <c r="P60" s="34"/>
    </row>
    <row r="61" spans="2:16" ht="13.5" thickBot="1">
      <c r="B61" s="23"/>
      <c r="C61" s="606"/>
      <c r="D61" s="607"/>
      <c r="E61" s="607"/>
      <c r="F61" s="607"/>
      <c r="G61" s="607"/>
      <c r="H61" s="607"/>
      <c r="I61" s="607"/>
      <c r="J61" s="607"/>
      <c r="K61" s="607"/>
      <c r="L61" s="607"/>
      <c r="M61" s="607"/>
      <c r="N61" s="607"/>
      <c r="O61" s="608"/>
      <c r="P61" s="34"/>
    </row>
    <row r="62" spans="2:16" ht="14">
      <c r="B62" s="23"/>
      <c r="C62" s="597" t="s">
        <v>80</v>
      </c>
      <c r="D62" s="632"/>
      <c r="E62" s="632"/>
      <c r="F62" s="632"/>
      <c r="G62" s="632"/>
      <c r="H62" s="632"/>
      <c r="I62" s="632"/>
      <c r="J62" s="176"/>
      <c r="K62" s="177"/>
      <c r="L62" s="99" t="s">
        <v>81</v>
      </c>
      <c r="M62" s="642" t="s">
        <v>82</v>
      </c>
      <c r="N62" s="643"/>
      <c r="O62" s="100"/>
      <c r="P62" s="38"/>
    </row>
    <row r="63" spans="2:16" ht="14">
      <c r="B63" s="23"/>
      <c r="C63" s="582" t="s">
        <v>83</v>
      </c>
      <c r="D63" s="583"/>
      <c r="E63" s="583"/>
      <c r="F63" s="583"/>
      <c r="G63" s="583"/>
      <c r="H63" s="583"/>
      <c r="I63" s="583"/>
      <c r="J63" s="108"/>
      <c r="K63" s="109"/>
      <c r="L63" s="110"/>
      <c r="M63" s="660"/>
      <c r="N63" s="661"/>
      <c r="O63" s="111"/>
      <c r="P63" s="41"/>
    </row>
    <row r="64" spans="2:16" ht="14">
      <c r="B64" s="23"/>
      <c r="C64" s="82" t="s">
        <v>84</v>
      </c>
      <c r="D64" s="83"/>
      <c r="E64" s="83"/>
      <c r="F64" s="83"/>
      <c r="G64" s="83"/>
      <c r="H64" s="83"/>
      <c r="I64" s="83"/>
      <c r="J64" s="108"/>
      <c r="K64" s="109"/>
      <c r="L64" s="110"/>
      <c r="M64" s="660"/>
      <c r="N64" s="661"/>
      <c r="O64" s="111"/>
      <c r="P64" s="41"/>
    </row>
    <row r="65" spans="2:16" ht="14.5" thickBot="1">
      <c r="B65" s="23"/>
      <c r="C65" s="67" t="s">
        <v>85</v>
      </c>
      <c r="D65" s="68"/>
      <c r="E65" s="68"/>
      <c r="F65" s="68"/>
      <c r="G65" s="68"/>
      <c r="H65" s="68"/>
      <c r="I65" s="68"/>
      <c r="J65" s="112"/>
      <c r="K65" s="113"/>
      <c r="L65" s="110"/>
      <c r="M65" s="662"/>
      <c r="N65" s="663"/>
      <c r="O65" s="111"/>
      <c r="P65" s="41"/>
    </row>
    <row r="66" spans="2:16" ht="14.5" thickBot="1">
      <c r="B66" s="23"/>
      <c r="C66" s="572" t="s">
        <v>64</v>
      </c>
      <c r="D66" s="573"/>
      <c r="E66" s="573"/>
      <c r="F66" s="573"/>
      <c r="G66" s="573"/>
      <c r="H66" s="573"/>
      <c r="I66" s="573"/>
      <c r="J66" s="573"/>
      <c r="K66" s="573"/>
      <c r="L66" s="573"/>
      <c r="M66" s="573"/>
      <c r="N66" s="574"/>
      <c r="O66" s="114"/>
      <c r="P66" s="42"/>
    </row>
    <row r="67" spans="2:16" ht="14.5" thickBot="1">
      <c r="B67" s="23"/>
      <c r="C67" s="73"/>
      <c r="D67" s="50"/>
      <c r="E67" s="50"/>
      <c r="F67" s="50"/>
      <c r="G67" s="50"/>
      <c r="H67" s="50"/>
      <c r="I67" s="50"/>
      <c r="J67" s="50"/>
      <c r="K67" s="50"/>
      <c r="L67" s="50"/>
      <c r="M67" s="50"/>
      <c r="N67" s="50"/>
      <c r="O67" s="74"/>
      <c r="P67" s="24"/>
    </row>
    <row r="68" spans="2:16" ht="14.5" thickBot="1">
      <c r="B68" s="23"/>
      <c r="C68" s="639" t="s">
        <v>86</v>
      </c>
      <c r="D68" s="640"/>
      <c r="E68" s="640"/>
      <c r="F68" s="640"/>
      <c r="G68" s="640"/>
      <c r="H68" s="640"/>
      <c r="I68" s="640"/>
      <c r="J68" s="640"/>
      <c r="K68" s="640"/>
      <c r="L68" s="640"/>
      <c r="M68" s="640"/>
      <c r="N68" s="641"/>
      <c r="O68" s="115"/>
      <c r="P68" s="42"/>
    </row>
    <row r="69" spans="2:16" ht="14">
      <c r="B69" s="23"/>
      <c r="C69" s="73"/>
      <c r="D69" s="50"/>
      <c r="E69" s="50"/>
      <c r="F69" s="50"/>
      <c r="G69" s="50"/>
      <c r="H69" s="50"/>
      <c r="I69" s="50"/>
      <c r="J69" s="50"/>
      <c r="K69" s="50"/>
      <c r="L69" s="50"/>
      <c r="M69" s="50"/>
      <c r="N69" s="50"/>
      <c r="O69" s="74"/>
      <c r="P69" s="24"/>
    </row>
    <row r="70" spans="2:16" ht="14">
      <c r="B70" s="23"/>
      <c r="C70" s="73"/>
      <c r="D70" s="50"/>
      <c r="E70" s="50"/>
      <c r="F70" s="50"/>
      <c r="G70" s="50"/>
      <c r="H70" s="116" t="s">
        <v>87</v>
      </c>
      <c r="I70" s="116"/>
      <c r="J70" s="116"/>
      <c r="K70" s="116"/>
      <c r="L70" s="50"/>
      <c r="M70" s="50"/>
      <c r="N70" s="50"/>
      <c r="O70" s="74"/>
      <c r="P70" s="24"/>
    </row>
    <row r="71" spans="2:16" ht="14">
      <c r="B71" s="23"/>
      <c r="C71" s="73"/>
      <c r="D71" s="50"/>
      <c r="E71" s="50"/>
      <c r="F71" s="50"/>
      <c r="G71" s="50"/>
      <c r="H71" s="116" t="s">
        <v>88</v>
      </c>
      <c r="I71" s="50"/>
      <c r="J71" s="50"/>
      <c r="K71" s="50"/>
      <c r="L71" s="50"/>
      <c r="M71" s="50"/>
      <c r="N71" s="50"/>
      <c r="O71" s="74"/>
      <c r="P71" s="43"/>
    </row>
    <row r="72" spans="2:16" ht="14">
      <c r="B72" s="23"/>
      <c r="C72" s="73"/>
      <c r="D72" s="50"/>
      <c r="E72" s="50"/>
      <c r="F72" s="50"/>
      <c r="G72" s="50"/>
      <c r="H72" s="116" t="s">
        <v>89</v>
      </c>
      <c r="I72" s="50"/>
      <c r="J72" s="50"/>
      <c r="K72" s="50"/>
      <c r="L72" s="50"/>
      <c r="M72" s="50"/>
      <c r="N72" s="50"/>
      <c r="O72" s="74"/>
      <c r="P72" s="43"/>
    </row>
    <row r="73" spans="2:16" ht="14">
      <c r="B73" s="23"/>
      <c r="C73" s="59"/>
      <c r="D73" s="117"/>
      <c r="E73" s="117"/>
      <c r="F73" s="117"/>
      <c r="G73" s="117"/>
      <c r="H73" s="116" t="s">
        <v>90</v>
      </c>
      <c r="I73" s="117"/>
      <c r="J73" s="117"/>
      <c r="K73" s="117"/>
      <c r="L73" s="117"/>
      <c r="M73" s="117"/>
      <c r="N73" s="117"/>
      <c r="O73" s="118"/>
      <c r="P73" s="44"/>
    </row>
    <row r="74" spans="2:16" ht="14">
      <c r="B74" s="23"/>
      <c r="C74" s="73"/>
      <c r="D74" s="50"/>
      <c r="E74" s="50"/>
      <c r="F74" s="50"/>
      <c r="G74" s="50"/>
      <c r="H74" s="50" t="s">
        <v>91</v>
      </c>
      <c r="I74" s="50"/>
      <c r="J74" s="50"/>
      <c r="K74" s="50"/>
      <c r="L74" s="50"/>
      <c r="M74" s="50"/>
      <c r="N74" s="50"/>
      <c r="O74" s="74"/>
      <c r="P74" s="24"/>
    </row>
    <row r="75" spans="2:16" ht="14">
      <c r="B75" s="23"/>
      <c r="C75" s="119" t="s">
        <v>92</v>
      </c>
      <c r="D75" s="120"/>
      <c r="E75" s="120"/>
      <c r="F75" s="120"/>
      <c r="G75" s="120"/>
      <c r="H75" s="120"/>
      <c r="I75" s="120"/>
      <c r="J75" s="120"/>
      <c r="K75" s="120"/>
      <c r="L75" s="120"/>
      <c r="M75" s="120"/>
      <c r="N75" s="120"/>
      <c r="O75" s="121"/>
      <c r="P75" s="24"/>
    </row>
    <row r="76" spans="2:16" ht="14">
      <c r="B76" s="23"/>
      <c r="C76" s="657"/>
      <c r="D76" s="658"/>
      <c r="E76" s="658"/>
      <c r="F76" s="658"/>
      <c r="G76" s="658"/>
      <c r="H76" s="658"/>
      <c r="I76" s="658"/>
      <c r="J76" s="658"/>
      <c r="K76" s="658"/>
      <c r="L76" s="658"/>
      <c r="M76" s="658"/>
      <c r="N76" s="658"/>
      <c r="O76" s="659"/>
      <c r="P76" s="44"/>
    </row>
    <row r="77" spans="2:16" ht="14">
      <c r="B77" s="23"/>
      <c r="C77" s="657"/>
      <c r="D77" s="658"/>
      <c r="E77" s="658"/>
      <c r="F77" s="658"/>
      <c r="G77" s="658"/>
      <c r="H77" s="658"/>
      <c r="I77" s="658"/>
      <c r="J77" s="658"/>
      <c r="K77" s="658"/>
      <c r="L77" s="658"/>
      <c r="M77" s="658"/>
      <c r="N77" s="658"/>
      <c r="O77" s="659"/>
      <c r="P77" s="44"/>
    </row>
    <row r="78" spans="2:16" ht="14">
      <c r="B78" s="23"/>
      <c r="C78" s="59"/>
      <c r="D78" s="117"/>
      <c r="E78" s="117"/>
      <c r="F78" s="117"/>
      <c r="G78" s="117"/>
      <c r="H78" s="117"/>
      <c r="I78" s="117"/>
      <c r="J78" s="117"/>
      <c r="K78" s="117"/>
      <c r="L78" s="117"/>
      <c r="M78" s="117"/>
      <c r="N78" s="117"/>
      <c r="O78" s="118"/>
      <c r="P78" s="44"/>
    </row>
    <row r="79" spans="2:16" ht="14">
      <c r="B79" s="23"/>
      <c r="C79" s="122" t="s">
        <v>93</v>
      </c>
      <c r="D79" s="117"/>
      <c r="E79" s="117"/>
      <c r="F79" s="117"/>
      <c r="G79" s="117"/>
      <c r="H79" s="117"/>
      <c r="I79" s="117"/>
      <c r="J79" s="117"/>
      <c r="K79" s="117"/>
      <c r="L79" s="117"/>
      <c r="M79" s="117"/>
      <c r="N79" s="117"/>
      <c r="O79" s="118"/>
      <c r="P79" s="44"/>
    </row>
    <row r="80" spans="2:16" ht="12.75" customHeight="1">
      <c r="B80" s="23"/>
      <c r="C80" s="654" t="s">
        <v>94</v>
      </c>
      <c r="D80" s="655"/>
      <c r="E80" s="655"/>
      <c r="F80" s="655"/>
      <c r="G80" s="655"/>
      <c r="H80" s="655"/>
      <c r="I80" s="655"/>
      <c r="J80" s="655"/>
      <c r="K80" s="655"/>
      <c r="L80" s="655"/>
      <c r="M80" s="655"/>
      <c r="N80" s="655"/>
      <c r="O80" s="656"/>
      <c r="P80" s="45"/>
    </row>
    <row r="81" spans="2:16" ht="28.5" customHeight="1">
      <c r="B81" s="23"/>
      <c r="C81" s="654"/>
      <c r="D81" s="655"/>
      <c r="E81" s="655"/>
      <c r="F81" s="655"/>
      <c r="G81" s="655"/>
      <c r="H81" s="655"/>
      <c r="I81" s="655"/>
      <c r="J81" s="655"/>
      <c r="K81" s="655"/>
      <c r="L81" s="655"/>
      <c r="M81" s="655"/>
      <c r="N81" s="655"/>
      <c r="O81" s="656"/>
      <c r="P81" s="45"/>
    </row>
    <row r="82" spans="2:16" ht="13.4" customHeight="1">
      <c r="B82" s="23"/>
      <c r="C82" s="654" t="s">
        <v>95</v>
      </c>
      <c r="D82" s="655"/>
      <c r="E82" s="655"/>
      <c r="F82" s="655"/>
      <c r="G82" s="655"/>
      <c r="H82" s="655"/>
      <c r="I82" s="655"/>
      <c r="J82" s="655"/>
      <c r="K82" s="655"/>
      <c r="L82" s="655"/>
      <c r="M82" s="655"/>
      <c r="N82" s="655"/>
      <c r="O82" s="656"/>
      <c r="P82" s="45"/>
    </row>
    <row r="83" spans="2:16" ht="45" customHeight="1">
      <c r="B83" s="23"/>
      <c r="C83" s="654"/>
      <c r="D83" s="655"/>
      <c r="E83" s="655"/>
      <c r="F83" s="655"/>
      <c r="G83" s="655"/>
      <c r="H83" s="655"/>
      <c r="I83" s="655"/>
      <c r="J83" s="655"/>
      <c r="K83" s="655"/>
      <c r="L83" s="655"/>
      <c r="M83" s="655"/>
      <c r="N83" s="655"/>
      <c r="O83" s="656"/>
      <c r="P83" s="45"/>
    </row>
    <row r="84" spans="2:16" ht="14">
      <c r="B84" s="23"/>
      <c r="C84" s="59"/>
      <c r="D84" s="117"/>
      <c r="E84" s="117"/>
      <c r="F84" s="117"/>
      <c r="G84" s="117"/>
      <c r="H84" s="117"/>
      <c r="I84" s="117"/>
      <c r="J84" s="117"/>
      <c r="K84" s="117"/>
      <c r="L84" s="117"/>
      <c r="M84" s="117"/>
      <c r="N84" s="117"/>
      <c r="O84" s="118"/>
      <c r="P84" s="44"/>
    </row>
    <row r="85" spans="2:16" ht="14">
      <c r="B85" s="23"/>
      <c r="C85" s="73"/>
      <c r="D85" s="50"/>
      <c r="E85" s="50"/>
      <c r="F85" s="50"/>
      <c r="G85" s="50"/>
      <c r="H85" s="116" t="s">
        <v>87</v>
      </c>
      <c r="I85" s="50"/>
      <c r="J85" s="50"/>
      <c r="K85" s="50"/>
      <c r="L85" s="50"/>
      <c r="M85" s="50"/>
      <c r="N85" s="50"/>
      <c r="O85" s="74"/>
      <c r="P85" s="24"/>
    </row>
    <row r="86" spans="2:16" ht="14">
      <c r="B86" s="23"/>
      <c r="C86" s="73"/>
      <c r="D86" s="50"/>
      <c r="E86" s="50"/>
      <c r="F86" s="50"/>
      <c r="G86" s="50"/>
      <c r="H86" s="50" t="s">
        <v>88</v>
      </c>
      <c r="I86" s="83"/>
      <c r="J86" s="83"/>
      <c r="K86" s="83"/>
      <c r="L86" s="50"/>
      <c r="M86" s="50"/>
      <c r="N86" s="50"/>
      <c r="O86" s="74"/>
      <c r="P86" s="24"/>
    </row>
    <row r="87" spans="2:16" ht="14">
      <c r="B87" s="23"/>
      <c r="C87" s="73"/>
      <c r="D87" s="50"/>
      <c r="E87" s="50"/>
      <c r="F87" s="50"/>
      <c r="G87" s="50"/>
      <c r="H87" s="50" t="s">
        <v>96</v>
      </c>
      <c r="I87" s="123"/>
      <c r="J87" s="123"/>
      <c r="K87" s="123"/>
      <c r="L87" s="50"/>
      <c r="M87" s="50"/>
      <c r="N87" s="50"/>
      <c r="O87" s="74"/>
      <c r="P87" s="24"/>
    </row>
    <row r="88" spans="2:16" ht="14">
      <c r="B88" s="23"/>
      <c r="C88" s="124"/>
      <c r="D88" s="117"/>
      <c r="E88" s="117"/>
      <c r="F88" s="117"/>
      <c r="G88" s="117"/>
      <c r="H88" s="50" t="s">
        <v>97</v>
      </c>
      <c r="I88" s="50"/>
      <c r="J88" s="50"/>
      <c r="K88" s="50"/>
      <c r="L88" s="117"/>
      <c r="M88" s="117"/>
      <c r="N88" s="117"/>
      <c r="O88" s="118"/>
      <c r="P88" s="44"/>
    </row>
    <row r="89" spans="2:16" ht="18.75" customHeight="1" thickBot="1">
      <c r="B89" s="23"/>
      <c r="C89" s="650"/>
      <c r="D89" s="651"/>
      <c r="E89" s="651"/>
      <c r="F89" s="96"/>
      <c r="G89" s="96"/>
      <c r="H89" s="96"/>
      <c r="I89" s="96"/>
      <c r="J89" s="96"/>
      <c r="K89" s="648"/>
      <c r="L89" s="648"/>
      <c r="M89" s="648"/>
      <c r="N89" s="648"/>
      <c r="O89" s="649"/>
      <c r="P89" s="46"/>
    </row>
    <row r="90" spans="2:16" ht="13.5" thickBot="1">
      <c r="B90" s="47"/>
      <c r="C90" s="48"/>
      <c r="D90" s="48"/>
      <c r="E90" s="48"/>
      <c r="F90" s="48"/>
      <c r="G90" s="48"/>
      <c r="H90" s="48"/>
      <c r="I90" s="48"/>
      <c r="J90" s="48"/>
      <c r="K90" s="48"/>
      <c r="L90" s="48"/>
      <c r="M90" s="48"/>
      <c r="N90" s="48"/>
      <c r="O90" s="48"/>
      <c r="P90" s="49"/>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7</vt:i4>
      </vt:variant>
    </vt:vector>
  </HeadingPairs>
  <TitlesOfParts>
    <vt:vector size="10" baseType="lpstr">
      <vt:lpstr>PRESUPUESTO OFICIAL (Entidad)</vt:lpstr>
      <vt:lpstr>PROPUESTA ECONOMICA(Proponente)</vt:lpstr>
      <vt:lpstr>INDICAR CÓDIGO DEL ITEM DE PAGO</vt:lpstr>
      <vt:lpstr>_GoBack</vt:lpstr>
      <vt:lpstr>'PRESUPUESTO OFICIAL (Entidad)'!_Hlk208391965</vt:lpstr>
      <vt:lpstr>'INDICAR CÓDIGO DEL ITEM DE PAGO'!Área_de_impresión</vt:lpstr>
      <vt:lpstr>'PRESUPUESTO OFICIAL (Entidad)'!Área_de_impresión</vt:lpstr>
      <vt:lpstr>'PROPUESTA ECONOMICA(Proponente)'!Área_de_impresión</vt:lpstr>
      <vt:lpstr>'PRESUPUESTO OFICIAL (Entidad)'!Títulos_a_imprimir</vt:lpstr>
      <vt:lpstr>'PROPUESTA ECONOMICA(Proponente)'!Títulos_a_imprimir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Laura gomez</cp:lastModifiedBy>
  <cp:revision/>
  <cp:lastPrinted>2025-09-12T17:43:17Z</cp:lastPrinted>
  <dcterms:created xsi:type="dcterms:W3CDTF">2006-06-27T16:47:25Z</dcterms:created>
  <dcterms:modified xsi:type="dcterms:W3CDTF">2025-10-08T19:07:43Z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