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sarag\OneDrive\Escritorio\EXAMENES MEDICOS REVISADO\"/>
    </mc:Choice>
  </mc:AlternateContent>
  <xr:revisionPtr revIDLastSave="0" documentId="13_ncr:1_{5B67EFC4-726C-4F78-9EFE-BF098B13695F}" xr6:coauthVersionLast="47" xr6:coauthVersionMax="47" xr10:uidLastSave="{00000000-0000-0000-0000-000000000000}"/>
  <bookViews>
    <workbookView xWindow="-120" yWindow="-120" windowWidth="20730" windowHeight="11040" tabRatio="848" xr2:uid="{00000000-000D-0000-FFFF-FFFF00000000}"/>
  </bookViews>
  <sheets>
    <sheet name="REVISION FINANCIERA" sheetId="5"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6" i="5" l="1"/>
  <c r="Z5" i="5"/>
  <c r="Z31" i="5"/>
  <c r="W28" i="5"/>
  <c r="X28" i="5" s="1"/>
  <c r="W27" i="5"/>
  <c r="X27" i="5" s="1"/>
  <c r="Y27" i="5"/>
  <c r="U27" i="5" l="1"/>
  <c r="Z27" i="5" s="1"/>
  <c r="U28" i="5"/>
  <c r="H22" i="5"/>
  <c r="I22" i="5" s="1"/>
  <c r="L22" i="5"/>
  <c r="M22" i="5" s="1"/>
  <c r="P22" i="5"/>
  <c r="Q22" i="5" s="1"/>
  <c r="U22" i="5"/>
  <c r="W22" i="5"/>
  <c r="X22" i="5" s="1"/>
  <c r="Y22" i="5"/>
  <c r="H23" i="5"/>
  <c r="I23" i="5" s="1"/>
  <c r="L23" i="5"/>
  <c r="M23" i="5" s="1"/>
  <c r="P23" i="5"/>
  <c r="Q23" i="5" s="1"/>
  <c r="U23" i="5"/>
  <c r="W23" i="5"/>
  <c r="X23" i="5" s="1"/>
  <c r="Y23" i="5"/>
  <c r="H24" i="5"/>
  <c r="I24" i="5" s="1"/>
  <c r="L24" i="5"/>
  <c r="M24" i="5" s="1"/>
  <c r="P24" i="5"/>
  <c r="Q24" i="5" s="1"/>
  <c r="U24" i="5"/>
  <c r="W24" i="5"/>
  <c r="X24" i="5" s="1"/>
  <c r="Y24" i="5"/>
  <c r="H25" i="5"/>
  <c r="I25" i="5" s="1"/>
  <c r="L25" i="5"/>
  <c r="M25" i="5" s="1"/>
  <c r="P25" i="5"/>
  <c r="Q25" i="5" s="1"/>
  <c r="U25" i="5"/>
  <c r="X25" i="5"/>
  <c r="Y25" i="5"/>
  <c r="H26" i="5"/>
  <c r="I26" i="5" s="1"/>
  <c r="L26" i="5"/>
  <c r="M26" i="5" s="1"/>
  <c r="P26" i="5"/>
  <c r="Q26" i="5" s="1"/>
  <c r="U26" i="5"/>
  <c r="W26" i="5"/>
  <c r="X26" i="5" s="1"/>
  <c r="Y26" i="5"/>
  <c r="H18" i="5"/>
  <c r="I18" i="5" s="1"/>
  <c r="L18" i="5"/>
  <c r="M18" i="5" s="1"/>
  <c r="P18" i="5"/>
  <c r="Q18" i="5" s="1"/>
  <c r="U18" i="5"/>
  <c r="X18" i="5"/>
  <c r="Y18" i="5"/>
  <c r="H19" i="5"/>
  <c r="I19" i="5" s="1"/>
  <c r="L19" i="5"/>
  <c r="M19" i="5" s="1"/>
  <c r="P19" i="5"/>
  <c r="Q19" i="5" s="1"/>
  <c r="U19" i="5"/>
  <c r="W19" i="5"/>
  <c r="X19" i="5" s="1"/>
  <c r="Y19" i="5"/>
  <c r="H20" i="5"/>
  <c r="I20" i="5"/>
  <c r="L20" i="5"/>
  <c r="M20" i="5" s="1"/>
  <c r="P20" i="5"/>
  <c r="Q20" i="5" s="1"/>
  <c r="U20" i="5"/>
  <c r="X20" i="5"/>
  <c r="Y20" i="5"/>
  <c r="H11" i="5"/>
  <c r="I11" i="5" s="1"/>
  <c r="L11" i="5"/>
  <c r="M11" i="5" s="1"/>
  <c r="P11" i="5"/>
  <c r="Q11" i="5" s="1"/>
  <c r="U11" i="5"/>
  <c r="X11" i="5"/>
  <c r="Y11" i="5"/>
  <c r="H12" i="5"/>
  <c r="I12" i="5" s="1"/>
  <c r="L12" i="5"/>
  <c r="M12" i="5" s="1"/>
  <c r="P12" i="5"/>
  <c r="Q12" i="5" s="1"/>
  <c r="U12" i="5"/>
  <c r="X12" i="5"/>
  <c r="Y12" i="5"/>
  <c r="H13" i="5"/>
  <c r="I13" i="5" s="1"/>
  <c r="L13" i="5"/>
  <c r="M13" i="5" s="1"/>
  <c r="P13" i="5"/>
  <c r="Q13" i="5" s="1"/>
  <c r="U13" i="5"/>
  <c r="X13" i="5"/>
  <c r="Y13" i="5"/>
  <c r="H14" i="5"/>
  <c r="I14" i="5" s="1"/>
  <c r="L14" i="5"/>
  <c r="M14" i="5" s="1"/>
  <c r="P14" i="5"/>
  <c r="Q14" i="5" s="1"/>
  <c r="U14" i="5"/>
  <c r="X14" i="5"/>
  <c r="Y14" i="5"/>
  <c r="H15" i="5"/>
  <c r="I15" i="5" s="1"/>
  <c r="L15" i="5"/>
  <c r="M15" i="5" s="1"/>
  <c r="P15" i="5"/>
  <c r="Q15" i="5" s="1"/>
  <c r="U15" i="5"/>
  <c r="X15" i="5"/>
  <c r="Y15" i="5"/>
  <c r="H16" i="5"/>
  <c r="I16" i="5"/>
  <c r="L16" i="5"/>
  <c r="M16" i="5" s="1"/>
  <c r="P16" i="5"/>
  <c r="Q16" i="5" s="1"/>
  <c r="U16" i="5"/>
  <c r="X16" i="5"/>
  <c r="Y16" i="5"/>
  <c r="H17" i="5"/>
  <c r="I17" i="5" s="1"/>
  <c r="L17" i="5"/>
  <c r="M17" i="5" s="1"/>
  <c r="P17" i="5"/>
  <c r="Q17" i="5" s="1"/>
  <c r="U17" i="5"/>
  <c r="W17" i="5"/>
  <c r="X17" i="5" s="1"/>
  <c r="Y17" i="5"/>
  <c r="Z23" i="5" l="1"/>
  <c r="Z25" i="5"/>
  <c r="R22" i="5"/>
  <c r="Z17" i="5"/>
  <c r="R25" i="5"/>
  <c r="R23" i="5"/>
  <c r="Z15" i="5"/>
  <c r="Z26" i="5"/>
  <c r="Z24" i="5"/>
  <c r="Z22" i="5"/>
  <c r="R24" i="5"/>
  <c r="R26" i="5"/>
  <c r="R14" i="5"/>
  <c r="R20" i="5"/>
  <c r="R18" i="5"/>
  <c r="Z20" i="5"/>
  <c r="Z18" i="5"/>
  <c r="Z19" i="5"/>
  <c r="R19" i="5"/>
  <c r="Z12" i="5"/>
  <c r="R11" i="5"/>
  <c r="Z11" i="5"/>
  <c r="R13" i="5"/>
  <c r="Z14" i="5"/>
  <c r="R12" i="5"/>
  <c r="R16" i="5"/>
  <c r="R15" i="5"/>
  <c r="Z13" i="5"/>
  <c r="Z16" i="5"/>
  <c r="R17" i="5"/>
  <c r="Y8" i="5" l="1"/>
  <c r="Y9" i="5"/>
  <c r="Y10" i="5"/>
  <c r="Y21" i="5"/>
  <c r="Y29" i="5"/>
  <c r="Y30" i="5"/>
  <c r="Y7" i="5"/>
  <c r="Y6" i="5"/>
  <c r="Y5" i="5"/>
  <c r="X6" i="5" l="1"/>
  <c r="X7" i="5"/>
  <c r="X8" i="5"/>
  <c r="X9" i="5"/>
  <c r="X10" i="5"/>
  <c r="X21" i="5"/>
  <c r="W29" i="5"/>
  <c r="X29" i="5" s="1"/>
  <c r="W30" i="5"/>
  <c r="X30" i="5" s="1"/>
  <c r="X5" i="5" l="1"/>
  <c r="U6" i="5"/>
  <c r="U7" i="5"/>
  <c r="Z7" i="5" s="1"/>
  <c r="U8" i="5"/>
  <c r="Z8" i="5" s="1"/>
  <c r="U9" i="5"/>
  <c r="Z9" i="5" s="1"/>
  <c r="U10" i="5"/>
  <c r="Z10" i="5" s="1"/>
  <c r="U21" i="5"/>
  <c r="Z21" i="5" s="1"/>
  <c r="U29" i="5"/>
  <c r="Z29" i="5" s="1"/>
  <c r="U30" i="5"/>
  <c r="Z30" i="5" s="1"/>
  <c r="U5" i="5"/>
  <c r="X31" i="5" l="1"/>
  <c r="P30" i="5"/>
  <c r="Q30" i="5" s="1"/>
  <c r="P29" i="5"/>
  <c r="Q29" i="5" s="1"/>
  <c r="P21" i="5"/>
  <c r="Q21" i="5" s="1"/>
  <c r="P10" i="5"/>
  <c r="Q10" i="5" s="1"/>
  <c r="P9" i="5"/>
  <c r="Q9" i="5" s="1"/>
  <c r="P8" i="5"/>
  <c r="Q8" i="5" s="1"/>
  <c r="P7" i="5"/>
  <c r="Q7" i="5" s="1"/>
  <c r="P6" i="5"/>
  <c r="Q6" i="5" s="1"/>
  <c r="P5" i="5"/>
  <c r="Q5" i="5" s="1"/>
  <c r="L30" i="5"/>
  <c r="M30" i="5" s="1"/>
  <c r="L29" i="5"/>
  <c r="M29" i="5" s="1"/>
  <c r="L21" i="5"/>
  <c r="M21" i="5" s="1"/>
  <c r="L10" i="5"/>
  <c r="M10" i="5" s="1"/>
  <c r="L9" i="5"/>
  <c r="M9" i="5" s="1"/>
  <c r="L8" i="5"/>
  <c r="M8" i="5" s="1"/>
  <c r="L7" i="5"/>
  <c r="M7" i="5" s="1"/>
  <c r="L6" i="5"/>
  <c r="M6" i="5" s="1"/>
  <c r="L5" i="5"/>
  <c r="M5" i="5" s="1"/>
  <c r="H6" i="5"/>
  <c r="I6" i="5" s="1"/>
  <c r="H7" i="5"/>
  <c r="I7" i="5" s="1"/>
  <c r="H8" i="5"/>
  <c r="I8" i="5" s="1"/>
  <c r="H9" i="5"/>
  <c r="I9" i="5" s="1"/>
  <c r="H10" i="5"/>
  <c r="I10" i="5" s="1"/>
  <c r="H21" i="5"/>
  <c r="I21" i="5" s="1"/>
  <c r="H29" i="5"/>
  <c r="I29" i="5" s="1"/>
  <c r="H30" i="5"/>
  <c r="I30" i="5" s="1"/>
  <c r="H5" i="5"/>
  <c r="I5" i="5" s="1"/>
  <c r="U31" i="5" l="1"/>
  <c r="R21" i="5"/>
  <c r="R10" i="5"/>
  <c r="R7" i="5"/>
  <c r="R30" i="5"/>
  <c r="R29" i="5"/>
  <c r="R5" i="5"/>
  <c r="R6" i="5"/>
  <c r="R9" i="5"/>
  <c r="R8" i="5"/>
  <c r="I31" i="5"/>
  <c r="M31" i="5" l="1"/>
  <c r="Q31" i="5"/>
  <c r="R31" i="5" l="1"/>
</calcChain>
</file>

<file path=xl/sharedStrings.xml><?xml version="1.0" encoding="utf-8"?>
<sst xmlns="http://schemas.openxmlformats.org/spreadsheetml/2006/main" count="77" uniqueCount="61">
  <si>
    <t>COMPARATIVO</t>
  </si>
  <si>
    <t>PRECIO PROMEDIO</t>
  </si>
  <si>
    <t>MARANBA S.A.S NIT 9001.144.467-2</t>
  </si>
  <si>
    <t>GENERACIÓN DE TALENTOS S.A.S. NIT. 900.764.350-6</t>
  </si>
  <si>
    <t>COTIZACIÓN REMOLINA HERNÁNDEZ CONSULTORES S.A.S.</t>
  </si>
  <si>
    <t>PRECIO PROMEDIO TOTAL</t>
  </si>
  <si>
    <t>PRECIO PROMEDIO UNIDAD SIN IVA</t>
  </si>
  <si>
    <t>ITEM</t>
  </si>
  <si>
    <t>CANTIDAD</t>
  </si>
  <si>
    <t xml:space="preserve">TOTAL CON IVA </t>
  </si>
  <si>
    <t xml:space="preserve">FUNCIONARIOS </t>
  </si>
  <si>
    <t xml:space="preserve">TIPO DE EXAMEN </t>
  </si>
  <si>
    <t>EXÁMENES MEDICOS PERIODICOS PARA FUNCIONARIOS ADMINISTRATIVOS Y OPERATIVOS</t>
  </si>
  <si>
    <t>EXÁMEN MÉDICO OCUPACIONAL ENFASIS OSTEOMUSCULAR</t>
  </si>
  <si>
    <t>OPTOMETRÍA</t>
  </si>
  <si>
    <t>AUDIOMETRÍA</t>
  </si>
  <si>
    <t>Examen Físico Énfasis Oateomuscular: examen fisico realizado a los trabajadores con el fin de monitorear la exposición a factores de riesgo y determinar la existencia de consecuencias a la persona por dicha exposición.</t>
  </si>
  <si>
    <t>PROCEDIMIENTO</t>
  </si>
  <si>
    <t>VALOR UNITARIO</t>
  </si>
  <si>
    <t>% DE IVA</t>
  </si>
  <si>
    <r>
      <rPr>
        <b/>
        <sz val="8"/>
        <rFont val="Arial"/>
        <family val="2"/>
      </rPr>
      <t>VALOR UNITARIO
CON IVA</t>
    </r>
  </si>
  <si>
    <t>VALOR TOTAL</t>
  </si>
  <si>
    <t xml:space="preserve">Examen que determina la agudeza visual de lejos y la agudeza visual de cerca, con o sin corrección óptica, determina la visión de profundidad, la determinacion de la visión cromática (visión de los colores), el campo visual, las alteraciones en la visión binocular y demás afecciones visuales; para llevar a cabo u diagnóstico o recomendaciones del aparato visual y ocular. </t>
  </si>
  <si>
    <t>Examen realizado para determinar la medida de sensibilidad de los órganos del oído en las diferentes frecuencia de sonido.</t>
  </si>
  <si>
    <t>EXÁMENES PERIODICOS CONDUCTORES</t>
  </si>
  <si>
    <t>ENTREVISTA PSICOLOGICA EN CONDUCCIÓN</t>
  </si>
  <si>
    <t>PRUEBA PSOCOSENSOMETRICA</t>
  </si>
  <si>
    <t>EXAMENES PERIODICOS: PARACLINICOS/LABORATORIOS</t>
  </si>
  <si>
    <t xml:space="preserve"> Entrevista psicologica que se centra en evaluar las capacidads psicologicas y sensoriales del conductor</t>
  </si>
  <si>
    <t xml:space="preserve">Examen psicológico que combina aspectos sensoriales y cognitivos para medir la percepción, atención, coordinación y otras capacidades psicomotoras de una persona. </t>
  </si>
  <si>
    <r>
      <rPr>
        <b/>
        <sz val="10"/>
        <rFont val="Arial"/>
        <family val="2"/>
      </rPr>
      <t xml:space="preserve">Glicemia: </t>
    </r>
    <r>
      <rPr>
        <sz val="10"/>
        <rFont val="Arial"/>
        <family val="2"/>
      </rPr>
      <t>medición de glucosa en la sangre, se solicita para determinar trastornos en el metabolismo de los carbohidratos.</t>
    </r>
  </si>
  <si>
    <r>
      <rPr>
        <b/>
        <sz val="10"/>
        <rFont val="Arial"/>
        <family val="2"/>
      </rPr>
      <t>Perfil Lipídico</t>
    </r>
    <r>
      <rPr>
        <sz val="10"/>
        <rFont val="Arial"/>
        <family val="2"/>
      </rPr>
      <t>: MediciónDe Colesterol Total,Hdl,Ldl, Triglicéridos, sesolicita para la pesquisainicial del riesgo dedesarrollar una enfermedad cardiovascular producto de una dislipidemia, osea, un trastorno en el metabolismo de lípidos.</t>
    </r>
  </si>
  <si>
    <r>
      <rPr>
        <b/>
        <sz val="10"/>
        <rFont val="Arial"/>
        <family val="2"/>
      </rPr>
      <t xml:space="preserve">Electrocardiograma: </t>
    </r>
    <r>
      <rPr>
        <sz val="10"/>
        <rFont val="Arial"/>
        <family val="2"/>
      </rPr>
      <t>Prueba que registra la actividad  eléctrica del corazón que se produce en cada latido cardiaco.</t>
    </r>
  </si>
  <si>
    <r>
      <rPr>
        <b/>
        <sz val="10"/>
        <rFont val="Arial"/>
        <family val="2"/>
      </rPr>
      <t>Espirometria</t>
    </r>
    <r>
      <rPr>
        <sz val="10"/>
        <rFont val="Arial"/>
        <family val="2"/>
      </rPr>
      <t>: Examen que determina alteraciones en vías aéreas superiores e inferiores.</t>
    </r>
  </si>
  <si>
    <r>
      <rPr>
        <b/>
        <sz val="10"/>
        <rFont val="Arial"/>
        <family val="2"/>
      </rPr>
      <t>Cuadro Hemático:</t>
    </r>
    <r>
      <rPr>
        <sz val="10"/>
        <rFont val="Arial"/>
        <family val="2"/>
      </rPr>
      <t xml:space="preserve"> es un conjunto de exámenesque sirven para medir algunas de las diferentes partes de la sangre.</t>
    </r>
  </si>
  <si>
    <r>
      <rPr>
        <b/>
        <sz val="10"/>
        <rFont val="Arial"/>
        <family val="2"/>
      </rPr>
      <t>Bun Creatinina</t>
    </r>
    <r>
      <rPr>
        <sz val="10"/>
        <rFont val="Arial"/>
        <family val="2"/>
      </rPr>
      <t>: determinación de la función renal.</t>
    </r>
  </si>
  <si>
    <r>
      <rPr>
        <b/>
        <sz val="10"/>
        <rFont val="Arial"/>
        <family val="2"/>
      </rPr>
      <t xml:space="preserve">Transaminasas TGO- TGP: </t>
    </r>
    <r>
      <rPr>
        <sz val="10"/>
        <rFont val="Arial"/>
        <family val="2"/>
      </rPr>
      <t>Determinación de la función hepática.</t>
    </r>
  </si>
  <si>
    <t>ADMINISTRATIVOS, OPERATIVOS Y CONDUCTORES</t>
  </si>
  <si>
    <t xml:space="preserve">BATERIA DE RIESGO PSICOSOCIAL </t>
  </si>
  <si>
    <t xml:space="preserve">VALORACIÓN POR PSICOLOGÍA </t>
  </si>
  <si>
    <t>ANALISIS DE PUESTO</t>
  </si>
  <si>
    <t>Aplicación de la evaluación de factores de riesgo psicosocial que consta de diligenciamiento ficha sociodemográfica, aplicación cuestionarios intralaborales forma A y B, extralaborales, evaluación del estrés y ficha de datos generales. Una vez aplicada se realiza el procesamiento y análisis de datos, clasificación de la población por nivel de riesgo. Elaboración informe final y socialización del mismo a la dirección de talento humano.</t>
  </si>
  <si>
    <t>Intervenciones psicológicas de 60 minutos por sesión: De acuerdo a los resultados de la batería psicosocial. Nota: Se deja un numero tentativo segun resultados para intervención</t>
  </si>
  <si>
    <t xml:space="preserve">Análisis de puesto de trabajo- Enfasisosteomuscular </t>
  </si>
  <si>
    <t>EXÁMEN MÉDICO OCUPACIONAL INGRESO</t>
  </si>
  <si>
    <t>EXÁMEN MÉDICO OCUPACIONAL EGRESO</t>
  </si>
  <si>
    <t>El examen médico ocupacional de ingreso es una evaluación clínica realizada a una persona antes de iniciar una relación laboral con una empresa. Su objetivo principal es determinar si el trabajador está física y mentalmente apto para desempeñar las funciones propias del cargo al que va a ingresar.</t>
  </si>
  <si>
    <t xml:space="preserve">El examen médico ocupacional de egreso es una evaluación clínica que se realiza al trabajador al momento de finalizar la relación laboral con una empresa, ya sea por renuncia, terminación de contrato o cualquier otra causa. </t>
  </si>
  <si>
    <t>CAPACITACIONES: Con el objetivo de garantizar la participación activa de todos los funcionarios de planta en las capacitaciones, se informa que estas se desarrollarán en dos jornadas diarias: una en el horario de la mañana y otra en la tarde. Esta modalidad ha sido diseñada estratégicamente para facilitar la asistencia de todo el personal, permitiendo así que no existan impedimentos ni excusas para participar en las sesiones formativas.</t>
  </si>
  <si>
    <t>1: Gestión del Estrés Laboral: Brindar herramientas para manejar el estrés relacionado con el trabajo, identificando los factores que lo generan y cómo mitigar su impacto.</t>
  </si>
  <si>
    <t>2 Retorno Venos: Brindar conocimientos teóricos y prácticos necesarios sobre el retorno venoso, su importancia en la circulación sanguínea, factores que lo afectan y estrategias para promover su adecuada función, con el fin de prevenir complicaciones como la insuficiencia venosa o el edema.</t>
  </si>
  <si>
    <t>TALLERES: se desarrollarán talleres breves, dinámicos y participativos en las diferentes secretarías, direcciones y sedes externas de la Alcaldía de Cota. Estos talleres están diseñados para ser atractivos y accesibles, con una duración estimada de 10 a 15 minutos, permitiendo así que todo el personal pueda participar sin afectar sus labores diarias. La dinámica será práctica y orientada a generar aprendizajes significativos de manera ágil y entretenida.</t>
  </si>
  <si>
    <t>1: Estilos de vida saludable: (Alimentación saludable, en beficios de la actividad física, buen hábito del sueño, manejo del tiempo)</t>
  </si>
  <si>
    <t>2: Ergonomía y Salud Postural: Brindar herramientas que reduzcan lesiones musculoesqueléticas mediante prácticas ergonómicas.</t>
  </si>
  <si>
    <t>3: Cuidado Visual y Prevención de Fatiga Ocular: Disminuir los efectos del uso prolongado de pantallas.</t>
  </si>
  <si>
    <t>4: Cuidado Cardiovascular: Promover el conocimiento, prevención y control de los factores de riesgo cardiovascular, fomentando estilos de vida saludables y conciencia sobre su salud cardiaca.</t>
  </si>
  <si>
    <t>5: Cuidado Aiuditivo: Fortalecer la cultura de prevención auditiva en el entorno laboral mediante la identificación de riesgos sonoros y la adopción de prácticas seguras que protejan la audición a corto y largo plazo</t>
  </si>
  <si>
    <t>CAPACITACIONES Y/O TALLERES LUDICOS</t>
  </si>
  <si>
    <t>Medicina Laboral &amp; Salud
Empresarial S.A.S
NIT: 900.817.407-6</t>
  </si>
  <si>
    <t xml:space="preserve">ANALISIS DE MERCADO - EXAMENES MEDICOS </t>
  </si>
  <si>
    <t>Visionamos tu salud
NIT: 832.000.464-2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</si>
</sst>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quot;_-;\-* #,##0.00\ &quot;€&quot;_-;_-* &quot;-&quot;??\ &quot;€&quot;_-;_-@_-"/>
    <numFmt numFmtId="165" formatCode="_-[$$-240A]\ * #,##0.00_-;\-[$$-240A]\ * #,##0.00_-;_-[$$-240A]\ * &quot;-&quot;??_-;_-@_-"/>
    <numFmt numFmtId="166" formatCode="#,##0_ ;\-#,##0\ "/>
    <numFmt numFmtId="167" formatCode="_-&quot;$&quot;\ * #,##0_-;\-&quot;$&quot;\ * #,##0_-;_-&quot;$&quot;\ * &quot;-&quot;??_-;_-@_-"/>
  </numFmts>
  <fonts count="21" x14ac:knownFonts="1">
    <font>
      <sz val="11"/>
      <color theme="1"/>
      <name val="Calibri"/>
      <family val="2"/>
      <scheme val="minor"/>
    </font>
    <font>
      <sz val="11"/>
      <color theme="1"/>
      <name val="Calibri"/>
      <family val="2"/>
      <scheme val="minor"/>
    </font>
    <font>
      <b/>
      <sz val="12"/>
      <color rgb="FFFFFFFF"/>
      <name val="Arial"/>
      <family val="2"/>
    </font>
    <font>
      <sz val="12"/>
      <color theme="1"/>
      <name val="Calibri"/>
      <family val="2"/>
      <scheme val="minor"/>
    </font>
    <font>
      <b/>
      <sz val="11"/>
      <color theme="1"/>
      <name val="Calibri"/>
      <family val="2"/>
      <scheme val="minor"/>
    </font>
    <font>
      <sz val="8"/>
      <color rgb="FF000000"/>
      <name val="Times New Roman"/>
      <family val="2"/>
    </font>
    <font>
      <b/>
      <sz val="12"/>
      <color rgb="FFFF0000"/>
      <name val="Calibri"/>
      <family val="2"/>
      <scheme val="minor"/>
    </font>
    <font>
      <b/>
      <sz val="12"/>
      <color rgb="FF000000"/>
      <name val="Arial"/>
      <family val="2"/>
    </font>
    <font>
      <b/>
      <sz val="11"/>
      <color rgb="FF000000"/>
      <name val="Arial"/>
      <family val="2"/>
    </font>
    <font>
      <sz val="10"/>
      <name val="Arial"/>
      <family val="2"/>
    </font>
    <font>
      <b/>
      <sz val="11"/>
      <name val="Arial"/>
      <family val="2"/>
    </font>
    <font>
      <sz val="11"/>
      <color theme="1"/>
      <name val="Arial"/>
      <family val="2"/>
    </font>
    <font>
      <b/>
      <sz val="12"/>
      <color theme="1"/>
      <name val="Arial"/>
      <family val="2"/>
    </font>
    <font>
      <b/>
      <sz val="11"/>
      <color theme="1"/>
      <name val="Arial"/>
      <family val="2"/>
    </font>
    <font>
      <b/>
      <sz val="8"/>
      <name val="Arial"/>
      <family val="2"/>
    </font>
    <font>
      <b/>
      <sz val="10"/>
      <name val="Arial"/>
      <family val="2"/>
    </font>
    <font>
      <b/>
      <sz val="10"/>
      <color rgb="FF000000"/>
      <name val="Arial"/>
      <family val="2"/>
    </font>
    <font>
      <sz val="8"/>
      <color rgb="FF000000"/>
      <name val="Arial"/>
      <family val="2"/>
    </font>
    <font>
      <b/>
      <sz val="12"/>
      <color theme="5" tint="-0.499984740745262"/>
      <name val="Calibri"/>
      <family val="2"/>
      <scheme val="minor"/>
    </font>
    <font>
      <b/>
      <sz val="12"/>
      <color rgb="FF002060"/>
      <name val="Calibri"/>
      <family val="2"/>
      <scheme val="minor"/>
    </font>
    <font>
      <b/>
      <sz val="14"/>
      <color theme="1"/>
      <name val="Calibri"/>
      <family val="2"/>
      <scheme val="minor"/>
    </font>
  </fonts>
  <fills count="7">
    <fill>
      <patternFill patternType="none"/>
    </fill>
    <fill>
      <patternFill patternType="gray125"/>
    </fill>
    <fill>
      <patternFill patternType="solid">
        <fgColor theme="4"/>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style="thin">
        <color rgb="FF000000"/>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rgb="FF000000"/>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diagonal/>
    </border>
    <border>
      <left style="thin">
        <color indexed="64"/>
      </left>
      <right style="medium">
        <color indexed="64"/>
      </right>
      <top style="thin">
        <color indexed="64"/>
      </top>
      <bottom style="thin">
        <color indexed="64"/>
      </bottom>
      <diagonal/>
    </border>
    <border>
      <left style="thin">
        <color rgb="FF000000"/>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rgb="FF000000"/>
      </right>
      <top/>
      <bottom style="thin">
        <color rgb="FF000000"/>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diagonal/>
    </border>
    <border>
      <left style="thin">
        <color rgb="FF000000"/>
      </left>
      <right style="thin">
        <color rgb="FF000000"/>
      </right>
      <top/>
      <bottom style="thin">
        <color indexed="64"/>
      </bottom>
      <diagonal/>
    </border>
    <border>
      <left/>
      <right style="thin">
        <color rgb="FF000000"/>
      </right>
      <top/>
      <bottom style="thin">
        <color indexed="64"/>
      </bottom>
      <diagonal/>
    </border>
    <border>
      <left style="thin">
        <color rgb="FF000000"/>
      </left>
      <right style="thin">
        <color rgb="FF000000"/>
      </right>
      <top/>
      <bottom style="medium">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10">
    <xf numFmtId="0" fontId="0" fillId="0" borderId="0" xfId="0"/>
    <xf numFmtId="0" fontId="3" fillId="0" borderId="0" xfId="0" applyFont="1"/>
    <xf numFmtId="0" fontId="0" fillId="0" borderId="0" xfId="0" applyAlignment="1">
      <alignment horizontal="left"/>
    </xf>
    <xf numFmtId="9" fontId="0" fillId="0" borderId="0" xfId="2" applyFont="1"/>
    <xf numFmtId="9" fontId="0" fillId="0" borderId="0" xfId="2" applyFont="1" applyBorder="1"/>
    <xf numFmtId="0" fontId="0" fillId="0" borderId="0" xfId="0" applyAlignment="1">
      <alignment vertical="top"/>
    </xf>
    <xf numFmtId="3" fontId="0" fillId="0" borderId="0" xfId="1" applyNumberFormat="1" applyFont="1" applyBorder="1"/>
    <xf numFmtId="3" fontId="0" fillId="0" borderId="3" xfId="1" applyNumberFormat="1" applyFont="1" applyBorder="1"/>
    <xf numFmtId="3" fontId="0" fillId="0" borderId="0" xfId="1" applyNumberFormat="1" applyFont="1"/>
    <xf numFmtId="3" fontId="0" fillId="0" borderId="0" xfId="0" applyNumberFormat="1"/>
    <xf numFmtId="166" fontId="0" fillId="0" borderId="2" xfId="1" applyNumberFormat="1" applyFont="1" applyBorder="1"/>
    <xf numFmtId="166" fontId="0" fillId="0" borderId="0" xfId="1" applyNumberFormat="1" applyFont="1" applyBorder="1"/>
    <xf numFmtId="0" fontId="4" fillId="0" borderId="0" xfId="0" applyFont="1"/>
    <xf numFmtId="3" fontId="0" fillId="0" borderId="2" xfId="1" applyNumberFormat="1" applyFont="1" applyFill="1" applyBorder="1"/>
    <xf numFmtId="9" fontId="0" fillId="0" borderId="0" xfId="2" applyFont="1" applyFill="1" applyBorder="1"/>
    <xf numFmtId="3" fontId="0" fillId="0" borderId="0" xfId="1" applyNumberFormat="1" applyFont="1" applyFill="1" applyBorder="1"/>
    <xf numFmtId="3" fontId="0" fillId="0" borderId="3" xfId="1" applyNumberFormat="1" applyFont="1" applyFill="1" applyBorder="1"/>
    <xf numFmtId="164" fontId="0" fillId="0" borderId="0" xfId="1" applyFont="1"/>
    <xf numFmtId="3" fontId="0" fillId="0" borderId="2" xfId="0" applyNumberFormat="1" applyBorder="1"/>
    <xf numFmtId="167" fontId="0" fillId="0" borderId="1" xfId="2" applyNumberFormat="1" applyFont="1" applyFill="1" applyBorder="1" applyAlignment="1">
      <alignment vertical="center"/>
    </xf>
    <xf numFmtId="3" fontId="0" fillId="0" borderId="12" xfId="0" applyNumberFormat="1" applyBorder="1" applyAlignment="1">
      <alignment vertical="center"/>
    </xf>
    <xf numFmtId="3" fontId="0" fillId="0" borderId="14" xfId="1" applyNumberFormat="1" applyFont="1" applyFill="1" applyBorder="1" applyAlignment="1">
      <alignment vertical="center"/>
    </xf>
    <xf numFmtId="3" fontId="0" fillId="0" borderId="23" xfId="0" applyNumberFormat="1" applyBorder="1" applyAlignment="1">
      <alignment vertical="center"/>
    </xf>
    <xf numFmtId="1" fontId="5" fillId="0" borderId="13" xfId="0" applyNumberFormat="1" applyFont="1" applyBorder="1" applyAlignment="1">
      <alignment horizontal="center" vertical="center" shrinkToFit="1"/>
    </xf>
    <xf numFmtId="1" fontId="5" fillId="0" borderId="6" xfId="0" applyNumberFormat="1" applyFont="1" applyBorder="1" applyAlignment="1">
      <alignment horizontal="center" vertical="center" shrinkToFit="1"/>
    </xf>
    <xf numFmtId="3" fontId="4" fillId="0" borderId="32" xfId="1" applyNumberFormat="1" applyFont="1" applyBorder="1"/>
    <xf numFmtId="9" fontId="4" fillId="0" borderId="32" xfId="2" applyFont="1" applyBorder="1"/>
    <xf numFmtId="3" fontId="4" fillId="0" borderId="29" xfId="1" applyNumberFormat="1" applyFont="1" applyBorder="1"/>
    <xf numFmtId="3" fontId="4" fillId="0" borderId="33" xfId="1" applyNumberFormat="1" applyFont="1" applyBorder="1"/>
    <xf numFmtId="165" fontId="4" fillId="0" borderId="33" xfId="1" applyNumberFormat="1" applyFont="1" applyBorder="1"/>
    <xf numFmtId="165" fontId="4" fillId="0" borderId="32" xfId="1" applyNumberFormat="1" applyFont="1" applyBorder="1"/>
    <xf numFmtId="166" fontId="4" fillId="0" borderId="32" xfId="1" applyNumberFormat="1" applyFont="1" applyBorder="1"/>
    <xf numFmtId="166" fontId="4" fillId="0" borderId="17" xfId="1" applyNumberFormat="1" applyFont="1" applyBorder="1"/>
    <xf numFmtId="3" fontId="4" fillId="0" borderId="32" xfId="0" applyNumberFormat="1" applyFont="1" applyBorder="1"/>
    <xf numFmtId="0" fontId="4" fillId="0" borderId="32" xfId="0" applyFont="1" applyBorder="1"/>
    <xf numFmtId="0" fontId="4" fillId="0" borderId="32" xfId="0" applyFont="1" applyBorder="1" applyAlignment="1">
      <alignment vertical="center"/>
    </xf>
    <xf numFmtId="166" fontId="4" fillId="0" borderId="29" xfId="1" applyNumberFormat="1" applyFont="1" applyBorder="1" applyAlignment="1">
      <alignment vertical="center"/>
    </xf>
    <xf numFmtId="3" fontId="6" fillId="0" borderId="29" xfId="1" applyNumberFormat="1" applyFont="1" applyFill="1" applyBorder="1" applyAlignment="1">
      <alignment vertical="center"/>
    </xf>
    <xf numFmtId="3" fontId="14" fillId="6" borderId="9" xfId="1" applyNumberFormat="1" applyFont="1" applyFill="1" applyBorder="1" applyAlignment="1">
      <alignment horizontal="left" vertical="top" wrapText="1"/>
    </xf>
    <xf numFmtId="9" fontId="14" fillId="6" borderId="4" xfId="2" applyFont="1" applyFill="1" applyBorder="1" applyAlignment="1">
      <alignment horizontal="left" vertical="top" wrapText="1"/>
    </xf>
    <xf numFmtId="3" fontId="11" fillId="6" borderId="4" xfId="1" applyNumberFormat="1" applyFont="1" applyFill="1" applyBorder="1" applyAlignment="1">
      <alignment horizontal="left" vertical="top" wrapText="1"/>
    </xf>
    <xf numFmtId="3" fontId="14" fillId="6" borderId="7" xfId="1" applyNumberFormat="1" applyFont="1" applyFill="1" applyBorder="1" applyAlignment="1">
      <alignment horizontal="left" vertical="top" wrapText="1"/>
    </xf>
    <xf numFmtId="3" fontId="14" fillId="5" borderId="6" xfId="1" applyNumberFormat="1" applyFont="1" applyFill="1" applyBorder="1" applyAlignment="1">
      <alignment horizontal="left" vertical="top" wrapText="1"/>
    </xf>
    <xf numFmtId="9" fontId="14" fillId="5" borderId="4" xfId="2" applyFont="1" applyFill="1" applyBorder="1" applyAlignment="1">
      <alignment horizontal="left" vertical="top" wrapText="1"/>
    </xf>
    <xf numFmtId="3" fontId="11" fillId="5" borderId="4" xfId="1" applyNumberFormat="1" applyFont="1" applyFill="1" applyBorder="1" applyAlignment="1">
      <alignment horizontal="left" vertical="top" wrapText="1"/>
    </xf>
    <xf numFmtId="3" fontId="14" fillId="5" borderId="7" xfId="1" applyNumberFormat="1" applyFont="1" applyFill="1" applyBorder="1" applyAlignment="1">
      <alignment horizontal="left" vertical="top" wrapText="1"/>
    </xf>
    <xf numFmtId="3" fontId="14" fillId="4" borderId="6" xfId="1" applyNumberFormat="1" applyFont="1" applyFill="1" applyBorder="1" applyAlignment="1">
      <alignment horizontal="left" vertical="top" wrapText="1"/>
    </xf>
    <xf numFmtId="9" fontId="14" fillId="4" borderId="4" xfId="2" applyFont="1" applyFill="1" applyBorder="1" applyAlignment="1">
      <alignment horizontal="left" vertical="top" wrapText="1"/>
    </xf>
    <xf numFmtId="3" fontId="11" fillId="4" borderId="4" xfId="1" applyNumberFormat="1" applyFont="1" applyFill="1" applyBorder="1" applyAlignment="1">
      <alignment horizontal="left" vertical="top" wrapText="1"/>
    </xf>
    <xf numFmtId="3" fontId="14" fillId="4" borderId="5" xfId="1" applyNumberFormat="1" applyFont="1" applyFill="1" applyBorder="1" applyAlignment="1">
      <alignment horizontal="left" vertical="top" wrapText="1"/>
    </xf>
    <xf numFmtId="3" fontId="14" fillId="6" borderId="22" xfId="1" applyNumberFormat="1" applyFont="1" applyFill="1" applyBorder="1" applyAlignment="1">
      <alignment horizontal="center" vertical="center" wrapText="1"/>
    </xf>
    <xf numFmtId="3" fontId="14" fillId="6" borderId="16" xfId="1" applyNumberFormat="1" applyFont="1" applyFill="1" applyBorder="1" applyAlignment="1">
      <alignment horizontal="center" vertical="center" wrapText="1"/>
    </xf>
    <xf numFmtId="3" fontId="14" fillId="6" borderId="24" xfId="1" applyNumberFormat="1" applyFont="1" applyFill="1" applyBorder="1" applyAlignment="1">
      <alignment horizontal="center" vertical="center" wrapText="1"/>
    </xf>
    <xf numFmtId="3" fontId="14" fillId="5" borderId="19" xfId="1" applyNumberFormat="1" applyFont="1" applyFill="1" applyBorder="1" applyAlignment="1">
      <alignment horizontal="center" vertical="center" wrapText="1"/>
    </xf>
    <xf numFmtId="9" fontId="14" fillId="5" borderId="20" xfId="2" applyFont="1" applyFill="1" applyBorder="1" applyAlignment="1">
      <alignment horizontal="center" vertical="center" wrapText="1"/>
    </xf>
    <xf numFmtId="3" fontId="14" fillId="5" borderId="28" xfId="1" applyNumberFormat="1" applyFont="1" applyFill="1" applyBorder="1" applyAlignment="1">
      <alignment horizontal="center" vertical="center" wrapText="1"/>
    </xf>
    <xf numFmtId="1" fontId="8" fillId="0" borderId="34" xfId="0" applyNumberFormat="1" applyFont="1" applyBorder="1" applyAlignment="1">
      <alignment horizontal="center" vertical="center" wrapText="1" shrinkToFit="1"/>
    </xf>
    <xf numFmtId="0" fontId="9" fillId="0" borderId="10" xfId="0" applyFont="1" applyBorder="1" applyAlignment="1">
      <alignment horizontal="left" vertical="center" wrapText="1"/>
    </xf>
    <xf numFmtId="1" fontId="8" fillId="0" borderId="9" xfId="0" applyNumberFormat="1" applyFont="1" applyBorder="1" applyAlignment="1">
      <alignment horizontal="center" vertical="center" wrapText="1" shrinkToFit="1"/>
    </xf>
    <xf numFmtId="1" fontId="8" fillId="0" borderId="42" xfId="0" applyNumberFormat="1" applyFont="1" applyBorder="1" applyAlignment="1">
      <alignment horizontal="center" vertical="center" wrapText="1" shrinkToFit="1"/>
    </xf>
    <xf numFmtId="1" fontId="17" fillId="0" borderId="11" xfId="0" applyNumberFormat="1" applyFont="1" applyBorder="1" applyAlignment="1">
      <alignment horizontal="center" vertical="center" shrinkToFit="1"/>
    </xf>
    <xf numFmtId="1" fontId="17" fillId="0" borderId="5" xfId="0" applyNumberFormat="1" applyFont="1" applyBorder="1" applyAlignment="1">
      <alignment horizontal="center" vertical="center" shrinkToFit="1"/>
    </xf>
    <xf numFmtId="3" fontId="18" fillId="0" borderId="29" xfId="1" applyNumberFormat="1" applyFont="1" applyFill="1" applyBorder="1" applyAlignment="1">
      <alignment vertical="center"/>
    </xf>
    <xf numFmtId="3" fontId="19" fillId="0" borderId="29" xfId="1" applyNumberFormat="1" applyFont="1" applyFill="1" applyBorder="1"/>
    <xf numFmtId="1" fontId="8" fillId="0" borderId="37" xfId="0" applyNumberFormat="1" applyFont="1" applyBorder="1" applyAlignment="1">
      <alignment horizontal="center" vertical="center" wrapText="1" shrinkToFit="1"/>
    </xf>
    <xf numFmtId="1" fontId="8" fillId="0" borderId="38" xfId="0" applyNumberFormat="1" applyFont="1" applyBorder="1" applyAlignment="1">
      <alignment horizontal="center" vertical="center" wrapText="1" shrinkToFit="1"/>
    </xf>
    <xf numFmtId="1" fontId="8" fillId="0" borderId="43" xfId="0" applyNumberFormat="1" applyFont="1" applyBorder="1" applyAlignment="1">
      <alignment horizontal="center" vertical="center" wrapText="1" shrinkToFit="1"/>
    </xf>
    <xf numFmtId="1" fontId="16" fillId="0" borderId="37" xfId="0" applyNumberFormat="1" applyFont="1" applyBorder="1" applyAlignment="1">
      <alignment horizontal="center" vertical="center" wrapText="1" shrinkToFit="1"/>
    </xf>
    <xf numFmtId="1" fontId="16" fillId="0" borderId="38" xfId="0" applyNumberFormat="1" applyFont="1" applyBorder="1" applyAlignment="1">
      <alignment horizontal="center" vertical="center" wrapText="1" shrinkToFit="1"/>
    </xf>
    <xf numFmtId="1" fontId="16" fillId="0" borderId="43" xfId="0" applyNumberFormat="1" applyFont="1" applyBorder="1" applyAlignment="1">
      <alignment horizontal="center" vertical="center" wrapText="1" shrinkToFi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1" fontId="16" fillId="0" borderId="39" xfId="0" applyNumberFormat="1" applyFont="1" applyBorder="1" applyAlignment="1">
      <alignment horizontal="center" vertical="center" wrapText="1" shrinkToFit="1"/>
    </xf>
    <xf numFmtId="1" fontId="16" fillId="0" borderId="10" xfId="0" applyNumberFormat="1" applyFont="1" applyBorder="1" applyAlignment="1">
      <alignment horizontal="center" vertical="center" wrapText="1" shrinkToFit="1"/>
    </xf>
    <xf numFmtId="1" fontId="5" fillId="0" borderId="40" xfId="0" applyNumberFormat="1" applyFont="1" applyBorder="1" applyAlignment="1">
      <alignment horizontal="center" vertical="center" shrinkToFit="1"/>
    </xf>
    <xf numFmtId="1" fontId="5" fillId="0" borderId="22" xfId="0" applyNumberFormat="1" applyFont="1" applyBorder="1" applyAlignment="1">
      <alignment horizontal="center" vertical="center" shrinkToFit="1"/>
    </xf>
    <xf numFmtId="1" fontId="5" fillId="0" borderId="13" xfId="0" applyNumberFormat="1" applyFont="1" applyBorder="1" applyAlignment="1">
      <alignment horizontal="center" vertical="center" shrinkToFit="1"/>
    </xf>
    <xf numFmtId="1" fontId="16" fillId="0" borderId="41" xfId="0" applyNumberFormat="1" applyFont="1" applyBorder="1" applyAlignment="1">
      <alignment horizontal="center" vertical="center" wrapText="1" shrinkToFit="1"/>
    </xf>
    <xf numFmtId="0" fontId="4" fillId="0" borderId="30" xfId="0" applyFont="1" applyBorder="1" applyAlignment="1">
      <alignment horizontal="center"/>
    </xf>
    <xf numFmtId="0" fontId="4" fillId="0" borderId="35" xfId="0" applyFont="1" applyBorder="1" applyAlignment="1">
      <alignment horizontal="center"/>
    </xf>
    <xf numFmtId="0" fontId="4" fillId="0" borderId="31" xfId="0" applyFont="1" applyBorder="1" applyAlignment="1">
      <alignment horizontal="center"/>
    </xf>
    <xf numFmtId="0" fontId="2" fillId="2" borderId="15"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12" fillId="4" borderId="8" xfId="0" applyFont="1" applyFill="1" applyBorder="1" applyAlignment="1">
      <alignment horizontal="center" vertical="center" wrapText="1"/>
    </xf>
    <xf numFmtId="3" fontId="12" fillId="5" borderId="8" xfId="0" applyNumberFormat="1" applyFont="1" applyFill="1" applyBorder="1" applyAlignment="1">
      <alignment horizontal="center" vertical="center" wrapText="1"/>
    </xf>
    <xf numFmtId="3" fontId="12" fillId="6" borderId="8"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36" xfId="0" applyFont="1" applyBorder="1" applyAlignment="1">
      <alignment horizontal="center" vertical="center" wrapText="1"/>
    </xf>
    <xf numFmtId="1" fontId="7" fillId="0" borderId="38" xfId="0" applyNumberFormat="1" applyFont="1" applyBorder="1" applyAlignment="1">
      <alignment horizontal="center" vertical="center" wrapText="1" shrinkToFit="1"/>
    </xf>
    <xf numFmtId="1" fontId="7" fillId="0" borderId="10" xfId="0" applyNumberFormat="1" applyFont="1" applyBorder="1" applyAlignment="1">
      <alignment horizontal="center" vertical="center" wrapText="1" shrinkToFit="1"/>
    </xf>
    <xf numFmtId="1" fontId="8" fillId="0" borderId="39" xfId="0" applyNumberFormat="1" applyFont="1" applyBorder="1" applyAlignment="1">
      <alignment horizontal="center" vertical="center" wrapText="1" shrinkToFit="1"/>
    </xf>
    <xf numFmtId="1" fontId="8" fillId="0" borderId="10" xfId="0" applyNumberFormat="1" applyFont="1" applyBorder="1" applyAlignment="1">
      <alignment horizontal="center" vertical="center" wrapText="1" shrinkToFit="1"/>
    </xf>
    <xf numFmtId="0" fontId="2" fillId="2" borderId="19"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3" borderId="0" xfId="0" applyFont="1" applyFill="1" applyAlignment="1">
      <alignment horizontal="center" vertical="center" wrapText="1"/>
    </xf>
    <xf numFmtId="0" fontId="20" fillId="3" borderId="3" xfId="0" applyFont="1" applyFill="1" applyBorder="1" applyAlignment="1">
      <alignment horizontal="center" vertical="center" wrapText="1"/>
    </xf>
    <xf numFmtId="0" fontId="20" fillId="3" borderId="2" xfId="0" applyFont="1" applyFill="1" applyBorder="1" applyAlignment="1">
      <alignment horizontal="center"/>
    </xf>
    <xf numFmtId="0" fontId="20" fillId="3" borderId="0" xfId="0" applyFont="1" applyFill="1" applyAlignment="1">
      <alignment horizontal="center"/>
    </xf>
    <xf numFmtId="0" fontId="20" fillId="3" borderId="3" xfId="0" applyFont="1" applyFill="1" applyBorder="1" applyAlignment="1">
      <alignment horizontal="center"/>
    </xf>
    <xf numFmtId="3" fontId="13" fillId="6" borderId="19" xfId="0" applyNumberFormat="1" applyFont="1" applyFill="1" applyBorder="1" applyAlignment="1">
      <alignment horizontal="center" vertical="center" wrapText="1"/>
    </xf>
    <xf numFmtId="3" fontId="13" fillId="6" borderId="20" xfId="0" applyNumberFormat="1" applyFont="1" applyFill="1" applyBorder="1" applyAlignment="1">
      <alignment horizontal="center" vertical="center" wrapText="1"/>
    </xf>
    <xf numFmtId="3" fontId="13" fillId="6" borderId="21" xfId="0" applyNumberFormat="1" applyFont="1" applyFill="1" applyBorder="1" applyAlignment="1">
      <alignment horizontal="center" vertical="center" wrapText="1"/>
    </xf>
    <xf numFmtId="3" fontId="13" fillId="5" borderId="25" xfId="0" applyNumberFormat="1" applyFont="1" applyFill="1" applyBorder="1" applyAlignment="1">
      <alignment horizontal="center" vertical="center" wrapText="1"/>
    </xf>
    <xf numFmtId="3" fontId="13" fillId="5" borderId="26" xfId="0" applyNumberFormat="1" applyFont="1" applyFill="1" applyBorder="1" applyAlignment="1">
      <alignment horizontal="center" vertical="center" wrapText="1"/>
    </xf>
    <xf numFmtId="3" fontId="13" fillId="5" borderId="27" xfId="0" applyNumberFormat="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1"/>
  <sheetViews>
    <sheetView tabSelected="1" topLeftCell="E49" zoomScale="80" zoomScaleNormal="80" workbookViewId="0">
      <selection activeCell="Z17" sqref="Z17"/>
    </sheetView>
  </sheetViews>
  <sheetFormatPr baseColWidth="10" defaultRowHeight="15" x14ac:dyDescent="0.25"/>
  <cols>
    <col min="1" max="1" width="8" customWidth="1"/>
    <col min="2" max="2" width="44.28515625" customWidth="1"/>
    <col min="3" max="3" width="44.140625" bestFit="1" customWidth="1"/>
    <col min="4" max="4" width="87" style="2" customWidth="1"/>
    <col min="5" max="5" width="16.42578125" customWidth="1"/>
    <col min="6" max="6" width="15.5703125" style="8" hidden="1" customWidth="1"/>
    <col min="7" max="7" width="6.140625" style="3" hidden="1" customWidth="1"/>
    <col min="8" max="8" width="15.28515625" style="8" hidden="1" customWidth="1"/>
    <col min="9" max="9" width="12.7109375" style="8" hidden="1" customWidth="1"/>
    <col min="10" max="10" width="15.5703125" style="9" hidden="1" customWidth="1"/>
    <col min="11" max="11" width="8" hidden="1" customWidth="1"/>
    <col min="12" max="12" width="15.28515625" style="9" hidden="1" customWidth="1"/>
    <col min="13" max="13" width="12.5703125" style="9" hidden="1" customWidth="1"/>
    <col min="14" max="14" width="15.5703125" hidden="1" customWidth="1"/>
    <col min="15" max="15" width="7.42578125" hidden="1" customWidth="1"/>
    <col min="16" max="16" width="16.7109375" hidden="1" customWidth="1"/>
    <col min="17" max="17" width="19.28515625" hidden="1" customWidth="1"/>
    <col min="18" max="18" width="23.42578125" hidden="1" customWidth="1"/>
    <col min="19" max="19" width="13.140625" style="9" customWidth="1"/>
    <col min="20" max="20" width="15.42578125" bestFit="1" customWidth="1"/>
    <col min="21" max="21" width="16.5703125" style="9" customWidth="1"/>
    <col min="22" max="22" width="14.7109375" customWidth="1"/>
    <col min="23" max="23" width="16.140625" customWidth="1"/>
    <col min="24" max="24" width="17" customWidth="1"/>
    <col min="25" max="26" width="17.85546875" customWidth="1"/>
    <col min="27" max="27" width="13.140625" bestFit="1" customWidth="1"/>
  </cols>
  <sheetData>
    <row r="1" spans="1:27" s="1" customFormat="1" ht="18.75" x14ac:dyDescent="0.25">
      <c r="A1" s="98" t="s">
        <v>59</v>
      </c>
      <c r="B1" s="99"/>
      <c r="C1" s="99"/>
      <c r="D1" s="99"/>
      <c r="E1" s="99"/>
      <c r="F1" s="99"/>
      <c r="G1" s="99"/>
      <c r="H1" s="99"/>
      <c r="I1" s="99"/>
      <c r="J1" s="99"/>
      <c r="K1" s="99"/>
      <c r="L1" s="99"/>
      <c r="M1" s="99"/>
      <c r="N1" s="99"/>
      <c r="O1" s="99"/>
      <c r="P1" s="99"/>
      <c r="Q1" s="99"/>
      <c r="R1" s="99"/>
      <c r="S1" s="99"/>
      <c r="T1" s="99"/>
      <c r="U1" s="99"/>
      <c r="V1" s="99"/>
      <c r="W1" s="99"/>
      <c r="X1" s="99"/>
      <c r="Y1" s="99"/>
      <c r="Z1" s="100"/>
    </row>
    <row r="2" spans="1:27" s="1" customFormat="1" ht="19.5" thickBot="1" x14ac:dyDescent="0.35">
      <c r="A2" s="101" t="s">
        <v>0</v>
      </c>
      <c r="B2" s="102"/>
      <c r="C2" s="102"/>
      <c r="D2" s="102"/>
      <c r="E2" s="102"/>
      <c r="F2" s="102"/>
      <c r="G2" s="102"/>
      <c r="H2" s="102"/>
      <c r="I2" s="102"/>
      <c r="J2" s="102"/>
      <c r="K2" s="102"/>
      <c r="L2" s="102"/>
      <c r="M2" s="102"/>
      <c r="N2" s="102"/>
      <c r="O2" s="102"/>
      <c r="P2" s="102"/>
      <c r="Q2" s="102"/>
      <c r="R2" s="102"/>
      <c r="S2" s="102"/>
      <c r="T2" s="102"/>
      <c r="U2" s="102"/>
      <c r="V2" s="102"/>
      <c r="W2" s="102"/>
      <c r="X2" s="102"/>
      <c r="Y2" s="102"/>
      <c r="Z2" s="103"/>
    </row>
    <row r="3" spans="1:27" s="1" customFormat="1" ht="46.5" customHeight="1" thickBot="1" x14ac:dyDescent="0.3">
      <c r="A3" s="87" t="s">
        <v>7</v>
      </c>
      <c r="B3" s="88" t="s">
        <v>10</v>
      </c>
      <c r="C3" s="88" t="s">
        <v>11</v>
      </c>
      <c r="D3" s="86" t="s">
        <v>17</v>
      </c>
      <c r="E3" s="86" t="s">
        <v>8</v>
      </c>
      <c r="F3" s="85" t="s">
        <v>2</v>
      </c>
      <c r="G3" s="85"/>
      <c r="H3" s="85"/>
      <c r="I3" s="85"/>
      <c r="J3" s="84" t="s">
        <v>3</v>
      </c>
      <c r="K3" s="84"/>
      <c r="L3" s="84"/>
      <c r="M3" s="84"/>
      <c r="N3" s="83" t="s">
        <v>4</v>
      </c>
      <c r="O3" s="83"/>
      <c r="P3" s="83"/>
      <c r="Q3" s="83"/>
      <c r="R3" s="81" t="s">
        <v>1</v>
      </c>
      <c r="S3" s="104" t="s">
        <v>58</v>
      </c>
      <c r="T3" s="105"/>
      <c r="U3" s="106"/>
      <c r="V3" s="107" t="s">
        <v>60</v>
      </c>
      <c r="W3" s="108"/>
      <c r="X3" s="109"/>
      <c r="Y3" s="94" t="s">
        <v>6</v>
      </c>
      <c r="Z3" s="96" t="s">
        <v>5</v>
      </c>
    </row>
    <row r="4" spans="1:27" s="5" customFormat="1" ht="22.5" x14ac:dyDescent="0.25">
      <c r="A4" s="87"/>
      <c r="B4" s="89"/>
      <c r="C4" s="89"/>
      <c r="D4" s="86"/>
      <c r="E4" s="86"/>
      <c r="F4" s="38" t="s">
        <v>18</v>
      </c>
      <c r="G4" s="39" t="s">
        <v>19</v>
      </c>
      <c r="H4" s="40" t="s">
        <v>20</v>
      </c>
      <c r="I4" s="41" t="s">
        <v>21</v>
      </c>
      <c r="J4" s="42" t="s">
        <v>18</v>
      </c>
      <c r="K4" s="43" t="s">
        <v>19</v>
      </c>
      <c r="L4" s="44" t="s">
        <v>20</v>
      </c>
      <c r="M4" s="45" t="s">
        <v>21</v>
      </c>
      <c r="N4" s="46" t="s">
        <v>18</v>
      </c>
      <c r="O4" s="47" t="s">
        <v>19</v>
      </c>
      <c r="P4" s="48" t="s">
        <v>20</v>
      </c>
      <c r="Q4" s="49" t="s">
        <v>21</v>
      </c>
      <c r="R4" s="82"/>
      <c r="S4" s="50" t="s">
        <v>18</v>
      </c>
      <c r="T4" s="51" t="s">
        <v>19</v>
      </c>
      <c r="U4" s="52" t="s">
        <v>21</v>
      </c>
      <c r="V4" s="53" t="s">
        <v>18</v>
      </c>
      <c r="W4" s="54" t="s">
        <v>19</v>
      </c>
      <c r="X4" s="55" t="s">
        <v>21</v>
      </c>
      <c r="Y4" s="95"/>
      <c r="Z4" s="97"/>
    </row>
    <row r="5" spans="1:27" ht="38.25" x14ac:dyDescent="0.25">
      <c r="A5" s="23">
        <v>1</v>
      </c>
      <c r="B5" s="64" t="s">
        <v>12</v>
      </c>
      <c r="C5" s="56" t="s">
        <v>13</v>
      </c>
      <c r="D5" s="57" t="s">
        <v>16</v>
      </c>
      <c r="E5" s="60">
        <v>86</v>
      </c>
      <c r="F5" s="15">
        <v>21000</v>
      </c>
      <c r="G5" s="14">
        <v>0.19</v>
      </c>
      <c r="H5" s="15">
        <f>(F5*G5)+F5</f>
        <v>24990</v>
      </c>
      <c r="I5" s="16">
        <f t="shared" ref="I5:I26" si="0">+E5*H5</f>
        <v>2149140</v>
      </c>
      <c r="J5" s="13">
        <v>19500</v>
      </c>
      <c r="K5" s="4">
        <v>0.19</v>
      </c>
      <c r="L5" s="6">
        <f>(J5*K5)+J5</f>
        <v>23205</v>
      </c>
      <c r="M5" s="7">
        <f t="shared" ref="M5:M26" si="1">+L5*E5</f>
        <v>1995630</v>
      </c>
      <c r="N5" s="10">
        <v>22200</v>
      </c>
      <c r="O5" s="4">
        <v>0.19</v>
      </c>
      <c r="P5" s="11">
        <f>(N5*O5)+N5</f>
        <v>26418</v>
      </c>
      <c r="Q5" s="11">
        <f t="shared" ref="Q5:Q26" si="2">+P5*E5</f>
        <v>2271948</v>
      </c>
      <c r="R5" s="18">
        <f>AVERAGE(I5,M5,Q5)</f>
        <v>2138906</v>
      </c>
      <c r="S5" s="20">
        <v>75000</v>
      </c>
      <c r="T5" s="19">
        <v>0</v>
      </c>
      <c r="U5" s="21">
        <f t="shared" ref="U5:U26" si="3">(+T5+S5)*E5</f>
        <v>6450000</v>
      </c>
      <c r="V5" s="20">
        <v>55000</v>
      </c>
      <c r="W5" s="19">
        <v>0</v>
      </c>
      <c r="X5" s="21">
        <f t="shared" ref="X5:X30" si="4">(+W5+V5)*E5</f>
        <v>4730000</v>
      </c>
      <c r="Y5" s="20">
        <f>AVERAGE(S5,V5)</f>
        <v>65000</v>
      </c>
      <c r="Z5" s="22">
        <f>AVERAGE(U5,X5)</f>
        <v>5590000</v>
      </c>
      <c r="AA5" s="17"/>
    </row>
    <row r="6" spans="1:27" ht="51" x14ac:dyDescent="0.25">
      <c r="A6" s="24">
        <v>2</v>
      </c>
      <c r="B6" s="90"/>
      <c r="C6" s="56" t="s">
        <v>14</v>
      </c>
      <c r="D6" s="57" t="s">
        <v>22</v>
      </c>
      <c r="E6" s="61">
        <v>86</v>
      </c>
      <c r="F6" s="15">
        <v>9200</v>
      </c>
      <c r="G6" s="14">
        <v>0.19</v>
      </c>
      <c r="H6" s="15">
        <f t="shared" ref="H6:H30" si="5">(F6*G6)+F6</f>
        <v>10948</v>
      </c>
      <c r="I6" s="16">
        <f t="shared" si="0"/>
        <v>941528</v>
      </c>
      <c r="J6" s="13">
        <v>10100</v>
      </c>
      <c r="K6" s="4">
        <v>0.19</v>
      </c>
      <c r="L6" s="6">
        <f t="shared" ref="L6:L30" si="6">(J6*K6)+J6</f>
        <v>12019</v>
      </c>
      <c r="M6" s="7">
        <f t="shared" si="1"/>
        <v>1033634</v>
      </c>
      <c r="N6" s="10">
        <v>11300</v>
      </c>
      <c r="O6" s="4">
        <v>0.19</v>
      </c>
      <c r="P6" s="11">
        <f t="shared" ref="P6:P30" si="7">(N6*O6)+N6</f>
        <v>13447</v>
      </c>
      <c r="Q6" s="11">
        <f t="shared" si="2"/>
        <v>1156442</v>
      </c>
      <c r="R6" s="18">
        <f t="shared" ref="R6:R31" si="8">AVERAGE(I6,M6,Q6)</f>
        <v>1043868</v>
      </c>
      <c r="S6" s="20">
        <v>50000</v>
      </c>
      <c r="T6" s="19">
        <v>0</v>
      </c>
      <c r="U6" s="21">
        <f t="shared" si="3"/>
        <v>4300000</v>
      </c>
      <c r="V6" s="20">
        <v>40000</v>
      </c>
      <c r="W6" s="19">
        <v>0</v>
      </c>
      <c r="X6" s="21">
        <f t="shared" si="4"/>
        <v>3440000</v>
      </c>
      <c r="Y6" s="20">
        <f>AVERAGE(S6,V6)</f>
        <v>45000</v>
      </c>
      <c r="Z6" s="22">
        <f>AVERAGE(U6,X6)</f>
        <v>3870000</v>
      </c>
    </row>
    <row r="7" spans="1:27" ht="25.5" x14ac:dyDescent="0.25">
      <c r="A7" s="24">
        <v>3</v>
      </c>
      <c r="B7" s="91"/>
      <c r="C7" s="56" t="s">
        <v>15</v>
      </c>
      <c r="D7" s="57" t="s">
        <v>23</v>
      </c>
      <c r="E7" s="61">
        <v>40</v>
      </c>
      <c r="F7" s="15">
        <v>17200</v>
      </c>
      <c r="G7" s="14">
        <v>0.19</v>
      </c>
      <c r="H7" s="15">
        <f t="shared" si="5"/>
        <v>20468</v>
      </c>
      <c r="I7" s="16">
        <f t="shared" si="0"/>
        <v>818720</v>
      </c>
      <c r="J7" s="13">
        <v>16500</v>
      </c>
      <c r="K7" s="4">
        <v>0.19</v>
      </c>
      <c r="L7" s="6">
        <f t="shared" si="6"/>
        <v>19635</v>
      </c>
      <c r="M7" s="7">
        <f t="shared" si="1"/>
        <v>785400</v>
      </c>
      <c r="N7" s="10">
        <v>17500</v>
      </c>
      <c r="O7" s="4">
        <v>0.19</v>
      </c>
      <c r="P7" s="11">
        <f t="shared" si="7"/>
        <v>20825</v>
      </c>
      <c r="Q7" s="11">
        <f t="shared" si="2"/>
        <v>833000</v>
      </c>
      <c r="R7" s="18">
        <f t="shared" si="8"/>
        <v>812373.33333333337</v>
      </c>
      <c r="S7" s="20">
        <v>50000</v>
      </c>
      <c r="T7" s="19">
        <v>0</v>
      </c>
      <c r="U7" s="21">
        <f t="shared" si="3"/>
        <v>2000000</v>
      </c>
      <c r="V7" s="20">
        <v>37000</v>
      </c>
      <c r="W7" s="19">
        <v>0</v>
      </c>
      <c r="X7" s="21">
        <f t="shared" si="4"/>
        <v>1480000</v>
      </c>
      <c r="Y7" s="20">
        <f>AVERAGE(S7,V7)</f>
        <v>43500</v>
      </c>
      <c r="Z7" s="22">
        <f t="shared" ref="Z6:Z30" si="9">AVERAGE(U7,X7)</f>
        <v>1740000</v>
      </c>
    </row>
    <row r="8" spans="1:27" ht="30" x14ac:dyDescent="0.25">
      <c r="A8" s="74">
        <v>4</v>
      </c>
      <c r="B8" s="92" t="s">
        <v>24</v>
      </c>
      <c r="C8" s="56" t="s">
        <v>25</v>
      </c>
      <c r="D8" s="57" t="s">
        <v>28</v>
      </c>
      <c r="E8" s="61">
        <v>10</v>
      </c>
      <c r="F8" s="15">
        <v>29100</v>
      </c>
      <c r="G8" s="14">
        <v>0.19</v>
      </c>
      <c r="H8" s="15">
        <f t="shared" si="5"/>
        <v>34629</v>
      </c>
      <c r="I8" s="16">
        <f t="shared" si="0"/>
        <v>346290</v>
      </c>
      <c r="J8" s="13">
        <v>28500</v>
      </c>
      <c r="K8" s="4">
        <v>0.19</v>
      </c>
      <c r="L8" s="6">
        <f t="shared" si="6"/>
        <v>33915</v>
      </c>
      <c r="M8" s="7">
        <f t="shared" si="1"/>
        <v>339150</v>
      </c>
      <c r="N8" s="10">
        <v>25900</v>
      </c>
      <c r="O8" s="4">
        <v>0.19</v>
      </c>
      <c r="P8" s="11">
        <f t="shared" si="7"/>
        <v>30821</v>
      </c>
      <c r="Q8" s="11">
        <f t="shared" si="2"/>
        <v>308210</v>
      </c>
      <c r="R8" s="18">
        <f t="shared" si="8"/>
        <v>331216.66666666669</v>
      </c>
      <c r="S8" s="20">
        <v>150000</v>
      </c>
      <c r="T8" s="19">
        <v>0</v>
      </c>
      <c r="U8" s="21">
        <f t="shared" si="3"/>
        <v>1500000</v>
      </c>
      <c r="V8" s="20">
        <v>35000</v>
      </c>
      <c r="W8" s="19">
        <v>0</v>
      </c>
      <c r="X8" s="21">
        <f t="shared" si="4"/>
        <v>350000</v>
      </c>
      <c r="Y8" s="20">
        <f t="shared" ref="Y8:Y30" si="10">AVERAGE(S8,V8)</f>
        <v>92500</v>
      </c>
      <c r="Z8" s="22">
        <f t="shared" si="9"/>
        <v>925000</v>
      </c>
    </row>
    <row r="9" spans="1:27" ht="25.5" x14ac:dyDescent="0.25">
      <c r="A9" s="75"/>
      <c r="B9" s="65"/>
      <c r="C9" s="56" t="s">
        <v>26</v>
      </c>
      <c r="D9" s="57" t="s">
        <v>29</v>
      </c>
      <c r="E9" s="61">
        <v>10</v>
      </c>
      <c r="F9" s="15">
        <v>21500</v>
      </c>
      <c r="G9" s="14">
        <v>0.19</v>
      </c>
      <c r="H9" s="15">
        <f t="shared" si="5"/>
        <v>25585</v>
      </c>
      <c r="I9" s="16">
        <f t="shared" si="0"/>
        <v>255850</v>
      </c>
      <c r="J9" s="13">
        <v>20700</v>
      </c>
      <c r="K9" s="4">
        <v>0.19</v>
      </c>
      <c r="L9" s="6">
        <f t="shared" si="6"/>
        <v>24633</v>
      </c>
      <c r="M9" s="7">
        <f t="shared" si="1"/>
        <v>246330</v>
      </c>
      <c r="N9" s="10">
        <v>19800</v>
      </c>
      <c r="O9" s="4">
        <v>0.19</v>
      </c>
      <c r="P9" s="11">
        <f t="shared" si="7"/>
        <v>23562</v>
      </c>
      <c r="Q9" s="11">
        <f t="shared" si="2"/>
        <v>235620</v>
      </c>
      <c r="R9" s="18">
        <f t="shared" si="8"/>
        <v>245933.33333333334</v>
      </c>
      <c r="S9" s="20">
        <v>150000</v>
      </c>
      <c r="T9" s="19">
        <v>0</v>
      </c>
      <c r="U9" s="21">
        <f t="shared" si="3"/>
        <v>1500000</v>
      </c>
      <c r="V9" s="20">
        <v>152000</v>
      </c>
      <c r="W9" s="19">
        <v>0</v>
      </c>
      <c r="X9" s="21">
        <f t="shared" si="4"/>
        <v>1520000</v>
      </c>
      <c r="Y9" s="20">
        <f t="shared" si="10"/>
        <v>151000</v>
      </c>
      <c r="Z9" s="22">
        <f t="shared" si="9"/>
        <v>1510000</v>
      </c>
    </row>
    <row r="10" spans="1:27" ht="25.5" x14ac:dyDescent="0.25">
      <c r="A10" s="75"/>
      <c r="B10" s="65"/>
      <c r="C10" s="92" t="s">
        <v>27</v>
      </c>
      <c r="D10" s="57" t="s">
        <v>30</v>
      </c>
      <c r="E10" s="61">
        <v>10</v>
      </c>
      <c r="F10" s="15">
        <v>20700</v>
      </c>
      <c r="G10" s="14">
        <v>0.19</v>
      </c>
      <c r="H10" s="15">
        <f t="shared" si="5"/>
        <v>24633</v>
      </c>
      <c r="I10" s="16">
        <f t="shared" si="0"/>
        <v>246330</v>
      </c>
      <c r="J10" s="13">
        <v>21100</v>
      </c>
      <c r="K10" s="4">
        <v>0.19</v>
      </c>
      <c r="L10" s="6">
        <f t="shared" si="6"/>
        <v>25109</v>
      </c>
      <c r="M10" s="7">
        <f t="shared" si="1"/>
        <v>251090</v>
      </c>
      <c r="N10" s="10">
        <v>18900</v>
      </c>
      <c r="O10" s="4">
        <v>0.19</v>
      </c>
      <c r="P10" s="11">
        <f t="shared" si="7"/>
        <v>22491</v>
      </c>
      <c r="Q10" s="11">
        <f t="shared" si="2"/>
        <v>224910</v>
      </c>
      <c r="R10" s="18">
        <f t="shared" si="8"/>
        <v>240776.66666666666</v>
      </c>
      <c r="S10" s="20">
        <v>31000</v>
      </c>
      <c r="T10" s="19">
        <v>0</v>
      </c>
      <c r="U10" s="21">
        <f t="shared" si="3"/>
        <v>310000</v>
      </c>
      <c r="V10" s="20">
        <v>20000</v>
      </c>
      <c r="W10" s="19">
        <v>0</v>
      </c>
      <c r="X10" s="21">
        <f t="shared" si="4"/>
        <v>200000</v>
      </c>
      <c r="Y10" s="20">
        <f t="shared" si="10"/>
        <v>25500</v>
      </c>
      <c r="Z10" s="22">
        <f t="shared" si="9"/>
        <v>255000</v>
      </c>
    </row>
    <row r="11" spans="1:27" ht="38.25" x14ac:dyDescent="0.25">
      <c r="A11" s="75"/>
      <c r="B11" s="65"/>
      <c r="C11" s="65"/>
      <c r="D11" s="57" t="s">
        <v>31</v>
      </c>
      <c r="E11" s="61">
        <v>10</v>
      </c>
      <c r="F11" s="15">
        <v>20893</v>
      </c>
      <c r="G11" s="14">
        <v>-6.81</v>
      </c>
      <c r="H11" s="15">
        <f t="shared" ref="H11:H20" si="11">(F11*G11)+F11</f>
        <v>-121388.32999999999</v>
      </c>
      <c r="I11" s="16">
        <f t="shared" si="0"/>
        <v>-1213883.2999999998</v>
      </c>
      <c r="J11" s="13">
        <v>21393</v>
      </c>
      <c r="K11" s="4">
        <v>-6.81</v>
      </c>
      <c r="L11" s="6">
        <f t="shared" ref="L11:L20" si="12">(J11*K11)+J11</f>
        <v>-124293.32999999999</v>
      </c>
      <c r="M11" s="7">
        <f t="shared" si="1"/>
        <v>-1242933.2999999998</v>
      </c>
      <c r="N11" s="10">
        <v>19793</v>
      </c>
      <c r="O11" s="4">
        <v>-6.81</v>
      </c>
      <c r="P11" s="11">
        <f t="shared" ref="P11:P20" si="13">(N11*O11)+N11</f>
        <v>-114997.32999999999</v>
      </c>
      <c r="Q11" s="11">
        <f t="shared" si="2"/>
        <v>-1149973.2999999998</v>
      </c>
      <c r="R11" s="18">
        <f t="shared" ref="R11:R20" si="14">AVERAGE(I11,M11,Q11)</f>
        <v>-1202263.2999999998</v>
      </c>
      <c r="S11" s="20">
        <v>90000</v>
      </c>
      <c r="T11" s="19">
        <v>0</v>
      </c>
      <c r="U11" s="21">
        <f t="shared" si="3"/>
        <v>900000</v>
      </c>
      <c r="V11" s="20">
        <v>67000</v>
      </c>
      <c r="W11" s="19">
        <v>0</v>
      </c>
      <c r="X11" s="21">
        <f t="shared" si="4"/>
        <v>670000</v>
      </c>
      <c r="Y11" s="20">
        <f t="shared" ref="Y11:Y20" si="15">AVERAGE(S11,V11)</f>
        <v>78500</v>
      </c>
      <c r="Z11" s="22">
        <f t="shared" ref="Z11:Z20" si="16">AVERAGE(U11,X11)</f>
        <v>785000</v>
      </c>
    </row>
    <row r="12" spans="1:27" ht="25.5" x14ac:dyDescent="0.25">
      <c r="A12" s="75"/>
      <c r="B12" s="65"/>
      <c r="C12" s="65"/>
      <c r="D12" s="57" t="s">
        <v>32</v>
      </c>
      <c r="E12" s="61">
        <v>10</v>
      </c>
      <c r="F12" s="15">
        <v>20894</v>
      </c>
      <c r="G12" s="14">
        <v>-5.81</v>
      </c>
      <c r="H12" s="15">
        <f t="shared" si="11"/>
        <v>-100500.13999999998</v>
      </c>
      <c r="I12" s="16">
        <f t="shared" si="0"/>
        <v>-1005001.3999999999</v>
      </c>
      <c r="J12" s="13">
        <v>21394</v>
      </c>
      <c r="K12" s="4">
        <v>-5.81</v>
      </c>
      <c r="L12" s="6">
        <f t="shared" si="12"/>
        <v>-102905.13999999998</v>
      </c>
      <c r="M12" s="7">
        <f t="shared" si="1"/>
        <v>-1029051.3999999999</v>
      </c>
      <c r="N12" s="10">
        <v>19794</v>
      </c>
      <c r="O12" s="4">
        <v>-5.81</v>
      </c>
      <c r="P12" s="11">
        <f t="shared" si="13"/>
        <v>-95209.14</v>
      </c>
      <c r="Q12" s="11">
        <f t="shared" si="2"/>
        <v>-952091.4</v>
      </c>
      <c r="R12" s="18">
        <f t="shared" si="14"/>
        <v>-995381.39999999991</v>
      </c>
      <c r="S12" s="20">
        <v>110000</v>
      </c>
      <c r="T12" s="19">
        <v>0</v>
      </c>
      <c r="U12" s="21">
        <f t="shared" si="3"/>
        <v>1100000</v>
      </c>
      <c r="V12" s="20">
        <v>79000</v>
      </c>
      <c r="W12" s="19">
        <v>0</v>
      </c>
      <c r="X12" s="21">
        <f t="shared" si="4"/>
        <v>790000</v>
      </c>
      <c r="Y12" s="20">
        <f t="shared" si="15"/>
        <v>94500</v>
      </c>
      <c r="Z12" s="22">
        <f t="shared" si="16"/>
        <v>945000</v>
      </c>
    </row>
    <row r="13" spans="1:27" x14ac:dyDescent="0.25">
      <c r="A13" s="75"/>
      <c r="B13" s="65"/>
      <c r="C13" s="65"/>
      <c r="D13" s="57" t="s">
        <v>33</v>
      </c>
      <c r="E13" s="61">
        <v>10</v>
      </c>
      <c r="F13" s="15">
        <v>20895</v>
      </c>
      <c r="G13" s="14">
        <v>-4.8099999999999996</v>
      </c>
      <c r="H13" s="15">
        <f t="shared" si="11"/>
        <v>-79609.95</v>
      </c>
      <c r="I13" s="16">
        <f t="shared" si="0"/>
        <v>-796099.5</v>
      </c>
      <c r="J13" s="13">
        <v>21395</v>
      </c>
      <c r="K13" s="4">
        <v>-4.8099999999999996</v>
      </c>
      <c r="L13" s="6">
        <f t="shared" si="12"/>
        <v>-81514.95</v>
      </c>
      <c r="M13" s="7">
        <f t="shared" si="1"/>
        <v>-815149.5</v>
      </c>
      <c r="N13" s="10">
        <v>19795</v>
      </c>
      <c r="O13" s="4">
        <v>-4.8099999999999996</v>
      </c>
      <c r="P13" s="11">
        <f t="shared" si="13"/>
        <v>-75418.95</v>
      </c>
      <c r="Q13" s="11">
        <f t="shared" si="2"/>
        <v>-754189.5</v>
      </c>
      <c r="R13" s="18">
        <f t="shared" si="14"/>
        <v>-788479.5</v>
      </c>
      <c r="S13" s="20">
        <v>60000</v>
      </c>
      <c r="T13" s="19">
        <v>0</v>
      </c>
      <c r="U13" s="21">
        <f t="shared" si="3"/>
        <v>600000</v>
      </c>
      <c r="V13" s="20">
        <v>40000</v>
      </c>
      <c r="W13" s="19">
        <v>0</v>
      </c>
      <c r="X13" s="21">
        <f t="shared" si="4"/>
        <v>400000</v>
      </c>
      <c r="Y13" s="20">
        <f t="shared" si="15"/>
        <v>50000</v>
      </c>
      <c r="Z13" s="22">
        <f t="shared" si="16"/>
        <v>500000</v>
      </c>
    </row>
    <row r="14" spans="1:27" ht="25.5" x14ac:dyDescent="0.25">
      <c r="A14" s="75"/>
      <c r="B14" s="65"/>
      <c r="C14" s="65"/>
      <c r="D14" s="57" t="s">
        <v>34</v>
      </c>
      <c r="E14" s="61">
        <v>10</v>
      </c>
      <c r="F14" s="15">
        <v>20896</v>
      </c>
      <c r="G14" s="14">
        <v>-3.81</v>
      </c>
      <c r="H14" s="15">
        <f t="shared" si="11"/>
        <v>-58717.759999999995</v>
      </c>
      <c r="I14" s="16">
        <f t="shared" si="0"/>
        <v>-587177.6</v>
      </c>
      <c r="J14" s="13">
        <v>21396</v>
      </c>
      <c r="K14" s="4">
        <v>-3.81</v>
      </c>
      <c r="L14" s="6">
        <f t="shared" si="12"/>
        <v>-60122.759999999995</v>
      </c>
      <c r="M14" s="7">
        <f t="shared" si="1"/>
        <v>-601227.6</v>
      </c>
      <c r="N14" s="10">
        <v>19796</v>
      </c>
      <c r="O14" s="4">
        <v>-3.81</v>
      </c>
      <c r="P14" s="11">
        <f t="shared" si="13"/>
        <v>-55626.759999999995</v>
      </c>
      <c r="Q14" s="11">
        <f t="shared" si="2"/>
        <v>-556267.6</v>
      </c>
      <c r="R14" s="18">
        <f t="shared" si="14"/>
        <v>-581557.6</v>
      </c>
      <c r="S14" s="20">
        <v>45000</v>
      </c>
      <c r="T14" s="19">
        <v>0</v>
      </c>
      <c r="U14" s="21">
        <f t="shared" si="3"/>
        <v>450000</v>
      </c>
      <c r="V14" s="20">
        <v>31000</v>
      </c>
      <c r="W14" s="19">
        <v>0</v>
      </c>
      <c r="X14" s="21">
        <f t="shared" si="4"/>
        <v>310000</v>
      </c>
      <c r="Y14" s="20">
        <f t="shared" si="15"/>
        <v>38000</v>
      </c>
      <c r="Z14" s="22">
        <f t="shared" si="16"/>
        <v>380000</v>
      </c>
    </row>
    <row r="15" spans="1:27" x14ac:dyDescent="0.25">
      <c r="A15" s="75"/>
      <c r="B15" s="65"/>
      <c r="C15" s="65"/>
      <c r="D15" s="57" t="s">
        <v>35</v>
      </c>
      <c r="E15" s="61">
        <v>10</v>
      </c>
      <c r="F15" s="15">
        <v>20897</v>
      </c>
      <c r="G15" s="14">
        <v>-2.81</v>
      </c>
      <c r="H15" s="15">
        <f t="shared" si="11"/>
        <v>-37823.57</v>
      </c>
      <c r="I15" s="16">
        <f t="shared" si="0"/>
        <v>-378235.7</v>
      </c>
      <c r="J15" s="13">
        <v>21397</v>
      </c>
      <c r="K15" s="4">
        <v>-2.81</v>
      </c>
      <c r="L15" s="6">
        <f t="shared" si="12"/>
        <v>-38728.57</v>
      </c>
      <c r="M15" s="7">
        <f t="shared" si="1"/>
        <v>-387285.7</v>
      </c>
      <c r="N15" s="10">
        <v>19797</v>
      </c>
      <c r="O15" s="4">
        <v>-2.81</v>
      </c>
      <c r="P15" s="11">
        <f t="shared" si="13"/>
        <v>-35832.57</v>
      </c>
      <c r="Q15" s="11">
        <f t="shared" si="2"/>
        <v>-358325.7</v>
      </c>
      <c r="R15" s="18">
        <f t="shared" si="14"/>
        <v>-374615.7</v>
      </c>
      <c r="S15" s="20">
        <v>40000</v>
      </c>
      <c r="T15" s="19">
        <v>0</v>
      </c>
      <c r="U15" s="21">
        <f t="shared" si="3"/>
        <v>400000</v>
      </c>
      <c r="V15" s="20">
        <v>40000</v>
      </c>
      <c r="W15" s="19">
        <v>0</v>
      </c>
      <c r="X15" s="21">
        <f t="shared" si="4"/>
        <v>400000</v>
      </c>
      <c r="Y15" s="20">
        <f t="shared" si="15"/>
        <v>40000</v>
      </c>
      <c r="Z15" s="22">
        <f t="shared" si="16"/>
        <v>400000</v>
      </c>
    </row>
    <row r="16" spans="1:27" x14ac:dyDescent="0.25">
      <c r="A16" s="76"/>
      <c r="B16" s="93"/>
      <c r="C16" s="93"/>
      <c r="D16" s="57" t="s">
        <v>36</v>
      </c>
      <c r="E16" s="61">
        <v>10</v>
      </c>
      <c r="F16" s="15">
        <v>20898</v>
      </c>
      <c r="G16" s="14">
        <v>-1.81</v>
      </c>
      <c r="H16" s="15">
        <f t="shared" si="11"/>
        <v>-16927.380000000005</v>
      </c>
      <c r="I16" s="16">
        <f t="shared" si="0"/>
        <v>-169273.80000000005</v>
      </c>
      <c r="J16" s="13">
        <v>21398</v>
      </c>
      <c r="K16" s="4">
        <v>-1.81</v>
      </c>
      <c r="L16" s="6">
        <f t="shared" si="12"/>
        <v>-17332.380000000005</v>
      </c>
      <c r="M16" s="7">
        <f t="shared" si="1"/>
        <v>-173323.80000000005</v>
      </c>
      <c r="N16" s="10">
        <v>19798</v>
      </c>
      <c r="O16" s="4">
        <v>-1.81</v>
      </c>
      <c r="P16" s="11">
        <f t="shared" si="13"/>
        <v>-16036.380000000005</v>
      </c>
      <c r="Q16" s="11">
        <f t="shared" si="2"/>
        <v>-160363.80000000005</v>
      </c>
      <c r="R16" s="18">
        <f t="shared" si="14"/>
        <v>-167653.80000000005</v>
      </c>
      <c r="S16" s="20">
        <v>80000</v>
      </c>
      <c r="T16" s="19">
        <v>0</v>
      </c>
      <c r="U16" s="21">
        <f t="shared" si="3"/>
        <v>800000</v>
      </c>
      <c r="V16" s="20">
        <v>68000</v>
      </c>
      <c r="W16" s="19">
        <v>0</v>
      </c>
      <c r="X16" s="21">
        <f t="shared" si="4"/>
        <v>680000</v>
      </c>
      <c r="Y16" s="20">
        <f t="shared" si="15"/>
        <v>74000</v>
      </c>
      <c r="Z16" s="22">
        <f t="shared" si="16"/>
        <v>740000</v>
      </c>
    </row>
    <row r="17" spans="1:26" ht="63.75" x14ac:dyDescent="0.25">
      <c r="A17" s="74">
        <v>5</v>
      </c>
      <c r="B17" s="72" t="s">
        <v>37</v>
      </c>
      <c r="C17" s="56" t="s">
        <v>38</v>
      </c>
      <c r="D17" s="57" t="s">
        <v>41</v>
      </c>
      <c r="E17" s="61">
        <v>98</v>
      </c>
      <c r="F17" s="15">
        <v>20899</v>
      </c>
      <c r="G17" s="14">
        <v>-0.81</v>
      </c>
      <c r="H17" s="15">
        <f t="shared" si="11"/>
        <v>3970.8099999999977</v>
      </c>
      <c r="I17" s="16">
        <f t="shared" si="0"/>
        <v>389139.37999999977</v>
      </c>
      <c r="J17" s="13">
        <v>21399</v>
      </c>
      <c r="K17" s="4">
        <v>-0.81</v>
      </c>
      <c r="L17" s="6">
        <f t="shared" si="12"/>
        <v>4065.8099999999977</v>
      </c>
      <c r="M17" s="7">
        <f t="shared" si="1"/>
        <v>398449.37999999977</v>
      </c>
      <c r="N17" s="10">
        <v>19799</v>
      </c>
      <c r="O17" s="4">
        <v>-0.81</v>
      </c>
      <c r="P17" s="11">
        <f t="shared" si="13"/>
        <v>3761.8099999999995</v>
      </c>
      <c r="Q17" s="11">
        <f t="shared" si="2"/>
        <v>368657.37999999995</v>
      </c>
      <c r="R17" s="18">
        <f t="shared" si="14"/>
        <v>385415.37999999983</v>
      </c>
      <c r="S17" s="20">
        <v>80000</v>
      </c>
      <c r="T17" s="19">
        <v>0</v>
      </c>
      <c r="U17" s="21">
        <f t="shared" si="3"/>
        <v>7840000</v>
      </c>
      <c r="V17" s="20">
        <v>86000</v>
      </c>
      <c r="W17" s="19">
        <f t="shared" ref="W17:W19" si="17">+V17*19%</f>
        <v>16340</v>
      </c>
      <c r="X17" s="21">
        <f t="shared" si="4"/>
        <v>10029320</v>
      </c>
      <c r="Y17" s="20">
        <f t="shared" si="15"/>
        <v>83000</v>
      </c>
      <c r="Z17" s="22">
        <f t="shared" si="16"/>
        <v>8934660</v>
      </c>
    </row>
    <row r="18" spans="1:26" ht="25.5" x14ac:dyDescent="0.25">
      <c r="A18" s="75"/>
      <c r="B18" s="68"/>
      <c r="C18" s="56" t="s">
        <v>39</v>
      </c>
      <c r="D18" s="57" t="s">
        <v>42</v>
      </c>
      <c r="E18" s="61">
        <v>60</v>
      </c>
      <c r="F18" s="15">
        <v>20897</v>
      </c>
      <c r="G18" s="14">
        <v>-2.81</v>
      </c>
      <c r="H18" s="15">
        <f t="shared" si="11"/>
        <v>-37823.57</v>
      </c>
      <c r="I18" s="16">
        <f t="shared" si="0"/>
        <v>-2269414.2000000002</v>
      </c>
      <c r="J18" s="13">
        <v>21397</v>
      </c>
      <c r="K18" s="4">
        <v>-2.81</v>
      </c>
      <c r="L18" s="6">
        <f t="shared" si="12"/>
        <v>-38728.57</v>
      </c>
      <c r="M18" s="7">
        <f t="shared" si="1"/>
        <v>-2323714.2000000002</v>
      </c>
      <c r="N18" s="10">
        <v>19797</v>
      </c>
      <c r="O18" s="4">
        <v>-2.81</v>
      </c>
      <c r="P18" s="11">
        <f t="shared" si="13"/>
        <v>-35832.57</v>
      </c>
      <c r="Q18" s="11">
        <f t="shared" si="2"/>
        <v>-2149954.2000000002</v>
      </c>
      <c r="R18" s="18">
        <f t="shared" si="14"/>
        <v>-2247694.2000000002</v>
      </c>
      <c r="S18" s="20">
        <v>133000</v>
      </c>
      <c r="T18" s="19">
        <v>0</v>
      </c>
      <c r="U18" s="21">
        <f t="shared" si="3"/>
        <v>7980000</v>
      </c>
      <c r="V18" s="20">
        <v>110000</v>
      </c>
      <c r="W18" s="19">
        <v>0</v>
      </c>
      <c r="X18" s="21">
        <f t="shared" si="4"/>
        <v>6600000</v>
      </c>
      <c r="Y18" s="20">
        <f t="shared" si="15"/>
        <v>121500</v>
      </c>
      <c r="Z18" s="22">
        <f t="shared" si="16"/>
        <v>7290000</v>
      </c>
    </row>
    <row r="19" spans="1:26" x14ac:dyDescent="0.25">
      <c r="A19" s="76"/>
      <c r="B19" s="73"/>
      <c r="C19" s="56" t="s">
        <v>40</v>
      </c>
      <c r="D19" s="57" t="s">
        <v>43</v>
      </c>
      <c r="E19" s="61">
        <v>10</v>
      </c>
      <c r="F19" s="15">
        <v>20898</v>
      </c>
      <c r="G19" s="14">
        <v>-1.81</v>
      </c>
      <c r="H19" s="15">
        <f t="shared" si="11"/>
        <v>-16927.380000000005</v>
      </c>
      <c r="I19" s="16">
        <f t="shared" si="0"/>
        <v>-169273.80000000005</v>
      </c>
      <c r="J19" s="13">
        <v>21398</v>
      </c>
      <c r="K19" s="4">
        <v>-1.81</v>
      </c>
      <c r="L19" s="6">
        <f t="shared" si="12"/>
        <v>-17332.380000000005</v>
      </c>
      <c r="M19" s="7">
        <f t="shared" si="1"/>
        <v>-173323.80000000005</v>
      </c>
      <c r="N19" s="10">
        <v>19798</v>
      </c>
      <c r="O19" s="4">
        <v>-1.81</v>
      </c>
      <c r="P19" s="11">
        <f t="shared" si="13"/>
        <v>-16036.380000000005</v>
      </c>
      <c r="Q19" s="11">
        <f t="shared" si="2"/>
        <v>-160363.80000000005</v>
      </c>
      <c r="R19" s="18">
        <f t="shared" si="14"/>
        <v>-167653.80000000005</v>
      </c>
      <c r="S19" s="20">
        <v>1100000</v>
      </c>
      <c r="T19" s="19">
        <v>0</v>
      </c>
      <c r="U19" s="21">
        <f t="shared" si="3"/>
        <v>11000000</v>
      </c>
      <c r="V19" s="20">
        <v>1006000</v>
      </c>
      <c r="W19" s="19">
        <f t="shared" si="17"/>
        <v>191140</v>
      </c>
      <c r="X19" s="21">
        <f t="shared" si="4"/>
        <v>11971400</v>
      </c>
      <c r="Y19" s="20">
        <f t="shared" si="15"/>
        <v>1053000</v>
      </c>
      <c r="Z19" s="22">
        <f t="shared" si="16"/>
        <v>11485700</v>
      </c>
    </row>
    <row r="20" spans="1:26" ht="35.25" customHeight="1" x14ac:dyDescent="0.25">
      <c r="A20" s="24"/>
      <c r="B20" s="72" t="s">
        <v>37</v>
      </c>
      <c r="C20" s="58" t="s">
        <v>44</v>
      </c>
      <c r="D20" s="57" t="s">
        <v>46</v>
      </c>
      <c r="E20" s="61">
        <v>10</v>
      </c>
      <c r="F20" s="15">
        <v>20899</v>
      </c>
      <c r="G20" s="14">
        <v>-0.81</v>
      </c>
      <c r="H20" s="15">
        <f t="shared" si="11"/>
        <v>3970.8099999999977</v>
      </c>
      <c r="I20" s="16">
        <f t="shared" si="0"/>
        <v>39708.099999999977</v>
      </c>
      <c r="J20" s="13">
        <v>21399</v>
      </c>
      <c r="K20" s="4">
        <v>-0.81</v>
      </c>
      <c r="L20" s="6">
        <f t="shared" si="12"/>
        <v>4065.8099999999977</v>
      </c>
      <c r="M20" s="7">
        <f t="shared" si="1"/>
        <v>40658.099999999977</v>
      </c>
      <c r="N20" s="10">
        <v>19799</v>
      </c>
      <c r="O20" s="4">
        <v>-0.81</v>
      </c>
      <c r="P20" s="11">
        <f t="shared" si="13"/>
        <v>3761.8099999999995</v>
      </c>
      <c r="Q20" s="11">
        <f t="shared" si="2"/>
        <v>37618.099999999991</v>
      </c>
      <c r="R20" s="18">
        <f t="shared" si="14"/>
        <v>39328.099999999984</v>
      </c>
      <c r="S20" s="20">
        <v>75000</v>
      </c>
      <c r="T20" s="19">
        <v>0</v>
      </c>
      <c r="U20" s="21">
        <f t="shared" si="3"/>
        <v>750000</v>
      </c>
      <c r="V20" s="20">
        <v>55000</v>
      </c>
      <c r="W20" s="19">
        <v>0</v>
      </c>
      <c r="X20" s="21">
        <f t="shared" si="4"/>
        <v>550000</v>
      </c>
      <c r="Y20" s="20">
        <f t="shared" si="15"/>
        <v>65000</v>
      </c>
      <c r="Z20" s="22">
        <f t="shared" si="16"/>
        <v>650000</v>
      </c>
    </row>
    <row r="21" spans="1:26" ht="38.25" x14ac:dyDescent="0.25">
      <c r="A21" s="24">
        <v>7</v>
      </c>
      <c r="B21" s="77"/>
      <c r="C21" s="59" t="s">
        <v>45</v>
      </c>
      <c r="D21" s="57" t="s">
        <v>47</v>
      </c>
      <c r="E21" s="61">
        <v>4</v>
      </c>
      <c r="F21" s="15">
        <v>20900</v>
      </c>
      <c r="G21" s="14">
        <v>0.19</v>
      </c>
      <c r="H21" s="15">
        <f t="shared" si="5"/>
        <v>24871</v>
      </c>
      <c r="I21" s="16">
        <f t="shared" si="0"/>
        <v>99484</v>
      </c>
      <c r="J21" s="13">
        <v>21400</v>
      </c>
      <c r="K21" s="4">
        <v>0.19</v>
      </c>
      <c r="L21" s="6">
        <f t="shared" si="6"/>
        <v>25466</v>
      </c>
      <c r="M21" s="7">
        <f t="shared" si="1"/>
        <v>101864</v>
      </c>
      <c r="N21" s="10">
        <v>19800</v>
      </c>
      <c r="O21" s="4">
        <v>0.19</v>
      </c>
      <c r="P21" s="11">
        <f t="shared" si="7"/>
        <v>23562</v>
      </c>
      <c r="Q21" s="11">
        <f t="shared" si="2"/>
        <v>94248</v>
      </c>
      <c r="R21" s="18">
        <f t="shared" si="8"/>
        <v>98532</v>
      </c>
      <c r="S21" s="20">
        <v>75000</v>
      </c>
      <c r="T21" s="19">
        <v>0</v>
      </c>
      <c r="U21" s="21">
        <f t="shared" si="3"/>
        <v>300000</v>
      </c>
      <c r="V21" s="20">
        <v>55000</v>
      </c>
      <c r="W21" s="19">
        <v>0</v>
      </c>
      <c r="X21" s="21">
        <f t="shared" si="4"/>
        <v>220000</v>
      </c>
      <c r="Y21" s="20">
        <f t="shared" si="10"/>
        <v>65000</v>
      </c>
      <c r="Z21" s="22">
        <f t="shared" si="9"/>
        <v>260000</v>
      </c>
    </row>
    <row r="22" spans="1:26" ht="66" customHeight="1" x14ac:dyDescent="0.25">
      <c r="A22" s="24"/>
      <c r="B22" s="67" t="s">
        <v>37</v>
      </c>
      <c r="C22" s="64" t="s">
        <v>57</v>
      </c>
      <c r="D22" s="70" t="s">
        <v>48</v>
      </c>
      <c r="E22" s="71"/>
      <c r="F22" s="15">
        <v>20901</v>
      </c>
      <c r="G22" s="14">
        <v>1.19</v>
      </c>
      <c r="H22" s="15">
        <f t="shared" ref="H22:H26" si="18">(F22*G22)+F22</f>
        <v>45773.19</v>
      </c>
      <c r="I22" s="16">
        <f t="shared" si="0"/>
        <v>0</v>
      </c>
      <c r="J22" s="13">
        <v>21401</v>
      </c>
      <c r="K22" s="4">
        <v>1.19</v>
      </c>
      <c r="L22" s="6">
        <f t="shared" ref="L22:L26" si="19">(J22*K22)+J22</f>
        <v>46868.19</v>
      </c>
      <c r="M22" s="7">
        <f t="shared" si="1"/>
        <v>0</v>
      </c>
      <c r="N22" s="10">
        <v>19801</v>
      </c>
      <c r="O22" s="4">
        <v>1.19</v>
      </c>
      <c r="P22" s="11">
        <f t="shared" ref="P22:P26" si="20">(N22*O22)+N22</f>
        <v>43364.19</v>
      </c>
      <c r="Q22" s="11">
        <f t="shared" si="2"/>
        <v>0</v>
      </c>
      <c r="R22" s="18">
        <f t="shared" ref="R22:R26" si="21">AVERAGE(I22,M22,Q22)</f>
        <v>0</v>
      </c>
      <c r="S22" s="20">
        <v>0</v>
      </c>
      <c r="T22" s="19">
        <v>0</v>
      </c>
      <c r="U22" s="21">
        <f t="shared" si="3"/>
        <v>0</v>
      </c>
      <c r="V22" s="20">
        <v>0</v>
      </c>
      <c r="W22" s="19">
        <f t="shared" ref="W22:W27" si="22">+V22*19%</f>
        <v>0</v>
      </c>
      <c r="X22" s="21">
        <f t="shared" si="4"/>
        <v>0</v>
      </c>
      <c r="Y22" s="20">
        <f t="shared" ref="Y22:Y27" si="23">AVERAGE(S22,V22)</f>
        <v>0</v>
      </c>
      <c r="Z22" s="22">
        <f t="shared" ref="Z22:Z27" si="24">AVERAGE(U22,X22)</f>
        <v>0</v>
      </c>
    </row>
    <row r="23" spans="1:26" ht="30" customHeight="1" x14ac:dyDescent="0.25">
      <c r="A23" s="24"/>
      <c r="B23" s="68"/>
      <c r="C23" s="65"/>
      <c r="D23" s="57" t="s">
        <v>49</v>
      </c>
      <c r="E23" s="60">
        <v>4</v>
      </c>
      <c r="F23" s="15">
        <v>20902</v>
      </c>
      <c r="G23" s="14">
        <v>2.19</v>
      </c>
      <c r="H23" s="15">
        <f t="shared" si="18"/>
        <v>66677.38</v>
      </c>
      <c r="I23" s="16">
        <f t="shared" si="0"/>
        <v>266709.52</v>
      </c>
      <c r="J23" s="13">
        <v>21402</v>
      </c>
      <c r="K23" s="4">
        <v>2.19</v>
      </c>
      <c r="L23" s="6">
        <f t="shared" si="19"/>
        <v>68272.38</v>
      </c>
      <c r="M23" s="7">
        <f t="shared" si="1"/>
        <v>273089.52</v>
      </c>
      <c r="N23" s="10">
        <v>19802</v>
      </c>
      <c r="O23" s="4">
        <v>2.19</v>
      </c>
      <c r="P23" s="11">
        <f t="shared" si="20"/>
        <v>63168.38</v>
      </c>
      <c r="Q23" s="11">
        <f t="shared" si="2"/>
        <v>252673.52</v>
      </c>
      <c r="R23" s="18">
        <f t="shared" si="21"/>
        <v>264157.52</v>
      </c>
      <c r="S23" s="20">
        <v>250000</v>
      </c>
      <c r="T23" s="19">
        <v>0</v>
      </c>
      <c r="U23" s="21">
        <f t="shared" si="3"/>
        <v>1000000</v>
      </c>
      <c r="V23" s="20">
        <v>250000</v>
      </c>
      <c r="W23" s="19">
        <f t="shared" si="22"/>
        <v>47500</v>
      </c>
      <c r="X23" s="21">
        <f t="shared" si="4"/>
        <v>1190000</v>
      </c>
      <c r="Y23" s="20">
        <f t="shared" si="23"/>
        <v>250000</v>
      </c>
      <c r="Z23" s="22">
        <f t="shared" si="24"/>
        <v>1095000</v>
      </c>
    </row>
    <row r="24" spans="1:26" ht="48.75" customHeight="1" x14ac:dyDescent="0.25">
      <c r="A24" s="24"/>
      <c r="B24" s="68"/>
      <c r="C24" s="65"/>
      <c r="D24" s="57" t="s">
        <v>50</v>
      </c>
      <c r="E24" s="61">
        <v>4</v>
      </c>
      <c r="F24" s="15">
        <v>20903</v>
      </c>
      <c r="G24" s="14">
        <v>3.19</v>
      </c>
      <c r="H24" s="15">
        <f t="shared" si="18"/>
        <v>87583.569999999992</v>
      </c>
      <c r="I24" s="16">
        <f t="shared" si="0"/>
        <v>350334.27999999997</v>
      </c>
      <c r="J24" s="13">
        <v>21403</v>
      </c>
      <c r="K24" s="4">
        <v>3.19</v>
      </c>
      <c r="L24" s="6">
        <f t="shared" si="19"/>
        <v>89678.569999999992</v>
      </c>
      <c r="M24" s="7">
        <f t="shared" si="1"/>
        <v>358714.27999999997</v>
      </c>
      <c r="N24" s="10">
        <v>19803</v>
      </c>
      <c r="O24" s="4">
        <v>3.19</v>
      </c>
      <c r="P24" s="11">
        <f t="shared" si="20"/>
        <v>82974.570000000007</v>
      </c>
      <c r="Q24" s="11">
        <f t="shared" si="2"/>
        <v>331898.28000000003</v>
      </c>
      <c r="R24" s="18">
        <f t="shared" si="21"/>
        <v>346982.27999999997</v>
      </c>
      <c r="S24" s="20">
        <v>250000</v>
      </c>
      <c r="T24" s="19">
        <v>0</v>
      </c>
      <c r="U24" s="21">
        <f t="shared" si="3"/>
        <v>1000000</v>
      </c>
      <c r="V24" s="20">
        <v>250000</v>
      </c>
      <c r="W24" s="19">
        <f t="shared" si="22"/>
        <v>47500</v>
      </c>
      <c r="X24" s="21">
        <f t="shared" si="4"/>
        <v>1190000</v>
      </c>
      <c r="Y24" s="20">
        <f t="shared" si="23"/>
        <v>250000</v>
      </c>
      <c r="Z24" s="22">
        <f t="shared" si="24"/>
        <v>1095000</v>
      </c>
    </row>
    <row r="25" spans="1:26" ht="72" customHeight="1" x14ac:dyDescent="0.25">
      <c r="A25" s="24"/>
      <c r="B25" s="68"/>
      <c r="C25" s="65"/>
      <c r="D25" s="70" t="s">
        <v>51</v>
      </c>
      <c r="E25" s="71"/>
      <c r="F25" s="15">
        <v>20904</v>
      </c>
      <c r="G25" s="14">
        <v>4.1900000000000004</v>
      </c>
      <c r="H25" s="15">
        <f t="shared" si="18"/>
        <v>108491.76000000001</v>
      </c>
      <c r="I25" s="16">
        <f t="shared" si="0"/>
        <v>0</v>
      </c>
      <c r="J25" s="13">
        <v>21404</v>
      </c>
      <c r="K25" s="4">
        <v>4.1900000000000004</v>
      </c>
      <c r="L25" s="6">
        <f t="shared" si="19"/>
        <v>111086.76000000001</v>
      </c>
      <c r="M25" s="7">
        <f t="shared" si="1"/>
        <v>0</v>
      </c>
      <c r="N25" s="10">
        <v>19804</v>
      </c>
      <c r="O25" s="4">
        <v>4.1900000000000004</v>
      </c>
      <c r="P25" s="11">
        <f t="shared" si="20"/>
        <v>102782.76000000001</v>
      </c>
      <c r="Q25" s="11">
        <f t="shared" si="2"/>
        <v>0</v>
      </c>
      <c r="R25" s="18">
        <f t="shared" si="21"/>
        <v>0</v>
      </c>
      <c r="S25" s="20">
        <v>0</v>
      </c>
      <c r="T25" s="19">
        <v>0</v>
      </c>
      <c r="U25" s="21">
        <f t="shared" si="3"/>
        <v>0</v>
      </c>
      <c r="V25" s="20">
        <v>0</v>
      </c>
      <c r="W25" s="19">
        <v>0</v>
      </c>
      <c r="X25" s="21">
        <f t="shared" si="4"/>
        <v>0</v>
      </c>
      <c r="Y25" s="20">
        <f t="shared" si="23"/>
        <v>0</v>
      </c>
      <c r="Z25" s="22">
        <f t="shared" si="24"/>
        <v>0</v>
      </c>
    </row>
    <row r="26" spans="1:26" ht="37.5" customHeight="1" x14ac:dyDescent="0.25">
      <c r="A26" s="24"/>
      <c r="B26" s="68"/>
      <c r="C26" s="65"/>
      <c r="D26" s="57" t="s">
        <v>52</v>
      </c>
      <c r="E26" s="60">
        <v>8</v>
      </c>
      <c r="F26" s="15">
        <v>20905</v>
      </c>
      <c r="G26" s="14">
        <v>5.19</v>
      </c>
      <c r="H26" s="15">
        <f t="shared" si="18"/>
        <v>129401.95000000001</v>
      </c>
      <c r="I26" s="16">
        <f t="shared" si="0"/>
        <v>1035215.6000000001</v>
      </c>
      <c r="J26" s="13">
        <v>21405</v>
      </c>
      <c r="K26" s="4">
        <v>5.19</v>
      </c>
      <c r="L26" s="6">
        <f t="shared" si="19"/>
        <v>132496.95000000001</v>
      </c>
      <c r="M26" s="7">
        <f t="shared" si="1"/>
        <v>1059975.6000000001</v>
      </c>
      <c r="N26" s="10">
        <v>19805</v>
      </c>
      <c r="O26" s="4">
        <v>5.19</v>
      </c>
      <c r="P26" s="11">
        <f t="shared" si="20"/>
        <v>122592.95000000001</v>
      </c>
      <c r="Q26" s="11">
        <f t="shared" si="2"/>
        <v>980743.60000000009</v>
      </c>
      <c r="R26" s="18">
        <f t="shared" si="21"/>
        <v>1025311.6000000001</v>
      </c>
      <c r="S26" s="20">
        <v>250000</v>
      </c>
      <c r="T26" s="19">
        <v>0</v>
      </c>
      <c r="U26" s="21">
        <f t="shared" si="3"/>
        <v>2000000</v>
      </c>
      <c r="V26" s="20">
        <v>270000</v>
      </c>
      <c r="W26" s="19">
        <f t="shared" si="22"/>
        <v>51300</v>
      </c>
      <c r="X26" s="21">
        <f t="shared" si="4"/>
        <v>2570400</v>
      </c>
      <c r="Y26" s="20">
        <f t="shared" si="23"/>
        <v>260000</v>
      </c>
      <c r="Z26" s="22">
        <f t="shared" si="24"/>
        <v>2285200</v>
      </c>
    </row>
    <row r="27" spans="1:26" ht="32.25" customHeight="1" x14ac:dyDescent="0.25">
      <c r="A27" s="24"/>
      <c r="B27" s="68"/>
      <c r="C27" s="65"/>
      <c r="D27" s="57" t="s">
        <v>53</v>
      </c>
      <c r="E27" s="61">
        <v>8</v>
      </c>
      <c r="F27" s="15"/>
      <c r="G27" s="14"/>
      <c r="H27" s="15"/>
      <c r="I27" s="16"/>
      <c r="J27" s="13"/>
      <c r="K27" s="4"/>
      <c r="L27" s="6"/>
      <c r="M27" s="7"/>
      <c r="N27" s="10"/>
      <c r="O27" s="4"/>
      <c r="P27" s="11"/>
      <c r="Q27" s="11"/>
      <c r="R27" s="18"/>
      <c r="S27" s="20">
        <v>250000</v>
      </c>
      <c r="T27" s="19">
        <v>0</v>
      </c>
      <c r="U27" s="21">
        <f t="shared" ref="U27:U28" si="25">(+T27+S27)*E27</f>
        <v>2000000</v>
      </c>
      <c r="V27" s="20">
        <v>270000</v>
      </c>
      <c r="W27" s="19">
        <f t="shared" si="22"/>
        <v>51300</v>
      </c>
      <c r="X27" s="21">
        <f t="shared" si="4"/>
        <v>2570400</v>
      </c>
      <c r="Y27" s="20">
        <f t="shared" si="23"/>
        <v>260000</v>
      </c>
      <c r="Z27" s="22">
        <f t="shared" si="24"/>
        <v>2285200</v>
      </c>
    </row>
    <row r="28" spans="1:26" ht="38.25" customHeight="1" x14ac:dyDescent="0.25">
      <c r="A28" s="24"/>
      <c r="B28" s="68"/>
      <c r="C28" s="65"/>
      <c r="D28" s="57" t="s">
        <v>54</v>
      </c>
      <c r="E28" s="61">
        <v>8</v>
      </c>
      <c r="F28" s="15"/>
      <c r="G28" s="14"/>
      <c r="H28" s="15"/>
      <c r="I28" s="16"/>
      <c r="J28" s="13"/>
      <c r="K28" s="4"/>
      <c r="L28" s="6"/>
      <c r="M28" s="7"/>
      <c r="N28" s="10"/>
      <c r="O28" s="4"/>
      <c r="P28" s="11"/>
      <c r="Q28" s="11"/>
      <c r="R28" s="18"/>
      <c r="S28" s="20">
        <v>250000</v>
      </c>
      <c r="T28" s="19">
        <v>0</v>
      </c>
      <c r="U28" s="21">
        <f t="shared" si="25"/>
        <v>2000000</v>
      </c>
      <c r="V28" s="20">
        <v>270000</v>
      </c>
      <c r="W28" s="19">
        <f t="shared" ref="W28" si="26">+V28*19%</f>
        <v>51300</v>
      </c>
      <c r="X28" s="21">
        <f t="shared" si="4"/>
        <v>2570400</v>
      </c>
      <c r="Y28" s="20"/>
      <c r="Z28" s="22"/>
    </row>
    <row r="29" spans="1:26" ht="38.25" customHeight="1" x14ac:dyDescent="0.25">
      <c r="A29" s="24">
        <v>8</v>
      </c>
      <c r="B29" s="68"/>
      <c r="C29" s="65"/>
      <c r="D29" s="57" t="s">
        <v>55</v>
      </c>
      <c r="E29" s="61">
        <v>8</v>
      </c>
      <c r="F29" s="15"/>
      <c r="G29" s="14"/>
      <c r="H29" s="15">
        <f t="shared" si="5"/>
        <v>0</v>
      </c>
      <c r="I29" s="16">
        <f>+E29*H29</f>
        <v>0</v>
      </c>
      <c r="J29" s="13">
        <v>28100</v>
      </c>
      <c r="K29" s="4">
        <v>0.19</v>
      </c>
      <c r="L29" s="6">
        <f t="shared" si="6"/>
        <v>33439</v>
      </c>
      <c r="M29" s="7">
        <f>+L29*E29</f>
        <v>267512</v>
      </c>
      <c r="N29" s="10">
        <v>27200</v>
      </c>
      <c r="O29" s="4">
        <v>0.19</v>
      </c>
      <c r="P29" s="11">
        <f t="shared" si="7"/>
        <v>32368</v>
      </c>
      <c r="Q29" s="11">
        <f>+P29*E29</f>
        <v>258944</v>
      </c>
      <c r="R29" s="18">
        <f t="shared" si="8"/>
        <v>175485.33333333334</v>
      </c>
      <c r="S29" s="20">
        <v>250000</v>
      </c>
      <c r="T29" s="19">
        <v>0</v>
      </c>
      <c r="U29" s="21">
        <f>(+T29+S29)*E29</f>
        <v>2000000</v>
      </c>
      <c r="V29" s="20">
        <v>270000</v>
      </c>
      <c r="W29" s="19">
        <f t="shared" ref="W29:W30" si="27">+V29*19%</f>
        <v>51300</v>
      </c>
      <c r="X29" s="21">
        <f t="shared" si="4"/>
        <v>2570400</v>
      </c>
      <c r="Y29" s="20">
        <f t="shared" si="10"/>
        <v>260000</v>
      </c>
      <c r="Z29" s="22">
        <f t="shared" si="9"/>
        <v>2285200</v>
      </c>
    </row>
    <row r="30" spans="1:26" ht="39" thickBot="1" x14ac:dyDescent="0.3">
      <c r="A30" s="24">
        <v>9</v>
      </c>
      <c r="B30" s="69"/>
      <c r="C30" s="66"/>
      <c r="D30" s="57" t="s">
        <v>56</v>
      </c>
      <c r="E30" s="61">
        <v>8</v>
      </c>
      <c r="F30" s="15"/>
      <c r="G30" s="14"/>
      <c r="H30" s="15">
        <f t="shared" si="5"/>
        <v>0</v>
      </c>
      <c r="I30" s="16">
        <f>+E30*H30</f>
        <v>0</v>
      </c>
      <c r="J30" s="13">
        <v>149800</v>
      </c>
      <c r="K30" s="4">
        <v>0.19</v>
      </c>
      <c r="L30" s="6">
        <f t="shared" si="6"/>
        <v>178262</v>
      </c>
      <c r="M30" s="7">
        <f>+L30*E30</f>
        <v>1426096</v>
      </c>
      <c r="N30" s="10">
        <v>152900</v>
      </c>
      <c r="O30" s="4">
        <v>0.19</v>
      </c>
      <c r="P30" s="11">
        <f t="shared" si="7"/>
        <v>181951</v>
      </c>
      <c r="Q30" s="11">
        <f>+P30*E30</f>
        <v>1455608</v>
      </c>
      <c r="R30" s="18">
        <f t="shared" si="8"/>
        <v>960568</v>
      </c>
      <c r="S30" s="20">
        <v>250000</v>
      </c>
      <c r="T30" s="19">
        <v>0</v>
      </c>
      <c r="U30" s="21">
        <f>(+T30+S30)*E30</f>
        <v>2000000</v>
      </c>
      <c r="V30" s="20">
        <v>270000</v>
      </c>
      <c r="W30" s="19">
        <f t="shared" si="27"/>
        <v>51300</v>
      </c>
      <c r="X30" s="21">
        <f t="shared" si="4"/>
        <v>2570400</v>
      </c>
      <c r="Y30" s="20">
        <f t="shared" si="10"/>
        <v>260000</v>
      </c>
      <c r="Z30" s="22">
        <f t="shared" si="9"/>
        <v>2285200</v>
      </c>
    </row>
    <row r="31" spans="1:26" s="12" customFormat="1" ht="16.5" thickBot="1" x14ac:dyDescent="0.3">
      <c r="A31" s="78" t="s">
        <v>9</v>
      </c>
      <c r="B31" s="79"/>
      <c r="C31" s="79"/>
      <c r="D31" s="80"/>
      <c r="E31" s="80"/>
      <c r="F31" s="25"/>
      <c r="G31" s="26"/>
      <c r="H31" s="25"/>
      <c r="I31" s="27">
        <f>SUM(I5:I30)</f>
        <v>350089.57999999984</v>
      </c>
      <c r="J31" s="28"/>
      <c r="K31" s="26"/>
      <c r="L31" s="25"/>
      <c r="M31" s="27">
        <f>SUM(M5:M30)</f>
        <v>1831583.5799999998</v>
      </c>
      <c r="N31" s="29"/>
      <c r="O31" s="26"/>
      <c r="P31" s="30"/>
      <c r="Q31" s="31">
        <f>SUM(Q5:Q30)</f>
        <v>2568991.58</v>
      </c>
      <c r="R31" s="32">
        <f t="shared" si="8"/>
        <v>1583554.9133333333</v>
      </c>
      <c r="S31" s="33"/>
      <c r="T31" s="34"/>
      <c r="U31" s="63">
        <f>SUM(U5:U30)</f>
        <v>60180000</v>
      </c>
      <c r="V31" s="35"/>
      <c r="W31" s="35"/>
      <c r="X31" s="62">
        <f>SUM(X5:X30)</f>
        <v>59572720</v>
      </c>
      <c r="Y31" s="36"/>
      <c r="Z31" s="37">
        <f>(U31+X31)/2</f>
        <v>59876360</v>
      </c>
    </row>
  </sheetData>
  <mergeCells count="27">
    <mergeCell ref="Y3:Y4"/>
    <mergeCell ref="Z3:Z4"/>
    <mergeCell ref="A1:Z1"/>
    <mergeCell ref="A2:Z2"/>
    <mergeCell ref="S3:U3"/>
    <mergeCell ref="V3:X3"/>
    <mergeCell ref="A17:A19"/>
    <mergeCell ref="B20:B21"/>
    <mergeCell ref="A31:E31"/>
    <mergeCell ref="R3:R4"/>
    <mergeCell ref="N3:Q3"/>
    <mergeCell ref="J3:M3"/>
    <mergeCell ref="F3:I3"/>
    <mergeCell ref="E3:E4"/>
    <mergeCell ref="D3:D4"/>
    <mergeCell ref="A3:A4"/>
    <mergeCell ref="B3:B4"/>
    <mergeCell ref="C3:C4"/>
    <mergeCell ref="B5:B7"/>
    <mergeCell ref="C10:C16"/>
    <mergeCell ref="B8:B16"/>
    <mergeCell ref="A8:A16"/>
    <mergeCell ref="C22:C30"/>
    <mergeCell ref="B22:B30"/>
    <mergeCell ref="D25:E25"/>
    <mergeCell ref="D22:E22"/>
    <mergeCell ref="B17:B19"/>
  </mergeCells>
  <pageMargins left="0.70866141732283472" right="0.70866141732283472" top="0.74803149606299213" bottom="0.74803149606299213" header="0.31496062992125984" footer="0.31496062992125984"/>
  <pageSetup paperSize="5" scale="4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REVISION FINANCIERA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FORERO</dc:creator>
  <cp:lastModifiedBy>sarag</cp:lastModifiedBy>
  <cp:lastPrinted>2024-08-27T17:35:58Z</cp:lastPrinted>
  <dcterms:created xsi:type="dcterms:W3CDTF">2022-03-10T14:30:16Z</dcterms:created>
  <dcterms:modified xsi:type="dcterms:W3CDTF">2025-09-29T17:42:38Z</dcterms:modified>
</cp:coreProperties>
</file>