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NDREA ORTIZ\Desktop\VOZ Y DATOS VIGENCIAS FUTURAS\"/>
    </mc:Choice>
  </mc:AlternateContent>
  <xr:revisionPtr revIDLastSave="0" documentId="8_{7B00761F-100B-4519-8466-5180FF680DF3}" xr6:coauthVersionLast="47" xr6:coauthVersionMax="47" xr10:uidLastSave="{00000000-0000-0000-0000-000000000000}"/>
  <bookViews>
    <workbookView xWindow="-120" yWindow="-120" windowWidth="20730" windowHeight="11040" tabRatio="785" xr2:uid="{00000000-000D-0000-FFFF-FFFF00000000}"/>
  </bookViews>
  <sheets>
    <sheet name="COTIZACIONES VOZ Y DATOS" sheetId="4" r:id="rId1"/>
  </sheets>
  <definedNames>
    <definedName name="H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14" i="4" l="1"/>
  <c r="R13" i="4"/>
  <c r="R12" i="4"/>
  <c r="Q14" i="4"/>
  <c r="Q13" i="4"/>
  <c r="Q12" i="4"/>
  <c r="O14" i="4"/>
  <c r="P14" i="4" s="1"/>
  <c r="O13" i="4"/>
  <c r="O12" i="4"/>
  <c r="N14" i="4"/>
  <c r="N13" i="4"/>
  <c r="M14" i="4"/>
  <c r="M13" i="4"/>
  <c r="S13" i="4"/>
  <c r="S14" i="4"/>
  <c r="S12" i="4"/>
  <c r="T12" i="4" s="1"/>
  <c r="M12" i="4"/>
  <c r="N12" i="4"/>
  <c r="J13" i="4"/>
  <c r="J14" i="4"/>
  <c r="K14" i="4" s="1"/>
  <c r="E13" i="4"/>
  <c r="E14" i="4"/>
  <c r="F14" i="4" s="1"/>
  <c r="T13" i="4" l="1"/>
  <c r="V13" i="4" s="1"/>
  <c r="W13" i="4" s="1"/>
  <c r="X13" i="4" s="1"/>
  <c r="T14" i="4"/>
  <c r="V14" i="4" s="1"/>
  <c r="W14" i="4" s="1"/>
  <c r="X14" i="4" s="1"/>
  <c r="P12" i="4"/>
  <c r="P13" i="4"/>
  <c r="K13" i="4"/>
  <c r="L13" i="4" s="1"/>
  <c r="G14" i="4"/>
  <c r="L14" i="4"/>
  <c r="F13" i="4"/>
  <c r="G13" i="4" s="1"/>
  <c r="J12" i="4"/>
  <c r="K12" i="4" s="1"/>
  <c r="E12" i="4"/>
  <c r="F12" i="4" s="1"/>
  <c r="G12" i="4" s="1"/>
  <c r="G15" i="4" l="1"/>
  <c r="V12" i="4"/>
  <c r="W12" i="4" s="1"/>
  <c r="X12" i="4" s="1"/>
  <c r="L12" i="4"/>
  <c r="L15" i="4" s="1"/>
  <c r="X15" i="4" l="1"/>
</calcChain>
</file>

<file path=xl/sharedStrings.xml><?xml version="1.0" encoding="utf-8"?>
<sst xmlns="http://schemas.openxmlformats.org/spreadsheetml/2006/main" count="42" uniqueCount="28">
  <si>
    <t>ALCALDÍA DE SANTIAGO DE CALI</t>
  </si>
  <si>
    <t xml:space="preserve">SECRETARÍA DE SEGURIDAD Y JUSTICIA </t>
  </si>
  <si>
    <t>ANALISIS DE COTIZACIÓN</t>
  </si>
  <si>
    <t>CONCEPTO</t>
  </si>
  <si>
    <t xml:space="preserve">ANALISIS DE PRECIOS </t>
  </si>
  <si>
    <t>PRECIOS DE REFERENCIA</t>
  </si>
  <si>
    <t>TIPO DE ADQUISICION</t>
  </si>
  <si>
    <t>VALOR UNITARIO</t>
  </si>
  <si>
    <t>CANTIDAD MINIMA REQUERIDA</t>
  </si>
  <si>
    <t>VALOR TOTAL</t>
  </si>
  <si>
    <t>IVA</t>
  </si>
  <si>
    <t xml:space="preserve">VALOR TOTALCON IVA </t>
  </si>
  <si>
    <t>MENOR VALOR UNITARIO</t>
  </si>
  <si>
    <t>MAYOR VALOR UNITARIO</t>
  </si>
  <si>
    <t>DESVACION ESTANDAR</t>
  </si>
  <si>
    <t>% DISPERSIÓN</t>
  </si>
  <si>
    <t xml:space="preserve">Media geometrica </t>
  </si>
  <si>
    <t>Media armonica</t>
  </si>
  <si>
    <t>Promedio</t>
  </si>
  <si>
    <t>Medida de Tendencia</t>
  </si>
  <si>
    <t xml:space="preserve">TOTAL </t>
  </si>
  <si>
    <t>PROMEDIO</t>
  </si>
  <si>
    <t>VOZ Y DATOS</t>
  </si>
  <si>
    <t>Servicio de voz y datos para dispositivos PDA de la Policía Metropolitana Santiago de Cali (incluye el dispositivo móvil), de conformidad con ficha técnica de Policía</t>
  </si>
  <si>
    <t>Servicio de voz y datos para dispositivos de telefonía de comandantes (incluye el dispositivo móvil), de conformidad con ficha técnica de Policía</t>
  </si>
  <si>
    <t>Captor biométrico con licenciamiento, de conformidad con ficha técnica de Policía</t>
  </si>
  <si>
    <t>MACRO INGENIERIA TECNOLOGIA NIT: 900275960-0</t>
  </si>
  <si>
    <t>PROCESO HISTORICO: 4161.010.32.1.692.2025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</si>
</sst>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??_);_(@_)"/>
    <numFmt numFmtId="165" formatCode="_-&quot;$&quot;\ * #,##0_-;\-&quot;$&quot;\ * #,##0_-;_-&quot;$&quot;\ * &quot;-&quot;??_-;_-@_-"/>
  </numFmts>
  <fonts count="1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4" fillId="0" borderId="0"/>
    <xf numFmtId="44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" fillId="0" borderId="0" applyBorder="0"/>
    <xf numFmtId="0" fontId="8" fillId="0" borderId="0" applyBorder="0"/>
  </cellStyleXfs>
  <cellXfs count="41">
    <xf numFmtId="0" fontId="0" fillId="0" borderId="0" xfId="0"/>
    <xf numFmtId="0" fontId="0" fillId="2" borderId="0" xfId="0" applyFill="1"/>
    <xf numFmtId="0" fontId="4" fillId="2" borderId="0" xfId="4" applyFill="1"/>
    <xf numFmtId="0" fontId="1" fillId="2" borderId="0" xfId="3" applyFill="1"/>
    <xf numFmtId="0" fontId="7" fillId="2" borderId="0" xfId="4" applyFont="1" applyFill="1" applyAlignment="1">
      <alignment horizontal="center" vertical="center"/>
    </xf>
    <xf numFmtId="164" fontId="10" fillId="2" borderId="0" xfId="3" applyNumberFormat="1" applyFont="1" applyFill="1"/>
    <xf numFmtId="0" fontId="10" fillId="2" borderId="0" xfId="3" applyFont="1" applyFill="1"/>
    <xf numFmtId="0" fontId="11" fillId="2" borderId="1" xfId="7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13" fillId="2" borderId="1" xfId="4" applyNumberFormat="1" applyFont="1" applyFill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165" fontId="13" fillId="2" borderId="1" xfId="2" applyNumberFormat="1" applyFont="1" applyFill="1" applyBorder="1" applyAlignment="1">
      <alignment horizontal="center" vertical="center" wrapText="1"/>
    </xf>
    <xf numFmtId="164" fontId="13" fillId="2" borderId="4" xfId="4" applyNumberFormat="1" applyFont="1" applyFill="1" applyBorder="1" applyAlignment="1">
      <alignment horizontal="center" vertical="center" wrapText="1"/>
    </xf>
    <xf numFmtId="44" fontId="14" fillId="2" borderId="1" xfId="2" applyFont="1" applyFill="1" applyBorder="1" applyAlignment="1">
      <alignment horizontal="center" vertical="center"/>
    </xf>
    <xf numFmtId="10" fontId="14" fillId="2" borderId="1" xfId="1" applyNumberFormat="1" applyFont="1" applyFill="1" applyBorder="1" applyAlignment="1">
      <alignment horizontal="center" vertical="center"/>
    </xf>
    <xf numFmtId="164" fontId="11" fillId="2" borderId="1" xfId="7" applyNumberFormat="1" applyFont="1" applyFill="1" applyBorder="1" applyAlignment="1">
      <alignment horizontal="center" vertical="center" wrapText="1"/>
    </xf>
    <xf numFmtId="0" fontId="13" fillId="2" borderId="0" xfId="3" applyFont="1" applyFill="1"/>
    <xf numFmtId="0" fontId="15" fillId="2" borderId="0" xfId="0" applyFont="1" applyFill="1"/>
    <xf numFmtId="43" fontId="15" fillId="2" borderId="0" xfId="6" applyFont="1" applyFill="1"/>
    <xf numFmtId="43" fontId="15" fillId="2" borderId="0" xfId="0" applyNumberFormat="1" applyFont="1" applyFill="1"/>
    <xf numFmtId="0" fontId="13" fillId="2" borderId="0" xfId="0" applyFont="1" applyFill="1"/>
    <xf numFmtId="43" fontId="16" fillId="2" borderId="0" xfId="6" applyFont="1" applyFill="1"/>
    <xf numFmtId="0" fontId="13" fillId="2" borderId="1" xfId="8" applyFont="1" applyFill="1" applyBorder="1" applyAlignment="1">
      <alignment horizontal="left" vertical="center" wrapText="1"/>
    </xf>
    <xf numFmtId="164" fontId="0" fillId="2" borderId="0" xfId="0" applyNumberFormat="1" applyFill="1"/>
    <xf numFmtId="10" fontId="0" fillId="2" borderId="0" xfId="1" applyNumberFormat="1" applyFont="1" applyFill="1"/>
    <xf numFmtId="10" fontId="0" fillId="2" borderId="0" xfId="0" applyNumberFormat="1" applyFill="1"/>
    <xf numFmtId="0" fontId="11" fillId="3" borderId="1" xfId="7" applyFont="1" applyFill="1" applyBorder="1" applyAlignment="1">
      <alignment horizontal="center" vertical="center" wrapText="1"/>
    </xf>
    <xf numFmtId="0" fontId="11" fillId="4" borderId="1" xfId="7" applyFont="1" applyFill="1" applyBorder="1" applyAlignment="1">
      <alignment horizontal="center" vertical="center" wrapText="1"/>
    </xf>
    <xf numFmtId="0" fontId="11" fillId="2" borderId="2" xfId="7" applyFont="1" applyFill="1" applyBorder="1" applyAlignment="1">
      <alignment horizontal="center" vertical="center"/>
    </xf>
    <xf numFmtId="0" fontId="11" fillId="2" borderId="3" xfId="7" applyFont="1" applyFill="1" applyBorder="1" applyAlignment="1">
      <alignment horizontal="center" vertical="center"/>
    </xf>
    <xf numFmtId="0" fontId="11" fillId="2" borderId="4" xfId="7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/>
    </xf>
    <xf numFmtId="0" fontId="11" fillId="2" borderId="1" xfId="7" applyFont="1" applyFill="1" applyBorder="1" applyAlignment="1">
      <alignment horizontal="center" vertical="center"/>
    </xf>
    <xf numFmtId="164" fontId="11" fillId="2" borderId="1" xfId="7" applyNumberFormat="1" applyFont="1" applyFill="1" applyBorder="1" applyAlignment="1">
      <alignment horizontal="center" vertical="center" wrapText="1"/>
    </xf>
    <xf numFmtId="0" fontId="7" fillId="2" borderId="0" xfId="4" applyFont="1" applyFill="1" applyAlignment="1">
      <alignment horizontal="center" vertical="center"/>
    </xf>
    <xf numFmtId="0" fontId="7" fillId="2" borderId="1" xfId="4" applyFont="1" applyFill="1" applyBorder="1" applyAlignment="1">
      <alignment horizontal="center" vertical="center" wrapText="1"/>
    </xf>
    <xf numFmtId="0" fontId="9" fillId="2" borderId="1" xfId="7" applyFont="1" applyFill="1" applyBorder="1" applyAlignment="1" applyProtection="1">
      <alignment horizontal="center" vertical="center" wrapText="1"/>
      <protection hidden="1"/>
    </xf>
  </cellXfs>
  <cellStyles count="9">
    <cellStyle name="Millares" xfId="6" builtinId="3"/>
    <cellStyle name="Moneda" xfId="2" builtinId="4"/>
    <cellStyle name="Moneda 2" xfId="5" xr:uid="{88CA5905-3CFF-499E-81BE-7D41DF2A5297}"/>
    <cellStyle name="Normal" xfId="0" builtinId="0"/>
    <cellStyle name="Normal 2" xfId="3" xr:uid="{25EF72FD-943D-4097-9190-10BCF118FC18}"/>
    <cellStyle name="Normal 2 2" xfId="4" xr:uid="{E0173DAA-0868-4ED3-9DC0-8C0119B7A8F1}"/>
    <cellStyle name="Normal 2 2 2" xfId="7" xr:uid="{69F1B033-01FE-487C-865B-6D5F031CFE61}"/>
    <cellStyle name="Normal_Libro1" xfId="8" xr:uid="{48D96141-D2FC-4F63-AFA6-712EB9F13EF6}"/>
    <cellStyle name="Porcentaje" xfId="1" builtinId="5"/>
  </cellStyles>
  <dxfs count="15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7" defaultTableStyle="TableStyleMedium2" defaultPivotStyle="PivotStyleLight16">
    <tableStyle name="ETAPA 5 - TEATRINO-style" pivot="0" count="2" xr9:uid="{00000000-0011-0000-FFFF-FFFF00000000}">
      <tableStyleElement type="firstRowStripe" dxfId="14"/>
      <tableStyleElement type="secondRowStripe" dxfId="13"/>
    </tableStyle>
    <tableStyle name="ETAPA 5 - TEATRINO-style 2" pivot="0" count="3" xr9:uid="{00000000-0011-0000-FFFF-FFFF01000000}">
      <tableStyleElement type="headerRow" dxfId="12"/>
      <tableStyleElement type="firstRowStripe" dxfId="11"/>
      <tableStyleElement type="secondRowStripe" dxfId="10"/>
    </tableStyle>
    <tableStyle name="ETAPA 5 - TEATRINO-style 3" pivot="0" count="2" xr9:uid="{00000000-0011-0000-FFFF-FFFF02000000}">
      <tableStyleElement type="firstRowStripe" dxfId="9"/>
      <tableStyleElement type="secondRowStripe" dxfId="8"/>
    </tableStyle>
    <tableStyle name="ETAPA 5 - TEATRINO-style 4" pivot="0" count="2" xr9:uid="{00000000-0011-0000-FFFF-FFFF03000000}">
      <tableStyleElement type="firstRowStripe" dxfId="7"/>
      <tableStyleElement type="secondRowStripe" dxfId="6"/>
    </tableStyle>
    <tableStyle name="ETAPA 5 - TEATRINO-style 5" pivot="0" count="2" xr9:uid="{00000000-0011-0000-FFFF-FFFF04000000}">
      <tableStyleElement type="firstRowStripe" dxfId="5"/>
      <tableStyleElement type="secondRowStripe" dxfId="4"/>
    </tableStyle>
    <tableStyle name="PRESUPUESTO SILOE-style" pivot="0" count="2" xr9:uid="{588F2123-3F62-45B1-85D7-F9948211614C}">
      <tableStyleElement type="firstRowStripe" dxfId="3"/>
      <tableStyleElement type="secondRowStripe" dxfId="2"/>
    </tableStyle>
    <tableStyle name="PRESUPUESTO SILOE-style 2" pivot="0" count="2" xr9:uid="{3585EE6D-29B9-45F3-984D-11381B681A43}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108062</xdr:colOff>
      <xdr:row>0</xdr:row>
      <xdr:rowOff>170015</xdr:rowOff>
    </xdr:from>
    <xdr:to>
      <xdr:col>1</xdr:col>
      <xdr:colOff>1130137</xdr:colOff>
      <xdr:row>4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0DF30F5-25E0-4103-9A14-E3D720ED990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70062" y="170015"/>
          <a:ext cx="1022075" cy="763435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6603F-ACC0-4F08-9618-0991669DB496}">
  <dimension ref="A1:AM61"/>
  <sheetViews>
    <sheetView tabSelected="1" workbookViewId="0">
      <selection activeCell="N14" sqref="N14"/>
    </sheetView>
  </sheetViews>
  <sheetFormatPr baseColWidth="10" defaultRowHeight="15" x14ac:dyDescent="0.25"/>
  <cols>
    <col min="2" max="2" width="28.5703125" bestFit="1" customWidth="1"/>
    <col min="3" max="3" width="15.85546875" customWidth="1"/>
    <col min="4" max="9" width="11.42578125" customWidth="1"/>
    <col min="10" max="10" width="13" customWidth="1"/>
    <col min="11" max="11" width="11.42578125" customWidth="1"/>
    <col min="12" max="12" width="13" customWidth="1"/>
    <col min="13" max="14" width="11.42578125" customWidth="1"/>
    <col min="15" max="15" width="14.140625" customWidth="1"/>
    <col min="16" max="16" width="11.42578125" customWidth="1"/>
    <col min="17" max="17" width="14.140625" customWidth="1"/>
    <col min="18" max="19" width="13.28515625" customWidth="1"/>
  </cols>
  <sheetData>
    <row r="1" spans="1:3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x14ac:dyDescent="0.25">
      <c r="A2" s="1"/>
      <c r="B2" s="2"/>
      <c r="C2" s="2"/>
      <c r="D2" s="2"/>
      <c r="E2" s="2"/>
      <c r="F2" s="2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x14ac:dyDescent="0.25">
      <c r="A3" s="1"/>
      <c r="B3" s="38" t="s">
        <v>0</v>
      </c>
      <c r="C3" s="38"/>
      <c r="D3" s="38"/>
      <c r="E3" s="38"/>
      <c r="F3" s="38"/>
      <c r="G3" s="38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x14ac:dyDescent="0.25">
      <c r="A4" s="1"/>
      <c r="B4" s="38" t="s">
        <v>1</v>
      </c>
      <c r="C4" s="38"/>
      <c r="D4" s="38"/>
      <c r="E4" s="38"/>
      <c r="F4" s="38"/>
      <c r="G4" s="38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x14ac:dyDescent="0.25">
      <c r="A5" s="1"/>
      <c r="B5" s="38"/>
      <c r="C5" s="38"/>
      <c r="D5" s="38"/>
      <c r="E5" s="38"/>
      <c r="F5" s="38"/>
      <c r="G5" s="38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x14ac:dyDescent="0.25">
      <c r="A6" s="1"/>
      <c r="B6" s="4"/>
      <c r="C6" s="4"/>
      <c r="D6" s="4"/>
      <c r="E6" s="4"/>
      <c r="F6" s="4"/>
      <c r="G6" s="4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x14ac:dyDescent="0.25">
      <c r="A7" s="1"/>
      <c r="B7" s="39" t="s">
        <v>2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x14ac:dyDescent="0.25">
      <c r="A8" s="1"/>
      <c r="B8" s="40" t="s">
        <v>22</v>
      </c>
      <c r="C8" s="40"/>
      <c r="D8" s="40"/>
      <c r="E8" s="40"/>
      <c r="F8" s="40"/>
      <c r="G8" s="40"/>
      <c r="H8" s="40"/>
      <c r="I8" s="40"/>
      <c r="J8" s="40"/>
      <c r="K8" s="40"/>
      <c r="L8" s="40"/>
      <c r="M8" s="5"/>
      <c r="N8" s="5"/>
      <c r="O8" s="5"/>
      <c r="P8" s="3"/>
      <c r="Q8" s="3"/>
      <c r="R8" s="3"/>
      <c r="S8" s="3"/>
      <c r="T8" s="3"/>
      <c r="U8" s="3"/>
      <c r="V8" s="3"/>
      <c r="W8" s="3"/>
      <c r="X8" s="3"/>
      <c r="Y8" s="3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x14ac:dyDescent="0.25">
      <c r="A9" s="1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6"/>
      <c r="N9" s="6"/>
      <c r="O9" s="6"/>
      <c r="P9" s="3"/>
      <c r="Q9" s="3"/>
      <c r="R9" s="3"/>
      <c r="S9" s="3"/>
      <c r="T9" s="3"/>
      <c r="U9" s="3"/>
      <c r="V9" s="3"/>
      <c r="W9" s="3"/>
      <c r="X9" s="3"/>
      <c r="Y9" s="3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x14ac:dyDescent="0.25">
      <c r="A10" s="1"/>
      <c r="B10" s="7" t="s">
        <v>3</v>
      </c>
      <c r="C10" s="27" t="s">
        <v>26</v>
      </c>
      <c r="D10" s="27"/>
      <c r="E10" s="27"/>
      <c r="F10" s="27"/>
      <c r="G10" s="27"/>
      <c r="H10" s="28" t="s">
        <v>27</v>
      </c>
      <c r="I10" s="28"/>
      <c r="J10" s="28"/>
      <c r="K10" s="28"/>
      <c r="L10" s="28"/>
      <c r="M10" s="32" t="s">
        <v>4</v>
      </c>
      <c r="N10" s="33"/>
      <c r="O10" s="33"/>
      <c r="P10" s="33"/>
      <c r="Q10" s="33"/>
      <c r="R10" s="33"/>
      <c r="S10" s="34"/>
      <c r="T10" s="35" t="s">
        <v>5</v>
      </c>
      <c r="U10" s="35"/>
      <c r="V10" s="35"/>
      <c r="W10" s="35"/>
      <c r="X10" s="35"/>
      <c r="Y10" s="35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3.75" x14ac:dyDescent="0.25">
      <c r="A11" s="1"/>
      <c r="B11" s="7" t="s">
        <v>6</v>
      </c>
      <c r="C11" s="7" t="s">
        <v>7</v>
      </c>
      <c r="D11" s="7" t="s">
        <v>8</v>
      </c>
      <c r="E11" s="7" t="s">
        <v>9</v>
      </c>
      <c r="F11" s="7" t="s">
        <v>10</v>
      </c>
      <c r="G11" s="7" t="s">
        <v>11</v>
      </c>
      <c r="H11" s="7" t="s">
        <v>7</v>
      </c>
      <c r="I11" s="7" t="s">
        <v>8</v>
      </c>
      <c r="J11" s="7" t="s">
        <v>9</v>
      </c>
      <c r="K11" s="7" t="s">
        <v>10</v>
      </c>
      <c r="L11" s="7" t="s">
        <v>11</v>
      </c>
      <c r="M11" s="8" t="s">
        <v>12</v>
      </c>
      <c r="N11" s="9" t="s">
        <v>13</v>
      </c>
      <c r="O11" s="9" t="s">
        <v>14</v>
      </c>
      <c r="P11" s="9" t="s">
        <v>15</v>
      </c>
      <c r="Q11" s="9" t="s">
        <v>16</v>
      </c>
      <c r="R11" s="9" t="s">
        <v>17</v>
      </c>
      <c r="S11" s="9" t="s">
        <v>18</v>
      </c>
      <c r="T11" s="7" t="s">
        <v>7</v>
      </c>
      <c r="U11" s="7" t="s">
        <v>8</v>
      </c>
      <c r="V11" s="7" t="s">
        <v>9</v>
      </c>
      <c r="W11" s="7" t="s">
        <v>10</v>
      </c>
      <c r="X11" s="7" t="s">
        <v>11</v>
      </c>
      <c r="Y11" s="7" t="s">
        <v>19</v>
      </c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67.5" customHeight="1" x14ac:dyDescent="0.25">
      <c r="A12" s="1"/>
      <c r="B12" s="23" t="s">
        <v>23</v>
      </c>
      <c r="C12" s="10">
        <v>280917</v>
      </c>
      <c r="D12" s="11">
        <v>1</v>
      </c>
      <c r="E12" s="10">
        <f>+C12*D12</f>
        <v>280917</v>
      </c>
      <c r="F12" s="12">
        <f>+E12*19%</f>
        <v>53374.23</v>
      </c>
      <c r="G12" s="10">
        <f>E12+F12</f>
        <v>334291.23</v>
      </c>
      <c r="H12" s="10">
        <v>267540</v>
      </c>
      <c r="I12" s="11">
        <v>1</v>
      </c>
      <c r="J12" s="10">
        <f>+I12*H12</f>
        <v>267540</v>
      </c>
      <c r="K12" s="12">
        <f>+J12*19%</f>
        <v>50832.6</v>
      </c>
      <c r="L12" s="10">
        <f t="shared" ref="L12:L14" si="0">J12+K12</f>
        <v>318372.59999999998</v>
      </c>
      <c r="M12" s="13">
        <f>MIN(C12,H12)</f>
        <v>267540</v>
      </c>
      <c r="N12" s="10">
        <f>MAX(C12,H12)</f>
        <v>280917</v>
      </c>
      <c r="O12" s="14">
        <f>_xlfn.STDEV.P(C12,H12)</f>
        <v>6688.5</v>
      </c>
      <c r="P12" s="15">
        <f>O12/S12</f>
        <v>2.4390243902439025E-2</v>
      </c>
      <c r="Q12" s="14">
        <f>+GEOMEAN(C12,H12)</f>
        <v>274146.92079248308</v>
      </c>
      <c r="R12" s="14">
        <f>HARMEAN(C12,H12)</f>
        <v>274065.36585365853</v>
      </c>
      <c r="S12" s="14">
        <f>+AVERAGE(C12,H12)</f>
        <v>274228.5</v>
      </c>
      <c r="T12" s="10">
        <f>ROUND(S12,0)</f>
        <v>274229</v>
      </c>
      <c r="U12" s="11">
        <v>1</v>
      </c>
      <c r="V12" s="10">
        <f>+U12*T12</f>
        <v>274229</v>
      </c>
      <c r="W12" s="12">
        <f>+V12*19%</f>
        <v>52103.51</v>
      </c>
      <c r="X12" s="10">
        <f>+V12+W12</f>
        <v>326332.51</v>
      </c>
      <c r="Y12" s="10" t="s">
        <v>21</v>
      </c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62.25" customHeight="1" x14ac:dyDescent="0.25">
      <c r="A13" s="1"/>
      <c r="B13" s="23" t="s">
        <v>24</v>
      </c>
      <c r="C13" s="10">
        <v>246176</v>
      </c>
      <c r="D13" s="11">
        <v>1</v>
      </c>
      <c r="E13" s="10">
        <f t="shared" ref="E13:E14" si="1">+C13*D13</f>
        <v>246176</v>
      </c>
      <c r="F13" s="12">
        <f t="shared" ref="F13:F14" si="2">+E13*19%</f>
        <v>46773.440000000002</v>
      </c>
      <c r="G13" s="10">
        <f t="shared" ref="G13:G14" si="3">E13+F13</f>
        <v>292949.44</v>
      </c>
      <c r="H13" s="10">
        <v>234454</v>
      </c>
      <c r="I13" s="11">
        <v>1</v>
      </c>
      <c r="J13" s="10">
        <f t="shared" ref="J13:J14" si="4">+I13*H13</f>
        <v>234454</v>
      </c>
      <c r="K13" s="12">
        <f t="shared" ref="K13:K14" si="5">+J13*19%</f>
        <v>44546.26</v>
      </c>
      <c r="L13" s="10">
        <f t="shared" si="0"/>
        <v>279000.26</v>
      </c>
      <c r="M13" s="13">
        <f>MIN(C13,H13)</f>
        <v>234454</v>
      </c>
      <c r="N13" s="10">
        <f>MAX(C13,H13)</f>
        <v>246176</v>
      </c>
      <c r="O13" s="14">
        <f>_xlfn.STDEV.P(C13,H13)</f>
        <v>5861</v>
      </c>
      <c r="P13" s="15">
        <f>O13/S13</f>
        <v>2.438882300314171E-2</v>
      </c>
      <c r="Q13" s="14">
        <f>+GEOMEAN(C13,H13)</f>
        <v>240243.51792296083</v>
      </c>
      <c r="R13" s="14">
        <f>HARMEAN(C13,H13)</f>
        <v>240172.05710837859</v>
      </c>
      <c r="S13" s="14">
        <f t="shared" ref="S13:S14" si="6">+AVERAGE(C13,H13)</f>
        <v>240315</v>
      </c>
      <c r="T13" s="10">
        <f t="shared" ref="T13:T14" si="7">ROUND(S13,0)</f>
        <v>240315</v>
      </c>
      <c r="U13" s="11">
        <v>1</v>
      </c>
      <c r="V13" s="10">
        <f t="shared" ref="V13:V14" si="8">+U13*T13</f>
        <v>240315</v>
      </c>
      <c r="W13" s="12">
        <f t="shared" ref="W13:W14" si="9">+V13*19%</f>
        <v>45659.85</v>
      </c>
      <c r="X13" s="10">
        <f t="shared" ref="X13:X14" si="10">+V13+W13</f>
        <v>285974.84999999998</v>
      </c>
      <c r="Y13" s="10" t="s">
        <v>21</v>
      </c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42" customHeight="1" x14ac:dyDescent="0.25">
      <c r="A14" s="1"/>
      <c r="B14" s="23" t="s">
        <v>25</v>
      </c>
      <c r="C14" s="10">
        <v>507353</v>
      </c>
      <c r="D14" s="11">
        <v>1</v>
      </c>
      <c r="E14" s="10">
        <f t="shared" si="1"/>
        <v>507353</v>
      </c>
      <c r="F14" s="12">
        <f t="shared" si="2"/>
        <v>96397.07</v>
      </c>
      <c r="G14" s="10">
        <f t="shared" si="3"/>
        <v>603750.07000000007</v>
      </c>
      <c r="H14" s="10">
        <v>483193</v>
      </c>
      <c r="I14" s="11">
        <v>1</v>
      </c>
      <c r="J14" s="10">
        <f t="shared" si="4"/>
        <v>483193</v>
      </c>
      <c r="K14" s="12">
        <f t="shared" si="5"/>
        <v>91806.67</v>
      </c>
      <c r="L14" s="10">
        <f t="shared" si="0"/>
        <v>574999.67000000004</v>
      </c>
      <c r="M14" s="13">
        <f>MIN(C14,H14)</f>
        <v>483193</v>
      </c>
      <c r="N14" s="10">
        <f>MAX(C14,H14)</f>
        <v>507353</v>
      </c>
      <c r="O14" s="14">
        <f>_xlfn.STDEV.P(C14,H14)</f>
        <v>12080</v>
      </c>
      <c r="P14" s="15">
        <f>O14/S14</f>
        <v>2.4390588624859422E-2</v>
      </c>
      <c r="Q14" s="14">
        <f>+GEOMEAN(C14,H14)</f>
        <v>495125.65892811498</v>
      </c>
      <c r="R14" s="14">
        <f>HARMEAN(C14,H14)</f>
        <v>494978.36168941163</v>
      </c>
      <c r="S14" s="14">
        <f t="shared" si="6"/>
        <v>495273</v>
      </c>
      <c r="T14" s="10">
        <f t="shared" si="7"/>
        <v>495273</v>
      </c>
      <c r="U14" s="11">
        <v>1</v>
      </c>
      <c r="V14" s="10">
        <f t="shared" si="8"/>
        <v>495273</v>
      </c>
      <c r="W14" s="12">
        <f t="shared" si="9"/>
        <v>94101.87</v>
      </c>
      <c r="X14" s="10">
        <f t="shared" si="10"/>
        <v>589374.87</v>
      </c>
      <c r="Y14" s="10" t="s">
        <v>21</v>
      </c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24.75" customHeight="1" x14ac:dyDescent="0.25">
      <c r="A15" s="1"/>
      <c r="B15" s="29" t="s">
        <v>20</v>
      </c>
      <c r="C15" s="30"/>
      <c r="D15" s="30"/>
      <c r="E15" s="30"/>
      <c r="F15" s="31"/>
      <c r="G15" s="16">
        <f>SUM(G12:G14)</f>
        <v>1230990.74</v>
      </c>
      <c r="H15" s="36" t="s">
        <v>20</v>
      </c>
      <c r="I15" s="36"/>
      <c r="J15" s="36"/>
      <c r="K15" s="36"/>
      <c r="L15" s="16">
        <f>SUM(L12:L14)</f>
        <v>1172372.53</v>
      </c>
      <c r="M15" s="17"/>
      <c r="N15" s="17"/>
      <c r="O15" s="17"/>
      <c r="P15" s="17"/>
      <c r="Q15" s="17"/>
      <c r="R15" s="17"/>
      <c r="S15" s="17"/>
      <c r="T15" s="36" t="s">
        <v>20</v>
      </c>
      <c r="U15" s="36"/>
      <c r="V15" s="36"/>
      <c r="W15" s="36"/>
      <c r="X15" s="37">
        <f>SUM(X12:X14)</f>
        <v>1201682.23</v>
      </c>
      <c r="Y15" s="37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16.5" x14ac:dyDescent="0.3">
      <c r="A16" s="1"/>
      <c r="B16" s="18"/>
      <c r="C16" s="18"/>
      <c r="D16" s="18"/>
      <c r="E16" s="18"/>
      <c r="F16" s="18"/>
      <c r="G16" s="18"/>
      <c r="H16" s="19"/>
      <c r="I16" s="18"/>
      <c r="J16" s="18"/>
      <c r="K16" s="18"/>
      <c r="L16" s="20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18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ht="16.5" x14ac:dyDescent="0.3">
      <c r="A17" s="1"/>
      <c r="B17" s="18"/>
      <c r="C17" s="18"/>
      <c r="D17" s="18"/>
      <c r="E17" s="18"/>
      <c r="F17" s="18"/>
      <c r="G17" s="18"/>
      <c r="H17" s="19"/>
      <c r="I17" s="18"/>
      <c r="J17" s="18"/>
      <c r="K17" s="18"/>
      <c r="L17" s="22"/>
      <c r="M17" s="18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18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26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x14ac:dyDescent="0.25">
      <c r="A20" s="1"/>
      <c r="B20" s="1"/>
      <c r="C20" s="24"/>
      <c r="D20" s="25"/>
      <c r="E20" s="1"/>
      <c r="F20" s="24"/>
      <c r="G20" s="2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x14ac:dyDescent="0.25">
      <c r="A21" s="1"/>
      <c r="B21" s="1"/>
      <c r="C21" s="24"/>
      <c r="D21" s="25"/>
      <c r="E21" s="1"/>
      <c r="F21" s="24"/>
      <c r="G21" s="2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x14ac:dyDescent="0.25">
      <c r="A22" s="1"/>
      <c r="B22" s="1"/>
      <c r="C22" s="24"/>
      <c r="D22" s="25"/>
      <c r="E22" s="1"/>
      <c r="F22" s="24"/>
      <c r="G22" s="25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:3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:3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:39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:39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:39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:39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1:39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1:39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1:39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1:39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1:39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1:39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</sheetData>
  <mergeCells count="13">
    <mergeCell ref="B3:G3"/>
    <mergeCell ref="B4:G4"/>
    <mergeCell ref="B5:G5"/>
    <mergeCell ref="B7:L7"/>
    <mergeCell ref="B8:L9"/>
    <mergeCell ref="C10:G10"/>
    <mergeCell ref="H10:L10"/>
    <mergeCell ref="B15:F15"/>
    <mergeCell ref="M10:S10"/>
    <mergeCell ref="T10:Y10"/>
    <mergeCell ref="H15:K15"/>
    <mergeCell ref="T15:W15"/>
    <mergeCell ref="X15:Y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 VOZ Y DATOS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Jonattan</dc:creator>
  <cp:lastModifiedBy>ANDREA ORTIZ</cp:lastModifiedBy>
  <cp:lastPrinted>2025-09-17T20:23:05Z</cp:lastPrinted>
  <dcterms:created xsi:type="dcterms:W3CDTF">2025-05-22T23:50:21Z</dcterms:created>
  <dcterms:modified xsi:type="dcterms:W3CDTF">2025-09-26T22:21:01Z</dcterms:modified>
</cp:coreProperties>
</file>