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MARIO\Secretaria de Gobierno\Septiembre 2025\Subastas\switch\Comite 2\"/>
    </mc:Choice>
  </mc:AlternateContent>
  <xr:revisionPtr revIDLastSave="0" documentId="13_ncr:1_{CDD88894-0174-4BC7-BDBE-B6730DD8F5C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studio de mercado" sheetId="2" r:id="rId1"/>
  </sheets>
  <definedNames>
    <definedName name="_xlnm.Print_Area" localSheetId="0">'Estudio de mercado'!$B$3:$G$20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2" l="1"/>
  <c r="J19" i="2"/>
  <c r="M19" i="2"/>
  <c r="P19" i="2"/>
  <c r="S19" i="2"/>
  <c r="V19" i="2"/>
  <c r="Y19" i="2"/>
  <c r="AA19" i="2"/>
  <c r="AB19" i="2" s="1"/>
  <c r="AD19" i="2"/>
  <c r="AE19" i="2"/>
  <c r="AF19" i="2"/>
  <c r="AG19" i="2"/>
  <c r="AH19" i="2"/>
  <c r="AI19" i="2"/>
  <c r="AA18" i="2"/>
  <c r="AB18" i="2" s="1"/>
  <c r="AA16" i="2"/>
  <c r="AB16" i="2" s="1"/>
  <c r="AA15" i="2"/>
  <c r="AB15" i="2" s="1"/>
  <c r="AA14" i="2"/>
  <c r="AB14" i="2" s="1"/>
  <c r="AA11" i="2"/>
  <c r="AB11" i="2" s="1"/>
  <c r="AA12" i="2"/>
  <c r="AB12" i="2" s="1"/>
  <c r="AA10" i="2"/>
  <c r="AB10" i="2" s="1"/>
  <c r="AG11" i="2"/>
  <c r="AG12" i="2"/>
  <c r="AG14" i="2"/>
  <c r="AG15" i="2"/>
  <c r="AG16" i="2"/>
  <c r="AG18" i="2"/>
  <c r="AG10" i="2"/>
  <c r="AF11" i="2"/>
  <c r="AF12" i="2"/>
  <c r="AF14" i="2"/>
  <c r="AF15" i="2"/>
  <c r="AF16" i="2"/>
  <c r="AF18" i="2"/>
  <c r="AF10" i="2"/>
  <c r="AE11" i="2"/>
  <c r="AE12" i="2"/>
  <c r="AE14" i="2"/>
  <c r="AE15" i="2"/>
  <c r="AE16" i="2"/>
  <c r="AE18" i="2"/>
  <c r="AE10" i="2"/>
  <c r="AD11" i="2"/>
  <c r="AD12" i="2"/>
  <c r="AD14" i="2"/>
  <c r="AD15" i="2"/>
  <c r="AD16" i="2"/>
  <c r="AD18" i="2"/>
  <c r="AD10" i="2"/>
  <c r="Y18" i="2"/>
  <c r="Y15" i="2"/>
  <c r="Y16" i="2"/>
  <c r="Y14" i="2"/>
  <c r="Y11" i="2"/>
  <c r="Y12" i="2"/>
  <c r="Y10" i="2"/>
  <c r="AH18" i="2" l="1"/>
  <c r="AB21" i="2"/>
  <c r="AI10" i="2"/>
  <c r="AH16" i="2"/>
  <c r="AB20" i="2"/>
  <c r="AH11" i="2"/>
  <c r="Y20" i="2"/>
  <c r="AH12" i="2"/>
  <c r="AF20" i="2"/>
  <c r="AH15" i="2"/>
  <c r="AH14" i="2"/>
  <c r="AD20" i="2"/>
  <c r="AI18" i="2"/>
  <c r="AI16" i="2"/>
  <c r="AI15" i="2"/>
  <c r="AI14" i="2"/>
  <c r="AI12" i="2"/>
  <c r="AI11" i="2"/>
  <c r="AH10" i="2"/>
  <c r="AE20" i="2"/>
  <c r="V18" i="2"/>
  <c r="V15" i="2"/>
  <c r="V16" i="2"/>
  <c r="V14" i="2"/>
  <c r="V11" i="2"/>
  <c r="V12" i="2"/>
  <c r="V10" i="2"/>
  <c r="S18" i="2"/>
  <c r="S15" i="2"/>
  <c r="S16" i="2"/>
  <c r="S14" i="2"/>
  <c r="S12" i="2"/>
  <c r="S11" i="2"/>
  <c r="S10" i="2"/>
  <c r="P18" i="2"/>
  <c r="P15" i="2"/>
  <c r="P16" i="2"/>
  <c r="P14" i="2"/>
  <c r="P11" i="2"/>
  <c r="P12" i="2"/>
  <c r="P10" i="2"/>
  <c r="M18" i="2"/>
  <c r="M15" i="2"/>
  <c r="M16" i="2"/>
  <c r="M14" i="2"/>
  <c r="M11" i="2"/>
  <c r="M12" i="2"/>
  <c r="M10" i="2"/>
  <c r="J18" i="2"/>
  <c r="J15" i="2"/>
  <c r="J16" i="2"/>
  <c r="J14" i="2"/>
  <c r="V20" i="2" l="1"/>
  <c r="S20" i="2"/>
  <c r="P20" i="2"/>
  <c r="M20" i="2"/>
  <c r="J11" i="2"/>
  <c r="J12" i="2"/>
  <c r="J10" i="2"/>
  <c r="J20" i="2" l="1"/>
  <c r="G15" i="2"/>
  <c r="G16" i="2"/>
  <c r="G14" i="2"/>
  <c r="G12" i="2"/>
  <c r="G18" i="2" l="1"/>
  <c r="G11" i="2" l="1"/>
  <c r="G10" i="2"/>
  <c r="G20" i="2" l="1"/>
</calcChain>
</file>

<file path=xl/sharedStrings.xml><?xml version="1.0" encoding="utf-8"?>
<sst xmlns="http://schemas.openxmlformats.org/spreadsheetml/2006/main" count="127" uniqueCount="67">
  <si>
    <t>SECRETARÍA DISTRITAL DE GOBIERNO</t>
  </si>
  <si>
    <t>ESTUDIO DE MERCADO</t>
  </si>
  <si>
    <t>ADQUIRIR E INSTALAR UNA SOLUCIÓN DE NETWORKING PARA LA SECRETARÍA DISTRITAL DE GOBIERNO</t>
  </si>
  <si>
    <t>ÍTEM</t>
  </si>
  <si>
    <t>DESCRIPCIÓN</t>
  </si>
  <si>
    <t>UNIDAD</t>
  </si>
  <si>
    <t>CANTIDAD</t>
  </si>
  <si>
    <t>PROVEEDOR 1 - NEW COPIERS TECNOLOGY LTDA - NIT: 900.455.314-5</t>
  </si>
  <si>
    <t>PROVEEDOR 2 - Delta ITS - NIT: 900.057.661-9</t>
  </si>
  <si>
    <t>PROVEEDOR 3 - HEIMCORE SAS - NIT: 900425697-2</t>
  </si>
  <si>
    <t>PROVEEDOR 4 - GLOBAL TECHNOLOGY SERVICES GTS SA - NIT: 830.060.020-5</t>
  </si>
  <si>
    <t>PROVEEDOR 5 - LIBERTY NETWORKS DE COLOMBIA SAS - NIT: 830.078.515-8</t>
  </si>
  <si>
    <t>PROVEEDOR 6 - ITELCA SAS - NIT: 800002942-4</t>
  </si>
  <si>
    <t>PROVEEDOR 7 - ONMOTION S.A.S - NIT: 900522693-9</t>
  </si>
  <si>
    <t>VALOR UNITARIO
(Incluido IVA)</t>
  </si>
  <si>
    <t>VALOR TOTAL
(Incluido IVA)</t>
  </si>
  <si>
    <t>MARCA Y MODELO</t>
  </si>
  <si>
    <t>A.</t>
  </si>
  <si>
    <t>Adquisicion Equipos activos (Incluye instalacion, configuracion y puesta en funcionamiento de los equipos adquiridos de acuerdo a las especificaciones tecnicas)</t>
  </si>
  <si>
    <t>PROMEDIO</t>
  </si>
  <si>
    <t>MEDIA GEOMÉTRICA</t>
  </si>
  <si>
    <t>MEDIANA</t>
  </si>
  <si>
    <t>DESVEST</t>
  </si>
  <si>
    <t>MIN</t>
  </si>
  <si>
    <t>MAX</t>
  </si>
  <si>
    <t>1.</t>
  </si>
  <si>
    <t>Adquisicion Switch Core</t>
  </si>
  <si>
    <t>UND</t>
  </si>
  <si>
    <t>HP</t>
  </si>
  <si>
    <t>HUAWEI</t>
  </si>
  <si>
    <t>FORTINET 1048E</t>
  </si>
  <si>
    <t>HPE Aruba Networking CX 6405 v2 Switch</t>
  </si>
  <si>
    <t>Alcatel OS9907</t>
  </si>
  <si>
    <t>aruba</t>
  </si>
  <si>
    <t>2.</t>
  </si>
  <si>
    <t>Adquisicion Switch de Borde</t>
  </si>
  <si>
    <t>FORTINET 148F</t>
  </si>
  <si>
    <t>HPE Aruba Networking CX 6300F 48-port 1GbE Class4 PoE and 4-port SFP56 Switch</t>
  </si>
  <si>
    <t>HPE Aruba Networking CX 6200M 48G Class4 PoE 4SFP+ Switch</t>
  </si>
  <si>
    <t>ALCATEL OS6860N-P48Z</t>
  </si>
  <si>
    <t>3.</t>
  </si>
  <si>
    <t>Adquisicion Switch de Distribución</t>
  </si>
  <si>
    <t>FORTINET 424E</t>
  </si>
  <si>
    <t>HPE Aruba Networking CX 8100 24x10G SFP+ 4x40/100G QSFP28 FB Airflow 3Fan 2AC PSU Switch Bundle</t>
  </si>
  <si>
    <t>HPE Aruba Networking CX 6300M 24-port SFP+ and 4-port SFP56 Switch</t>
  </si>
  <si>
    <t>ALCATEL OS6900X24</t>
  </si>
  <si>
    <t>B</t>
  </si>
  <si>
    <t>Adecuacion y conectividad</t>
  </si>
  <si>
    <t xml:space="preserve">1. </t>
  </si>
  <si>
    <t xml:space="preserve">Transceptor sfp </t>
  </si>
  <si>
    <t>FORTINET</t>
  </si>
  <si>
    <t>HPE Aruba Networking 1G SFP LC SX 500m OM2 MMF Transceiver</t>
  </si>
  <si>
    <t>HPE Compatible</t>
  </si>
  <si>
    <t>SFP-GIG-SX</t>
  </si>
  <si>
    <t>Transceptor sfp+</t>
  </si>
  <si>
    <t>HPE Aruba Networking 10G SFP+ LC SR 400m OM4 MMF C-class Transceiver</t>
  </si>
  <si>
    <t>SFP-10G-SR</t>
  </si>
  <si>
    <t xml:space="preserve">Transceptor QSFP28 </t>
  </si>
  <si>
    <t>HPE Networking X142 40G QSFP+ MPO SR4 Transceiver</t>
  </si>
  <si>
    <t>QSFP-100G-SR4</t>
  </si>
  <si>
    <t>C</t>
  </si>
  <si>
    <t>Soporte y mantenimiento</t>
  </si>
  <si>
    <t>Soporte y licenciamiento para las funcionalidades necesarias por lo menos durante 3 años.</t>
  </si>
  <si>
    <t>Aruba Central</t>
  </si>
  <si>
    <t>Soporte y licenciamiento para las funcionalidades necesarias por lo menos durante 5 años.</t>
  </si>
  <si>
    <t>Valor Total con Licencia de 3 años</t>
  </si>
  <si>
    <t>Valor Total con Licencia de 5 años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</si>
</sst>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_-;\-[$$-240A]\ * #,##0_-;_-[$$-240A]\ * &quot;-&quot;_-;_-@_-"/>
  </numFmts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sz val="10"/>
      <name val="Arial"/>
      <family val="2"/>
    </font>
    <font>
      <b/>
      <sz val="11"/>
      <color theme="0"/>
      <name val="Garamond"/>
      <family val="1"/>
    </font>
    <font>
      <sz val="11"/>
      <color rgb="FF000000"/>
      <name val="Garamond"/>
      <family val="1"/>
    </font>
    <font>
      <sz val="11"/>
      <color theme="0"/>
      <name val="Garamond"/>
      <family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4" fillId="0" borderId="0"/>
    <xf numFmtId="44" fontId="8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</cellStyleXfs>
  <cellXfs count="87">
    <xf numFmtId="0" fontId="0" fillId="0" borderId="0" xfId="0"/>
    <xf numFmtId="0" fontId="2" fillId="3" borderId="8" xfId="0" applyFont="1" applyFill="1" applyBorder="1"/>
    <xf numFmtId="0" fontId="2" fillId="3" borderId="9" xfId="0" applyFont="1" applyFill="1" applyBorder="1" applyAlignment="1">
      <alignment horizontal="center" vertical="center"/>
    </xf>
    <xf numFmtId="0" fontId="2" fillId="0" borderId="0" xfId="0" applyFont="1"/>
    <xf numFmtId="0" fontId="2" fillId="3" borderId="4" xfId="0" applyFont="1" applyFill="1" applyBorder="1"/>
    <xf numFmtId="0" fontId="2" fillId="3" borderId="2" xfId="0" applyFont="1" applyFill="1" applyBorder="1"/>
    <xf numFmtId="0" fontId="1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 shrinkToFit="1"/>
    </xf>
    <xf numFmtId="0" fontId="5" fillId="4" borderId="14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164" fontId="7" fillId="4" borderId="14" xfId="0" applyNumberFormat="1" applyFont="1" applyFill="1" applyBorder="1" applyAlignment="1">
      <alignment horizontal="center" vertical="center"/>
    </xf>
    <xf numFmtId="164" fontId="2" fillId="0" borderId="14" xfId="0" applyNumberFormat="1" applyFont="1" applyBorder="1" applyAlignment="1">
      <alignment horizontal="left" vertical="center"/>
    </xf>
    <xf numFmtId="0" fontId="6" fillId="0" borderId="14" xfId="0" applyFont="1" applyBorder="1" applyAlignment="1">
      <alignment vertical="center" wrapText="1" shrinkToFit="1"/>
    </xf>
    <xf numFmtId="164" fontId="2" fillId="0" borderId="14" xfId="0" applyNumberFormat="1" applyFont="1" applyBorder="1" applyAlignment="1">
      <alignment vertical="center"/>
    </xf>
    <xf numFmtId="0" fontId="2" fillId="3" borderId="11" xfId="0" applyFont="1" applyFill="1" applyBorder="1"/>
    <xf numFmtId="0" fontId="2" fillId="3" borderId="12" xfId="0" applyFont="1" applyFill="1" applyBorder="1" applyAlignment="1">
      <alignment horizontal="left" vertical="center"/>
    </xf>
    <xf numFmtId="0" fontId="2" fillId="0" borderId="12" xfId="0" applyFont="1" applyBorder="1"/>
    <xf numFmtId="0" fontId="2" fillId="3" borderId="12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4" borderId="14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horizontal="center" vertical="center" wrapText="1" shrinkToFit="1"/>
    </xf>
    <xf numFmtId="0" fontId="3" fillId="3" borderId="0" xfId="0" applyFont="1" applyFill="1" applyAlignment="1">
      <alignment horizontal="center" vertical="center" wrapText="1" shrinkToFit="1"/>
    </xf>
    <xf numFmtId="164" fontId="3" fillId="2" borderId="14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wrapText="1"/>
    </xf>
    <xf numFmtId="164" fontId="2" fillId="0" borderId="14" xfId="0" applyNumberFormat="1" applyFont="1" applyBorder="1" applyAlignment="1">
      <alignment horizontal="center" vertical="center" wrapText="1"/>
    </xf>
    <xf numFmtId="164" fontId="7" fillId="4" borderId="14" xfId="0" applyNumberFormat="1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wrapText="1"/>
    </xf>
    <xf numFmtId="0" fontId="2" fillId="0" borderId="0" xfId="0" applyFont="1" applyAlignment="1">
      <alignment wrapText="1"/>
    </xf>
    <xf numFmtId="44" fontId="2" fillId="0" borderId="0" xfId="2" applyFont="1" applyAlignment="1">
      <alignment horizontal="center" vertical="center"/>
    </xf>
    <xf numFmtId="44" fontId="2" fillId="0" borderId="0" xfId="0" applyNumberFormat="1" applyFont="1"/>
    <xf numFmtId="44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4" fontId="2" fillId="0" borderId="0" xfId="0" applyNumberFormat="1" applyFont="1" applyAlignment="1">
      <alignment vertical="center"/>
    </xf>
    <xf numFmtId="164" fontId="3" fillId="2" borderId="14" xfId="0" applyNumberFormat="1" applyFont="1" applyFill="1" applyBorder="1" applyAlignment="1">
      <alignment horizontal="center" vertical="center"/>
    </xf>
    <xf numFmtId="44" fontId="3" fillId="0" borderId="0" xfId="0" applyNumberFormat="1" applyFont="1"/>
    <xf numFmtId="0" fontId="2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 shrinkToFit="1"/>
    </xf>
    <xf numFmtId="0" fontId="2" fillId="3" borderId="9" xfId="0" applyFont="1" applyFill="1" applyBorder="1"/>
    <xf numFmtId="0" fontId="2" fillId="3" borderId="9" xfId="0" applyFont="1" applyFill="1" applyBorder="1" applyAlignment="1">
      <alignment horizontal="center"/>
    </xf>
    <xf numFmtId="0" fontId="2" fillId="3" borderId="9" xfId="0" applyFont="1" applyFill="1" applyBorder="1" applyAlignment="1">
      <alignment wrapText="1"/>
    </xf>
    <xf numFmtId="0" fontId="2" fillId="3" borderId="1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 wrapText="1" shrinkToFit="1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/>
    <xf numFmtId="0" fontId="2" fillId="3" borderId="13" xfId="0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0" borderId="14" xfId="0" applyFont="1" applyBorder="1" applyAlignment="1">
      <alignment horizontal="center" vertical="center" wrapText="1" shrinkToFit="1"/>
    </xf>
    <xf numFmtId="0" fontId="3" fillId="2" borderId="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1" fillId="7" borderId="15" xfId="0" applyFont="1" applyFill="1" applyBorder="1" applyAlignment="1">
      <alignment horizontal="center" vertical="center" wrapText="1" shrinkToFit="1"/>
    </xf>
    <xf numFmtId="0" fontId="1" fillId="7" borderId="16" xfId="0" applyFont="1" applyFill="1" applyBorder="1" applyAlignment="1">
      <alignment horizontal="center" vertical="center" wrapText="1" shrinkToFit="1"/>
    </xf>
    <xf numFmtId="0" fontId="1" fillId="7" borderId="17" xfId="0" applyFont="1" applyFill="1" applyBorder="1" applyAlignment="1">
      <alignment horizontal="center" vertical="center" wrapText="1" shrinkToFit="1"/>
    </xf>
    <xf numFmtId="0" fontId="1" fillId="8" borderId="15" xfId="0" applyFont="1" applyFill="1" applyBorder="1" applyAlignment="1">
      <alignment horizontal="center" vertical="center" wrapText="1" shrinkToFit="1"/>
    </xf>
    <xf numFmtId="0" fontId="1" fillId="8" borderId="16" xfId="0" applyFont="1" applyFill="1" applyBorder="1" applyAlignment="1">
      <alignment horizontal="center" vertical="center" wrapText="1" shrinkToFit="1"/>
    </xf>
    <xf numFmtId="0" fontId="1" fillId="8" borderId="17" xfId="0" applyFont="1" applyFill="1" applyBorder="1" applyAlignment="1">
      <alignment horizontal="center" vertical="center" wrapText="1" shrinkToFit="1"/>
    </xf>
    <xf numFmtId="0" fontId="1" fillId="9" borderId="15" xfId="0" applyFont="1" applyFill="1" applyBorder="1" applyAlignment="1">
      <alignment horizontal="center" vertical="center" wrapText="1" shrinkToFit="1"/>
    </xf>
    <xf numFmtId="0" fontId="1" fillId="9" borderId="16" xfId="0" applyFont="1" applyFill="1" applyBorder="1" applyAlignment="1">
      <alignment horizontal="center" vertical="center" wrapText="1" shrinkToFit="1"/>
    </xf>
    <xf numFmtId="0" fontId="1" fillId="9" borderId="17" xfId="0" applyFont="1" applyFill="1" applyBorder="1" applyAlignment="1">
      <alignment horizontal="center" vertical="center" wrapText="1" shrinkToFit="1"/>
    </xf>
    <xf numFmtId="0" fontId="1" fillId="10" borderId="15" xfId="0" applyFont="1" applyFill="1" applyBorder="1" applyAlignment="1">
      <alignment horizontal="center" vertical="center" wrapText="1" shrinkToFit="1"/>
    </xf>
    <xf numFmtId="0" fontId="1" fillId="10" borderId="16" xfId="0" applyFont="1" applyFill="1" applyBorder="1" applyAlignment="1">
      <alignment horizontal="center" vertical="center" wrapText="1" shrinkToFit="1"/>
    </xf>
    <xf numFmtId="0" fontId="1" fillId="10" borderId="17" xfId="0" applyFont="1" applyFill="1" applyBorder="1" applyAlignment="1">
      <alignment horizontal="center" vertical="center" wrapText="1" shrinkToFit="1"/>
    </xf>
    <xf numFmtId="0" fontId="1" fillId="11" borderId="15" xfId="0" applyFont="1" applyFill="1" applyBorder="1" applyAlignment="1">
      <alignment horizontal="center" vertical="center" wrapText="1" shrinkToFit="1"/>
    </xf>
    <xf numFmtId="0" fontId="1" fillId="11" borderId="16" xfId="0" applyFont="1" applyFill="1" applyBorder="1" applyAlignment="1">
      <alignment horizontal="center" vertical="center" wrapText="1" shrinkToFit="1"/>
    </xf>
    <xf numFmtId="0" fontId="1" fillId="11" borderId="17" xfId="0" applyFont="1" applyFill="1" applyBorder="1" applyAlignment="1">
      <alignment horizontal="center" vertical="center" wrapText="1" shrinkToFit="1"/>
    </xf>
    <xf numFmtId="0" fontId="1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 shrinkToFit="1"/>
    </xf>
    <xf numFmtId="0" fontId="1" fillId="5" borderId="15" xfId="0" applyFont="1" applyFill="1" applyBorder="1" applyAlignment="1">
      <alignment horizontal="center" vertical="center" wrapText="1" shrinkToFit="1"/>
    </xf>
    <xf numFmtId="0" fontId="1" fillId="5" borderId="16" xfId="0" applyFont="1" applyFill="1" applyBorder="1" applyAlignment="1">
      <alignment horizontal="center" vertical="center" wrapText="1" shrinkToFit="1"/>
    </xf>
    <xf numFmtId="0" fontId="1" fillId="5" borderId="17" xfId="0" applyFont="1" applyFill="1" applyBorder="1" applyAlignment="1">
      <alignment horizontal="center" vertical="center" wrapText="1" shrinkToFit="1"/>
    </xf>
    <xf numFmtId="0" fontId="1" fillId="6" borderId="15" xfId="0" applyFont="1" applyFill="1" applyBorder="1" applyAlignment="1">
      <alignment horizontal="center" vertical="center" wrapText="1" shrinkToFit="1"/>
    </xf>
    <xf numFmtId="0" fontId="1" fillId="6" borderId="16" xfId="0" applyFont="1" applyFill="1" applyBorder="1" applyAlignment="1">
      <alignment horizontal="center" vertical="center" wrapText="1" shrinkToFit="1"/>
    </xf>
    <xf numFmtId="0" fontId="1" fillId="6" borderId="17" xfId="0" applyFont="1" applyFill="1" applyBorder="1" applyAlignment="1">
      <alignment horizontal="center" vertical="center" wrapText="1" shrinkToFit="1"/>
    </xf>
  </cellXfs>
  <cellStyles count="6">
    <cellStyle name="Moneda" xfId="2" builtinId="4"/>
    <cellStyle name="Moneda 2" xfId="3" xr:uid="{DD65953A-8D87-4853-8CEB-1A0B3F6117F2}"/>
    <cellStyle name="Normal" xfId="0" builtinId="0"/>
    <cellStyle name="Normal 17" xfId="4" xr:uid="{D403A397-2E17-473D-85EE-59207BA8F1C7}"/>
    <cellStyle name="Normal 2" xfId="1" xr:uid="{00000000-0005-0000-0000-000001000000}"/>
    <cellStyle name="Porcentaje 8" xfId="5" xr:uid="{E97F29A7-083F-4268-BE8D-7ECF2FC48757}"/>
  </cellStyles>
  <dxfs count="14"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3"/>
  <sheetViews>
    <sheetView tabSelected="1" topLeftCell="U13" zoomScaleNormal="100" workbookViewId="0">
      <selection activeCell="AC20" sqref="AC20"/>
    </sheetView>
  </sheetViews>
  <sheetFormatPr baseColWidth="10" defaultColWidth="11.42578125" defaultRowHeight="15" x14ac:dyDescent="0.25"/>
  <cols>
    <col min="1" max="1" width="5.85546875" style="3" customWidth="1"/>
    <col min="2" max="2" width="6.85546875" style="25" bestFit="1" customWidth="1"/>
    <col min="3" max="3" width="79.140625" style="3" customWidth="1"/>
    <col min="4" max="4" width="10.140625" style="26" bestFit="1" customWidth="1"/>
    <col min="5" max="5" width="12.85546875" style="25" bestFit="1" customWidth="1"/>
    <col min="6" max="6" width="20.5703125" style="26" customWidth="1"/>
    <col min="7" max="7" width="22.7109375" style="26" customWidth="1"/>
    <col min="8" max="8" width="11.42578125" style="3" customWidth="1"/>
    <col min="9" max="9" width="20.5703125" style="26" customWidth="1"/>
    <col min="10" max="10" width="24.28515625" style="26" customWidth="1"/>
    <col min="11" max="11" width="11.42578125" style="3" customWidth="1"/>
    <col min="12" max="12" width="20.5703125" style="26" customWidth="1"/>
    <col min="13" max="13" width="24.140625" style="26" customWidth="1"/>
    <col min="14" max="14" width="19.140625" style="3" customWidth="1"/>
    <col min="15" max="15" width="20.5703125" style="26" customWidth="1"/>
    <col min="16" max="16" width="22.42578125" style="26" customWidth="1"/>
    <col min="17" max="17" width="35.7109375" style="35" customWidth="1"/>
    <col min="18" max="18" width="20.5703125" style="26" customWidth="1"/>
    <col min="19" max="19" width="21.140625" style="26" customWidth="1"/>
    <col min="20" max="20" width="35.7109375" style="3" customWidth="1"/>
    <col min="21" max="21" width="20.5703125" style="26" customWidth="1"/>
    <col min="22" max="22" width="21.5703125" style="26" customWidth="1"/>
    <col min="23" max="23" width="18.5703125" style="3" customWidth="1"/>
    <col min="24" max="24" width="20.5703125" style="26" customWidth="1"/>
    <col min="25" max="25" width="21.28515625" style="26" customWidth="1"/>
    <col min="26" max="26" width="11.42578125" style="3" customWidth="1"/>
    <col min="27" max="27" width="25.28515625" style="26" customWidth="1"/>
    <col min="28" max="28" width="22.7109375" style="26" customWidth="1"/>
    <col min="29" max="29" width="11.42578125" style="3"/>
    <col min="30" max="30" width="17.85546875" style="3" hidden="1" customWidth="1"/>
    <col min="31" max="31" width="23.42578125" style="3" hidden="1" customWidth="1"/>
    <col min="32" max="32" width="17.85546875" style="3" hidden="1" customWidth="1"/>
    <col min="33" max="34" width="16.42578125" style="3" hidden="1" customWidth="1"/>
    <col min="35" max="35" width="17.85546875" style="3" hidden="1" customWidth="1"/>
    <col min="36" max="16384" width="11.42578125" style="3"/>
  </cols>
  <sheetData>
    <row r="1" spans="1:35" ht="15.75" thickBot="1" x14ac:dyDescent="0.3">
      <c r="A1" s="1"/>
      <c r="B1" s="2"/>
      <c r="C1" s="45"/>
      <c r="D1" s="46"/>
      <c r="E1" s="2"/>
      <c r="F1" s="46"/>
      <c r="G1" s="46"/>
      <c r="H1" s="45"/>
      <c r="I1" s="46"/>
      <c r="J1" s="46"/>
      <c r="K1" s="45"/>
      <c r="L1" s="46"/>
      <c r="M1" s="46"/>
      <c r="N1" s="45"/>
      <c r="O1" s="46"/>
      <c r="P1" s="46"/>
      <c r="Q1" s="47"/>
      <c r="R1" s="46"/>
      <c r="S1" s="46"/>
      <c r="T1" s="45"/>
      <c r="U1" s="46"/>
      <c r="V1" s="46"/>
      <c r="W1" s="45"/>
      <c r="X1" s="46"/>
      <c r="Y1" s="46"/>
      <c r="Z1" s="45"/>
      <c r="AA1" s="46"/>
      <c r="AB1" s="48"/>
    </row>
    <row r="2" spans="1:35" x14ac:dyDescent="0.25">
      <c r="A2" s="4"/>
      <c r="B2" s="55" t="s">
        <v>0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7"/>
    </row>
    <row r="3" spans="1:35" x14ac:dyDescent="0.25">
      <c r="A3" s="4"/>
      <c r="B3" s="58" t="s">
        <v>1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60"/>
    </row>
    <row r="4" spans="1:35" ht="15.75" thickBot="1" x14ac:dyDescent="0.3">
      <c r="A4" s="4"/>
      <c r="B4" s="61" t="s">
        <v>2</v>
      </c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3"/>
    </row>
    <row r="5" spans="1:35" x14ac:dyDescent="0.25">
      <c r="A5" s="4"/>
      <c r="B5" s="44"/>
      <c r="C5" s="44"/>
      <c r="D5" s="44"/>
      <c r="E5" s="44"/>
      <c r="F5" s="44"/>
      <c r="G5" s="44"/>
      <c r="H5" s="5"/>
      <c r="I5" s="44"/>
      <c r="J5" s="44"/>
      <c r="K5" s="5"/>
      <c r="L5" s="44"/>
      <c r="M5" s="44"/>
      <c r="N5" s="5"/>
      <c r="O5" s="44"/>
      <c r="P5" s="44"/>
      <c r="Q5" s="31"/>
      <c r="R5" s="44"/>
      <c r="S5" s="44"/>
      <c r="T5" s="5"/>
      <c r="U5" s="44"/>
      <c r="V5" s="44"/>
      <c r="W5" s="5"/>
      <c r="X5" s="44"/>
      <c r="Y5" s="44"/>
      <c r="Z5" s="5"/>
      <c r="AA5" s="44"/>
      <c r="AB5" s="49"/>
    </row>
    <row r="6" spans="1:35" ht="30.75" customHeight="1" x14ac:dyDescent="0.25">
      <c r="A6" s="4"/>
      <c r="B6" s="79" t="s">
        <v>3</v>
      </c>
      <c r="C6" s="79" t="s">
        <v>4</v>
      </c>
      <c r="D6" s="80" t="s">
        <v>5</v>
      </c>
      <c r="E6" s="80" t="s">
        <v>6</v>
      </c>
      <c r="F6" s="81" t="s">
        <v>7</v>
      </c>
      <c r="G6" s="82"/>
      <c r="H6" s="83"/>
      <c r="I6" s="84" t="s">
        <v>8</v>
      </c>
      <c r="J6" s="85"/>
      <c r="K6" s="86"/>
      <c r="L6" s="64" t="s">
        <v>9</v>
      </c>
      <c r="M6" s="65"/>
      <c r="N6" s="66"/>
      <c r="O6" s="67" t="s">
        <v>10</v>
      </c>
      <c r="P6" s="68"/>
      <c r="Q6" s="69"/>
      <c r="R6" s="70" t="s">
        <v>11</v>
      </c>
      <c r="S6" s="71"/>
      <c r="T6" s="72"/>
      <c r="U6" s="73" t="s">
        <v>12</v>
      </c>
      <c r="V6" s="74"/>
      <c r="W6" s="75"/>
      <c r="X6" s="76" t="s">
        <v>13</v>
      </c>
      <c r="Y6" s="77"/>
      <c r="Z6" s="78"/>
      <c r="AA6" s="54" t="s">
        <v>1</v>
      </c>
      <c r="AB6" s="54"/>
    </row>
    <row r="7" spans="1:35" ht="30" x14ac:dyDescent="0.25">
      <c r="A7" s="4"/>
      <c r="B7" s="79"/>
      <c r="C7" s="79"/>
      <c r="D7" s="80"/>
      <c r="E7" s="80"/>
      <c r="F7" s="7" t="s">
        <v>14</v>
      </c>
      <c r="G7" s="7" t="s">
        <v>15</v>
      </c>
      <c r="H7" s="7" t="s">
        <v>16</v>
      </c>
      <c r="I7" s="7" t="s">
        <v>14</v>
      </c>
      <c r="J7" s="7" t="s">
        <v>15</v>
      </c>
      <c r="K7" s="7" t="s">
        <v>16</v>
      </c>
      <c r="L7" s="7" t="s">
        <v>14</v>
      </c>
      <c r="M7" s="7" t="s">
        <v>15</v>
      </c>
      <c r="N7" s="7" t="s">
        <v>16</v>
      </c>
      <c r="O7" s="7" t="s">
        <v>14</v>
      </c>
      <c r="P7" s="7" t="s">
        <v>15</v>
      </c>
      <c r="Q7" s="7" t="s">
        <v>16</v>
      </c>
      <c r="R7" s="7" t="s">
        <v>14</v>
      </c>
      <c r="S7" s="7" t="s">
        <v>15</v>
      </c>
      <c r="T7" s="7" t="s">
        <v>16</v>
      </c>
      <c r="U7" s="7" t="s">
        <v>14</v>
      </c>
      <c r="V7" s="7" t="s">
        <v>15</v>
      </c>
      <c r="W7" s="7" t="s">
        <v>16</v>
      </c>
      <c r="X7" s="7" t="s">
        <v>14</v>
      </c>
      <c r="Y7" s="7" t="s">
        <v>15</v>
      </c>
      <c r="Z7" s="7" t="s">
        <v>16</v>
      </c>
      <c r="AA7" s="7" t="s">
        <v>14</v>
      </c>
      <c r="AB7" s="7" t="s">
        <v>15</v>
      </c>
    </row>
    <row r="8" spans="1:35" x14ac:dyDescent="0.25">
      <c r="A8" s="4"/>
      <c r="B8" s="6"/>
      <c r="C8" s="6"/>
      <c r="D8" s="7"/>
      <c r="E8" s="7"/>
      <c r="F8" s="7"/>
      <c r="G8" s="7"/>
      <c r="H8" s="28"/>
      <c r="I8" s="7"/>
      <c r="J8" s="7"/>
      <c r="K8" s="28"/>
      <c r="L8" s="7"/>
      <c r="M8" s="7"/>
      <c r="N8" s="28"/>
      <c r="O8" s="7"/>
      <c r="P8" s="7"/>
      <c r="Q8" s="28"/>
      <c r="R8" s="7"/>
      <c r="S8" s="7"/>
      <c r="T8" s="28"/>
      <c r="U8" s="7"/>
      <c r="V8" s="7"/>
      <c r="W8" s="28"/>
      <c r="X8" s="7"/>
      <c r="Y8" s="7"/>
      <c r="Z8" s="28"/>
      <c r="AA8" s="7"/>
      <c r="AB8" s="7"/>
    </row>
    <row r="9" spans="1:35" ht="30" x14ac:dyDescent="0.25">
      <c r="A9" s="4"/>
      <c r="B9" s="8" t="s">
        <v>17</v>
      </c>
      <c r="C9" s="27" t="s">
        <v>18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27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D9" s="38" t="s">
        <v>19</v>
      </c>
      <c r="AE9" s="38" t="s">
        <v>20</v>
      </c>
      <c r="AF9" s="38" t="s">
        <v>21</v>
      </c>
      <c r="AG9" s="39" t="s">
        <v>22</v>
      </c>
      <c r="AH9" s="39" t="s">
        <v>23</v>
      </c>
      <c r="AI9" s="39" t="s">
        <v>24</v>
      </c>
    </row>
    <row r="10" spans="1:35" ht="30" x14ac:dyDescent="0.25">
      <c r="A10" s="4"/>
      <c r="B10" s="10" t="s">
        <v>25</v>
      </c>
      <c r="C10" s="11" t="s">
        <v>26</v>
      </c>
      <c r="D10" s="12" t="s">
        <v>27</v>
      </c>
      <c r="E10" s="12">
        <v>2</v>
      </c>
      <c r="F10" s="13">
        <v>130000000</v>
      </c>
      <c r="G10" s="13">
        <f>+F10*E10</f>
        <v>260000000</v>
      </c>
      <c r="H10" s="12" t="s">
        <v>28</v>
      </c>
      <c r="I10" s="13">
        <v>90000000</v>
      </c>
      <c r="J10" s="13">
        <f>+I10*E10</f>
        <v>180000000</v>
      </c>
      <c r="K10" s="12" t="s">
        <v>29</v>
      </c>
      <c r="L10" s="13">
        <v>141304305</v>
      </c>
      <c r="M10" s="13">
        <f>+L10*E10</f>
        <v>282608610</v>
      </c>
      <c r="N10" s="13" t="s">
        <v>30</v>
      </c>
      <c r="O10" s="13">
        <v>504449428</v>
      </c>
      <c r="P10" s="13">
        <f>+O10*E10</f>
        <v>1008898856</v>
      </c>
      <c r="Q10" s="32" t="s">
        <v>31</v>
      </c>
      <c r="R10" s="13">
        <v>933462757.14999998</v>
      </c>
      <c r="S10" s="13">
        <f>+R10*E10</f>
        <v>1866925514.3</v>
      </c>
      <c r="T10" s="32" t="s">
        <v>31</v>
      </c>
      <c r="U10" s="13">
        <v>540497881</v>
      </c>
      <c r="V10" s="13">
        <f>+U10*E10</f>
        <v>1080995762</v>
      </c>
      <c r="W10" s="32" t="s">
        <v>32</v>
      </c>
      <c r="X10" s="13">
        <v>86000000</v>
      </c>
      <c r="Y10" s="13">
        <f>+X10*E10</f>
        <v>172000000</v>
      </c>
      <c r="Z10" s="32" t="s">
        <v>33</v>
      </c>
      <c r="AA10" s="13">
        <f>+ROUND(GEOMEAN(F10,I10,L10,O10,U10,X10),0)</f>
        <v>183967832</v>
      </c>
      <c r="AB10" s="13">
        <f>+AA10*E10</f>
        <v>367935664</v>
      </c>
      <c r="AD10" s="36">
        <f>+AVERAGE(F10,I10,L10,O10,R10,U10,X10)</f>
        <v>346530624.44999999</v>
      </c>
      <c r="AE10" s="36">
        <f>+GEOMEAN(F10,I10,L10,O10,R10,U10,X10)</f>
        <v>232010107.05232543</v>
      </c>
      <c r="AF10" s="36">
        <f>+MEDIAN(F10,I10,L10,O10,R10,U10,X10)</f>
        <v>141304305</v>
      </c>
      <c r="AG10" s="36">
        <f>+STDEV(F10,I10,L10,O10,R10,U10,X10)</f>
        <v>323969776.00816447</v>
      </c>
      <c r="AH10" s="40">
        <f>+AE10-AG10</f>
        <v>-91959668.955839038</v>
      </c>
      <c r="AI10" s="40">
        <f>+AE10+AG10</f>
        <v>555979883.06048989</v>
      </c>
    </row>
    <row r="11" spans="1:35" ht="45" x14ac:dyDescent="0.25">
      <c r="A11" s="4"/>
      <c r="B11" s="10" t="s">
        <v>34</v>
      </c>
      <c r="C11" s="11" t="s">
        <v>35</v>
      </c>
      <c r="D11" s="12" t="s">
        <v>27</v>
      </c>
      <c r="E11" s="12">
        <v>24</v>
      </c>
      <c r="F11" s="13">
        <v>21000000</v>
      </c>
      <c r="G11" s="13">
        <f>+F11*E11</f>
        <v>504000000</v>
      </c>
      <c r="H11" s="12" t="s">
        <v>28</v>
      </c>
      <c r="I11" s="13">
        <v>25000000</v>
      </c>
      <c r="J11" s="13">
        <f t="shared" ref="J11:J12" si="0">+I11*E11</f>
        <v>600000000</v>
      </c>
      <c r="K11" s="12" t="s">
        <v>29</v>
      </c>
      <c r="L11" s="13">
        <v>16292277</v>
      </c>
      <c r="M11" s="13">
        <f t="shared" ref="M11:M12" si="1">+L11*E11</f>
        <v>391014648</v>
      </c>
      <c r="N11" s="13" t="s">
        <v>36</v>
      </c>
      <c r="O11" s="13">
        <v>38128324</v>
      </c>
      <c r="P11" s="13">
        <f t="shared" ref="P11:P12" si="2">+O11*E11</f>
        <v>915079776</v>
      </c>
      <c r="Q11" s="32" t="s">
        <v>37</v>
      </c>
      <c r="R11" s="13">
        <v>53168810.869999997</v>
      </c>
      <c r="S11" s="13">
        <f>+R11*E11</f>
        <v>1276051460.8799999</v>
      </c>
      <c r="T11" s="32" t="s">
        <v>38</v>
      </c>
      <c r="U11" s="13">
        <v>34590801</v>
      </c>
      <c r="V11" s="13">
        <f t="shared" ref="V11:V12" si="3">+U11*E11</f>
        <v>830179224</v>
      </c>
      <c r="W11" s="32" t="s">
        <v>39</v>
      </c>
      <c r="X11" s="13">
        <v>24000000</v>
      </c>
      <c r="Y11" s="13">
        <f t="shared" ref="Y11:Y12" si="4">+X11*E11</f>
        <v>576000000</v>
      </c>
      <c r="Z11" s="32" t="s">
        <v>33</v>
      </c>
      <c r="AA11" s="13">
        <f t="shared" ref="AA11:AA12" si="5">+ROUND(GEOMEAN(F11,I11,L11,O11,U11,X11),0)</f>
        <v>25434709</v>
      </c>
      <c r="AB11" s="13">
        <f t="shared" ref="AB11:AB12" si="6">+AA11*E11</f>
        <v>610433016</v>
      </c>
      <c r="AD11" s="36">
        <f>+AVERAGE(F11,I11,L11,O11,R11,U11,X11)</f>
        <v>30311458.981428571</v>
      </c>
      <c r="AE11" s="36">
        <f>+GEOMEAN(F11,I11,L11,O11,R11,U11,X11)</f>
        <v>28260116.287143849</v>
      </c>
      <c r="AF11" s="36">
        <f>+MEDIAN(F11,I11,L11,O11,R11,U11,X11)</f>
        <v>25000000</v>
      </c>
      <c r="AG11" s="36">
        <f>+STDEV(F11,I11,L11,O11,R11,U11,X11)</f>
        <v>12603977.711853171</v>
      </c>
      <c r="AH11" s="40">
        <f t="shared" ref="AH11:AH19" si="7">+AE11-AG11</f>
        <v>15656138.575290678</v>
      </c>
      <c r="AI11" s="40">
        <f t="shared" ref="AI11:AI19" si="8">+AE11+AG11</f>
        <v>40864093.998997018</v>
      </c>
    </row>
    <row r="12" spans="1:35" ht="45" x14ac:dyDescent="0.25">
      <c r="A12" s="4"/>
      <c r="B12" s="10" t="s">
        <v>40</v>
      </c>
      <c r="C12" s="11" t="s">
        <v>41</v>
      </c>
      <c r="D12" s="12" t="s">
        <v>27</v>
      </c>
      <c r="E12" s="12">
        <v>2</v>
      </c>
      <c r="F12" s="13">
        <v>70000000</v>
      </c>
      <c r="G12" s="13">
        <f>+F12*E12</f>
        <v>140000000</v>
      </c>
      <c r="H12" s="12" t="s">
        <v>28</v>
      </c>
      <c r="I12" s="13">
        <v>60000000</v>
      </c>
      <c r="J12" s="13">
        <f t="shared" si="0"/>
        <v>120000000</v>
      </c>
      <c r="K12" s="12" t="s">
        <v>29</v>
      </c>
      <c r="L12" s="13">
        <v>17768208</v>
      </c>
      <c r="M12" s="13">
        <f t="shared" si="1"/>
        <v>35536416</v>
      </c>
      <c r="N12" s="13" t="s">
        <v>42</v>
      </c>
      <c r="O12" s="13">
        <v>61697674</v>
      </c>
      <c r="P12" s="13">
        <f t="shared" si="2"/>
        <v>123395348</v>
      </c>
      <c r="Q12" s="32" t="s">
        <v>43</v>
      </c>
      <c r="R12" s="13">
        <v>189427618.87</v>
      </c>
      <c r="S12" s="13">
        <f>+R12*E12</f>
        <v>378855237.74000001</v>
      </c>
      <c r="T12" s="32" t="s">
        <v>44</v>
      </c>
      <c r="U12" s="13">
        <v>42935081</v>
      </c>
      <c r="V12" s="13">
        <f t="shared" si="3"/>
        <v>85870162</v>
      </c>
      <c r="W12" s="32" t="s">
        <v>45</v>
      </c>
      <c r="X12" s="13">
        <v>45000000</v>
      </c>
      <c r="Y12" s="13">
        <f t="shared" si="4"/>
        <v>90000000</v>
      </c>
      <c r="Z12" s="32" t="s">
        <v>33</v>
      </c>
      <c r="AA12" s="13">
        <f t="shared" si="5"/>
        <v>45519528</v>
      </c>
      <c r="AB12" s="13">
        <f t="shared" si="6"/>
        <v>91039056</v>
      </c>
      <c r="AD12" s="36">
        <f>+AVERAGE(F12,I12,L12,O12,R12,U12,X12)</f>
        <v>69546940.267142862</v>
      </c>
      <c r="AE12" s="36">
        <f>+GEOMEAN(F12,I12,L12,O12,R12,U12,X12)</f>
        <v>55803495.236016348</v>
      </c>
      <c r="AF12" s="36">
        <f>+MEDIAN(F12,I12,L12,O12,R12,U12,X12)</f>
        <v>60000000</v>
      </c>
      <c r="AG12" s="36">
        <f>+STDEV(F12,I12,L12,O12,R12,U12,X12)</f>
        <v>55551954.451254189</v>
      </c>
      <c r="AH12" s="40">
        <f t="shared" si="7"/>
        <v>251540.78476215899</v>
      </c>
      <c r="AI12" s="40">
        <f t="shared" si="8"/>
        <v>111355449.68727054</v>
      </c>
    </row>
    <row r="13" spans="1:35" x14ac:dyDescent="0.25">
      <c r="A13" s="4"/>
      <c r="B13" s="8" t="s">
        <v>46</v>
      </c>
      <c r="C13" s="9" t="s">
        <v>47</v>
      </c>
      <c r="D13" s="14"/>
      <c r="E13" s="14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33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D13" s="36"/>
      <c r="AE13" s="36"/>
      <c r="AF13" s="36"/>
      <c r="AG13" s="36"/>
      <c r="AH13" s="40"/>
      <c r="AI13" s="40"/>
    </row>
    <row r="14" spans="1:35" ht="30" x14ac:dyDescent="0.25">
      <c r="A14" s="4"/>
      <c r="B14" s="10" t="s">
        <v>48</v>
      </c>
      <c r="C14" s="11" t="s">
        <v>49</v>
      </c>
      <c r="D14" s="12" t="s">
        <v>27</v>
      </c>
      <c r="E14" s="12">
        <v>8</v>
      </c>
      <c r="F14" s="13">
        <v>800000</v>
      </c>
      <c r="G14" s="16">
        <f>+F14*E14</f>
        <v>6400000</v>
      </c>
      <c r="H14" s="12" t="s">
        <v>28</v>
      </c>
      <c r="I14" s="13">
        <v>400000</v>
      </c>
      <c r="J14" s="16">
        <f>+I14*E14</f>
        <v>3200000</v>
      </c>
      <c r="K14" s="12" t="s">
        <v>29</v>
      </c>
      <c r="L14" s="13">
        <v>983954</v>
      </c>
      <c r="M14" s="16">
        <f>+L14*E14</f>
        <v>7871632</v>
      </c>
      <c r="N14" s="13" t="s">
        <v>50</v>
      </c>
      <c r="O14" s="13">
        <v>1387149</v>
      </c>
      <c r="P14" s="16">
        <f>+O14*E14</f>
        <v>11097192</v>
      </c>
      <c r="Q14" s="32" t="s">
        <v>51</v>
      </c>
      <c r="R14" s="13">
        <v>3808476</v>
      </c>
      <c r="S14" s="16">
        <f>+R14*E14</f>
        <v>30467808</v>
      </c>
      <c r="T14" s="32" t="s">
        <v>52</v>
      </c>
      <c r="U14" s="13">
        <v>651890</v>
      </c>
      <c r="V14" s="16">
        <f>+U14*E14</f>
        <v>5215120</v>
      </c>
      <c r="W14" s="32" t="s">
        <v>53</v>
      </c>
      <c r="X14" s="13">
        <v>350000</v>
      </c>
      <c r="Y14" s="16">
        <f>+X14*E14</f>
        <v>2800000</v>
      </c>
      <c r="Z14" s="32" t="s">
        <v>33</v>
      </c>
      <c r="AA14" s="13">
        <f>+ROUND(GEOMEAN(F14,I14,L14,O14,U14,X14),0)</f>
        <v>680897</v>
      </c>
      <c r="AB14" s="16">
        <f>+AA14*E14</f>
        <v>5447176</v>
      </c>
      <c r="AD14" s="36">
        <f>+AVERAGE(F14,I14,L14,O14,R14,U14,X14)</f>
        <v>1197352.7142857143</v>
      </c>
      <c r="AE14" s="36">
        <f>+GEOMEAN(F14,I14,L14,O14,R14,U14,X14)</f>
        <v>870746.30271744507</v>
      </c>
      <c r="AF14" s="36">
        <f>+MEDIAN(F14,I14,L14,O14,R14,U14,X14)</f>
        <v>800000</v>
      </c>
      <c r="AG14" s="36">
        <f>+STDEV(F14,I14,L14,O14,R14,U14,X14)</f>
        <v>1204762.9905325382</v>
      </c>
      <c r="AH14" s="40">
        <f t="shared" si="7"/>
        <v>-334016.68781509309</v>
      </c>
      <c r="AI14" s="40">
        <f t="shared" si="8"/>
        <v>2075509.2932499833</v>
      </c>
    </row>
    <row r="15" spans="1:35" ht="45" x14ac:dyDescent="0.25">
      <c r="A15" s="4"/>
      <c r="B15" s="10" t="s">
        <v>34</v>
      </c>
      <c r="C15" s="11" t="s">
        <v>54</v>
      </c>
      <c r="D15" s="12" t="s">
        <v>27</v>
      </c>
      <c r="E15" s="12">
        <v>64</v>
      </c>
      <c r="F15" s="13">
        <v>900000</v>
      </c>
      <c r="G15" s="16">
        <f t="shared" ref="G15:G16" si="9">+F15*E15</f>
        <v>57600000</v>
      </c>
      <c r="H15" s="12" t="s">
        <v>28</v>
      </c>
      <c r="I15" s="13">
        <v>600000</v>
      </c>
      <c r="J15" s="16">
        <f t="shared" ref="J15:J16" si="10">+I15*E15</f>
        <v>38400000</v>
      </c>
      <c r="K15" s="12" t="s">
        <v>29</v>
      </c>
      <c r="L15" s="13">
        <v>983954</v>
      </c>
      <c r="M15" s="16">
        <f t="shared" ref="M15:M16" si="11">+L15*E15</f>
        <v>62973056</v>
      </c>
      <c r="N15" s="13" t="s">
        <v>50</v>
      </c>
      <c r="O15" s="13">
        <v>2393991</v>
      </c>
      <c r="P15" s="16">
        <f t="shared" ref="P15:P16" si="12">+O15*E15</f>
        <v>153215424</v>
      </c>
      <c r="Q15" s="32" t="s">
        <v>55</v>
      </c>
      <c r="R15" s="13">
        <v>4390326.5</v>
      </c>
      <c r="S15" s="13">
        <f>+R15*E15</f>
        <v>280980896</v>
      </c>
      <c r="T15" s="32" t="s">
        <v>52</v>
      </c>
      <c r="U15" s="13">
        <v>1195593</v>
      </c>
      <c r="V15" s="16">
        <f t="shared" ref="V15:V16" si="13">+U15*E15</f>
        <v>76517952</v>
      </c>
      <c r="W15" s="32" t="s">
        <v>56</v>
      </c>
      <c r="X15" s="13">
        <v>510000</v>
      </c>
      <c r="Y15" s="16">
        <f t="shared" ref="Y15:Y16" si="14">+X15*E15</f>
        <v>32640000</v>
      </c>
      <c r="Z15" s="32" t="s">
        <v>33</v>
      </c>
      <c r="AA15" s="13">
        <f>+ROUND(GEOMEAN(F15,I15,L15,O15,U15,X15),0)</f>
        <v>958534</v>
      </c>
      <c r="AB15" s="16">
        <f t="shared" ref="AB15:AB16" si="15">+AA15*E15</f>
        <v>61346176</v>
      </c>
      <c r="AD15" s="36">
        <f>+AVERAGE(F15,I15,L15,O15,R15,U15,X15)</f>
        <v>1567694.9285714286</v>
      </c>
      <c r="AE15" s="36">
        <f>+GEOMEAN(F15,I15,L15,O15,R15,U15,X15)</f>
        <v>1191297.4274410894</v>
      </c>
      <c r="AF15" s="36">
        <f>+MEDIAN(F15,I15,L15,O15,R15,U15,X15)</f>
        <v>983954</v>
      </c>
      <c r="AG15" s="36">
        <f>+STDEV(F15,I15,L15,O15,R15,U15,X15)</f>
        <v>1392252.1357479407</v>
      </c>
      <c r="AH15" s="40">
        <f t="shared" si="7"/>
        <v>-200954.70830685133</v>
      </c>
      <c r="AI15" s="40">
        <f t="shared" si="8"/>
        <v>2583549.5631890302</v>
      </c>
    </row>
    <row r="16" spans="1:35" ht="30" x14ac:dyDescent="0.25">
      <c r="A16" s="4"/>
      <c r="B16" s="10" t="s">
        <v>40</v>
      </c>
      <c r="C16" s="11" t="s">
        <v>57</v>
      </c>
      <c r="D16" s="12" t="s">
        <v>27</v>
      </c>
      <c r="E16" s="12">
        <v>4</v>
      </c>
      <c r="F16" s="13">
        <v>2300000</v>
      </c>
      <c r="G16" s="16">
        <f t="shared" si="9"/>
        <v>9200000</v>
      </c>
      <c r="H16" s="12" t="s">
        <v>28</v>
      </c>
      <c r="I16" s="13">
        <v>1500000</v>
      </c>
      <c r="J16" s="16">
        <f t="shared" si="10"/>
        <v>6000000</v>
      </c>
      <c r="K16" s="12" t="s">
        <v>29</v>
      </c>
      <c r="L16" s="13">
        <v>6666643</v>
      </c>
      <c r="M16" s="16">
        <f t="shared" si="11"/>
        <v>26666572</v>
      </c>
      <c r="N16" s="13" t="s">
        <v>50</v>
      </c>
      <c r="O16" s="13">
        <v>10614496</v>
      </c>
      <c r="P16" s="16">
        <f t="shared" si="12"/>
        <v>42457984</v>
      </c>
      <c r="Q16" s="32" t="s">
        <v>58</v>
      </c>
      <c r="R16" s="13">
        <v>4813490.5</v>
      </c>
      <c r="S16" s="13">
        <f>+R16*E16</f>
        <v>19253962</v>
      </c>
      <c r="T16" s="32" t="s">
        <v>52</v>
      </c>
      <c r="U16" s="13">
        <v>5123664</v>
      </c>
      <c r="V16" s="16">
        <f t="shared" si="13"/>
        <v>20494656</v>
      </c>
      <c r="W16" s="32" t="s">
        <v>59</v>
      </c>
      <c r="X16" s="13">
        <v>1300000</v>
      </c>
      <c r="Y16" s="16">
        <f t="shared" si="14"/>
        <v>5200000</v>
      </c>
      <c r="Z16" s="32" t="s">
        <v>33</v>
      </c>
      <c r="AA16" s="13">
        <f>+ROUND(GEOMEAN(F16,I16,L16,R16,U16,X16),0)</f>
        <v>3005742</v>
      </c>
      <c r="AB16" s="16">
        <f t="shared" si="15"/>
        <v>12022968</v>
      </c>
      <c r="AD16" s="36">
        <f>+AVERAGE(F16,I16,L16,O16,R16,U16,X16)</f>
        <v>4616899.0714285718</v>
      </c>
      <c r="AE16" s="36">
        <f>+GEOMEAN(F16,I16,L16,O16,R16,U16,X16)</f>
        <v>3599398.8146840641</v>
      </c>
      <c r="AF16" s="36">
        <f>+MEDIAN(F16,I16,L16,O16,R16,U16,X16)</f>
        <v>4813490.5</v>
      </c>
      <c r="AG16" s="36">
        <f>+STDEV(F16,I16,L16,O16,R16,U16,X16)</f>
        <v>3330489.9177059326</v>
      </c>
      <c r="AH16" s="40">
        <f t="shared" si="7"/>
        <v>268908.8969781315</v>
      </c>
      <c r="AI16" s="40">
        <f t="shared" si="8"/>
        <v>6929888.7323899968</v>
      </c>
    </row>
    <row r="17" spans="1:35" x14ac:dyDescent="0.25">
      <c r="A17" s="4"/>
      <c r="B17" s="8" t="s">
        <v>60</v>
      </c>
      <c r="C17" s="9" t="s">
        <v>61</v>
      </c>
      <c r="D17" s="9"/>
      <c r="E17" s="9"/>
      <c r="F17" s="9"/>
      <c r="G17" s="9"/>
      <c r="H17" s="15"/>
      <c r="I17" s="9"/>
      <c r="J17" s="9"/>
      <c r="K17" s="15"/>
      <c r="L17" s="9"/>
      <c r="M17" s="9"/>
      <c r="N17" s="15"/>
      <c r="O17" s="9"/>
      <c r="P17" s="9"/>
      <c r="Q17" s="33"/>
      <c r="R17" s="9"/>
      <c r="S17" s="9"/>
      <c r="T17" s="15"/>
      <c r="U17" s="9"/>
      <c r="V17" s="9"/>
      <c r="W17" s="15"/>
      <c r="X17" s="9"/>
      <c r="Y17" s="9"/>
      <c r="Z17" s="15"/>
      <c r="AA17" s="15"/>
      <c r="AB17" s="9"/>
      <c r="AD17" s="36"/>
      <c r="AE17" s="36"/>
      <c r="AF17" s="36"/>
      <c r="AG17" s="36"/>
      <c r="AH17" s="40"/>
      <c r="AI17" s="40"/>
    </row>
    <row r="18" spans="1:35" x14ac:dyDescent="0.25">
      <c r="A18" s="4"/>
      <c r="B18" s="10" t="s">
        <v>25</v>
      </c>
      <c r="C18" s="17" t="s">
        <v>62</v>
      </c>
      <c r="D18" s="12" t="s">
        <v>27</v>
      </c>
      <c r="E18" s="12">
        <v>1</v>
      </c>
      <c r="F18" s="13">
        <v>21000000</v>
      </c>
      <c r="G18" s="18">
        <f>+F18*E18</f>
        <v>21000000</v>
      </c>
      <c r="H18" s="12" t="s">
        <v>28</v>
      </c>
      <c r="I18" s="13">
        <v>22000000</v>
      </c>
      <c r="J18" s="18">
        <f>+I18*E18</f>
        <v>22000000</v>
      </c>
      <c r="K18" s="12" t="s">
        <v>29</v>
      </c>
      <c r="L18" s="13">
        <v>212933281</v>
      </c>
      <c r="M18" s="18">
        <f>+L18*E18</f>
        <v>212933281</v>
      </c>
      <c r="N18" s="13" t="s">
        <v>50</v>
      </c>
      <c r="O18" s="13">
        <v>826589188</v>
      </c>
      <c r="P18" s="18">
        <f>+O18*E18</f>
        <v>826589188</v>
      </c>
      <c r="Q18" s="32" t="s">
        <v>63</v>
      </c>
      <c r="R18" s="13">
        <v>1243044250</v>
      </c>
      <c r="S18" s="18">
        <f>+R18*E18</f>
        <v>1243044250</v>
      </c>
      <c r="T18" s="13"/>
      <c r="U18" s="13">
        <v>682482850</v>
      </c>
      <c r="V18" s="18">
        <f>+U18*E18</f>
        <v>682482850</v>
      </c>
      <c r="W18" s="13"/>
      <c r="X18" s="13">
        <v>50000000</v>
      </c>
      <c r="Y18" s="18">
        <f>+X18*E18</f>
        <v>50000000</v>
      </c>
      <c r="Z18" s="32" t="s">
        <v>33</v>
      </c>
      <c r="AA18" s="13">
        <f>+ROUND(GEOMEAN(F18,I18,L18,X18),0)</f>
        <v>47093816</v>
      </c>
      <c r="AB18" s="18">
        <f>+AA18*E18</f>
        <v>47093816</v>
      </c>
      <c r="AD18" s="36">
        <f>+AVERAGE(F18,I18,L18,O18,R18,U18,X18)</f>
        <v>436864224.14285713</v>
      </c>
      <c r="AE18" s="36">
        <f>+GEOMEAN(F18,I18,L18,O18,R18,U18,X18)</f>
        <v>165834466.06349635</v>
      </c>
      <c r="AF18" s="36">
        <f>+MEDIAN(F18,I18,L18,O18,R18,U18,X18)</f>
        <v>212933281</v>
      </c>
      <c r="AG18" s="36">
        <f>+STDEV(F18,I18,L18,O18,R18,U18,X18)</f>
        <v>484252803.04239941</v>
      </c>
      <c r="AH18" s="40">
        <f t="shared" si="7"/>
        <v>-318418336.97890306</v>
      </c>
      <c r="AI18" s="40">
        <f t="shared" si="8"/>
        <v>650087269.10589576</v>
      </c>
    </row>
    <row r="19" spans="1:35" hidden="1" x14ac:dyDescent="0.25">
      <c r="A19" s="4"/>
      <c r="B19" s="10">
        <v>2</v>
      </c>
      <c r="C19" s="17" t="s">
        <v>64</v>
      </c>
      <c r="D19" s="12" t="s">
        <v>27</v>
      </c>
      <c r="E19" s="12">
        <v>1</v>
      </c>
      <c r="F19" s="13">
        <v>38000000</v>
      </c>
      <c r="G19" s="18">
        <f>+F19*E19</f>
        <v>38000000</v>
      </c>
      <c r="H19" s="12" t="s">
        <v>28</v>
      </c>
      <c r="I19" s="13">
        <v>29000000</v>
      </c>
      <c r="J19" s="18">
        <f>+I19*E19</f>
        <v>29000000</v>
      </c>
      <c r="K19" s="12" t="s">
        <v>29</v>
      </c>
      <c r="L19" s="13">
        <v>600845832</v>
      </c>
      <c r="M19" s="18">
        <f>+L19*E19</f>
        <v>600845832</v>
      </c>
      <c r="N19" s="13" t="s">
        <v>50</v>
      </c>
      <c r="O19" s="13">
        <v>1301497871</v>
      </c>
      <c r="P19" s="18">
        <f>+O19*E19</f>
        <v>1301497871</v>
      </c>
      <c r="Q19" s="32" t="s">
        <v>63</v>
      </c>
      <c r="R19" s="13">
        <v>2263736976.1999998</v>
      </c>
      <c r="S19" s="18">
        <f>+R19*E19</f>
        <v>2263736976.1999998</v>
      </c>
      <c r="T19" s="13"/>
      <c r="U19" s="13">
        <v>1069224282</v>
      </c>
      <c r="V19" s="18">
        <f>+U19*E19</f>
        <v>1069224282</v>
      </c>
      <c r="W19" s="13"/>
      <c r="X19" s="13">
        <v>65000000</v>
      </c>
      <c r="Y19" s="18">
        <f>+X19*E19</f>
        <v>65000000</v>
      </c>
      <c r="Z19" s="32" t="s">
        <v>33</v>
      </c>
      <c r="AA19" s="13">
        <f>+ROUND(GEOMEAN(F19,I19,L19,U19,X19),0)</f>
        <v>135701723</v>
      </c>
      <c r="AB19" s="18">
        <f>+AA19*E19</f>
        <v>135701723</v>
      </c>
      <c r="AD19" s="36">
        <f>+AVERAGE(F19,I19,L19,O19,R19,U19,X19)</f>
        <v>766757851.60000002</v>
      </c>
      <c r="AE19" s="36">
        <f>+GEOMEAN(F19,I19,L19,O19,R19,U19,X19)</f>
        <v>280192564.54489356</v>
      </c>
      <c r="AF19" s="36">
        <f>+MEDIAN(F19,I19,L19,O19,R19,U19,X19)</f>
        <v>600845832</v>
      </c>
      <c r="AG19" s="36">
        <f>+STDEV(F19,I19,L19,O19,R19,U19,X19)</f>
        <v>838027929.50186598</v>
      </c>
      <c r="AH19" s="40">
        <f t="shared" si="7"/>
        <v>-557835364.95697236</v>
      </c>
      <c r="AI19" s="40">
        <f t="shared" si="8"/>
        <v>1118220494.0467596</v>
      </c>
    </row>
    <row r="20" spans="1:35" ht="30" x14ac:dyDescent="0.25">
      <c r="A20" s="4"/>
      <c r="B20" s="50"/>
      <c r="C20" s="51"/>
      <c r="D20" s="43"/>
      <c r="E20" s="29"/>
      <c r="F20" s="29"/>
      <c r="G20" s="30">
        <f>SUM(G10:G19)</f>
        <v>1036200000</v>
      </c>
      <c r="H20" s="5"/>
      <c r="I20" s="29"/>
      <c r="J20" s="30">
        <f>SUM(J10:J19)</f>
        <v>998600000</v>
      </c>
      <c r="K20" s="5"/>
      <c r="L20" s="29"/>
      <c r="M20" s="30">
        <f>SUM(M10:M19)</f>
        <v>1620450047</v>
      </c>
      <c r="N20" s="5"/>
      <c r="O20" s="29"/>
      <c r="P20" s="30">
        <f>SUM(P10:P19)</f>
        <v>4382231639</v>
      </c>
      <c r="Q20" s="31"/>
      <c r="R20" s="29"/>
      <c r="S20" s="30">
        <f>SUM(S10:S19)</f>
        <v>7359316105.1199999</v>
      </c>
      <c r="T20" s="5"/>
      <c r="U20" s="29"/>
      <c r="V20" s="30">
        <f>SUM(V10:V19)</f>
        <v>3850980008</v>
      </c>
      <c r="W20" s="5"/>
      <c r="X20" s="29"/>
      <c r="Y20" s="30">
        <f>SUM(Y10:Y19)</f>
        <v>993640000</v>
      </c>
      <c r="Z20" s="5"/>
      <c r="AA20" s="29" t="s">
        <v>65</v>
      </c>
      <c r="AB20" s="41">
        <f>SUM(AB10:AB18)</f>
        <v>1195317872</v>
      </c>
      <c r="AD20" s="37">
        <f>SUM(AD10:AD19)</f>
        <v>1657393046.1557145</v>
      </c>
      <c r="AE20" s="42">
        <f>SUM(AE10:AE19)</f>
        <v>767762191.72871816</v>
      </c>
      <c r="AF20" s="37">
        <f>SUM(AF10:AF19)</f>
        <v>1046680862.5</v>
      </c>
    </row>
    <row r="21" spans="1:35" ht="30" hidden="1" x14ac:dyDescent="0.25">
      <c r="A21" s="4"/>
      <c r="B21" s="50"/>
      <c r="C21" s="51"/>
      <c r="D21" s="43"/>
      <c r="E21" s="29"/>
      <c r="F21" s="29"/>
      <c r="G21" s="53"/>
      <c r="H21" s="5"/>
      <c r="I21" s="29"/>
      <c r="J21" s="53"/>
      <c r="K21" s="5"/>
      <c r="L21" s="29"/>
      <c r="M21" s="53"/>
      <c r="N21" s="5"/>
      <c r="O21" s="29"/>
      <c r="P21" s="53"/>
      <c r="Q21" s="31"/>
      <c r="R21" s="29"/>
      <c r="S21" s="53"/>
      <c r="T21" s="5"/>
      <c r="U21" s="29"/>
      <c r="V21" s="53"/>
      <c r="W21" s="5"/>
      <c r="X21" s="29"/>
      <c r="Y21" s="53"/>
      <c r="Z21" s="5"/>
      <c r="AA21" s="29" t="s">
        <v>66</v>
      </c>
      <c r="AB21" s="41">
        <f>+AB10+AB11+AB12+AB14+AB15+AB16+AB19</f>
        <v>1283925779</v>
      </c>
      <c r="AD21" s="37"/>
      <c r="AE21" s="37"/>
      <c r="AF21" s="37"/>
    </row>
    <row r="22" spans="1:35" hidden="1" x14ac:dyDescent="0.25">
      <c r="A22" s="19"/>
      <c r="B22" s="20"/>
      <c r="C22" s="21"/>
      <c r="D22" s="22"/>
      <c r="E22" s="23"/>
      <c r="F22" s="22"/>
      <c r="G22" s="22"/>
      <c r="H22" s="24"/>
      <c r="I22" s="22"/>
      <c r="J22" s="22"/>
      <c r="K22" s="24"/>
      <c r="L22" s="22"/>
      <c r="M22" s="22"/>
      <c r="N22" s="24"/>
      <c r="O22" s="22"/>
      <c r="P22" s="22"/>
      <c r="Q22" s="34"/>
      <c r="R22" s="22"/>
      <c r="S22" s="22"/>
      <c r="T22" s="24"/>
      <c r="U22" s="22"/>
      <c r="V22" s="22"/>
      <c r="W22" s="24"/>
      <c r="X22" s="22"/>
      <c r="Y22" s="22"/>
      <c r="Z22" s="24"/>
      <c r="AA22" s="22"/>
      <c r="AB22" s="52"/>
    </row>
    <row r="23" spans="1:35" ht="24.6" customHeight="1" x14ac:dyDescent="0.25"/>
  </sheetData>
  <mergeCells count="15">
    <mergeCell ref="AA6:AB6"/>
    <mergeCell ref="B2:AB2"/>
    <mergeCell ref="B3:AB3"/>
    <mergeCell ref="B4:AB4"/>
    <mergeCell ref="L6:N6"/>
    <mergeCell ref="O6:Q6"/>
    <mergeCell ref="R6:T6"/>
    <mergeCell ref="U6:W6"/>
    <mergeCell ref="X6:Z6"/>
    <mergeCell ref="B6:B7"/>
    <mergeCell ref="C6:C7"/>
    <mergeCell ref="D6:D7"/>
    <mergeCell ref="E6:E7"/>
    <mergeCell ref="F6:H6"/>
    <mergeCell ref="I6:K6"/>
  </mergeCells>
  <conditionalFormatting sqref="F10:F12 F14:F16 F18:F19">
    <cfRule type="cellIs" dxfId="13" priority="13" operator="greaterThan">
      <formula>AI10</formula>
    </cfRule>
    <cfRule type="cellIs" dxfId="12" priority="14" operator="lessThan">
      <formula>AH10</formula>
    </cfRule>
  </conditionalFormatting>
  <conditionalFormatting sqref="I10:I12 I14:I16 I18:I19">
    <cfRule type="cellIs" dxfId="11" priority="11" operator="greaterThan">
      <formula>AI10</formula>
    </cfRule>
    <cfRule type="cellIs" dxfId="10" priority="12" operator="lessThan">
      <formula>AH10</formula>
    </cfRule>
  </conditionalFormatting>
  <conditionalFormatting sqref="L10:L12 L14:L16 L18:L19">
    <cfRule type="cellIs" dxfId="9" priority="9" operator="greaterThan">
      <formula>AI10</formula>
    </cfRule>
    <cfRule type="cellIs" dxfId="8" priority="10" operator="lessThan">
      <formula>AH10</formula>
    </cfRule>
  </conditionalFormatting>
  <conditionalFormatting sqref="O10:O12 O14:O16 O18:O19">
    <cfRule type="cellIs" dxfId="7" priority="7" operator="greaterThan">
      <formula>AI10</formula>
    </cfRule>
    <cfRule type="cellIs" dxfId="6" priority="8" operator="lessThan">
      <formula>AH10</formula>
    </cfRule>
  </conditionalFormatting>
  <conditionalFormatting sqref="R10:R12 R14:R16 R18:R19">
    <cfRule type="cellIs" dxfId="5" priority="5" operator="greaterThan">
      <formula>AI10</formula>
    </cfRule>
    <cfRule type="cellIs" dxfId="4" priority="6" operator="lessThan">
      <formula>AH10</formula>
    </cfRule>
  </conditionalFormatting>
  <conditionalFormatting sqref="U10:U12 U14:U16 U18:U19">
    <cfRule type="cellIs" dxfId="3" priority="3" operator="greaterThan">
      <formula>AI10</formula>
    </cfRule>
    <cfRule type="cellIs" dxfId="2" priority="4" operator="lessThan">
      <formula>AH10</formula>
    </cfRule>
  </conditionalFormatting>
  <conditionalFormatting sqref="X10:X12 X14:X16 X18:X19">
    <cfRule type="cellIs" dxfId="1" priority="1" operator="greaterThan">
      <formula>AI10</formula>
    </cfRule>
    <cfRule type="cellIs" dxfId="0" priority="2" operator="lessThan">
      <formula>AH10</formula>
    </cfRule>
  </conditionalFormatting>
  <pageMargins left="0.70866141732283472" right="0.70866141732283472" top="0.74803149606299213" bottom="0.74803149606299213" header="0.31496062992125984" footer="0.31496062992125984"/>
  <pageSetup paperSize="9" scale="68" fitToHeight="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E0D7D03434C7A47B0EDC535A2F5F083" ma:contentTypeVersion="22" ma:contentTypeDescription="Crear nuevo documento." ma:contentTypeScope="" ma:versionID="3269e49e8fe5fb79a39e8a7efca675d6">
  <xsd:schema xmlns:xsd="http://www.w3.org/2001/XMLSchema" xmlns:xs="http://www.w3.org/2001/XMLSchema" xmlns:p="http://schemas.microsoft.com/office/2006/metadata/properties" xmlns:ns2="02bffab7-4fc4-4f6f-9a56-e5300ffe7873" xmlns:ns3="673b2fab-4c68-4792-bf12-0e14ee772876" targetNamespace="http://schemas.microsoft.com/office/2006/metadata/properties" ma:root="true" ma:fieldsID="f8d2733906c7807d26615c758aef3970" ns2:_="" ns3:_="">
    <xsd:import namespace="02bffab7-4fc4-4f6f-9a56-e5300ffe7873"/>
    <xsd:import namespace="673b2fab-4c68-4792-bf12-0e14ee77287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orden" minOccurs="0"/>
                <xsd:element ref="ns2:TaxCatchAll" minOccurs="0"/>
                <xsd:element ref="ns3:lcf76f155ced4ddcb4097134ff3c332f" minOccurs="0"/>
                <xsd:element ref="ns3:MediaServiceObjectDetectorVersion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bffab7-4fc4-4f6f-9a56-e5300ffe787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4101e1d-d2d2-4178-a6c8-adb7f1f08b34}" ma:internalName="TaxCatchAll" ma:showField="CatchAllData" ma:web="02bffab7-4fc4-4f6f-9a56-e5300ffe787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3b2fab-4c68-4792-bf12-0e14ee7728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orden" ma:index="21" nillable="true" ma:displayName="orden" ma:decimals="1" ma:description="orden de lista" ma:format="Dropdown" ma:internalName="orden" ma:percentage="FALSE">
      <xsd:simpleType>
        <xsd:restriction base="dms:Number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rden xmlns="673b2fab-4c68-4792-bf12-0e14ee772876" xsi:nil="true"/>
    <lcf76f155ced4ddcb4097134ff3c332f xmlns="673b2fab-4c68-4792-bf12-0e14ee772876">
      <Terms xmlns="http://schemas.microsoft.com/office/infopath/2007/PartnerControls"/>
    </lcf76f155ced4ddcb4097134ff3c332f>
    <TaxCatchAll xmlns="02bffab7-4fc4-4f6f-9a56-e5300ffe7873" xsi:nil="true"/>
  </documentManagement>
</p:properties>
</file>

<file path=customXml/itemProps1.xml><?xml version="1.0" encoding="utf-8"?>
<ds:datastoreItem xmlns:ds="http://schemas.openxmlformats.org/officeDocument/2006/customXml" ds:itemID="{39FC7EBC-94D9-450E-888A-A1D2C26D79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6EDE14-C563-4056-92E3-8EE672956D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bffab7-4fc4-4f6f-9a56-e5300ffe7873"/>
    <ds:schemaRef ds:uri="673b2fab-4c68-4792-bf12-0e14ee7728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0B0C23-5C87-49B6-B49D-520BC74793B8}">
  <ds:schemaRefs>
    <ds:schemaRef ds:uri="http://schemas.microsoft.com/office/2006/metadata/properties"/>
    <ds:schemaRef ds:uri="http://schemas.microsoft.com/office/infopath/2007/PartnerControls"/>
    <ds:schemaRef ds:uri="673b2fab-4c68-4792-bf12-0e14ee772876"/>
    <ds:schemaRef ds:uri="02bffab7-4fc4-4f6f-9a56-e5300ffe787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</vt:lpstr>
      <vt:lpstr>'Estudio de mercado'!Área_de_impresión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Nohora Elena Vasquez Diaz</dc:creator>
  <cp:keywords/>
  <dc:description/>
  <cp:lastModifiedBy>user</cp:lastModifiedBy>
  <cp:revision/>
  <dcterms:created xsi:type="dcterms:W3CDTF">2022-02-06T20:54:29Z</dcterms:created>
  <dcterms:modified xsi:type="dcterms:W3CDTF">2025-09-23T23:32:00Z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0x0101008E0D7D03434C7A47B0EDC535A2F5F083</vt:lpwstr>
  </property>
  <property fmtid="{D5CDD505-2E9C-101B-9397-08002B2CF9AE}" pid="3" name="MediaServiceImageTags">
    <vt:lpwstr/>
  </property>
</Properties>
</file>