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14\Downloads\"/>
    </mc:Choice>
  </mc:AlternateContent>
  <xr:revisionPtr revIDLastSave="0" documentId="8_{C8774488-2BDF-47FE-9EBA-E383CEB447BF}" xr6:coauthVersionLast="45" xr6:coauthVersionMax="45" xr10:uidLastSave="{00000000-0000-0000-0000-000000000000}"/>
  <bookViews>
    <workbookView xWindow="-120" yWindow="-120" windowWidth="20730" windowHeight="11160" xr2:uid="{7B92CADF-6CC5-4BBF-9E3C-2B9A6C890354}"/>
  </bookViews>
  <sheets>
    <sheet name="ECONOMATO" sheetId="1" r:id="rId1"/>
  </sheets>
  <definedNames>
    <definedName name="_xlnm._FilterDatabase" localSheetId="0" hidden="1">ECONOMATO!$B$3:$M$62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0" i="1" l="1"/>
  <c r="L60" i="1"/>
  <c r="G60" i="1"/>
  <c r="M59" i="1"/>
  <c r="L59" i="1"/>
  <c r="G59" i="1"/>
  <c r="M58" i="1"/>
  <c r="L58" i="1"/>
  <c r="G58" i="1"/>
  <c r="M57" i="1"/>
  <c r="L57" i="1"/>
  <c r="G57" i="1"/>
  <c r="M56" i="1"/>
  <c r="L56" i="1"/>
  <c r="G56" i="1"/>
  <c r="M55" i="1"/>
  <c r="L55" i="1"/>
  <c r="G55" i="1"/>
  <c r="M54" i="1"/>
  <c r="L54" i="1"/>
  <c r="G54" i="1"/>
  <c r="M53" i="1"/>
  <c r="L53" i="1"/>
  <c r="G53" i="1"/>
  <c r="M52" i="1"/>
  <c r="L52" i="1"/>
  <c r="G52" i="1"/>
  <c r="M51" i="1"/>
  <c r="L51" i="1"/>
  <c r="G51" i="1"/>
  <c r="M50" i="1"/>
  <c r="L50" i="1"/>
  <c r="G50" i="1"/>
  <c r="M49" i="1"/>
  <c r="L49" i="1"/>
  <c r="G49" i="1"/>
  <c r="M48" i="1"/>
  <c r="L48" i="1"/>
  <c r="G48" i="1"/>
  <c r="M46" i="1"/>
  <c r="L46" i="1"/>
  <c r="E46" i="1"/>
  <c r="G46" i="1" s="1"/>
  <c r="M45" i="1"/>
  <c r="L45" i="1"/>
  <c r="G45" i="1"/>
  <c r="M44" i="1"/>
  <c r="L44" i="1"/>
  <c r="G44" i="1"/>
  <c r="M43" i="1"/>
  <c r="L43" i="1"/>
  <c r="G43" i="1"/>
  <c r="M42" i="1"/>
  <c r="L42" i="1"/>
  <c r="G42" i="1"/>
  <c r="M41" i="1"/>
  <c r="L41" i="1"/>
  <c r="G41" i="1"/>
  <c r="M39" i="1"/>
  <c r="L39" i="1"/>
  <c r="G39" i="1"/>
  <c r="M38" i="1"/>
  <c r="L38" i="1"/>
  <c r="G38" i="1"/>
  <c r="M36" i="1"/>
  <c r="L36" i="1"/>
  <c r="G36" i="1"/>
  <c r="M35" i="1"/>
  <c r="L35" i="1"/>
  <c r="G35" i="1"/>
  <c r="M34" i="1"/>
  <c r="L34" i="1"/>
  <c r="G34" i="1"/>
  <c r="M33" i="1"/>
  <c r="L33" i="1"/>
  <c r="G33" i="1"/>
  <c r="M32" i="1"/>
  <c r="L32" i="1"/>
  <c r="G32" i="1"/>
  <c r="M30" i="1"/>
  <c r="L30" i="1"/>
  <c r="G30" i="1"/>
  <c r="M29" i="1"/>
  <c r="L29" i="1"/>
  <c r="G29" i="1"/>
  <c r="M27" i="1"/>
  <c r="L27" i="1"/>
  <c r="G27" i="1"/>
  <c r="M26" i="1"/>
  <c r="L26" i="1"/>
  <c r="G26" i="1"/>
  <c r="M25" i="1"/>
  <c r="L25" i="1"/>
  <c r="G25" i="1"/>
  <c r="M24" i="1"/>
  <c r="L24" i="1"/>
  <c r="G24" i="1"/>
  <c r="M23" i="1"/>
  <c r="L23" i="1"/>
  <c r="G23" i="1"/>
  <c r="M22" i="1"/>
  <c r="L22" i="1"/>
  <c r="G22" i="1"/>
  <c r="M21" i="1"/>
  <c r="L21" i="1"/>
  <c r="G21" i="1"/>
  <c r="M19" i="1"/>
  <c r="G19" i="1"/>
  <c r="E19" i="1"/>
  <c r="L19" i="1" s="1"/>
  <c r="M18" i="1"/>
  <c r="L18" i="1"/>
  <c r="G18" i="1"/>
  <c r="M17" i="1"/>
  <c r="L17" i="1"/>
  <c r="G17" i="1"/>
  <c r="M16" i="1"/>
  <c r="L16" i="1"/>
  <c r="G16" i="1"/>
  <c r="M15" i="1"/>
  <c r="L15" i="1"/>
  <c r="G15" i="1"/>
  <c r="M14" i="1"/>
  <c r="L14" i="1"/>
  <c r="G14" i="1"/>
  <c r="M12" i="1"/>
  <c r="L12" i="1"/>
  <c r="G12" i="1"/>
  <c r="M11" i="1"/>
  <c r="L11" i="1"/>
  <c r="G11" i="1"/>
  <c r="M10" i="1"/>
  <c r="L10" i="1"/>
  <c r="L62" i="1" s="1"/>
  <c r="G10" i="1"/>
  <c r="M8" i="1"/>
  <c r="L8" i="1"/>
  <c r="G8" i="1"/>
  <c r="E8" i="1"/>
  <c r="M7" i="1"/>
  <c r="L7" i="1"/>
  <c r="G7" i="1"/>
  <c r="E7" i="1"/>
  <c r="M6" i="1"/>
  <c r="L6" i="1"/>
  <c r="G6" i="1"/>
  <c r="G62" i="1" s="1"/>
  <c r="G68" i="1" l="1"/>
  <c r="G70" i="1" s="1"/>
  <c r="G64" i="1"/>
  <c r="G72" i="1" s="1"/>
  <c r="G66" i="1"/>
  <c r="L66" i="1"/>
  <c r="L72" i="1" s="1"/>
  <c r="L68" i="1"/>
  <c r="L70" i="1" s="1"/>
  <c r="L64" i="1"/>
</calcChain>
</file>

<file path=xl/sharedStrings.xml><?xml version="1.0" encoding="utf-8"?>
<sst xmlns="http://schemas.openxmlformats.org/spreadsheetml/2006/main" count="169" uniqueCount="126">
  <si>
    <t xml:space="preserve"> </t>
  </si>
  <si>
    <t>RAZON SOCIAL</t>
  </si>
  <si>
    <t>ITEM</t>
  </si>
  <si>
    <t>ACTIVIDADES</t>
  </si>
  <si>
    <t>UND.</t>
  </si>
  <si>
    <t>CANT.</t>
  </si>
  <si>
    <t xml:space="preserve">VR UNITARIO </t>
  </si>
  <si>
    <t xml:space="preserve">VR TOTAL </t>
  </si>
  <si>
    <t>PRELIMINARES</t>
  </si>
  <si>
    <t>1.1</t>
  </si>
  <si>
    <t>LOCALIZACION, TRAZADO Y REPLANTEO</t>
  </si>
  <si>
    <t>ML</t>
  </si>
  <si>
    <t>1.2</t>
  </si>
  <si>
    <t>EXCAVACIÓN MANUAL EN MATERIAL COMUN PARA ZAPATAS (Incluye retiro)</t>
  </si>
  <si>
    <t>M3</t>
  </si>
  <si>
    <t>EXCAVACIÓN MANUAL EN MATERIAL COMUN PARA VIGAS (Incluye retiro)</t>
  </si>
  <si>
    <t xml:space="preserve">CIMENTACIONES </t>
  </si>
  <si>
    <t>CONCRETO DE 3000 PSI PARA CIMENTACIONES VIGAS Y ZAPATAS</t>
  </si>
  <si>
    <t>ACERO DE REFUERZO PARA CIMENTACIONES VIGAS Y ZAPATAS</t>
  </si>
  <si>
    <t>KG</t>
  </si>
  <si>
    <t>BASE EN CONCRETO POBRE E=0.05 m 14 Mpa (2000 psi)</t>
  </si>
  <si>
    <t>M2</t>
  </si>
  <si>
    <t xml:space="preserve">ESTRUCTURA </t>
  </si>
  <si>
    <t>3.1</t>
  </si>
  <si>
    <t>CONCRETO DE 3000 PSI PARA COLIMNAS 0.15X0.30+X2.75 + FORMALETA</t>
  </si>
  <si>
    <t>3.2</t>
  </si>
  <si>
    <t>ACERO DE REFUERZO PARA COLUMNAS</t>
  </si>
  <si>
    <t>3.3</t>
  </si>
  <si>
    <t>CONCRETO DE 3000 PSI PARA VIGA CORONA 0.20X0.15 + FORMALETA</t>
  </si>
  <si>
    <t>3.4</t>
  </si>
  <si>
    <t>ACERO DE REFUERZO PARA VIGA CORONA</t>
  </si>
  <si>
    <t>3.5</t>
  </si>
  <si>
    <t>CONSTRUCCION DE PLACA PARA PISO EN CONCRETO DE 3000 PSI e=8 cm INCLUYE MALLA ELECTROSOLDADA 4 mm</t>
  </si>
  <si>
    <t>3.6</t>
  </si>
  <si>
    <t>VIGA AEREA 21 Mpa (3000 psi)</t>
  </si>
  <si>
    <t>MAMPOSTERIA</t>
  </si>
  <si>
    <t>4.1</t>
  </si>
  <si>
    <t>CONSTRUCCION DE MAMPOSTERIA EN BLOQUE No.4 e=0.10</t>
  </si>
  <si>
    <t>4.2</t>
  </si>
  <si>
    <t>PAÑETE LISO MUROS 1:5</t>
  </si>
  <si>
    <t>4.3</t>
  </si>
  <si>
    <t>PAÑETE RUSTICO MUROS 1:5</t>
  </si>
  <si>
    <t>4.4</t>
  </si>
  <si>
    <t>ESTUCO Y PINTURA EPOXICA TRES MANOS INTERIORES</t>
  </si>
  <si>
    <t>4.5</t>
  </si>
  <si>
    <t>PINTURA SOBRE PAÑETE EXTERIOR TRES MANOS</t>
  </si>
  <si>
    <t>4.6</t>
  </si>
  <si>
    <t>ALFAGIA EN CONCRETO E:0.15 m 17.5 Mpa (2500 psi) + REFUERZO</t>
  </si>
  <si>
    <t>4.7</t>
  </si>
  <si>
    <t>DINTELES EN BLOQUE 0.15 m</t>
  </si>
  <si>
    <t>CUBIERTA</t>
  </si>
  <si>
    <t xml:space="preserve">5.1 </t>
  </si>
  <si>
    <r>
      <t xml:space="preserve">CUBIERTA EN TEJA DE BARRO, MADERA ROLLIZA </t>
    </r>
    <r>
      <rPr>
        <sz val="10"/>
        <rFont val="Arial Narrow"/>
        <family val="2"/>
      </rPr>
      <t>Φ 10 cm C/60 cm PINO INMUNIZADO EN SITIO, ACABAO DEN BARELA, CIELORRAZO EN BOARD DE 6 mm PINTURA EN VINILO TIPO 1</t>
    </r>
  </si>
  <si>
    <t>5.2</t>
  </si>
  <si>
    <t>LIMAHOYAS EN LÁMINA GALVANIZADA CAL.18 DES.60</t>
  </si>
  <si>
    <t>HIDROSANITARIOS Y ELECTRICOS</t>
  </si>
  <si>
    <t>6.1</t>
  </si>
  <si>
    <t xml:space="preserve">SUMINISTRO Y CONSTRUCCIÓN DE PUNTOS HIDRÁULICOS </t>
  </si>
  <si>
    <t>UND</t>
  </si>
  <si>
    <t>6.2</t>
  </si>
  <si>
    <t>SUMINISTRO Y CONSTRUCCIÓN DE PUNTOS SANITARIOS</t>
  </si>
  <si>
    <t>6.3</t>
  </si>
  <si>
    <t>SUMINISTRO Y CONSTRUCCIÓN DE PUNTOS ELECTRICOS A 110V</t>
  </si>
  <si>
    <t>6.4</t>
  </si>
  <si>
    <t>SUMINISTRO Y CONSTRUCCIÓN DE PUNTOS ELECTRICOS A 220V</t>
  </si>
  <si>
    <t>6.5</t>
  </si>
  <si>
    <t>CAJAS DE INSPECCIÓN 0.8 X 0,8</t>
  </si>
  <si>
    <t>ENCHAPES</t>
  </si>
  <si>
    <t>7.1</t>
  </si>
  <si>
    <t>SUMINISTRO Y CONSTRUCCION DE ENCHAPE PARA PISO (Piso ceramico blanco trafico comercial 45x45)</t>
  </si>
  <si>
    <t>7.2</t>
  </si>
  <si>
    <t>SUMINISTRO Y CONSTRUCCION DE ENCHAPE PARA PARED (Ceramico blanco formato 30x60)</t>
  </si>
  <si>
    <t>CARPINTERIA, VIDRIOS Y CERRADURAS</t>
  </si>
  <si>
    <t>8.1</t>
  </si>
  <si>
    <t>PUERTA EN MADERA 1.20X2.50 INCLUYE CHAPA</t>
  </si>
  <si>
    <t>8.2</t>
  </si>
  <si>
    <t>VENTANA EN MADERA 1.30X1.50</t>
  </si>
  <si>
    <t>8.3</t>
  </si>
  <si>
    <t>PUERTA EN LAMINA GALVANIZADA CAL.18 COLOR BLANCO</t>
  </si>
  <si>
    <t>8.4</t>
  </si>
  <si>
    <t>VENTANA 60X50 (ALUMINIO NEGRO)</t>
  </si>
  <si>
    <t>8.5</t>
  </si>
  <si>
    <t>VENTANA LATERALES PASILLOS 1.0X2.7 (ALUMINIO NEGRO)</t>
  </si>
  <si>
    <t>8.6</t>
  </si>
  <si>
    <t>SUMINISTRO E INSTALACION VIDRIO 4 mm</t>
  </si>
  <si>
    <t>ACABADOS</t>
  </si>
  <si>
    <t>9.1</t>
  </si>
  <si>
    <t>Suministro e instalacion de panel Monowall de 40 mm inyectado con poliuretano expandido de alta densidad (38KG/M3) lamina de acero galvanizada C/26-26 RAL 9002-9002 ESPUMA PUR</t>
  </si>
  <si>
    <t>9.2</t>
  </si>
  <si>
    <t>Suministro e instalación de puerta corrediza italiana terminada – herrajes importados mth-700 mm (blanca – blanca) con protección alfajor frente marcos en lamina de acero inoxidable (cuartos fríos) INCLUYE MARCO</t>
  </si>
  <si>
    <t>9.3</t>
  </si>
  <si>
    <t>Guardaescoba mediacaña CONCRETO H:30</t>
  </si>
  <si>
    <t>9.4</t>
  </si>
  <si>
    <t>Esquinero Y BOCEL en PVC . Suministro e Instal (piso - antepecho)</t>
  </si>
  <si>
    <t>9.5</t>
  </si>
  <si>
    <t>Sistema de refrigeracion tipo RACK y condensador</t>
  </si>
  <si>
    <t>9.6</t>
  </si>
  <si>
    <t>Accesorios para instalacion de frio con 507 promedio 40mt</t>
  </si>
  <si>
    <t>9.7</t>
  </si>
  <si>
    <t xml:space="preserve"> Tablero electrico con contactores </t>
  </si>
  <si>
    <t>9.8</t>
  </si>
  <si>
    <t xml:space="preserve">Evaporador de media silueta con descongelacion por Resistencia
</t>
  </si>
  <si>
    <t>9.9</t>
  </si>
  <si>
    <t>Red de aire primaria comprimido de 180 PSI. Incluye. Tubería galvanizada 2" NTC3470 ERW SCHEDULE 40 presión de prueba 2300psi - Tee galvanizada de 2" SCHEDULE 40 presión máxima 200 PSI - Codo galvanizado 2" SCHEDULE 40 presión máxima 200 PSI - Unión galvanizada de 2" SCHEDULE 40 presión máxima 200 PSI - Soporte para tubería de aire en frio de sección 15.0cm x 15.0cm en riel tipo chanel en acero galvanizado calibre 14 perforado de 4.0cm x 4.0cm. Incluye los elementos de fijación. Para soportes de tubería de 1/2" a 2" - Universal galvanizada 2" presión máxima 200 PSI y Válvula de cierre metálico 2" en acero inoxidable. Presión máxima 220PSI.</t>
  </si>
  <si>
    <t>9.10</t>
  </si>
  <si>
    <t>Red de aire secundaria comprimido de 120 PSI. Incluye Tubería galvanizada 1/2" NTC-3470 ERW SCHEDULE 40 presión de prueba 700psi - Tee galvanizada de 1/2" SCHEDULE 40 presión máxima 200 PSI - Codo galvanizado 1/2" SCHEDULE 40 presión máxima 200 PSI - Unión galvanizada de 1/2" SCHEDULE 40 presión máxima 200 PSI - Soporte para tubería de aire en frio de sección 30.0cm x 15.0cm en riel tipo chanel en acero galvanizado calibre 14 perforado de 4.0cm x 4.0cm. Incluye los elementos de fijación. Para soportes de tubería de 1/2" a 2". - Universal galvanizada 1/2" presión máxima 200 PSI - Válvula de cierre metálico 1/2" en acero galvanizado presión máxima 200 PSI. y Válvula automática de alivio - Seguridad de 1/2" para presión máxima de  200PSI en bronce.</t>
  </si>
  <si>
    <t>9.11</t>
  </si>
  <si>
    <t>Red de vapor principal de 100 PSI. Incluye. Tubería en acero inox SCH 10 x 2" de espesor 60.33mm, para presión máxima 107 Kg/m - Tee en acero inoxidable de 2" SCH 10 con soldadura tipo TIG con antorcha - Codo en acero inoxidable de 2" SCH 10 con soldadura tipo TIG con antorcha - Aislamiento térmico en fibra de vidrio de espesor 1 1/2" para tubería de 2", recubierta con chaqueta de aluminio de diámetro 4" calibre 22 - Soporte para tubería de vapor de 30.0cm x30.0cm en riel
tipo chanel en acero galvanizado calibre 14 perforado de 4.0cm x 4.0cm. Incluye los elementos de fijación para soporte de tuberías de 1/2" a 2" - Válvula automática de alivio o seguridad de bronce de trabajo a presión máxima de 200kg/m de diámetro 2" y Válvula en acero inoxidable con cierre metálico 2" , soldadura tipo TIG con
antorcha. (argón) de trabajo a presión máxima de 200kg/m.</t>
  </si>
  <si>
    <t>9.12</t>
  </si>
  <si>
    <t>Red de vapor secundaria de 80 PSI. Incluye. Tubería en acero inox SCH 10 x 1/2" de espesor 13.72mm, para presión máxima 240 Kg/m - Tee inox SCH 10 DE 1/2" con soldadura tipo TIG con antorcha. (argón) - Codo inox SCH 10 DE 1/2" con soldadura tipo TIG con antorcha.(argón) - Aislamiento térmico en fibra de vidrio de espesor 1 1/2" para tubería de 1/2", recubierta con chaqueta de aluminio de diámetro 4" calibre 22 - Soporte para tubería de vapor de 30.0cm x30.0cm en riel tipo chanel en acero galvanizado calibre 14 perforado de 4.0cm x 4.0cm. Incluye los
elementos de fijación para soporte de tuberías desde 1/2" a 1" - Válvula automática de alivio o seguridad de bronce de trabajo a presión de diámetro 1/2" en acero inoxidable, para presión máxima 260kg/m y Válvula en acero inoxidable con cierre metálico 1/2", soldadura tipo TIG con antorcha. (argón) de trabajo a presión máxima de 240 Kg/m</t>
  </si>
  <si>
    <t>9.13</t>
  </si>
  <si>
    <t xml:space="preserve">Suministro e instalación de vidrio templado de 2.0 x 0.50 </t>
  </si>
  <si>
    <t>GLB</t>
  </si>
  <si>
    <t>TOTAL COSTOS DIRECTOS</t>
  </si>
  <si>
    <t>TOTAL COSTEO DIRECTO</t>
  </si>
  <si>
    <t xml:space="preserve">ADMINISTRACION   10 % </t>
  </si>
  <si>
    <t xml:space="preserve">ADMINISTRACION    % </t>
  </si>
  <si>
    <t xml:space="preserve">IMPREVISTOS  10  % </t>
  </si>
  <si>
    <t xml:space="preserve">IMPREVISTOS    % </t>
  </si>
  <si>
    <t xml:space="preserve">UTILIDAD  5 % </t>
  </si>
  <si>
    <t xml:space="preserve">UTILIDAD   % </t>
  </si>
  <si>
    <t xml:space="preserve">I.V.A. 19% sobre UTILIDAD  </t>
  </si>
  <si>
    <t>TOTAL OBRA</t>
  </si>
  <si>
    <t>NOTA: NO DEBERA SUPERAR EL VALOR UNITARIO DE NINGUN APU</t>
  </si>
  <si>
    <t>NOTA: DEBERA OFERTAR TODOS LOS ITEMS</t>
  </si>
  <si>
    <t>NOTA: NO DEBERA SUPERAR NINGUNO DE LOS COMPONENTES QUE COMPONEN EL AIU (ADMINISTRACION-IMPREVISTOS-UTILIDAD, AUN CUANDO EL TOTAL DE AIU NO SEA MAYOR AL DE LA ENTIDAD PARA EL PROCESO)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</si>
</sst>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240A]\ #,##0.00"/>
    <numFmt numFmtId="165" formatCode="0.0"/>
    <numFmt numFmtId="166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2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4" fontId="5" fillId="0" borderId="5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horizontal="right" vertical="center"/>
    </xf>
    <xf numFmtId="1" fontId="4" fillId="4" borderId="2" xfId="0" applyNumberFormat="1" applyFont="1" applyFill="1" applyBorder="1" applyAlignment="1" applyProtection="1">
      <alignment horizontal="center" vertical="center"/>
      <protection hidden="1"/>
    </xf>
    <xf numFmtId="0" fontId="4" fillId="4" borderId="3" xfId="0" applyFont="1" applyFill="1" applyBorder="1" applyAlignment="1" applyProtection="1">
      <alignment horizontal="justify" vertical="top" wrapText="1"/>
      <protection hidden="1"/>
    </xf>
    <xf numFmtId="1" fontId="4" fillId="4" borderId="1" xfId="0" applyNumberFormat="1" applyFont="1" applyFill="1" applyBorder="1" applyAlignment="1" applyProtection="1">
      <alignment horizontal="center" vertical="center"/>
      <protection hidden="1"/>
    </xf>
    <xf numFmtId="4" fontId="4" fillId="4" borderId="1" xfId="0" applyNumberFormat="1" applyFont="1" applyFill="1" applyBorder="1" applyAlignment="1" applyProtection="1">
      <alignment horizontal="center" vertical="center"/>
      <protection locked="0" hidden="1"/>
    </xf>
    <xf numFmtId="164" fontId="4" fillId="4" borderId="1" xfId="0" applyNumberFormat="1" applyFont="1" applyFill="1" applyBorder="1" applyAlignment="1" applyProtection="1">
      <alignment horizontal="right" vertical="center"/>
      <protection hidden="1"/>
    </xf>
    <xf numFmtId="164" fontId="4" fillId="4" borderId="1" xfId="0" applyNumberFormat="1" applyFont="1" applyFill="1" applyBorder="1" applyAlignment="1">
      <alignment horizontal="right" vertical="center"/>
    </xf>
    <xf numFmtId="165" fontId="5" fillId="0" borderId="1" xfId="0" applyNumberFormat="1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justify" vertical="top" wrapText="1"/>
      <protection hidden="1"/>
    </xf>
    <xf numFmtId="1" fontId="5" fillId="0" borderId="1" xfId="0" applyNumberFormat="1" applyFont="1" applyBorder="1" applyAlignment="1" applyProtection="1">
      <alignment horizontal="center" vertical="center"/>
      <protection hidden="1"/>
    </xf>
    <xf numFmtId="4" fontId="5" fillId="0" borderId="1" xfId="0" applyNumberFormat="1" applyFont="1" applyBorder="1" applyAlignment="1" applyProtection="1">
      <alignment horizontal="center" vertical="center"/>
      <protection locked="0" hidden="1"/>
    </xf>
    <xf numFmtId="164" fontId="5" fillId="0" borderId="1" xfId="0" applyNumberFormat="1" applyFont="1" applyBorder="1" applyAlignment="1" applyProtection="1">
      <alignment horizontal="right" vertical="center"/>
      <protection hidden="1"/>
    </xf>
    <xf numFmtId="164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65" fontId="4" fillId="5" borderId="2" xfId="0" applyNumberFormat="1" applyFont="1" applyFill="1" applyBorder="1" applyAlignment="1" applyProtection="1">
      <alignment horizontal="center" vertical="center"/>
      <protection hidden="1"/>
    </xf>
    <xf numFmtId="0" fontId="5" fillId="5" borderId="3" xfId="0" applyFont="1" applyFill="1" applyBorder="1" applyAlignment="1" applyProtection="1">
      <alignment horizontal="justify" vertical="top" wrapText="1"/>
      <protection hidden="1"/>
    </xf>
    <xf numFmtId="1" fontId="4" fillId="5" borderId="1" xfId="0" applyNumberFormat="1" applyFont="1" applyFill="1" applyBorder="1" applyAlignment="1" applyProtection="1">
      <alignment horizontal="center" vertical="center"/>
      <protection hidden="1"/>
    </xf>
    <xf numFmtId="4" fontId="4" fillId="5" borderId="1" xfId="0" applyNumberFormat="1" applyFont="1" applyFill="1" applyBorder="1" applyAlignment="1" applyProtection="1">
      <alignment horizontal="center" vertical="center"/>
      <protection locked="0" hidden="1"/>
    </xf>
    <xf numFmtId="164" fontId="4" fillId="5" borderId="1" xfId="0" applyNumberFormat="1" applyFont="1" applyFill="1" applyBorder="1" applyAlignment="1" applyProtection="1">
      <alignment horizontal="right" vertical="center"/>
      <protection hidden="1"/>
    </xf>
    <xf numFmtId="164" fontId="4" fillId="5" borderId="1" xfId="0" applyNumberFormat="1" applyFont="1" applyFill="1" applyBorder="1" applyAlignment="1">
      <alignment horizontal="right" vertical="center"/>
    </xf>
    <xf numFmtId="166" fontId="4" fillId="6" borderId="6" xfId="0" applyNumberFormat="1" applyFont="1" applyFill="1" applyBorder="1" applyAlignment="1" applyProtection="1">
      <alignment horizontal="center" vertical="center"/>
      <protection hidden="1"/>
    </xf>
    <xf numFmtId="166" fontId="4" fillId="6" borderId="7" xfId="0" applyNumberFormat="1" applyFont="1" applyFill="1" applyBorder="1" applyAlignment="1" applyProtection="1">
      <alignment horizontal="left" vertical="top"/>
      <protection hidden="1"/>
    </xf>
    <xf numFmtId="0" fontId="5" fillId="6" borderId="7" xfId="0" applyFont="1" applyFill="1" applyBorder="1" applyAlignment="1" applyProtection="1">
      <alignment horizontal="center" vertical="center"/>
      <protection hidden="1"/>
    </xf>
    <xf numFmtId="4" fontId="5" fillId="6" borderId="7" xfId="0" applyNumberFormat="1" applyFont="1" applyFill="1" applyBorder="1" applyAlignment="1" applyProtection="1">
      <alignment horizontal="center" vertical="center"/>
      <protection hidden="1"/>
    </xf>
    <xf numFmtId="164" fontId="5" fillId="6" borderId="7" xfId="0" applyNumberFormat="1" applyFont="1" applyFill="1" applyBorder="1" applyAlignment="1" applyProtection="1">
      <alignment horizontal="right" vertical="center"/>
      <protection hidden="1"/>
    </xf>
    <xf numFmtId="164" fontId="4" fillId="6" borderId="8" xfId="0" applyNumberFormat="1" applyFont="1" applyFill="1" applyBorder="1" applyAlignment="1">
      <alignment vertical="center"/>
    </xf>
    <xf numFmtId="164" fontId="5" fillId="6" borderId="6" xfId="0" applyNumberFormat="1" applyFont="1" applyFill="1" applyBorder="1" applyAlignment="1" applyProtection="1">
      <alignment horizontal="right" vertical="center"/>
      <protection hidden="1"/>
    </xf>
    <xf numFmtId="0" fontId="4" fillId="0" borderId="2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center"/>
    </xf>
    <xf numFmtId="4" fontId="4" fillId="0" borderId="3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164" fontId="4" fillId="7" borderId="1" xfId="0" applyNumberFormat="1" applyFont="1" applyFill="1" applyBorder="1" applyAlignment="1">
      <alignment horizontal="center" vertical="center" wrapText="1"/>
    </xf>
    <xf numFmtId="164" fontId="4" fillId="7" borderId="1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164" fontId="4" fillId="0" borderId="5" xfId="0" applyNumberFormat="1" applyFont="1" applyBorder="1" applyAlignment="1">
      <alignment horizontal="right" vertical="center"/>
    </xf>
    <xf numFmtId="164" fontId="4" fillId="6" borderId="9" xfId="0" applyNumberFormat="1" applyFont="1" applyFill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center" vertical="top"/>
    </xf>
    <xf numFmtId="4" fontId="5" fillId="0" borderId="3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right" vertical="center"/>
    </xf>
    <xf numFmtId="0" fontId="2" fillId="0" borderId="1" xfId="0" applyFont="1" applyBorder="1"/>
    <xf numFmtId="9" fontId="4" fillId="0" borderId="11" xfId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 indent="1"/>
    </xf>
    <xf numFmtId="9" fontId="4" fillId="0" borderId="12" xfId="1" applyFont="1" applyBorder="1" applyAlignment="1">
      <alignment horizontal="center" vertical="center"/>
    </xf>
    <xf numFmtId="164" fontId="5" fillId="0" borderId="12" xfId="0" applyNumberFormat="1" applyFont="1" applyBorder="1" applyAlignment="1">
      <alignment vertical="center"/>
    </xf>
    <xf numFmtId="0" fontId="5" fillId="0" borderId="3" xfId="0" applyFont="1" applyBorder="1" applyAlignment="1">
      <alignment vertical="top"/>
    </xf>
    <xf numFmtId="9" fontId="5" fillId="0" borderId="12" xfId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right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164" fontId="6" fillId="8" borderId="15" xfId="0" applyNumberFormat="1" applyFont="1" applyFill="1" applyBorder="1" applyAlignment="1">
      <alignment vertical="center"/>
    </xf>
    <xf numFmtId="0" fontId="3" fillId="7" borderId="16" xfId="0" applyFont="1" applyFill="1" applyBorder="1" applyAlignment="1">
      <alignment horizontal="center" vertical="center"/>
    </xf>
    <xf numFmtId="164" fontId="6" fillId="7" borderId="1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9" borderId="17" xfId="0" applyFont="1" applyFill="1" applyBorder="1"/>
    <xf numFmtId="0" fontId="2" fillId="9" borderId="18" xfId="0" applyFont="1" applyFill="1" applyBorder="1"/>
    <xf numFmtId="0" fontId="2" fillId="9" borderId="19" xfId="0" applyFont="1" applyFill="1" applyBorder="1"/>
    <xf numFmtId="0" fontId="3" fillId="9" borderId="20" xfId="0" applyFont="1" applyFill="1" applyBorder="1"/>
    <xf numFmtId="0" fontId="2" fillId="9" borderId="0" xfId="0" applyFont="1" applyFill="1"/>
    <xf numFmtId="0" fontId="2" fillId="9" borderId="21" xfId="0" applyFont="1" applyFill="1" applyBorder="1"/>
    <xf numFmtId="0" fontId="3" fillId="9" borderId="0" xfId="0" applyFont="1" applyFill="1" applyAlignment="1">
      <alignment horizontal="center" vertical="center" wrapText="1"/>
    </xf>
    <xf numFmtId="0" fontId="3" fillId="9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02639-B165-4BDF-B555-9412421EFF94}">
  <dimension ref="B1:M79"/>
  <sheetViews>
    <sheetView showGridLines="0" tabSelected="1" topLeftCell="A40" zoomScale="90" zoomScaleNormal="90" workbookViewId="0">
      <selection activeCell="J73" sqref="J73"/>
    </sheetView>
  </sheetViews>
  <sheetFormatPr baseColWidth="10" defaultRowHeight="12.75" x14ac:dyDescent="0.2"/>
  <cols>
    <col min="1" max="1" width="1.42578125" style="1" customWidth="1"/>
    <col min="2" max="2" width="5.28515625" style="1" customWidth="1"/>
    <col min="3" max="3" width="43" style="1" customWidth="1"/>
    <col min="4" max="4" width="6.5703125" style="1" customWidth="1"/>
    <col min="5" max="5" width="6.28515625" style="1" customWidth="1"/>
    <col min="6" max="6" width="13" style="1" customWidth="1"/>
    <col min="7" max="7" width="13.28515625" style="1" customWidth="1"/>
    <col min="8" max="8" width="1" style="1" customWidth="1"/>
    <col min="9" max="9" width="1.28515625" style="1" customWidth="1"/>
    <col min="10" max="10" width="16.28515625" style="1" customWidth="1"/>
    <col min="11" max="11" width="26.7109375" style="1" customWidth="1"/>
    <col min="12" max="12" width="27.5703125" style="1" customWidth="1"/>
    <col min="13" max="16384" width="11.42578125" style="1"/>
  </cols>
  <sheetData>
    <row r="1" spans="2:13" x14ac:dyDescent="0.2">
      <c r="K1" s="1">
        <v>1</v>
      </c>
    </row>
    <row r="2" spans="2:13" x14ac:dyDescent="0.2">
      <c r="C2" s="1" t="s">
        <v>0</v>
      </c>
      <c r="K2" s="2" t="s">
        <v>1</v>
      </c>
      <c r="L2" s="2"/>
    </row>
    <row r="3" spans="2:13" x14ac:dyDescent="0.2">
      <c r="B3" s="3" t="s">
        <v>2</v>
      </c>
      <c r="C3" s="4" t="s">
        <v>3</v>
      </c>
      <c r="D3" s="5" t="s">
        <v>4</v>
      </c>
      <c r="E3" s="6" t="s">
        <v>5</v>
      </c>
      <c r="F3" s="7" t="s">
        <v>6</v>
      </c>
      <c r="G3" s="7" t="s">
        <v>7</v>
      </c>
      <c r="K3" s="8" t="s">
        <v>6</v>
      </c>
      <c r="L3" s="8" t="s">
        <v>7</v>
      </c>
    </row>
    <row r="4" spans="2:13" x14ac:dyDescent="0.2">
      <c r="B4" s="9"/>
      <c r="C4" s="10"/>
      <c r="D4" s="11"/>
      <c r="E4" s="12"/>
      <c r="F4" s="13"/>
      <c r="G4" s="14"/>
      <c r="K4" s="15"/>
      <c r="L4" s="14"/>
    </row>
    <row r="5" spans="2:13" x14ac:dyDescent="0.2">
      <c r="B5" s="16">
        <v>1</v>
      </c>
      <c r="C5" s="17" t="s">
        <v>8</v>
      </c>
      <c r="D5" s="18"/>
      <c r="E5" s="19"/>
      <c r="F5" s="20"/>
      <c r="G5" s="21"/>
      <c r="K5" s="20"/>
      <c r="L5" s="21"/>
    </row>
    <row r="6" spans="2:13" x14ac:dyDescent="0.2">
      <c r="B6" s="22" t="s">
        <v>9</v>
      </c>
      <c r="C6" s="23" t="s">
        <v>10</v>
      </c>
      <c r="D6" s="24" t="s">
        <v>11</v>
      </c>
      <c r="E6" s="25">
        <v>79.95</v>
      </c>
      <c r="F6" s="26">
        <v>4065</v>
      </c>
      <c r="G6" s="27">
        <f>+F6*E6</f>
        <v>324996.75</v>
      </c>
      <c r="K6" s="26"/>
      <c r="L6" s="27">
        <f>+K6*E6</f>
        <v>0</v>
      </c>
      <c r="M6" s="28" t="str">
        <f>+IF(K6&gt;$F6,"NO CUMPLE", "CUMPLE")</f>
        <v>CUMPLE</v>
      </c>
    </row>
    <row r="7" spans="2:13" ht="25.5" x14ac:dyDescent="0.2">
      <c r="B7" s="22" t="s">
        <v>12</v>
      </c>
      <c r="C7" s="23" t="s">
        <v>13</v>
      </c>
      <c r="D7" s="24" t="s">
        <v>14</v>
      </c>
      <c r="E7" s="25">
        <f>0.9*9</f>
        <v>8.1</v>
      </c>
      <c r="F7" s="26">
        <v>60449</v>
      </c>
      <c r="G7" s="27">
        <f t="shared" ref="G7:G8" si="0">+F7*E7</f>
        <v>489636.89999999997</v>
      </c>
      <c r="K7" s="26"/>
      <c r="L7" s="27">
        <f>+K7*E7</f>
        <v>0</v>
      </c>
      <c r="M7" s="28" t="str">
        <f t="shared" ref="M7:M60" si="1">+IF(K7&gt;$F7,"NO CUMPLE", "CUMPLE")</f>
        <v>CUMPLE</v>
      </c>
    </row>
    <row r="8" spans="2:13" ht="25.5" x14ac:dyDescent="0.2">
      <c r="B8" s="22">
        <v>1.3</v>
      </c>
      <c r="C8" s="23" t="s">
        <v>15</v>
      </c>
      <c r="D8" s="24" t="s">
        <v>14</v>
      </c>
      <c r="E8" s="25">
        <f>7.71*0.2</f>
        <v>1.542</v>
      </c>
      <c r="F8" s="26">
        <v>60449</v>
      </c>
      <c r="G8" s="27">
        <f t="shared" si="0"/>
        <v>93212.358000000007</v>
      </c>
      <c r="K8" s="26"/>
      <c r="L8" s="27">
        <f>+K8*E8</f>
        <v>0</v>
      </c>
      <c r="M8" s="28" t="str">
        <f t="shared" si="1"/>
        <v>CUMPLE</v>
      </c>
    </row>
    <row r="9" spans="2:13" x14ac:dyDescent="0.2">
      <c r="B9" s="29"/>
      <c r="C9" s="30" t="s">
        <v>16</v>
      </c>
      <c r="D9" s="31"/>
      <c r="E9" s="32"/>
      <c r="F9" s="33"/>
      <c r="G9" s="34"/>
      <c r="K9" s="33"/>
      <c r="L9" s="34"/>
      <c r="M9" s="28"/>
    </row>
    <row r="10" spans="2:13" ht="25.5" x14ac:dyDescent="0.2">
      <c r="B10" s="22">
        <v>2.1</v>
      </c>
      <c r="C10" s="23" t="s">
        <v>17</v>
      </c>
      <c r="D10" s="24" t="s">
        <v>14</v>
      </c>
      <c r="E10" s="25">
        <v>9.6419999999999995</v>
      </c>
      <c r="F10" s="26">
        <v>624403</v>
      </c>
      <c r="G10" s="27">
        <f t="shared" ref="G10:G19" si="2">+F10*E10</f>
        <v>6020493.7259999998</v>
      </c>
      <c r="K10" s="26"/>
      <c r="L10" s="27">
        <f>+K10*E10</f>
        <v>0</v>
      </c>
      <c r="M10" s="28" t="str">
        <f t="shared" si="1"/>
        <v>CUMPLE</v>
      </c>
    </row>
    <row r="11" spans="2:13" ht="25.5" x14ac:dyDescent="0.2">
      <c r="B11" s="22">
        <v>2.2000000000000002</v>
      </c>
      <c r="C11" s="23" t="s">
        <v>18</v>
      </c>
      <c r="D11" s="24" t="s">
        <v>19</v>
      </c>
      <c r="E11" s="25">
        <v>195</v>
      </c>
      <c r="F11" s="26">
        <v>4651</v>
      </c>
      <c r="G11" s="27">
        <f t="shared" si="2"/>
        <v>906945</v>
      </c>
      <c r="K11" s="26"/>
      <c r="L11" s="27">
        <f>+K11*E11</f>
        <v>0</v>
      </c>
      <c r="M11" s="28" t="str">
        <f t="shared" si="1"/>
        <v>CUMPLE</v>
      </c>
    </row>
    <row r="12" spans="2:13" ht="25.5" x14ac:dyDescent="0.2">
      <c r="B12" s="22">
        <v>2.2999999999999998</v>
      </c>
      <c r="C12" s="23" t="s">
        <v>20</v>
      </c>
      <c r="D12" s="24" t="s">
        <v>21</v>
      </c>
      <c r="E12" s="25">
        <v>16.312000000000001</v>
      </c>
      <c r="F12" s="26">
        <v>29457</v>
      </c>
      <c r="G12" s="27">
        <f t="shared" si="2"/>
        <v>480502.58400000003</v>
      </c>
      <c r="K12" s="26"/>
      <c r="L12" s="27">
        <f>+K12*E12</f>
        <v>0</v>
      </c>
      <c r="M12" s="28" t="str">
        <f t="shared" si="1"/>
        <v>CUMPLE</v>
      </c>
    </row>
    <row r="13" spans="2:13" x14ac:dyDescent="0.2">
      <c r="B13" s="29"/>
      <c r="C13" s="30" t="s">
        <v>22</v>
      </c>
      <c r="D13" s="31"/>
      <c r="E13" s="32"/>
      <c r="F13" s="33"/>
      <c r="G13" s="34"/>
      <c r="K13" s="33"/>
      <c r="L13" s="34"/>
      <c r="M13" s="28"/>
    </row>
    <row r="14" spans="2:13" ht="25.5" x14ac:dyDescent="0.2">
      <c r="B14" s="22" t="s">
        <v>23</v>
      </c>
      <c r="C14" s="23" t="s">
        <v>24</v>
      </c>
      <c r="D14" s="24" t="s">
        <v>14</v>
      </c>
      <c r="E14" s="25">
        <v>1.1100000000000001</v>
      </c>
      <c r="F14" s="26">
        <v>636287</v>
      </c>
      <c r="G14" s="27">
        <f t="shared" si="2"/>
        <v>706278.57000000007</v>
      </c>
      <c r="K14" s="26"/>
      <c r="L14" s="27">
        <f t="shared" ref="L14:L19" si="3">+K14*E14</f>
        <v>0</v>
      </c>
      <c r="M14" s="28" t="str">
        <f t="shared" si="1"/>
        <v>CUMPLE</v>
      </c>
    </row>
    <row r="15" spans="2:13" x14ac:dyDescent="0.2">
      <c r="B15" s="22" t="s">
        <v>25</v>
      </c>
      <c r="C15" s="23" t="s">
        <v>26</v>
      </c>
      <c r="D15" s="24" t="s">
        <v>19</v>
      </c>
      <c r="E15" s="25">
        <v>167.7</v>
      </c>
      <c r="F15" s="26">
        <v>4651</v>
      </c>
      <c r="G15" s="27">
        <f t="shared" si="2"/>
        <v>779972.7</v>
      </c>
      <c r="K15" s="26"/>
      <c r="L15" s="27">
        <f t="shared" si="3"/>
        <v>0</v>
      </c>
      <c r="M15" s="28" t="str">
        <f t="shared" si="1"/>
        <v>CUMPLE</v>
      </c>
    </row>
    <row r="16" spans="2:13" ht="25.5" x14ac:dyDescent="0.2">
      <c r="B16" s="22" t="s">
        <v>27</v>
      </c>
      <c r="C16" s="23" t="s">
        <v>28</v>
      </c>
      <c r="D16" s="24" t="s">
        <v>14</v>
      </c>
      <c r="E16" s="25">
        <v>1.1599999999999999</v>
      </c>
      <c r="F16" s="26">
        <v>636287</v>
      </c>
      <c r="G16" s="27">
        <f t="shared" si="2"/>
        <v>738092.91999999993</v>
      </c>
      <c r="K16" s="26"/>
      <c r="L16" s="27">
        <f t="shared" si="3"/>
        <v>0</v>
      </c>
      <c r="M16" s="28" t="str">
        <f t="shared" si="1"/>
        <v>CUMPLE</v>
      </c>
    </row>
    <row r="17" spans="2:13" x14ac:dyDescent="0.2">
      <c r="B17" s="22" t="s">
        <v>29</v>
      </c>
      <c r="C17" s="23" t="s">
        <v>30</v>
      </c>
      <c r="D17" s="24" t="s">
        <v>19</v>
      </c>
      <c r="E17" s="25">
        <v>261.3</v>
      </c>
      <c r="F17" s="26">
        <v>4651</v>
      </c>
      <c r="G17" s="27">
        <f t="shared" si="2"/>
        <v>1215306.3</v>
      </c>
      <c r="K17" s="26"/>
      <c r="L17" s="27">
        <f t="shared" si="3"/>
        <v>0</v>
      </c>
      <c r="M17" s="28" t="str">
        <f t="shared" si="1"/>
        <v>CUMPLE</v>
      </c>
    </row>
    <row r="18" spans="2:13" ht="38.25" x14ac:dyDescent="0.2">
      <c r="B18" s="22" t="s">
        <v>31</v>
      </c>
      <c r="C18" s="23" t="s">
        <v>32</v>
      </c>
      <c r="D18" s="24" t="s">
        <v>21</v>
      </c>
      <c r="E18" s="25">
        <v>73.95</v>
      </c>
      <c r="F18" s="26">
        <v>80678</v>
      </c>
      <c r="G18" s="27">
        <f t="shared" si="2"/>
        <v>5966138.1000000006</v>
      </c>
      <c r="K18" s="26"/>
      <c r="L18" s="27">
        <f t="shared" si="3"/>
        <v>0</v>
      </c>
      <c r="M18" s="28" t="str">
        <f t="shared" si="1"/>
        <v>CUMPLE</v>
      </c>
    </row>
    <row r="19" spans="2:13" x14ac:dyDescent="0.2">
      <c r="B19" s="22" t="s">
        <v>33</v>
      </c>
      <c r="C19" s="23" t="s">
        <v>34</v>
      </c>
      <c r="D19" s="24" t="s">
        <v>14</v>
      </c>
      <c r="E19" s="25">
        <f>(0.2*0.15*36.56)</f>
        <v>1.0968</v>
      </c>
      <c r="F19" s="26">
        <v>948035</v>
      </c>
      <c r="G19" s="27">
        <f t="shared" si="2"/>
        <v>1039804.7879999999</v>
      </c>
      <c r="K19" s="26"/>
      <c r="L19" s="27">
        <f t="shared" si="3"/>
        <v>0</v>
      </c>
      <c r="M19" s="28" t="str">
        <f t="shared" si="1"/>
        <v>CUMPLE</v>
      </c>
    </row>
    <row r="20" spans="2:13" x14ac:dyDescent="0.2">
      <c r="B20" s="29"/>
      <c r="C20" s="30" t="s">
        <v>35</v>
      </c>
      <c r="D20" s="31"/>
      <c r="E20" s="32"/>
      <c r="F20" s="33"/>
      <c r="G20" s="34"/>
      <c r="K20" s="33"/>
      <c r="L20" s="34"/>
      <c r="M20" s="28"/>
    </row>
    <row r="21" spans="2:13" ht="25.5" x14ac:dyDescent="0.2">
      <c r="B21" s="22" t="s">
        <v>36</v>
      </c>
      <c r="C21" s="23" t="s">
        <v>37</v>
      </c>
      <c r="D21" s="24" t="s">
        <v>21</v>
      </c>
      <c r="E21" s="25">
        <v>115</v>
      </c>
      <c r="F21" s="26">
        <v>45585</v>
      </c>
      <c r="G21" s="27">
        <f t="shared" ref="G21:G27" si="4">+F21*E21</f>
        <v>5242275</v>
      </c>
      <c r="K21" s="26"/>
      <c r="L21" s="27">
        <f t="shared" ref="L21:L27" si="5">+K21*E21</f>
        <v>0</v>
      </c>
      <c r="M21" s="28" t="str">
        <f t="shared" si="1"/>
        <v>CUMPLE</v>
      </c>
    </row>
    <row r="22" spans="2:13" x14ac:dyDescent="0.2">
      <c r="B22" s="22" t="s">
        <v>38</v>
      </c>
      <c r="C22" s="23" t="s">
        <v>39</v>
      </c>
      <c r="D22" s="24" t="s">
        <v>21</v>
      </c>
      <c r="E22" s="25">
        <v>108</v>
      </c>
      <c r="F22" s="26">
        <v>24413</v>
      </c>
      <c r="G22" s="27">
        <f t="shared" si="4"/>
        <v>2636604</v>
      </c>
      <c r="K22" s="26"/>
      <c r="L22" s="27">
        <f t="shared" si="5"/>
        <v>0</v>
      </c>
      <c r="M22" s="28" t="str">
        <f t="shared" si="1"/>
        <v>CUMPLE</v>
      </c>
    </row>
    <row r="23" spans="2:13" x14ac:dyDescent="0.2">
      <c r="B23" s="22" t="s">
        <v>40</v>
      </c>
      <c r="C23" s="23" t="s">
        <v>41</v>
      </c>
      <c r="D23" s="24" t="s">
        <v>21</v>
      </c>
      <c r="E23" s="25">
        <v>108</v>
      </c>
      <c r="F23" s="26">
        <v>28357</v>
      </c>
      <c r="G23" s="27">
        <f t="shared" si="4"/>
        <v>3062556</v>
      </c>
      <c r="K23" s="26"/>
      <c r="L23" s="27">
        <f t="shared" si="5"/>
        <v>0</v>
      </c>
      <c r="M23" s="28" t="str">
        <f t="shared" si="1"/>
        <v>CUMPLE</v>
      </c>
    </row>
    <row r="24" spans="2:13" ht="25.5" x14ac:dyDescent="0.2">
      <c r="B24" s="22" t="s">
        <v>42</v>
      </c>
      <c r="C24" s="23" t="s">
        <v>43</v>
      </c>
      <c r="D24" s="24" t="s">
        <v>21</v>
      </c>
      <c r="E24" s="25">
        <v>108</v>
      </c>
      <c r="F24" s="26">
        <v>18690</v>
      </c>
      <c r="G24" s="27">
        <f t="shared" si="4"/>
        <v>2018520</v>
      </c>
      <c r="K24" s="26"/>
      <c r="L24" s="27">
        <f t="shared" si="5"/>
        <v>0</v>
      </c>
      <c r="M24" s="28" t="str">
        <f t="shared" si="1"/>
        <v>CUMPLE</v>
      </c>
    </row>
    <row r="25" spans="2:13" x14ac:dyDescent="0.2">
      <c r="B25" s="22" t="s">
        <v>44</v>
      </c>
      <c r="C25" s="23" t="s">
        <v>45</v>
      </c>
      <c r="D25" s="24" t="s">
        <v>21</v>
      </c>
      <c r="E25" s="25">
        <v>108</v>
      </c>
      <c r="F25" s="26">
        <v>6517</v>
      </c>
      <c r="G25" s="27">
        <f t="shared" si="4"/>
        <v>703836</v>
      </c>
      <c r="K25" s="26"/>
      <c r="L25" s="27">
        <f t="shared" si="5"/>
        <v>0</v>
      </c>
      <c r="M25" s="28" t="str">
        <f t="shared" si="1"/>
        <v>CUMPLE</v>
      </c>
    </row>
    <row r="26" spans="2:13" ht="25.5" x14ac:dyDescent="0.2">
      <c r="B26" s="22" t="s">
        <v>46</v>
      </c>
      <c r="C26" s="23" t="s">
        <v>47</v>
      </c>
      <c r="D26" s="24" t="s">
        <v>11</v>
      </c>
      <c r="E26" s="25">
        <v>4.4000000000000004</v>
      </c>
      <c r="F26" s="26">
        <v>28545</v>
      </c>
      <c r="G26" s="27">
        <f t="shared" si="4"/>
        <v>125598.00000000001</v>
      </c>
      <c r="K26" s="26"/>
      <c r="L26" s="27">
        <f t="shared" si="5"/>
        <v>0</v>
      </c>
      <c r="M26" s="28" t="str">
        <f t="shared" si="1"/>
        <v>CUMPLE</v>
      </c>
    </row>
    <row r="27" spans="2:13" x14ac:dyDescent="0.2">
      <c r="B27" s="22" t="s">
        <v>48</v>
      </c>
      <c r="C27" s="23" t="s">
        <v>49</v>
      </c>
      <c r="D27" s="24" t="s">
        <v>11</v>
      </c>
      <c r="E27" s="25">
        <v>5.2</v>
      </c>
      <c r="F27" s="26">
        <v>33942</v>
      </c>
      <c r="G27" s="27">
        <f t="shared" si="4"/>
        <v>176498.4</v>
      </c>
      <c r="K27" s="26"/>
      <c r="L27" s="27">
        <f t="shared" si="5"/>
        <v>0</v>
      </c>
      <c r="M27" s="28" t="str">
        <f>+IF(K27&gt;$F27,"NO CUMPLE", "CUMPLE")</f>
        <v>CUMPLE</v>
      </c>
    </row>
    <row r="28" spans="2:13" x14ac:dyDescent="0.2">
      <c r="B28" s="29"/>
      <c r="C28" s="30" t="s">
        <v>50</v>
      </c>
      <c r="D28" s="31"/>
      <c r="E28" s="32"/>
      <c r="F28" s="33"/>
      <c r="G28" s="34"/>
      <c r="K28" s="33"/>
      <c r="L28" s="34"/>
      <c r="M28" s="28"/>
    </row>
    <row r="29" spans="2:13" ht="51" x14ac:dyDescent="0.2">
      <c r="B29" s="22" t="s">
        <v>51</v>
      </c>
      <c r="C29" s="23" t="s">
        <v>52</v>
      </c>
      <c r="D29" s="24" t="s">
        <v>21</v>
      </c>
      <c r="E29" s="25">
        <v>77.819999999999993</v>
      </c>
      <c r="F29" s="26">
        <v>110863</v>
      </c>
      <c r="G29" s="27">
        <f t="shared" ref="G29:G36" si="6">+F29*E29</f>
        <v>8627358.6600000001</v>
      </c>
      <c r="K29" s="26"/>
      <c r="L29" s="27">
        <f>+K29*E29</f>
        <v>0</v>
      </c>
      <c r="M29" s="28" t="str">
        <f t="shared" si="1"/>
        <v>CUMPLE</v>
      </c>
    </row>
    <row r="30" spans="2:13" x14ac:dyDescent="0.2">
      <c r="B30" s="22" t="s">
        <v>53</v>
      </c>
      <c r="C30" s="23" t="s">
        <v>54</v>
      </c>
      <c r="D30" s="24" t="s">
        <v>11</v>
      </c>
      <c r="E30" s="25">
        <v>16.399999999999999</v>
      </c>
      <c r="F30" s="26">
        <v>56878</v>
      </c>
      <c r="G30" s="27">
        <f t="shared" si="6"/>
        <v>932799.2</v>
      </c>
      <c r="K30" s="26"/>
      <c r="L30" s="27">
        <f>+K30*E30</f>
        <v>0</v>
      </c>
      <c r="M30" s="28" t="str">
        <f t="shared" si="1"/>
        <v>CUMPLE</v>
      </c>
    </row>
    <row r="31" spans="2:13" x14ac:dyDescent="0.2">
      <c r="B31" s="29"/>
      <c r="C31" s="30" t="s">
        <v>55</v>
      </c>
      <c r="D31" s="31"/>
      <c r="E31" s="32"/>
      <c r="F31" s="33"/>
      <c r="G31" s="34"/>
      <c r="K31" s="33"/>
      <c r="L31" s="34"/>
      <c r="M31" s="28"/>
    </row>
    <row r="32" spans="2:13" ht="25.5" x14ac:dyDescent="0.2">
      <c r="B32" s="22" t="s">
        <v>56</v>
      </c>
      <c r="C32" s="23" t="s">
        <v>57</v>
      </c>
      <c r="D32" s="24" t="s">
        <v>58</v>
      </c>
      <c r="E32" s="25">
        <v>5</v>
      </c>
      <c r="F32" s="26">
        <v>78187</v>
      </c>
      <c r="G32" s="27">
        <f t="shared" si="6"/>
        <v>390935</v>
      </c>
      <c r="K32" s="26"/>
      <c r="L32" s="27">
        <f>+K32*E32</f>
        <v>0</v>
      </c>
      <c r="M32" s="28" t="str">
        <f t="shared" si="1"/>
        <v>CUMPLE</v>
      </c>
    </row>
    <row r="33" spans="2:13" x14ac:dyDescent="0.2">
      <c r="B33" s="22" t="s">
        <v>59</v>
      </c>
      <c r="C33" s="22" t="s">
        <v>60</v>
      </c>
      <c r="D33" s="24" t="s">
        <v>58</v>
      </c>
      <c r="E33" s="25">
        <v>4</v>
      </c>
      <c r="F33" s="26">
        <v>125306</v>
      </c>
      <c r="G33" s="27">
        <f t="shared" si="6"/>
        <v>501224</v>
      </c>
      <c r="K33" s="26"/>
      <c r="L33" s="27">
        <f>+K33*E33</f>
        <v>0</v>
      </c>
      <c r="M33" s="28" t="str">
        <f t="shared" si="1"/>
        <v>CUMPLE</v>
      </c>
    </row>
    <row r="34" spans="2:13" x14ac:dyDescent="0.2">
      <c r="B34" s="22" t="s">
        <v>61</v>
      </c>
      <c r="C34" s="22" t="s">
        <v>62</v>
      </c>
      <c r="D34" s="24" t="s">
        <v>58</v>
      </c>
      <c r="E34" s="25">
        <v>24</v>
      </c>
      <c r="F34" s="26">
        <v>71750</v>
      </c>
      <c r="G34" s="27">
        <f t="shared" si="6"/>
        <v>1722000</v>
      </c>
      <c r="H34" s="27"/>
      <c r="K34" s="26"/>
      <c r="L34" s="27">
        <f>+K34*E34</f>
        <v>0</v>
      </c>
      <c r="M34" s="28" t="str">
        <f t="shared" si="1"/>
        <v>CUMPLE</v>
      </c>
    </row>
    <row r="35" spans="2:13" x14ac:dyDescent="0.2">
      <c r="B35" s="22" t="s">
        <v>63</v>
      </c>
      <c r="C35" s="22" t="s">
        <v>64</v>
      </c>
      <c r="D35" s="24" t="s">
        <v>58</v>
      </c>
      <c r="E35" s="25">
        <v>6</v>
      </c>
      <c r="F35" s="26">
        <v>92750</v>
      </c>
      <c r="G35" s="27">
        <f t="shared" si="6"/>
        <v>556500</v>
      </c>
      <c r="K35" s="26"/>
      <c r="L35" s="27">
        <f>+K35*E35</f>
        <v>0</v>
      </c>
      <c r="M35" s="28" t="str">
        <f t="shared" si="1"/>
        <v>CUMPLE</v>
      </c>
    </row>
    <row r="36" spans="2:13" x14ac:dyDescent="0.2">
      <c r="B36" s="22" t="s">
        <v>65</v>
      </c>
      <c r="C36" s="22" t="s">
        <v>66</v>
      </c>
      <c r="D36" s="24" t="s">
        <v>58</v>
      </c>
      <c r="E36" s="25">
        <v>1</v>
      </c>
      <c r="F36" s="26">
        <v>451997</v>
      </c>
      <c r="G36" s="27">
        <f t="shared" si="6"/>
        <v>451997</v>
      </c>
      <c r="K36" s="26"/>
      <c r="L36" s="27">
        <f>+K36*E36</f>
        <v>0</v>
      </c>
      <c r="M36" s="28" t="str">
        <f t="shared" si="1"/>
        <v>CUMPLE</v>
      </c>
    </row>
    <row r="37" spans="2:13" x14ac:dyDescent="0.2">
      <c r="B37" s="29"/>
      <c r="C37" s="30" t="s">
        <v>67</v>
      </c>
      <c r="D37" s="31"/>
      <c r="E37" s="32"/>
      <c r="F37" s="33"/>
      <c r="G37" s="34"/>
      <c r="K37" s="33"/>
      <c r="L37" s="34"/>
      <c r="M37" s="28"/>
    </row>
    <row r="38" spans="2:13" x14ac:dyDescent="0.2">
      <c r="B38" s="22" t="s">
        <v>68</v>
      </c>
      <c r="C38" s="22" t="s">
        <v>69</v>
      </c>
      <c r="D38" s="24" t="s">
        <v>21</v>
      </c>
      <c r="E38" s="25">
        <v>37.36</v>
      </c>
      <c r="F38" s="26">
        <v>55343</v>
      </c>
      <c r="G38" s="27">
        <f t="shared" ref="G38:G39" si="7">+F38*E38</f>
        <v>2067614.48</v>
      </c>
      <c r="K38" s="26"/>
      <c r="L38" s="27">
        <f>+K38*E38</f>
        <v>0</v>
      </c>
      <c r="M38" s="28" t="str">
        <f t="shared" ref="M38:M39" si="8">+IF(K38&gt;$F38,"NO CUMPLE", "CUMPLE")</f>
        <v>CUMPLE</v>
      </c>
    </row>
    <row r="39" spans="2:13" x14ac:dyDescent="0.2">
      <c r="B39" s="22" t="s">
        <v>70</v>
      </c>
      <c r="C39" s="22" t="s">
        <v>71</v>
      </c>
      <c r="D39" s="24" t="s">
        <v>21</v>
      </c>
      <c r="E39" s="25">
        <v>15</v>
      </c>
      <c r="F39" s="26">
        <v>62253</v>
      </c>
      <c r="G39" s="27">
        <f t="shared" si="7"/>
        <v>933795</v>
      </c>
      <c r="K39" s="26"/>
      <c r="L39" s="27">
        <f>+K39*E39</f>
        <v>0</v>
      </c>
      <c r="M39" s="28" t="str">
        <f t="shared" si="8"/>
        <v>CUMPLE</v>
      </c>
    </row>
    <row r="40" spans="2:13" x14ac:dyDescent="0.2">
      <c r="B40" s="29"/>
      <c r="C40" s="30" t="s">
        <v>72</v>
      </c>
      <c r="D40" s="31"/>
      <c r="E40" s="32"/>
      <c r="F40" s="33"/>
      <c r="G40" s="34"/>
      <c r="K40" s="33"/>
      <c r="L40" s="34"/>
    </row>
    <row r="41" spans="2:13" x14ac:dyDescent="0.2">
      <c r="B41" s="22" t="s">
        <v>73</v>
      </c>
      <c r="C41" s="22" t="s">
        <v>74</v>
      </c>
      <c r="D41" s="24" t="s">
        <v>58</v>
      </c>
      <c r="E41" s="25">
        <v>1</v>
      </c>
      <c r="F41" s="26">
        <v>3236750</v>
      </c>
      <c r="G41" s="27">
        <f t="shared" ref="G41:G46" si="9">+F41*E41</f>
        <v>3236750</v>
      </c>
      <c r="K41" s="26"/>
      <c r="L41" s="27">
        <f t="shared" ref="L41:L46" si="10">+K41*E41</f>
        <v>0</v>
      </c>
      <c r="M41" s="28" t="str">
        <f t="shared" ref="M41:M45" si="11">+IF(K41&gt;$F41,"NO CUMPLE", "CUMPLE")</f>
        <v>CUMPLE</v>
      </c>
    </row>
    <row r="42" spans="2:13" x14ac:dyDescent="0.2">
      <c r="B42" s="22" t="s">
        <v>75</v>
      </c>
      <c r="C42" s="22" t="s">
        <v>76</v>
      </c>
      <c r="D42" s="24" t="s">
        <v>58</v>
      </c>
      <c r="E42" s="25">
        <v>1</v>
      </c>
      <c r="F42" s="26">
        <v>2136750</v>
      </c>
      <c r="G42" s="27">
        <f t="shared" si="9"/>
        <v>2136750</v>
      </c>
      <c r="K42" s="26"/>
      <c r="L42" s="27">
        <f t="shared" si="10"/>
        <v>0</v>
      </c>
      <c r="M42" s="28" t="str">
        <f t="shared" si="11"/>
        <v>CUMPLE</v>
      </c>
    </row>
    <row r="43" spans="2:13" x14ac:dyDescent="0.2">
      <c r="B43" s="22" t="s">
        <v>77</v>
      </c>
      <c r="C43" s="22" t="s">
        <v>78</v>
      </c>
      <c r="D43" s="24" t="s">
        <v>58</v>
      </c>
      <c r="E43" s="25">
        <v>6</v>
      </c>
      <c r="F43" s="26">
        <v>396650</v>
      </c>
      <c r="G43" s="27">
        <f t="shared" si="9"/>
        <v>2379900</v>
      </c>
      <c r="K43" s="26"/>
      <c r="L43" s="27">
        <f t="shared" si="10"/>
        <v>0</v>
      </c>
      <c r="M43" s="28" t="str">
        <f t="shared" si="11"/>
        <v>CUMPLE</v>
      </c>
    </row>
    <row r="44" spans="2:13" x14ac:dyDescent="0.2">
      <c r="B44" s="22" t="s">
        <v>79</v>
      </c>
      <c r="C44" s="22" t="s">
        <v>80</v>
      </c>
      <c r="D44" s="24" t="s">
        <v>58</v>
      </c>
      <c r="E44" s="25">
        <v>1</v>
      </c>
      <c r="F44" s="26">
        <v>129650</v>
      </c>
      <c r="G44" s="27">
        <f t="shared" si="9"/>
        <v>129650</v>
      </c>
      <c r="K44" s="26"/>
      <c r="L44" s="27">
        <f t="shared" si="10"/>
        <v>0</v>
      </c>
      <c r="M44" s="28" t="str">
        <f t="shared" si="11"/>
        <v>CUMPLE</v>
      </c>
    </row>
    <row r="45" spans="2:13" x14ac:dyDescent="0.2">
      <c r="B45" s="22" t="s">
        <v>81</v>
      </c>
      <c r="C45" s="22" t="s">
        <v>82</v>
      </c>
      <c r="D45" s="24" t="s">
        <v>58</v>
      </c>
      <c r="E45" s="25">
        <v>1</v>
      </c>
      <c r="F45" s="26">
        <v>926750</v>
      </c>
      <c r="G45" s="27">
        <f t="shared" si="9"/>
        <v>926750</v>
      </c>
      <c r="K45" s="26"/>
      <c r="L45" s="27">
        <f t="shared" si="10"/>
        <v>0</v>
      </c>
      <c r="M45" s="28" t="str">
        <f t="shared" si="11"/>
        <v>CUMPLE</v>
      </c>
    </row>
    <row r="46" spans="2:13" x14ac:dyDescent="0.2">
      <c r="B46" s="22" t="s">
        <v>83</v>
      </c>
      <c r="C46" s="22" t="s">
        <v>84</v>
      </c>
      <c r="D46" s="24" t="s">
        <v>21</v>
      </c>
      <c r="E46" s="25">
        <f>(1.3*1.5)+(0.6*0.5)+(1*2.7)</f>
        <v>4.95</v>
      </c>
      <c r="F46" s="26">
        <v>45609</v>
      </c>
      <c r="G46" s="27">
        <f t="shared" si="9"/>
        <v>225764.55000000002</v>
      </c>
      <c r="K46" s="26"/>
      <c r="L46" s="27">
        <f t="shared" si="10"/>
        <v>0</v>
      </c>
      <c r="M46" s="28" t="str">
        <f t="shared" si="1"/>
        <v>CUMPLE</v>
      </c>
    </row>
    <row r="47" spans="2:13" x14ac:dyDescent="0.2">
      <c r="B47" s="29"/>
      <c r="C47" s="30" t="s">
        <v>85</v>
      </c>
      <c r="D47" s="31"/>
      <c r="E47" s="32"/>
      <c r="F47" s="33"/>
      <c r="G47" s="34"/>
      <c r="K47" s="33"/>
      <c r="L47" s="33"/>
    </row>
    <row r="48" spans="2:13" x14ac:dyDescent="0.2">
      <c r="B48" s="22" t="s">
        <v>86</v>
      </c>
      <c r="C48" s="22" t="s">
        <v>87</v>
      </c>
      <c r="D48" s="24" t="s">
        <v>21</v>
      </c>
      <c r="E48" s="25">
        <v>123</v>
      </c>
      <c r="F48" s="26">
        <v>298000</v>
      </c>
      <c r="G48" s="27">
        <f t="shared" ref="G48:G60" si="12">+F48*E48</f>
        <v>36654000</v>
      </c>
      <c r="K48" s="26"/>
      <c r="L48" s="27">
        <f t="shared" ref="L48:L60" si="13">+K48*E48</f>
        <v>0</v>
      </c>
      <c r="M48" s="28" t="str">
        <f t="shared" si="1"/>
        <v>CUMPLE</v>
      </c>
    </row>
    <row r="49" spans="2:13" x14ac:dyDescent="0.2">
      <c r="B49" s="22" t="s">
        <v>88</v>
      </c>
      <c r="C49" s="22" t="s">
        <v>89</v>
      </c>
      <c r="D49" s="24" t="s">
        <v>11</v>
      </c>
      <c r="E49" s="25">
        <v>9</v>
      </c>
      <c r="F49" s="26">
        <v>3200000</v>
      </c>
      <c r="G49" s="27">
        <f t="shared" si="12"/>
        <v>28800000</v>
      </c>
      <c r="K49" s="26"/>
      <c r="L49" s="27">
        <f t="shared" si="13"/>
        <v>0</v>
      </c>
      <c r="M49" s="28" t="str">
        <f t="shared" si="1"/>
        <v>CUMPLE</v>
      </c>
    </row>
    <row r="50" spans="2:13" x14ac:dyDescent="0.2">
      <c r="B50" s="22" t="s">
        <v>90</v>
      </c>
      <c r="C50" s="22" t="s">
        <v>91</v>
      </c>
      <c r="D50" s="24" t="s">
        <v>11</v>
      </c>
      <c r="E50" s="25">
        <v>64</v>
      </c>
      <c r="F50" s="26">
        <v>41000</v>
      </c>
      <c r="G50" s="27">
        <f t="shared" si="12"/>
        <v>2624000</v>
      </c>
      <c r="K50" s="26"/>
      <c r="L50" s="27">
        <f t="shared" si="13"/>
        <v>0</v>
      </c>
      <c r="M50" s="28" t="str">
        <f t="shared" si="1"/>
        <v>CUMPLE</v>
      </c>
    </row>
    <row r="51" spans="2:13" x14ac:dyDescent="0.2">
      <c r="B51" s="22" t="s">
        <v>92</v>
      </c>
      <c r="C51" s="22" t="s">
        <v>93</v>
      </c>
      <c r="D51" s="24" t="s">
        <v>11</v>
      </c>
      <c r="E51" s="25">
        <v>200</v>
      </c>
      <c r="F51" s="26">
        <v>27000</v>
      </c>
      <c r="G51" s="27">
        <f t="shared" si="12"/>
        <v>5400000</v>
      </c>
      <c r="K51" s="26"/>
      <c r="L51" s="27">
        <f t="shared" si="13"/>
        <v>0</v>
      </c>
      <c r="M51" s="28" t="str">
        <f t="shared" si="1"/>
        <v>CUMPLE</v>
      </c>
    </row>
    <row r="52" spans="2:13" x14ac:dyDescent="0.2">
      <c r="B52" s="22" t="s">
        <v>94</v>
      </c>
      <c r="C52" s="22" t="s">
        <v>95</v>
      </c>
      <c r="D52" s="24" t="s">
        <v>58</v>
      </c>
      <c r="E52" s="25">
        <v>1</v>
      </c>
      <c r="F52" s="26">
        <v>35900000</v>
      </c>
      <c r="G52" s="27">
        <f t="shared" si="12"/>
        <v>35900000</v>
      </c>
      <c r="K52" s="26"/>
      <c r="L52" s="27">
        <f t="shared" si="13"/>
        <v>0</v>
      </c>
      <c r="M52" s="28" t="str">
        <f t="shared" si="1"/>
        <v>CUMPLE</v>
      </c>
    </row>
    <row r="53" spans="2:13" x14ac:dyDescent="0.2">
      <c r="B53" s="22" t="s">
        <v>96</v>
      </c>
      <c r="C53" s="22" t="s">
        <v>97</v>
      </c>
      <c r="D53" s="24" t="s">
        <v>58</v>
      </c>
      <c r="E53" s="25">
        <v>1</v>
      </c>
      <c r="F53" s="26">
        <v>9700000</v>
      </c>
      <c r="G53" s="27">
        <f t="shared" si="12"/>
        <v>9700000</v>
      </c>
      <c r="K53" s="26"/>
      <c r="L53" s="27">
        <f t="shared" si="13"/>
        <v>0</v>
      </c>
      <c r="M53" s="28" t="str">
        <f t="shared" si="1"/>
        <v>CUMPLE</v>
      </c>
    </row>
    <row r="54" spans="2:13" x14ac:dyDescent="0.2">
      <c r="B54" s="22" t="s">
        <v>98</v>
      </c>
      <c r="C54" s="22" t="s">
        <v>99</v>
      </c>
      <c r="D54" s="24" t="s">
        <v>58</v>
      </c>
      <c r="E54" s="25">
        <v>1</v>
      </c>
      <c r="F54" s="26">
        <v>3400000</v>
      </c>
      <c r="G54" s="27">
        <f t="shared" si="12"/>
        <v>3400000</v>
      </c>
      <c r="K54" s="26"/>
      <c r="L54" s="27">
        <f t="shared" si="13"/>
        <v>0</v>
      </c>
      <c r="M54" s="28" t="str">
        <f t="shared" si="1"/>
        <v>CUMPLE</v>
      </c>
    </row>
    <row r="55" spans="2:13" x14ac:dyDescent="0.2">
      <c r="B55" s="22" t="s">
        <v>100</v>
      </c>
      <c r="C55" s="22" t="s">
        <v>101</v>
      </c>
      <c r="D55" s="24" t="s">
        <v>58</v>
      </c>
      <c r="E55" s="25">
        <v>2</v>
      </c>
      <c r="F55" s="26">
        <v>9300000</v>
      </c>
      <c r="G55" s="27">
        <f t="shared" si="12"/>
        <v>18600000</v>
      </c>
      <c r="K55" s="26"/>
      <c r="L55" s="27">
        <f t="shared" si="13"/>
        <v>0</v>
      </c>
      <c r="M55" s="28" t="str">
        <f t="shared" si="1"/>
        <v>CUMPLE</v>
      </c>
    </row>
    <row r="56" spans="2:13" x14ac:dyDescent="0.2">
      <c r="B56" s="22" t="s">
        <v>102</v>
      </c>
      <c r="C56" s="22" t="s">
        <v>103</v>
      </c>
      <c r="D56" s="24" t="s">
        <v>11</v>
      </c>
      <c r="E56" s="25">
        <v>25</v>
      </c>
      <c r="F56" s="26">
        <v>192000</v>
      </c>
      <c r="G56" s="27">
        <f t="shared" si="12"/>
        <v>4800000</v>
      </c>
      <c r="K56" s="26"/>
      <c r="L56" s="27">
        <f t="shared" si="13"/>
        <v>0</v>
      </c>
      <c r="M56" s="28" t="str">
        <f t="shared" si="1"/>
        <v>CUMPLE</v>
      </c>
    </row>
    <row r="57" spans="2:13" x14ac:dyDescent="0.2">
      <c r="B57" s="22" t="s">
        <v>104</v>
      </c>
      <c r="C57" s="22" t="s">
        <v>105</v>
      </c>
      <c r="D57" s="24" t="s">
        <v>11</v>
      </c>
      <c r="E57" s="25">
        <v>40</v>
      </c>
      <c r="F57" s="26">
        <v>48000</v>
      </c>
      <c r="G57" s="27">
        <f t="shared" si="12"/>
        <v>1920000</v>
      </c>
      <c r="K57" s="26"/>
      <c r="L57" s="27">
        <f t="shared" si="13"/>
        <v>0</v>
      </c>
      <c r="M57" s="28" t="str">
        <f t="shared" si="1"/>
        <v>CUMPLE</v>
      </c>
    </row>
    <row r="58" spans="2:13" x14ac:dyDescent="0.2">
      <c r="B58" s="22" t="s">
        <v>106</v>
      </c>
      <c r="C58" s="22" t="s">
        <v>107</v>
      </c>
      <c r="D58" s="24" t="s">
        <v>11</v>
      </c>
      <c r="E58" s="25">
        <v>11</v>
      </c>
      <c r="F58" s="26">
        <v>480000</v>
      </c>
      <c r="G58" s="27">
        <f t="shared" si="12"/>
        <v>5280000</v>
      </c>
      <c r="K58" s="26"/>
      <c r="L58" s="27">
        <f t="shared" si="13"/>
        <v>0</v>
      </c>
      <c r="M58" s="28" t="str">
        <f t="shared" si="1"/>
        <v>CUMPLE</v>
      </c>
    </row>
    <row r="59" spans="2:13" x14ac:dyDescent="0.2">
      <c r="B59" s="22" t="s">
        <v>108</v>
      </c>
      <c r="C59" s="22" t="s">
        <v>109</v>
      </c>
      <c r="D59" s="24" t="s">
        <v>11</v>
      </c>
      <c r="E59" s="25">
        <v>40</v>
      </c>
      <c r="F59" s="26">
        <v>370000</v>
      </c>
      <c r="G59" s="27">
        <f t="shared" si="12"/>
        <v>14800000</v>
      </c>
      <c r="K59" s="26"/>
      <c r="L59" s="27">
        <f t="shared" si="13"/>
        <v>0</v>
      </c>
      <c r="M59" s="28" t="str">
        <f t="shared" si="1"/>
        <v>CUMPLE</v>
      </c>
    </row>
    <row r="60" spans="2:13" x14ac:dyDescent="0.2">
      <c r="B60" s="22" t="s">
        <v>110</v>
      </c>
      <c r="C60" s="22" t="s">
        <v>111</v>
      </c>
      <c r="D60" s="24" t="s">
        <v>112</v>
      </c>
      <c r="E60" s="25">
        <v>1</v>
      </c>
      <c r="F60" s="26">
        <v>550000</v>
      </c>
      <c r="G60" s="27">
        <f t="shared" si="12"/>
        <v>550000</v>
      </c>
      <c r="K60" s="26"/>
      <c r="L60" s="27">
        <f t="shared" si="13"/>
        <v>0</v>
      </c>
      <c r="M60" s="28" t="str">
        <f t="shared" si="1"/>
        <v>CUMPLE</v>
      </c>
    </row>
    <row r="61" spans="2:13" x14ac:dyDescent="0.2">
      <c r="B61" s="35"/>
      <c r="C61" s="36"/>
      <c r="D61" s="37"/>
      <c r="E61" s="38"/>
      <c r="F61" s="39"/>
      <c r="G61" s="40"/>
      <c r="K61" s="41"/>
      <c r="L61" s="40"/>
      <c r="M61" s="28"/>
    </row>
    <row r="62" spans="2:13" x14ac:dyDescent="0.2">
      <c r="B62" s="42" t="s">
        <v>113</v>
      </c>
      <c r="C62" s="43"/>
      <c r="D62" s="44"/>
      <c r="E62" s="45"/>
      <c r="F62" s="46"/>
      <c r="G62" s="47">
        <f>SUM(G6:G60)</f>
        <v>226375055.986</v>
      </c>
      <c r="K62" s="48" t="s">
        <v>114</v>
      </c>
      <c r="L62" s="49">
        <f>SUM(L6:L61)</f>
        <v>0</v>
      </c>
      <c r="M62" s="28"/>
    </row>
    <row r="63" spans="2:13" ht="13.5" thickBot="1" x14ac:dyDescent="0.25">
      <c r="B63" s="50"/>
      <c r="C63" s="10"/>
      <c r="D63" s="51"/>
      <c r="E63" s="52"/>
      <c r="F63" s="13"/>
      <c r="G63" s="53"/>
      <c r="K63" s="54"/>
      <c r="L63" s="55"/>
    </row>
    <row r="64" spans="2:13" ht="13.5" thickBot="1" x14ac:dyDescent="0.25">
      <c r="B64" s="56" t="s">
        <v>115</v>
      </c>
      <c r="C64" s="57"/>
      <c r="D64" s="44"/>
      <c r="E64" s="58"/>
      <c r="F64" s="46"/>
      <c r="G64" s="59">
        <f>+G62*10%</f>
        <v>22637505.5986</v>
      </c>
      <c r="J64" s="60" t="s">
        <v>116</v>
      </c>
      <c r="K64" s="61">
        <v>0.1</v>
      </c>
      <c r="L64" s="62">
        <f>+L62*K64</f>
        <v>0</v>
      </c>
    </row>
    <row r="65" spans="2:12" ht="13.5" thickBot="1" x14ac:dyDescent="0.25">
      <c r="B65" s="63"/>
      <c r="C65" s="10"/>
      <c r="D65" s="51"/>
      <c r="E65" s="12"/>
      <c r="F65" s="13"/>
      <c r="G65" s="14"/>
      <c r="J65" s="60"/>
      <c r="K65" s="64"/>
      <c r="L65" s="65"/>
    </row>
    <row r="66" spans="2:12" ht="13.5" thickBot="1" x14ac:dyDescent="0.25">
      <c r="B66" s="56" t="s">
        <v>117</v>
      </c>
      <c r="C66" s="57"/>
      <c r="D66" s="44"/>
      <c r="E66" s="58"/>
      <c r="F66" s="46"/>
      <c r="G66" s="59">
        <f>+G62*10%</f>
        <v>22637505.5986</v>
      </c>
      <c r="J66" s="60" t="s">
        <v>118</v>
      </c>
      <c r="K66" s="61">
        <v>0.1</v>
      </c>
      <c r="L66" s="62">
        <f>+L62*K66</f>
        <v>0</v>
      </c>
    </row>
    <row r="67" spans="2:12" ht="13.5" thickBot="1" x14ac:dyDescent="0.25">
      <c r="B67" s="63"/>
      <c r="C67" s="10"/>
      <c r="D67" s="51"/>
      <c r="E67" s="12"/>
      <c r="F67" s="13"/>
      <c r="G67" s="14"/>
      <c r="J67" s="60"/>
      <c r="K67" s="64"/>
      <c r="L67" s="65"/>
    </row>
    <row r="68" spans="2:12" ht="13.5" thickBot="1" x14ac:dyDescent="0.25">
      <c r="B68" s="56" t="s">
        <v>119</v>
      </c>
      <c r="C68" s="66"/>
      <c r="D68" s="44"/>
      <c r="E68" s="58"/>
      <c r="F68" s="46"/>
      <c r="G68" s="59">
        <f>+G62*5%</f>
        <v>11318752.7993</v>
      </c>
      <c r="J68" s="60" t="s">
        <v>120</v>
      </c>
      <c r="K68" s="61">
        <v>0.05</v>
      </c>
      <c r="L68" s="62">
        <f>+L62*K68</f>
        <v>0</v>
      </c>
    </row>
    <row r="69" spans="2:12" ht="13.5" thickBot="1" x14ac:dyDescent="0.25">
      <c r="B69" s="63"/>
      <c r="C69" s="10"/>
      <c r="D69" s="51"/>
      <c r="E69" s="12"/>
      <c r="F69" s="13"/>
      <c r="G69" s="14"/>
      <c r="K69" s="67"/>
      <c r="L69" s="65"/>
    </row>
    <row r="70" spans="2:12" ht="13.5" thickBot="1" x14ac:dyDescent="0.25">
      <c r="B70" s="56" t="s">
        <v>121</v>
      </c>
      <c r="C70" s="66"/>
      <c r="D70" s="44"/>
      <c r="E70" s="58"/>
      <c r="F70" s="46"/>
      <c r="G70" s="59">
        <f>+G68*19%</f>
        <v>2150563.0318669998</v>
      </c>
      <c r="K70" s="61">
        <v>0.19</v>
      </c>
      <c r="L70" s="62">
        <f>+L68*K70</f>
        <v>0</v>
      </c>
    </row>
    <row r="71" spans="2:12" ht="13.5" thickBot="1" x14ac:dyDescent="0.25">
      <c r="B71" s="63"/>
      <c r="C71" s="10"/>
      <c r="D71" s="51"/>
      <c r="E71" s="12"/>
      <c r="F71" s="13"/>
      <c r="G71" s="14"/>
      <c r="K71" s="68"/>
      <c r="L71" s="65"/>
    </row>
    <row r="72" spans="2:12" ht="13.5" thickBot="1" x14ac:dyDescent="0.25">
      <c r="B72" s="69" t="s">
        <v>122</v>
      </c>
      <c r="C72" s="70"/>
      <c r="D72" s="70"/>
      <c r="E72" s="70"/>
      <c r="F72" s="70"/>
      <c r="G72" s="71">
        <f>ROUND(SUM(G62:G70),2)</f>
        <v>285119383.00999999</v>
      </c>
      <c r="K72" s="72"/>
      <c r="L72" s="73">
        <f>SUM(L62:L70)</f>
        <v>0</v>
      </c>
    </row>
    <row r="73" spans="2:12" x14ac:dyDescent="0.2">
      <c r="C73" s="74"/>
    </row>
    <row r="74" spans="2:12" ht="13.5" thickBot="1" x14ac:dyDescent="0.25">
      <c r="C74" s="74"/>
    </row>
    <row r="75" spans="2:12" x14ac:dyDescent="0.2">
      <c r="B75" s="75" t="s">
        <v>123</v>
      </c>
      <c r="C75" s="76"/>
      <c r="D75" s="76"/>
      <c r="E75" s="76"/>
      <c r="F75" s="76"/>
      <c r="G75" s="76"/>
      <c r="H75" s="76"/>
      <c r="I75" s="77"/>
    </row>
    <row r="76" spans="2:12" x14ac:dyDescent="0.2">
      <c r="B76" s="78" t="s">
        <v>124</v>
      </c>
      <c r="C76" s="79"/>
      <c r="D76" s="79"/>
      <c r="E76" s="79"/>
      <c r="F76" s="79"/>
      <c r="G76" s="79"/>
      <c r="H76" s="79"/>
      <c r="I76" s="80"/>
    </row>
    <row r="77" spans="2:12" ht="9.75" customHeight="1" x14ac:dyDescent="0.2">
      <c r="B77" s="81" t="s">
        <v>125</v>
      </c>
      <c r="C77" s="81"/>
      <c r="D77" s="81"/>
      <c r="E77" s="81"/>
      <c r="F77" s="81"/>
      <c r="G77" s="81"/>
      <c r="H77" s="81"/>
      <c r="I77" s="81"/>
    </row>
    <row r="78" spans="2:12" ht="6" customHeight="1" thickBot="1" x14ac:dyDescent="0.25">
      <c r="B78" s="81"/>
      <c r="C78" s="81"/>
      <c r="D78" s="81"/>
      <c r="E78" s="81"/>
      <c r="F78" s="81"/>
      <c r="G78" s="81"/>
      <c r="H78" s="81"/>
      <c r="I78" s="81"/>
    </row>
    <row r="79" spans="2:12" ht="6" customHeight="1" thickBot="1" x14ac:dyDescent="0.25">
      <c r="B79" s="81"/>
      <c r="C79" s="81"/>
      <c r="D79" s="81"/>
      <c r="E79" s="81"/>
      <c r="F79" s="81"/>
      <c r="G79" s="81"/>
      <c r="H79" s="81"/>
      <c r="I79" s="81"/>
      <c r="L79" s="82"/>
    </row>
  </sheetData>
  <mergeCells count="3">
    <mergeCell ref="K2:L2"/>
    <mergeCell ref="B72:F72"/>
    <mergeCell ref="B77:I79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ECONOMATO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Salamanca</dc:creator>
  <cp:lastModifiedBy>Blanca Salamanca</cp:lastModifiedBy>
  <dcterms:created xsi:type="dcterms:W3CDTF">2020-10-22T21:38:14Z</dcterms:created>
  <dcterms:modified xsi:type="dcterms:W3CDTF">2020-10-22T21:38:31Z</dcterms:modified>
</cp:coreProperties>
</file>