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mc:AlternateContent xmlns:mc="http://schemas.openxmlformats.org/markup-compatibility/2006">
    <mc:Choice Requires="x15">
      <x15ac:absPath xmlns:x15ac="http://schemas.microsoft.com/office/spreadsheetml/2010/11/ac" url="D:\ANDREA NARAEZ RAMIREZ\2025\INFRAESTRUCTURA\ADENDA\"/>
    </mc:Choice>
  </mc:AlternateContent>
  <xr:revisionPtr revIDLastSave="0" documentId="8_{4241D4A4-0929-4D49-8226-F39434687B62}" xr6:coauthVersionLast="47" xr6:coauthVersionMax="47" xr10:uidLastSave="{00000000-0000-0000-0000-000000000000}"/>
  <bookViews>
    <workbookView xWindow="-120" yWindow="-120" windowWidth="24240" windowHeight="13140" firstSheet="1" activeTab="1" xr2:uid="{E6E4BBE7-31A8-475F-960F-38F93105C65F}"/>
  </bookViews>
  <sheets>
    <sheet name="ANEXO TÉCNICO" sheetId="4" state="hidden" r:id="rId1"/>
    <sheet name="ESTUDIO DE MERCADO (corregido)" sheetId="6" r:id="rId2"/>
    <sheet name="ESTUDIO DE MERCADO" sheetId="3" state="hidden" r:id="rId3"/>
    <sheet name="ESTUDIO DE MERCADO AJUSTADO" sheetId="5" state="hidden" r:id="rId4"/>
    <sheet name="ACTIVIDADES(tanque 100%)" sheetId="1" state="hidden" r:id="rId5"/>
    <sheet name="ESPECIFICACIONES TECNICAS" sheetId="2" state="hidden" r:id="rId6"/>
  </sheets>
  <definedNames>
    <definedName name="_xlnm.Print_Area" localSheetId="4">'ACTIVIDADES(tanque 100%)'!$A$1:$L$49</definedName>
    <definedName name="_xlnm.Print_Area" localSheetId="0">'ANEXO TÉCNICO'!$A$1:$F$49</definedName>
    <definedName name="_xlnm.Print_Area" localSheetId="2">'ESTUDIO DE MERCADO'!$A$1:$S$49</definedName>
    <definedName name="_xlnm.Print_Area" localSheetId="1">'ESTUDIO DE MERCADO (corregido)'!$A$1:$F$49</definedName>
    <definedName name="_xlnm.Print_Area" localSheetId="3">'ESTUDIO DE MERCADO AJUSTADO'!$A$1:$L$49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4" i="5" l="1"/>
  <c r="K43" i="5"/>
  <c r="K42" i="5"/>
  <c r="K39" i="5"/>
  <c r="L39" i="5" s="1"/>
  <c r="J39" i="5"/>
  <c r="H39" i="5"/>
  <c r="F39" i="5"/>
  <c r="K36" i="5"/>
  <c r="L36" i="5" s="1"/>
  <c r="J36" i="5"/>
  <c r="H36" i="5"/>
  <c r="F36" i="5"/>
  <c r="K33" i="5"/>
  <c r="J33" i="5"/>
  <c r="H33" i="5"/>
  <c r="F33" i="5"/>
  <c r="K32" i="5"/>
  <c r="J32" i="5"/>
  <c r="H32" i="5"/>
  <c r="F32" i="5"/>
  <c r="K31" i="5"/>
  <c r="L31" i="5" s="1"/>
  <c r="J31" i="5"/>
  <c r="H31" i="5"/>
  <c r="F31" i="5"/>
  <c r="K30" i="5"/>
  <c r="L30" i="5" s="1"/>
  <c r="J30" i="5"/>
  <c r="H30" i="5"/>
  <c r="F30" i="5"/>
  <c r="K29" i="5"/>
  <c r="L29" i="5" s="1"/>
  <c r="J29" i="5"/>
  <c r="H29" i="5"/>
  <c r="F29" i="5"/>
  <c r="K28" i="5"/>
  <c r="L28" i="5" s="1"/>
  <c r="J28" i="5"/>
  <c r="H28" i="5"/>
  <c r="F28" i="5"/>
  <c r="K27" i="5"/>
  <c r="L27" i="5" s="1"/>
  <c r="J27" i="5"/>
  <c r="H27" i="5"/>
  <c r="F27" i="5"/>
  <c r="K26" i="5"/>
  <c r="L26" i="5" s="1"/>
  <c r="J26" i="5"/>
  <c r="H26" i="5"/>
  <c r="F26" i="5"/>
  <c r="K25" i="5"/>
  <c r="L25" i="5" s="1"/>
  <c r="J25" i="5"/>
  <c r="H25" i="5"/>
  <c r="F25" i="5"/>
  <c r="K24" i="5"/>
  <c r="L24" i="5" s="1"/>
  <c r="J24" i="5"/>
  <c r="H24" i="5"/>
  <c r="F24" i="5"/>
  <c r="K22" i="5"/>
  <c r="L22" i="5" s="1"/>
  <c r="J22" i="5"/>
  <c r="H22" i="5"/>
  <c r="F22" i="5"/>
  <c r="K21" i="5"/>
  <c r="L21" i="5" s="1"/>
  <c r="J21" i="5"/>
  <c r="H21" i="5"/>
  <c r="F21" i="5"/>
  <c r="K20" i="5"/>
  <c r="J20" i="5"/>
  <c r="H20" i="5"/>
  <c r="F20" i="5"/>
  <c r="K19" i="5"/>
  <c r="L19" i="5" s="1"/>
  <c r="J19" i="5"/>
  <c r="H19" i="5"/>
  <c r="F19" i="5"/>
  <c r="K18" i="5"/>
  <c r="L18" i="5" s="1"/>
  <c r="J18" i="5"/>
  <c r="H18" i="5"/>
  <c r="F18" i="5"/>
  <c r="K17" i="5"/>
  <c r="L17" i="5" s="1"/>
  <c r="J17" i="5"/>
  <c r="H17" i="5"/>
  <c r="F17" i="5"/>
  <c r="K16" i="5"/>
  <c r="J16" i="5"/>
  <c r="H16" i="5"/>
  <c r="F16" i="5"/>
  <c r="K15" i="5"/>
  <c r="L15" i="5" s="1"/>
  <c r="J15" i="5"/>
  <c r="H15" i="5"/>
  <c r="F15" i="5"/>
  <c r="K14" i="5"/>
  <c r="L14" i="5" s="1"/>
  <c r="J14" i="5"/>
  <c r="H14" i="5"/>
  <c r="F14" i="5"/>
  <c r="K11" i="5"/>
  <c r="L11" i="5" s="1"/>
  <c r="J11" i="5"/>
  <c r="H11" i="5"/>
  <c r="F11" i="5"/>
  <c r="K8" i="5"/>
  <c r="L8" i="5" s="1"/>
  <c r="J8" i="5"/>
  <c r="H8" i="5"/>
  <c r="F8" i="5"/>
  <c r="K5" i="5"/>
  <c r="L5" i="5" s="1"/>
  <c r="J5" i="5"/>
  <c r="H5" i="5"/>
  <c r="F5" i="5"/>
  <c r="O14" i="3"/>
  <c r="O15" i="3"/>
  <c r="O16" i="3"/>
  <c r="O17" i="3"/>
  <c r="O18" i="3"/>
  <c r="O19" i="3"/>
  <c r="O20" i="3"/>
  <c r="O21" i="3"/>
  <c r="O22" i="3"/>
  <c r="O5" i="3"/>
  <c r="O11" i="3"/>
  <c r="O39" i="3"/>
  <c r="O36" i="3"/>
  <c r="F39" i="4"/>
  <c r="F36" i="4"/>
  <c r="F33" i="4"/>
  <c r="F32" i="4"/>
  <c r="F31" i="4"/>
  <c r="F30" i="4"/>
  <c r="F29" i="4"/>
  <c r="F28" i="4"/>
  <c r="F27" i="4"/>
  <c r="F26" i="4"/>
  <c r="F25" i="4"/>
  <c r="F24" i="4"/>
  <c r="F22" i="4"/>
  <c r="F21" i="4"/>
  <c r="F20" i="4"/>
  <c r="F19" i="4"/>
  <c r="F18" i="4"/>
  <c r="F17" i="4"/>
  <c r="F16" i="4"/>
  <c r="F15" i="4"/>
  <c r="F14" i="4"/>
  <c r="F11" i="4"/>
  <c r="F8" i="4"/>
  <c r="F5" i="4"/>
  <c r="E41" i="6" l="1"/>
  <c r="E41" i="5"/>
  <c r="F44" i="5" s="1"/>
  <c r="F47" i="5" s="1"/>
  <c r="G41" i="5"/>
  <c r="H43" i="5" s="1"/>
  <c r="I41" i="5"/>
  <c r="J43" i="5" s="1"/>
  <c r="F43" i="5"/>
  <c r="L33" i="5"/>
  <c r="L32" i="5"/>
  <c r="L20" i="5"/>
  <c r="L16" i="5"/>
  <c r="E41" i="4"/>
  <c r="F44" i="4" s="1"/>
  <c r="F47" i="4" s="1"/>
  <c r="F47" i="6" l="1"/>
  <c r="K41" i="5"/>
  <c r="L44" i="5" s="1"/>
  <c r="L47" i="5" s="1"/>
  <c r="F42" i="5"/>
  <c r="E45" i="5" s="1"/>
  <c r="E46" i="5" s="1"/>
  <c r="E48" i="5" s="1"/>
  <c r="F49" i="5" s="1"/>
  <c r="H42" i="5"/>
  <c r="J42" i="5"/>
  <c r="J44" i="5"/>
  <c r="J47" i="5" s="1"/>
  <c r="H44" i="5"/>
  <c r="H47" i="5" s="1"/>
  <c r="I45" i="5"/>
  <c r="I46" i="5" s="1"/>
  <c r="I48" i="5" s="1"/>
  <c r="J49" i="5" s="1"/>
  <c r="F43" i="4"/>
  <c r="F42" i="4"/>
  <c r="E45" i="6" l="1"/>
  <c r="E46" i="6" s="1"/>
  <c r="E48" i="6" s="1"/>
  <c r="L42" i="5"/>
  <c r="L43" i="5"/>
  <c r="G45" i="5"/>
  <c r="G46" i="5" s="1"/>
  <c r="G48" i="5" s="1"/>
  <c r="H49" i="5" s="1"/>
  <c r="K45" i="5"/>
  <c r="K46" i="5" s="1"/>
  <c r="K48" i="5" s="1"/>
  <c r="E45" i="4"/>
  <c r="E46" i="4" s="1"/>
  <c r="E48" i="4" s="1"/>
  <c r="F49" i="4" s="1"/>
  <c r="L49" i="5" l="1"/>
  <c r="Q44" i="3"/>
  <c r="N39" i="3"/>
  <c r="N36" i="3"/>
  <c r="N33" i="3"/>
  <c r="N32" i="3"/>
  <c r="N31" i="3"/>
  <c r="N30" i="3"/>
  <c r="N29" i="3"/>
  <c r="N28" i="3"/>
  <c r="N27" i="3"/>
  <c r="N26" i="3"/>
  <c r="N25" i="3"/>
  <c r="N24" i="3"/>
  <c r="N22" i="3"/>
  <c r="N21" i="3"/>
  <c r="N20" i="3"/>
  <c r="N19" i="3"/>
  <c r="N18" i="3"/>
  <c r="N17" i="3"/>
  <c r="N16" i="3"/>
  <c r="N15" i="3"/>
  <c r="N14" i="3"/>
  <c r="N11" i="3"/>
  <c r="N8" i="3"/>
  <c r="N5" i="3"/>
  <c r="O33" i="3"/>
  <c r="Q33" i="3" s="1"/>
  <c r="O32" i="3"/>
  <c r="Q32" i="3" s="1"/>
  <c r="O31" i="3"/>
  <c r="Q31" i="3" s="1"/>
  <c r="O30" i="3"/>
  <c r="Q30" i="3" s="1"/>
  <c r="O29" i="3"/>
  <c r="Q29" i="3" s="1"/>
  <c r="O28" i="3"/>
  <c r="Q28" i="3" s="1"/>
  <c r="O27" i="3"/>
  <c r="Q27" i="3" s="1"/>
  <c r="O26" i="3"/>
  <c r="Q26" i="3" s="1"/>
  <c r="O25" i="3"/>
  <c r="Q25" i="3" s="1"/>
  <c r="O24" i="3"/>
  <c r="Q17" i="3"/>
  <c r="O8" i="3"/>
  <c r="Q8" i="3" s="1"/>
  <c r="Q5" i="3"/>
  <c r="Q24" i="3" l="1"/>
  <c r="P11" i="3"/>
  <c r="Q14" i="3"/>
  <c r="Q15" i="3"/>
  <c r="Q16" i="3"/>
  <c r="Q20" i="3"/>
  <c r="P21" i="3"/>
  <c r="P36" i="3"/>
  <c r="Q21" i="3"/>
  <c r="Q36" i="3"/>
  <c r="Q11" i="3"/>
  <c r="Q18" i="3"/>
  <c r="Q19" i="3"/>
  <c r="Q22" i="3"/>
  <c r="Q39" i="3"/>
  <c r="P28" i="3"/>
  <c r="L44" i="3"/>
  <c r="L43" i="3"/>
  <c r="L42" i="3"/>
  <c r="L39" i="3"/>
  <c r="P39" i="3" s="1"/>
  <c r="K39" i="3"/>
  <c r="I39" i="3"/>
  <c r="G39" i="3"/>
  <c r="L36" i="3"/>
  <c r="K36" i="3"/>
  <c r="I36" i="3"/>
  <c r="G36" i="3"/>
  <c r="L33" i="3"/>
  <c r="M33" i="3" s="1"/>
  <c r="K33" i="3"/>
  <c r="I33" i="3"/>
  <c r="G33" i="3"/>
  <c r="L32" i="3"/>
  <c r="M32" i="3" s="1"/>
  <c r="K32" i="3"/>
  <c r="I32" i="3"/>
  <c r="G32" i="3"/>
  <c r="L31" i="3"/>
  <c r="P31" i="3" s="1"/>
  <c r="K31" i="3"/>
  <c r="I31" i="3"/>
  <c r="G31" i="3"/>
  <c r="L30" i="3"/>
  <c r="M30" i="3" s="1"/>
  <c r="K30" i="3"/>
  <c r="I30" i="3"/>
  <c r="G30" i="3"/>
  <c r="L29" i="3"/>
  <c r="M29" i="3" s="1"/>
  <c r="K29" i="3"/>
  <c r="I29" i="3"/>
  <c r="G29" i="3"/>
  <c r="L28" i="3"/>
  <c r="M28" i="3" s="1"/>
  <c r="K28" i="3"/>
  <c r="I28" i="3"/>
  <c r="G28" i="3"/>
  <c r="L27" i="3"/>
  <c r="M27" i="3" s="1"/>
  <c r="K27" i="3"/>
  <c r="I27" i="3"/>
  <c r="G27" i="3"/>
  <c r="L26" i="3"/>
  <c r="M26" i="3" s="1"/>
  <c r="K26" i="3"/>
  <c r="I26" i="3"/>
  <c r="G26" i="3"/>
  <c r="L25" i="3"/>
  <c r="M25" i="3" s="1"/>
  <c r="K25" i="3"/>
  <c r="I25" i="3"/>
  <c r="G25" i="3"/>
  <c r="L24" i="3"/>
  <c r="M24" i="3" s="1"/>
  <c r="K24" i="3"/>
  <c r="I24" i="3"/>
  <c r="G24" i="3"/>
  <c r="L22" i="3"/>
  <c r="M22" i="3" s="1"/>
  <c r="K22" i="3"/>
  <c r="I22" i="3"/>
  <c r="G22" i="3"/>
  <c r="L21" i="3"/>
  <c r="M21" i="3" s="1"/>
  <c r="K21" i="3"/>
  <c r="I21" i="3"/>
  <c r="G21" i="3"/>
  <c r="L20" i="3"/>
  <c r="M20" i="3" s="1"/>
  <c r="K20" i="3"/>
  <c r="I20" i="3"/>
  <c r="G20" i="3"/>
  <c r="L19" i="3"/>
  <c r="M19" i="3" s="1"/>
  <c r="K19" i="3"/>
  <c r="I19" i="3"/>
  <c r="G19" i="3"/>
  <c r="L18" i="3"/>
  <c r="M18" i="3" s="1"/>
  <c r="K18" i="3"/>
  <c r="I18" i="3"/>
  <c r="G18" i="3"/>
  <c r="L17" i="3"/>
  <c r="M17" i="3" s="1"/>
  <c r="K17" i="3"/>
  <c r="I17" i="3"/>
  <c r="G17" i="3"/>
  <c r="L16" i="3"/>
  <c r="M16" i="3" s="1"/>
  <c r="K16" i="3"/>
  <c r="I16" i="3"/>
  <c r="G16" i="3"/>
  <c r="L15" i="3"/>
  <c r="M15" i="3" s="1"/>
  <c r="K15" i="3"/>
  <c r="I15" i="3"/>
  <c r="G15" i="3"/>
  <c r="L14" i="3"/>
  <c r="M14" i="3" s="1"/>
  <c r="K14" i="3"/>
  <c r="I14" i="3"/>
  <c r="G14" i="3"/>
  <c r="L11" i="3"/>
  <c r="K11" i="3"/>
  <c r="I11" i="3"/>
  <c r="G11" i="3"/>
  <c r="L8" i="3"/>
  <c r="M8" i="3" s="1"/>
  <c r="K8" i="3"/>
  <c r="I8" i="3"/>
  <c r="G8" i="3"/>
  <c r="L5" i="3"/>
  <c r="K5" i="3"/>
  <c r="I5" i="3"/>
  <c r="G5" i="3"/>
  <c r="J49" i="1"/>
  <c r="H49" i="1"/>
  <c r="P19" i="3" l="1"/>
  <c r="P16" i="3"/>
  <c r="P22" i="3"/>
  <c r="P14" i="3"/>
  <c r="P8" i="3"/>
  <c r="P20" i="3"/>
  <c r="P24" i="3"/>
  <c r="P18" i="3"/>
  <c r="P17" i="3"/>
  <c r="P29" i="3"/>
  <c r="P15" i="3"/>
  <c r="P32" i="3"/>
  <c r="P33" i="3"/>
  <c r="P30" i="3"/>
  <c r="P27" i="3"/>
  <c r="P26" i="3"/>
  <c r="P25" i="3"/>
  <c r="M31" i="3"/>
  <c r="M36" i="3"/>
  <c r="M11" i="3"/>
  <c r="M39" i="3"/>
  <c r="M5" i="3"/>
  <c r="P5" i="3"/>
  <c r="J41" i="3"/>
  <c r="K42" i="3" s="1"/>
  <c r="F41" i="3"/>
  <c r="G44" i="3" s="1"/>
  <c r="G47" i="3" s="1"/>
  <c r="H41" i="3"/>
  <c r="I43" i="3" s="1"/>
  <c r="L41" i="3" l="1"/>
  <c r="M44" i="3" s="1"/>
  <c r="M47" i="3" s="1"/>
  <c r="O41" i="3"/>
  <c r="R27" i="3" s="1"/>
  <c r="S27" i="3" s="1"/>
  <c r="K43" i="3"/>
  <c r="K44" i="3"/>
  <c r="K47" i="3" s="1"/>
  <c r="G42" i="3"/>
  <c r="G43" i="3"/>
  <c r="I44" i="3"/>
  <c r="I47" i="3" s="1"/>
  <c r="I42" i="3"/>
  <c r="R17" i="3" l="1"/>
  <c r="S17" i="3" s="1"/>
  <c r="R24" i="3"/>
  <c r="S24" i="3" s="1"/>
  <c r="R18" i="3"/>
  <c r="S18" i="3" s="1"/>
  <c r="R19" i="3"/>
  <c r="S19" i="3" s="1"/>
  <c r="R32" i="3"/>
  <c r="S32" i="3" s="1"/>
  <c r="R16" i="3"/>
  <c r="S16" i="3" s="1"/>
  <c r="R33" i="3"/>
  <c r="S33" i="3" s="1"/>
  <c r="R30" i="3"/>
  <c r="S30" i="3" s="1"/>
  <c r="R22" i="3"/>
  <c r="S22" i="3" s="1"/>
  <c r="R21" i="3"/>
  <c r="S21" i="3" s="1"/>
  <c r="R28" i="3"/>
  <c r="S28" i="3" s="1"/>
  <c r="R31" i="3"/>
  <c r="S31" i="3" s="1"/>
  <c r="R39" i="3"/>
  <c r="S39" i="3" s="1"/>
  <c r="R11" i="3"/>
  <c r="S11" i="3" s="1"/>
  <c r="R10" i="3" s="1"/>
  <c r="R36" i="3"/>
  <c r="S36" i="3" s="1"/>
  <c r="R14" i="3"/>
  <c r="S14" i="3" s="1"/>
  <c r="R26" i="3"/>
  <c r="S26" i="3" s="1"/>
  <c r="R29" i="3"/>
  <c r="S29" i="3" s="1"/>
  <c r="R8" i="3"/>
  <c r="S8" i="3" s="1"/>
  <c r="R7" i="3" s="1"/>
  <c r="R15" i="3"/>
  <c r="S15" i="3" s="1"/>
  <c r="R25" i="3"/>
  <c r="S25" i="3" s="1"/>
  <c r="R5" i="3"/>
  <c r="S5" i="3" s="1"/>
  <c r="R20" i="3"/>
  <c r="S20" i="3" s="1"/>
  <c r="M42" i="3"/>
  <c r="M43" i="3"/>
  <c r="P42" i="3"/>
  <c r="P43" i="3"/>
  <c r="P44" i="3"/>
  <c r="P47" i="3" s="1"/>
  <c r="J45" i="3"/>
  <c r="J46" i="3" s="1"/>
  <c r="J48" i="3" s="1"/>
  <c r="K49" i="3" s="1"/>
  <c r="F45" i="3"/>
  <c r="F46" i="3" s="1"/>
  <c r="F48" i="3" s="1"/>
  <c r="G49" i="3" s="1"/>
  <c r="H45" i="3"/>
  <c r="H46" i="3" s="1"/>
  <c r="H48" i="3" s="1"/>
  <c r="I49" i="3" s="1"/>
  <c r="R13" i="3" l="1"/>
  <c r="Q46" i="3"/>
  <c r="L45" i="3"/>
  <c r="L46" i="3" s="1"/>
  <c r="L48" i="3" s="1"/>
  <c r="M49" i="3" s="1"/>
  <c r="O49" i="3" s="1"/>
  <c r="P49" i="3" s="1"/>
  <c r="Q49" i="3" s="1"/>
  <c r="O45" i="3"/>
  <c r="O46" i="3" s="1"/>
  <c r="O48" i="3" s="1"/>
  <c r="Q48" i="3" l="1"/>
  <c r="U40" i="3"/>
  <c r="U41" i="3" s="1"/>
  <c r="K44" i="1"/>
  <c r="K43" i="1"/>
  <c r="K42" i="1"/>
  <c r="K39" i="1" l="1"/>
  <c r="L39" i="1" s="1"/>
  <c r="J39" i="1"/>
  <c r="H39" i="1"/>
  <c r="F39" i="1"/>
  <c r="K36" i="1"/>
  <c r="L36" i="1" s="1"/>
  <c r="J36" i="1"/>
  <c r="H36" i="1"/>
  <c r="F36" i="1"/>
  <c r="K33" i="1"/>
  <c r="L33" i="1" s="1"/>
  <c r="J33" i="1"/>
  <c r="H33" i="1"/>
  <c r="F33" i="1"/>
  <c r="K32" i="1"/>
  <c r="L32" i="1" s="1"/>
  <c r="J32" i="1"/>
  <c r="H32" i="1"/>
  <c r="F32" i="1"/>
  <c r="K31" i="1"/>
  <c r="L31" i="1" s="1"/>
  <c r="J31" i="1"/>
  <c r="H31" i="1"/>
  <c r="F31" i="1"/>
  <c r="K30" i="1"/>
  <c r="L30" i="1" s="1"/>
  <c r="J30" i="1"/>
  <c r="H30" i="1"/>
  <c r="F30" i="1"/>
  <c r="K29" i="1"/>
  <c r="L29" i="1" s="1"/>
  <c r="J29" i="1"/>
  <c r="H29" i="1"/>
  <c r="F29" i="1"/>
  <c r="K28" i="1"/>
  <c r="L28" i="1" s="1"/>
  <c r="J28" i="1"/>
  <c r="H28" i="1"/>
  <c r="F28" i="1"/>
  <c r="K27" i="1"/>
  <c r="L27" i="1" s="1"/>
  <c r="J27" i="1"/>
  <c r="H27" i="1"/>
  <c r="F27" i="1"/>
  <c r="K26" i="1"/>
  <c r="L26" i="1" s="1"/>
  <c r="J26" i="1"/>
  <c r="H26" i="1"/>
  <c r="F26" i="1"/>
  <c r="K25" i="1"/>
  <c r="L25" i="1" s="1"/>
  <c r="J25" i="1"/>
  <c r="H25" i="1"/>
  <c r="F25" i="1"/>
  <c r="K24" i="1"/>
  <c r="L24" i="1" s="1"/>
  <c r="J24" i="1"/>
  <c r="H24" i="1"/>
  <c r="F24" i="1"/>
  <c r="K22" i="1"/>
  <c r="L22" i="1" s="1"/>
  <c r="J22" i="1"/>
  <c r="H22" i="1"/>
  <c r="F22" i="1"/>
  <c r="K21" i="1"/>
  <c r="L21" i="1" s="1"/>
  <c r="J21" i="1"/>
  <c r="H21" i="1"/>
  <c r="F21" i="1"/>
  <c r="K20" i="1"/>
  <c r="L20" i="1" s="1"/>
  <c r="J20" i="1"/>
  <c r="H20" i="1"/>
  <c r="F20" i="1"/>
  <c r="K19" i="1"/>
  <c r="L19" i="1" s="1"/>
  <c r="J19" i="1"/>
  <c r="H19" i="1"/>
  <c r="F19" i="1"/>
  <c r="K18" i="1"/>
  <c r="L18" i="1" s="1"/>
  <c r="J18" i="1"/>
  <c r="H18" i="1"/>
  <c r="F18" i="1"/>
  <c r="K17" i="1"/>
  <c r="L17" i="1" s="1"/>
  <c r="J17" i="1"/>
  <c r="H17" i="1"/>
  <c r="F17" i="1"/>
  <c r="K16" i="1"/>
  <c r="L16" i="1" s="1"/>
  <c r="J16" i="1"/>
  <c r="H16" i="1"/>
  <c r="F16" i="1"/>
  <c r="K15" i="1"/>
  <c r="L15" i="1" s="1"/>
  <c r="J15" i="1"/>
  <c r="H15" i="1"/>
  <c r="F15" i="1"/>
  <c r="K14" i="1"/>
  <c r="L14" i="1" s="1"/>
  <c r="J14" i="1"/>
  <c r="H14" i="1"/>
  <c r="F14" i="1"/>
  <c r="K11" i="1"/>
  <c r="L11" i="1" s="1"/>
  <c r="J11" i="1"/>
  <c r="H11" i="1"/>
  <c r="F11" i="1"/>
  <c r="K8" i="1"/>
  <c r="L8" i="1" s="1"/>
  <c r="J8" i="1"/>
  <c r="H8" i="1"/>
  <c r="F8" i="1"/>
  <c r="F5" i="1"/>
  <c r="C107" i="2"/>
  <c r="A106" i="2"/>
  <c r="C89" i="2"/>
  <c r="A68" i="2"/>
  <c r="G26" i="2"/>
  <c r="E25" i="2"/>
  <c r="E24" i="2"/>
  <c r="F23" i="2"/>
  <c r="F2" i="2"/>
  <c r="G5" i="2"/>
  <c r="C5" i="2"/>
  <c r="B2" i="2"/>
  <c r="E4" i="2"/>
  <c r="E3" i="2"/>
  <c r="C269" i="2"/>
  <c r="A268" i="2"/>
  <c r="C251" i="2"/>
  <c r="A250" i="2"/>
  <c r="C233" i="2"/>
  <c r="A232" i="2"/>
  <c r="C215" i="2"/>
  <c r="A214" i="2"/>
  <c r="C197" i="2"/>
  <c r="A196" i="2"/>
  <c r="C179" i="2"/>
  <c r="A178" i="2"/>
  <c r="C161" i="2"/>
  <c r="A160" i="2"/>
  <c r="C143" i="2"/>
  <c r="A142" i="2"/>
  <c r="C125" i="2"/>
  <c r="A124" i="2"/>
  <c r="C47" i="2"/>
  <c r="C26" i="2"/>
  <c r="A88" i="2"/>
  <c r="A86" i="2"/>
  <c r="A67" i="2"/>
  <c r="A66" i="2"/>
  <c r="A46" i="2"/>
  <c r="A45" i="2"/>
  <c r="A24" i="2"/>
  <c r="A3" i="2"/>
  <c r="A25" i="2"/>
  <c r="A4" i="2"/>
  <c r="E41" i="1" l="1"/>
  <c r="F44" i="1" s="1"/>
  <c r="F47" i="1" s="1"/>
  <c r="G41" i="1"/>
  <c r="H44" i="1" s="1"/>
  <c r="H47" i="1" s="1"/>
  <c r="H5" i="1"/>
  <c r="J5" i="1"/>
  <c r="I41" i="1" s="1"/>
  <c r="F42" i="1" l="1"/>
  <c r="F43" i="1"/>
  <c r="H42" i="1"/>
  <c r="H43" i="1"/>
  <c r="J44" i="1"/>
  <c r="J47" i="1" s="1"/>
  <c r="J42" i="1"/>
  <c r="J43" i="1"/>
  <c r="K5" i="1"/>
  <c r="L5" i="1" s="1"/>
  <c r="K41" i="1" s="1"/>
  <c r="E45" i="1" l="1"/>
  <c r="E46" i="1" s="1"/>
  <c r="E48" i="1" s="1"/>
  <c r="F49" i="1" s="1"/>
  <c r="G45" i="1"/>
  <c r="G46" i="1" s="1"/>
  <c r="G48" i="1" s="1"/>
  <c r="L43" i="1"/>
  <c r="L42" i="1"/>
  <c r="L44" i="1"/>
  <c r="L47" i="1" s="1"/>
  <c r="I45" i="1"/>
  <c r="I46" i="1" s="1"/>
  <c r="I48" i="1" s="1"/>
  <c r="K45" i="1" l="1"/>
  <c r="K46" i="1" s="1"/>
  <c r="K48" i="1" s="1"/>
  <c r="L4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tc={EE5319EF-4D2E-4417-94B0-61959B92EB03}</author>
  </authors>
  <commentList>
    <comment ref="B13" authorId="0" shapeId="0" xr:uid="{EE5319EF-4D2E-4417-94B0-61959B92EB03}">
      <text>
        <t>[Comentario encadenado]
Su versión de Excel le permite leer este comentario encadenado; sin embargo, las ediciones que se apliquen se quitarán si el archivo se abre en una versión más reciente de Excel. Más información: https://go.microsoft.com/fwlink/?linkid=870924
Comentario:
    TEXTO CORREGIDO</t>
      </text>
    </comment>
  </commentList>
</comments>
</file>

<file path=xl/sharedStrings.xml><?xml version="1.0" encoding="utf-8"?>
<sst xmlns="http://schemas.openxmlformats.org/spreadsheetml/2006/main" count="996" uniqueCount="236">
  <si>
    <t>DESCRIPCIÓN</t>
  </si>
  <si>
    <t>1,0</t>
  </si>
  <si>
    <t>1,1</t>
  </si>
  <si>
    <t>M2</t>
  </si>
  <si>
    <t>Especificación e implementación de plan de mantenimiento periódico del sistema hidroneumático.</t>
  </si>
  <si>
    <t>2,0</t>
  </si>
  <si>
    <t>PISOS EN PIEDRA CORALINA</t>
  </si>
  <si>
    <t>2,1</t>
  </si>
  <si>
    <t>Emboquillado de pisos en piedra coralina con destroncado, retape y pulido, tratamientos hidrofugantes para la piedra coralina, no filmógenos en emulsión acuosa incolora, libre de disolventes, con gran capacidad de penetración en superficies porosas permeables al vapor de agua.</t>
  </si>
  <si>
    <t>CUBIERTAS PLANAS DE CONCRETO</t>
  </si>
  <si>
    <t>Suministro e instalación de materiales impermeabilizantes tipo manto asfáltico, con el objetivo de preservar la integridad estructural de cubiertas y superficies expuestas a la intemperie.</t>
  </si>
  <si>
    <t>3,0</t>
  </si>
  <si>
    <t>CORTA GOTERO</t>
  </si>
  <si>
    <t>3,1</t>
  </si>
  <si>
    <t>Mantenimiento correctivo y preventivo del borde inferior de la fachada, el cual está compuesto por elementos en aluminio y Alucobond, mediante la instalación de un perfil gotero en aluminio anodizado.</t>
  </si>
  <si>
    <t>M</t>
  </si>
  <si>
    <t>4,0</t>
  </si>
  <si>
    <t>PASAMANOS, ESCALERAS, REPOSAPIÉS Y ESTRUCTURA DEL PISO 5.</t>
  </si>
  <si>
    <t>4,1</t>
  </si>
  <si>
    <t>Rutina manual mecánica y aplicación del esquema de pintura anticorrosiva y acabado (blanco blanco) apta para intemperie de estructura metálica en pasamanos, escaleras, reposapiés y estructura del piso 5.</t>
  </si>
  <si>
    <t>PUERTAS DE VIDRIO</t>
  </si>
  <si>
    <t>Mantenimiento puertas de vidrio edificio con inclusión de repuestos</t>
  </si>
  <si>
    <t>4,2</t>
  </si>
  <si>
    <t>4,3</t>
  </si>
  <si>
    <t>4,4</t>
  </si>
  <si>
    <t>4,6</t>
  </si>
  <si>
    <t>4,7</t>
  </si>
  <si>
    <t>4,9</t>
  </si>
  <si>
    <t>4,10</t>
  </si>
  <si>
    <t>4,11</t>
  </si>
  <si>
    <t>4,12</t>
  </si>
  <si>
    <t>4,5</t>
  </si>
  <si>
    <t>CANTIDAD</t>
  </si>
  <si>
    <t>UNIDAD</t>
  </si>
  <si>
    <t>Suministro e instalación presóstatos, válvulas, sensores y sistema de control.</t>
  </si>
  <si>
    <t>Disposición final de residuos conforme a la normativa ambiental vigente.</t>
  </si>
  <si>
    <t>M3</t>
  </si>
  <si>
    <t>4,8</t>
  </si>
  <si>
    <t>DESCRIPCIÓN:</t>
  </si>
  <si>
    <t>PROCEDIMIENTO DE EJECUCIÓN:</t>
  </si>
  <si>
    <t>ENSAYOS A REALIZAR:</t>
  </si>
  <si>
    <t>MATERIALES:</t>
  </si>
  <si>
    <t>EQUIPO:</t>
  </si>
  <si>
    <t>DESPERDICIOS</t>
  </si>
  <si>
    <t>Incluidos</t>
  </si>
  <si>
    <t>MANO DE OBRA</t>
  </si>
  <si>
    <t>TRANSPORTE</t>
  </si>
  <si>
    <t>NO CONFORMIDAD</t>
  </si>
  <si>
    <t>CAPITULO:</t>
  </si>
  <si>
    <t>UNIDAD DE MEDIDA:</t>
  </si>
  <si>
    <t>Esta actividad comprende la intervención integral de pisos en piedra coralina, incluyendo destroncado (corte de bordes irregulares), retape de juntas, pulido superficial, y aplicación de tratamiento hidrofugante no filmógeno en emulsión acuosa incolora, libre de disolventes, con alta capacidad de penetración en superficies porosas y permeables al vapor de agua. El objetivo es garantizar durabilidad, estética y protección contra humedad sin alterar la apariencia natural de la piedra.</t>
  </si>
  <si>
    <t>MANTENIMIENTO BORDES DE FACHADAS</t>
  </si>
  <si>
    <t xml:space="preserve"> M2 – Metro cuadrado</t>
  </si>
  <si>
    <t>Soplete de gas propano.
Rodillo de presión para autoadhesivos.
Escobas, espátulas, recipientes de mezcla.
Hidrolavadora industrial.
Medidor de temperatura superficial
Cinta de seguridad
Cualquier otra herramienta que se considere por el contratista</t>
  </si>
  <si>
    <t>Aplicación sobre superficies húmedas, sucias o mal niveladas.
Ausencia de imprimante asfáltico previo a la instalación.
Traslapos insuficientes (&lt;10 cm) o sin sellado térmico adecuado.
Burbujeo, arrugas o desprendimientos del manto por mala adherencia.
Remates incompletos en sifones, medias cañas, juntas o bordes.
Uso de material vencido, dañado o sin certificación técnica
Manto con espesor inferior al especificado.
Gravilla desprendida en exceso (&gt;2% según ASTM D4977).
Baja resistencia a tracción o elongación (ver NTC 5525).
Falta de flexibilidad en frío (ASTM D5147), especialmente en zonas de clima extremo.
Pérdida de propiedades impermeables tras ensayo de estanqueidad.
Fugas detectadas en prueba de inundación controlada.
Resultados fuera de rango en pruebas de adherencia, punzonamiento o envejecimiento acelerado.
No presentación de protocolos de ensayo ante interventoría o supervisión técnica
Ausencia de fichas técnicas de los productos usados.
No entrega de certificados de calidad o cumplimiento de normas NTC/ASTM.
Falta de registro fotográfico del proceso de instalación.
No cumplimiento de tolerancias de ejecución establecidas en planos o especificaciones.</t>
  </si>
  <si>
    <t xml:space="preserve"> M – Metro lineal</t>
  </si>
  <si>
    <t>Mantenimiento correctivo y preventivo del borde inferior de la fachada, compuesto por láminas de Alucobond y perfilería en aluminio, con el fin de evitar filtraciones, corrosión y desprendimientos. Se instalará un perfil gotero en aluminio anodizado que garantizará el adecuado escurrimiento de aguas lluvias y prolongará la vida útil de la fachada.</t>
  </si>
  <si>
    <t>Prueba de escurrimiento de agua: Simulación de lluvia para verificar que el perfil gotero canaliza adecuadamente el flujo sin filtraciones.
Adherencia del sellante: Revisión de la capacidad de sellado y resistencia al desprendimiento.</t>
  </si>
  <si>
    <t>Inspección Visual: Evaluación del estado actual del borde inferior, identificación de daños, desprendimientos y puntos de acumulación de humedad.
Preparación de Superficie: Limpieza con soluciones desengrasantes y eliminación de suciedad, moho y óxidos.
Desinstalación (si aplica): Retiro de elementos sueltos o deteriorados.
Instalación del Perfil Gotero:
Corte de perfiles a medida.
Fijación del perfil gotero con remaches de aluminio.
Aplicación de sellante de silicona estructural en juntas.
Verificación Final: Revisión de alineación, fijación segura y correcta evacuación de agua.</t>
  </si>
  <si>
    <t>Perfil gotero en aluminio anodizado
Sellante estructural silicona (resistente a rayos UV)
Remaches en aluminio
Solución limpiadora (biodegradable y libre de solventes agresivos)</t>
  </si>
  <si>
    <t>Taladro atornillador
Remachadora
Escaleras o andamios certificados
Elementos de protección personal (EPP): arnés, guantes, gafas
Pistola aplicadora de silicona</t>
  </si>
  <si>
    <t>Fijaciones mal alineadas
Sellado deficiente o ausente en juntas
Desprendimientos posteriores a la intervención
Inadecuada canalización del agua (escurrimiento hacia fachadas)</t>
  </si>
  <si>
    <t>U – Unidad</t>
  </si>
  <si>
    <t>M – Metros lineales</t>
  </si>
  <si>
    <t>ÍTEM</t>
  </si>
  <si>
    <t>U</t>
  </si>
  <si>
    <t>G</t>
  </si>
  <si>
    <t>Instalación de una bomba centrífuga con variador de frecuencia (VFD), destinada a optimizar el suministro de agua mediante regulación electrónica del caudal y presión. El VFD permite ajustar la velocidad del motor según la demanda, reduciendo el consumo energético y aumentando la vida útil del equipo.</t>
  </si>
  <si>
    <t>Preparación del área y estructura:
- Verificación de base nivelada y resistente para anclaje.
- Aseguramiento de correcta ventilación y acceso al equipo.
Suministro y ubicación de equipos:
- Posicionamiento físico de la bomba sobre base antivibratoria.
- Instalación de accesorios: válvula de retención, válvula de aislamiento y sensor de presión.
- Fijación del VFD en superficie segura, protegida de humedad y sobrecalentamiento.
Conexionado hidráulico y eléctrico:
- Uniones adecuadas con sistema hidráulico: entrada/salida alineadas y selladas.
- Cableado entre motor y VFD según ficha técnica (protección térmica, aislamiento).
- Conexionado a tablero eléctrico, con protecciones: breaker, contactor, relé térmico.
Configuración del variador:
- Programación de parámetros: velocidad mínima/máxima, rampas de aceleración, presión objetivo.
- Calibración con sensor de presión para activación automática por demanda.
Puesta en marcha y verificación:
- Pruebas en vacío y carga.
- Observación de arranque progresivo, control de presión y frecuencia de operación.
- Ajustes finos según comportamiento del sistema.</t>
  </si>
  <si>
    <t>Multímetro y pinza amperimétrica
Taladro y herramientas manuales
Software de configuración del VFD (si aplica)
EPP: guantes dieléctricos, gafas, botas, casco</t>
  </si>
  <si>
    <t>Bomba centrífuga compatible con VFD entre 7.5–15 HP (según eficiencia y curva)
Variador de frecuencia (capacidad según motor)
Válvula de retención, válvula de bola
Sensor de presión o transmisor de señal 4-20mA
Cables de alimentación, canaletas, terminales
Base antivibratoria y tornillos de fijación</t>
  </si>
  <si>
    <t>DESCRIPCION</t>
  </si>
  <si>
    <t>PRECEDIMIETO DE EJECUCIÓN</t>
  </si>
  <si>
    <t>EQUIPO</t>
  </si>
  <si>
    <t>MATERIALES</t>
  </si>
  <si>
    <t>ENSAYOS A REALIZAR</t>
  </si>
  <si>
    <t>Prueba de presión dinámica según demanda simulada.
Ensayo de consumo eléctrico comparativo con y sin VFD.
Prueba de respuesta del sistema frente a demandas de caudales.
Verificación eléctrica VFD:  RETIE / IEC 61800 para Validar configuración y seguridad</t>
  </si>
  <si>
    <t>Vibración excesiva por mala fijación
Configuración incorrecta del VFD (frecuencia)
Presión fuera de rango operativo
Cableado sin protección adecuada o sin canalización
No cumple la verificación eléctrica VFD:  RETIE / IEC 61800.</t>
  </si>
  <si>
    <t>Llaves de torque y herramientas manuales
Multímetro y manómetro digital
Bomba de prueba hidráulica
Nivel láser o de burbuja
Compresor de aire (para ajuste de precarga)</t>
  </si>
  <si>
    <t>Instalación de los componentes de control y seguridad que permiten el funcionamiento automático y eficiente del sistema hidroneumático, incluyendo presóstatos, válvulas de retención y alivio, sensores de presión y nivel, y sistema de control .</t>
  </si>
  <si>
    <t>Revisión del diseño hidráulico y ubicación de los tanques y bomba.
Instalación de presóstatos en la línea de impulsión, calibrados según presión de corte y arranque.
Montaje de válvulas:
Retención: evita retorno de agua.
Alivio: protege contra sobrepresión.
Colocación de sensores:
Nivel: en tanques superficiales.
Presión: en línea de salida.
Conexión del sistema de control:
Tablero con relés y contactores.
Integración con bomba y sensores.
Pruebas de funcionamiento y ajuste de parámetros.</t>
  </si>
  <si>
    <t>Prueba de presión: verificar que el sistema mantiene presión dentro del rango establecido.
Prueba de respuesta del presóstato: comprobar encendido/apagado automático de la bomba.
Prueba de sensores: simular variaciones de nivel y presión para validar lectura y respuesta.
Prueba de válvulas: verificar estanqueidad y funcionamiento correcto</t>
  </si>
  <si>
    <t>Multímetro y manómetro digital
Bomba de prueba (si no está instalada)
Herramientas de instalación: llave inglesa, taladro, cortatubos
Escalera, guantes, EPP</t>
  </si>
  <si>
    <t>Presóstato no activa bomba
Sensor de nivel no detecta agua
Válvula de retención con fugas
Sistema no responde al control</t>
  </si>
  <si>
    <t>G - Global</t>
  </si>
  <si>
    <t>Inspección técnica del área de instalación y verificación de planos eléctricos.
Adecuación del tablero de control:
- Instalación de breakers, contactores, relés térmicos y protecciones.
- Señalización y etiquetado de circuitos.
Diseño y trazado de ruta eléctrica:
- Canalización aérea o subterránea según condiciones del sitio.
- Instalación de ductos, bandejas o tubería conduit.
Tendido de acometida eléctrica:
- Cableado trifásico desde subestación hasta tablero.
- Conexión a barra de distribución y puesta a tierra.
Integración con sistema hidroneumático:
- Conexión de bomba, presóstatos y sensores al tablero.
Pruebas eléctricas:
- Continuidad, aislamiento, funcionamiento de protecciones.
- Simulación de carga y verificación de respuesta.</t>
  </si>
  <si>
    <t>Prueba de continuidad: Verificar integridad del cableado 
Prueba de aislamiento: Confirmar seguridad eléctrica
Verificación de protecciones: Validar funcionamiento de breakers y relés 
Simulación de carga: Comprobar respuesta del sistema bajo operación</t>
  </si>
  <si>
    <t>Tablero eléctrico (IP65, con protecciones)
Breakers, contactores, relés térmicos
Cableado eléctrico (THHN o XLPE, calibre según carga)
Bandejas portacables, ductos o tubería conduit
Conectores, terminales, cinta aislante
Sistema de puesta a tierra (varilla, cable desnudo, conectores)
Señalización y etiquetas</t>
  </si>
  <si>
    <t>Multímetro, megóhmetro, pinza amperimétrica
Herramientas manuales: destornilladores, taladro, cortacables
EPP: guantes dieléctricos, gafas, casco, botas
Escalera o andamio (según altura de instalación)</t>
  </si>
  <si>
    <t>Tablero no energiza el sistema
Pérdida de continuidad en ruta
Falla en puesta a tierra
Sobrecarga en acometida</t>
  </si>
  <si>
    <t>M3 - Metros cúbicos</t>
  </si>
  <si>
    <t>Gestión y disposición final de residuos generados durante las obras, conforme a la normativa ambiental colombiana. Incluye clasificación, almacenamiento temporal, transporte autorizado y entrega en sitios de disposición final aprobados por la autoridad ambiental. Se busca minimizar el impacto ambiental y cumplir con los principios de economía circular y responsabilidad extendida del generador.</t>
  </si>
  <si>
    <t>Clasificación en la fuente:
- Separación de residuos aprovechables, peligrosos y no aprovechables.
Almacenamiento temporal:
- Uso de contenedores rotulados y zonas de acopio seguras.
Contratación de gestor autorizado:
- Empresa registrada ante la autoridad ambiental para transporte y disposición.
Transporte controlado:
- Vehículos con documentación y rutas aprobadas.
Entrega en sitio autorizado:
- Relleno sanitario, centro de acopio o planta de tratamiento.
Registro documental:
- Certificados de disposición final, manifiestos de transporte y actas de entrega</t>
  </si>
  <si>
    <t>Revisión de clasificación para Confirmar separación adecuada de residuos
Inspección de almacenamiento para Validar condiciones de seguridad y señalización
Auditoría de transporte para Verificar cumplimiento de rutas y permiso
Certificación de disposición para Asegurar entrega en sitio autorizado</t>
  </si>
  <si>
    <t>Contenedores rotulados (plástico, metálicos)
Bolsas resistentes (según tipo de residuo)
Señalización ambiental
Registro documental (formatos, etiquetas)
Equipos de protección personal (EPP)</t>
  </si>
  <si>
    <t>Vehículo autorizado para transporte
Báscula portátil (si aplica)
Cámara fotográfica o celular para registro visual
Herramientas manuales para manipulación segura</t>
  </si>
  <si>
    <t>Mezcla de residuos peligrosos y comunes
Disposición en sitio no autorizado
Falta de certificados de disposición</t>
  </si>
  <si>
    <t>Ejecución de pruebas hidráulicas y eléctricas para validar la operación segura, eficiente y conforme a diseño del sistema hidroneumático. Se verifican presión, caudal, estanqueidad, respuesta automática de la bomba, funcionamiento del variador de frecuencia (VFD), sensores, presóstatos y protecciones eléctricas.</t>
  </si>
  <si>
    <t>Prueba hidráulica:
- Llenado del sistema con agua.
- Presurización progresiva hasta presión de trabajo.
- Verificación de fugas en uniones, válvulas y accesorios.
- Medición de presión y caudal en puntos críticos.
Prueba eléctrica:
- Revisión de continuidad y aislamiento de cables.
- Energización del tablero de control.
- Activación del VFD y monitoreo de arranque progresivo.
- Simulación de demanda para verificar respuesta automática del sistema.
Prueba funcional integrada:
- Activación del sistema completo.
- Observación de comportamiento de bomba, tanque precargado y sensores.
- Verificación de ciclos de encendido/apagado según presión</t>
  </si>
  <si>
    <t>Prueba de presión hidráulica
Prueba de caudal
Prueba de respuesta del VFD
Prueba de presóstato/sensores
Prueba de protecciones eléctricas</t>
  </si>
  <si>
    <t>Agua para llenado del sistema
Manómetros y caudalímetros calibrados
Cinta de teflón, selladores hidráulicos
Formatos de registro de pruebas
Etiquetas de identificació</t>
  </si>
  <si>
    <t>Bomba instalada con VFD
Multímetro, megóhmetro, pinza amperimétrica
Manómetro digital y analógico
Equipo de prueba hidráulica (bomba manual o eléctrica)
Tablero de control energizado
EPP: guantes dieléctricos, gafas, casco, botas</t>
  </si>
  <si>
    <t>Fugas en conexiones
Presión fuera de rango
Bomba no responde al presóstato
Protecciones no activan</t>
  </si>
  <si>
    <t>Entrega de un plan de mantenimiento periódico para garantizar la operación continua, segura y eficiente del sistema hidroneumático. Incluye actividades preventivas, correctivas y predictivas sobre componentes hidráulicos, eléctricos y de control.</t>
  </si>
  <si>
    <t>Hidráulicas:
- Limpieza de válvulas de retención y filtros.
- Revisión de estanqueidad en uniones y accesorios.
- Verificación de presión de trabajo y caudal.
Eléctricas:
- Revisión de cableado, terminales y protecciones.
- Prueba de continuidad y aislamiento.
- Verificación de funcionamiento del tablero y VFD.
Control y automatización:
- Calibración de presóstatos y sensores de nivel.
- Simulación de ciclos de encendido/apagado.
- Revisión de parámetros del variador de frecuencia.</t>
  </si>
  <si>
    <t>Verificación de las especificaciones de operación de los equipos y sus fichas técnicas con el manual de operaciones.</t>
  </si>
  <si>
    <t>Documento incompleto
No entrega del documento correspondiente</t>
  </si>
  <si>
    <t>Equipo computo para redacción de documento
Cámara para registro fotográfico</t>
  </si>
  <si>
    <t>Formatos impresos o digitales para registros
Etiquetas de identificación y señalización
Fichas técnicas.</t>
  </si>
  <si>
    <t>5,0</t>
  </si>
  <si>
    <t>5,1</t>
  </si>
  <si>
    <t>6,0</t>
  </si>
  <si>
    <t>6,1</t>
  </si>
  <si>
    <t>MANTENIMIENTO DE ELEMENTOS METÁLICOS</t>
  </si>
  <si>
    <t>MANTENIMIENTO PUERTAS DE VIDRIOS</t>
  </si>
  <si>
    <t>Tratamiento superficial y aplicación de pintura anticorrosiva sobre elementos metálicos expuestos a la intemperie, mediante limpieza mecánica manual y posterior aplicación de esquema de pintura en color blanco (RAL 9003 o similar). La actividad busca proteger contra la corrosión y mejorar el acabado estético en pasamanos, escaleras, reposapiés y estructura metálica del piso 5.</t>
  </si>
  <si>
    <t>Inspección inicial de las superficies metálicas para identificar óxido, pintura deteriorada o contaminantes.
Preparación mecánica manual:
- Cepillado, lijado y raspado (SSPC-SP2) para eliminar herrumbre suelta y pintura vieja.
- Limpieza con paños y solventes para remover grasa y polvo.
Aplicación de imprimante anticorrosivo:
- Base epóxica rica en zinc o fosfato de cinc.
- Tiempo de secado según ficha técnica.
Aplicación de capa intermedia (si aplica):
- Epóxica de alto espesor para ambientes agresivos.
Aplicación de acabado blanco:
- Pintura poliuretano o alquídica resistente a rayos UV y humedad.
- Color blanco-blanco (RAL 9003), dos manos cruzadas.
- Inspección final y retoques localizados.</t>
  </si>
  <si>
    <t>Adherencia de pintura: ASTM D3359  praa Verificar adherencia al metal
Espesor de película seca: SSPC-PA2 para Confirmar cumplimiento técnico 
Inspección visual: ISO 8501 para Validar limpieza y acabado
Ensayo de continuidad (si aplica): Verificar cobertura uniforme sin porosidad</t>
  </si>
  <si>
    <t>Imprimante epóxico rico en zinc o fosfato de cinc
Pintura intermedia epóxica (opcional)
Pintura de acabado blanco (poliuretano o alquídica)
Solventes de limpieza (xileno, thinner)
Lijas, cepillos metálicos, espátulas
Cinta de enmascarar, paños, recipientes de mezcla</t>
  </si>
  <si>
    <t>Rodillos y brochas de alta densidad
Pistola de pintura (si se aplica por aspersión)
Lijadora manual o eléctrica
Medidor de espesor de película seca
EPP: guantes, gafas, mascarilla, overol, casco
Escalera o andamio para acceso a zonas elevadas</t>
  </si>
  <si>
    <t>Baja adherencia de pintura
Descamación prematura
Diferencia de color o brillo
Espesor fuera de especificación</t>
  </si>
  <si>
    <t>U - Unidad</t>
  </si>
  <si>
    <t>Actividad de mantenimiento preventivo y correctivo de puertas de vidrio templado en áreas comunes del edificio, con inclusión de repuestos como bisagras de piso, cerraduras, zócalos, esquineros y sellos. El objetivo es garantizar funcionalidad, seguridad y estética.</t>
  </si>
  <si>
    <t>Inspección inicial:
- Verificación de funcionamiento, alineación, cierre y estado de herrajes.
Desmonte de puertas:
- Retiro controlado para evitar daños al vidrio.
- Limpieza y lubricación:
- Limpieza de rieles, bisagras y superficies de contacto.
- Aplicación de lubricante especializado.
Reemplazo de repuestos:
- Sustitución de bisagras de piso, cerraduras electromagnéticas, esquineros, zócalos, etc.
Nivelación y ajuste:
- Alineación precisa para cierre suave y seguro.
Pruebas de funcionamiento:
- Verificación de apertura/cierre, velocidad, y seguridad.
Siliconado y sellado:
- Aplicación de sellos para evitar filtraciones y mejorar estética.</t>
  </si>
  <si>
    <t>Prueba de cierre automático: Verificar velocidad y suavidad de cierre 
Inspección visual: Validar estado de vidrio y herrajes
Prueba de alineación: Confirmar nivelación y ajuste correcto
Verificación de seguridad: Confirmar funcionamiento de cerraduras</t>
  </si>
  <si>
    <t>Bisagras de piso hidráulicas
Cerraduras electromagnéticas o mecánicas
Zócalos, esquineros, bases de herraje
Silicona neutra para sellado
Lubricantes especializados
Paños, herramientas de desmontaje</t>
  </si>
  <si>
    <t>Llaves Allen, destornilladores, espátulas
Nivel láser o de burbuja
Pistola de silicona
Kit de lubricación
Elementos de protección personal (guantes, gafas, casco)</t>
  </si>
  <si>
    <t>Puerta desalineada
Cierre brusco o lento
Ruidos al cerrar
Filtración de agua o aire</t>
  </si>
  <si>
    <t>Mantenimiento integral de pisos en piedra coralina con tratamiento hidrofugante</t>
  </si>
  <si>
    <t>Protección de áreas adyacentes
Limpieza y preparación de superficie con hidrolavadora.
Destroncado de bordes irregulares con pulidora angular (disco de desbaste si aplica)
Retape de juntas con mortero tipo CG2 WA (flexible y resistente a humedad).
Pulido superficial con discos diamantados de grano fino.
Aplicación del hidrofugante en dos capas cruzadas con brocha o rodillo.
Secado y protección del área tratada durante 24 horas.</t>
  </si>
  <si>
    <t>Absorción de agua por capilaridad (NTC 4321).
Adherencia del mortero de juntas (NTC 6050).
Resistencia al deslizamiento en zonas húmedas (RAS).
Penetración del hidrofugante mediante ensayo gravimétrico o fluorescencia (opcional)</t>
  </si>
  <si>
    <t>Pulidora orbital con discos diamantados.
Llana dentada y espátula de goma.
Martillo de goma.
Hidrolavadora industrial.
Brochas, rodillos y recipientes de mezcla.
Medidor de humedad superficial
Cinta de seguridad
Cualquier otra herramienta que se considere por el contratista
Aspiradora para limpieza de polvo fino.</t>
  </si>
  <si>
    <t>Si</t>
  </si>
  <si>
    <t>Mantenimiento de cubiertas mediante impermeabilización con manto asfáltico</t>
  </si>
  <si>
    <t>Actividad orientada a la impermeabilización de cubiertas y superficies expuestas a la intemperie, mediante el suministro e instalación de mantos asfálticos tipo APP o SBS, con refuerzo de fibra de vidrio o poliéster, aplicados por termofusión o autoadhesión. El objetivo es preservar la integridad estructural frente a humedad, filtraciones y agentes climáticos.</t>
  </si>
  <si>
    <t>Inspección y limpieza de la superficie (retiro de polvo, grasa, residuos).
Aplicación de imprimante asfáltico tipo DE-9 para mejorar adherencia.
Instalación del manto asfáltico por termofusión con soplete o autoadhesión.
Sellado de traslapos (mínimo 10 cm) y remates en bordes, sifones y juntas.
Verificación de continuidad y acabado superficial.
Agregar una capa de pintura protectora para reforzar la impermeabilización, reflejar rayos UV y mejorar la estética: esperar 48 horas después de instalar el manto para aplicar pintura. Asegurar que la superficie esté seca y limpia, aplicar en horas frescas (mañana o tarde) para evitar burbujas, usar brocha, rodillo o aspersor, según el tipo de pintura, Verificar compatibilidad de la pintura con el acabado superficial del manto.</t>
  </si>
  <si>
    <t>Impermeabilidad al agua, Norma: NTC 4321 / UNI EN 1928: Verifica que no haya filtraciones bajo presión de agua.
Adherencia al sustrato, Norma: ASTM D903, Evalúa la fuerza necesaria para desprender el manto de la superficie.
Resistencia a la tracción y elongación, Norma: NTC 5525 / ASTM D5147: Mide la capacidad del manto para resistir esfuerzos sin romperse.
Resistencia al punzonamiento, Norma: UNI EN 12730: Evalúa si el manto soporta cargas puntuales sin perforarse.
Flexibilidad en frío, Norma: ASTM D5147-12: Determina si el manto mantiene su integridad a bajas temperaturas.
Prueba de inundación controlada (Se recomienda realizarla después de 72 horas de curado del sistema), Se cubre la superficie con agua por 24–72 horas: Se inspecciona visualmente si hay filtraciones en el nivel inferior.
Prueba de absorción de agua, Norma: ASTM D5147-10: Mide cuánto líquido absorbe el manto en condiciones controladas.</t>
  </si>
  <si>
    <t>Piedra coralina con caraterísticas similares
Mortero de emboquillado tipo CG2 WA (NTC 6050) (color claro para evitar marchas).
Hidrofugante no filmógeno en emulsión acuosa  Soprobel Coralina Antik, Sika Stone Protector, Lanco AquaBlock o similar
Agua potable para mezcla y limpieza.
Solución limpiadora neutra con SikaCeram Cleaner Plus o similar</t>
  </si>
  <si>
    <t>Piezas mal niveladas o con resaltos: Reemplazo de piezas mal niveladas
Juntas abiertas o mal emboquilladas: Reemboquillado de juntas abiertas
Manchas por uso de mortero oscuro: Limpieza con removedor de manchas para mortero oscuro
Aplicación deficiente del hidrofugante (film visible o falta de penetración): Reaplicación del hidrofugante según ficha técnica
Aplicación de productos no compatibles (ácidos, hipoclorito, derivados del petróleo)
Uso de hidrofugantes filmógenos que alteren la apariencia o respiración de la piedra
Pulido excesivo que elimine textura natural
Presencia de manchas por líquidos no removidos a tiempo
Falta de uniformidad en la aplicación del tratamiento</t>
  </si>
  <si>
    <t>La impermeabilización de cubiertas requiere el suministro de mantos asfálticos tipo APP (modificados con polipropileno atáctico) o SBS (modificados con estireno-butadieno-estireno), ambos reforzados internamente con malla de fibra de vidrio o poliéster no tejido. Estos materiales presentan una excelente resistencia a la tracción, elongación y punzonamiento, así como una adecuada flexibilidad en frío, lo que los hace aptos para superficies expuestas a las condiciones climáticas cambiantes.
El manto se instala mediante termofusión con soplete, que permite una adherencia homogénea, o mediante autoadhesión, dependiendo del tipo de producto seleccionado y las condiciones del proyecto. Para mejorar la adhesión al sustrato, se aplica previamente un imprimante asfáltico tipo DE-9, formulado en base solvente y de alta penetración.
Una vez instalado el manto, se aplica una pintura protectora compatible con su acabado superficial, preferiblemente acrílica o elastomérica, que actúa como barrera contra rayos UV, mejora la estética del acabado y prolonga la vida útil del sistema. Esta pintura debe aplicarse al menos 48 horas después de la instalación del manto, sobre una superficie limpia y seca, usando brocha, rodillo o aspersor.
Para asegurar la estanqueidad, también se utiliza sellador especializado en traslapos, bordes, sifones y juntas, el cual debe ser compatible químicamente con el tipo de manto asfáltico elegido.</t>
  </si>
  <si>
    <t>N/A</t>
  </si>
  <si>
    <t>ÍTEMS</t>
  </si>
  <si>
    <t>MANTENIMIENTO Y MEJORA DEL SISTEMA DE AGUA POTABLE</t>
  </si>
  <si>
    <t>CONSTRUCCIÓN DE TANQUE SEMIENTERRADO DE CONCRETO IMPERMEABLE</t>
  </si>
  <si>
    <t>• 	Ensayo Proctor modificado
Para verificar compactación de la zahorra al 90 %.
• 	Placa de carga o densidad in situ (nuclear o arena)
Para confirmar la compactación del mejoramiento.
• 	Ensayo de resistencia del concreto (cilindros a 7 y 28 días)
Para validar cumplimiento de 5000 psi y 2500 psi según elemento.
• 	Prueba de estanqueidad del tanque
Llenado controlado para verificar ausencia de filtraciones.
• 	Inspección de juntas y aplicación de impermeabilizante
Verificación visual y técnica de continuidad y cobertura.
• 	Revisión dimensional y de espesores
Confirmación de espesores de muros, losa y placa superior</t>
  </si>
  <si>
    <t>• 	Concreto 5000 psi con aditivo impermeabilizante integral.
• 	Concreto 2500 psi para solado.
• 	Zahorra limpia para mejoramiento.
• 	Barras de acero corrugado #4 y #5.
• 	Cinta PVC para juntas frías.
• 	Impermeabilizante superficial (cementoso, poliuretano o acrílico según especificación).
• 	Escotillas metálicas de 0.70 m × 0.70 m con tapa.
• 	Césped tipo bermuda para reposición.</t>
  </si>
  <si>
    <t>• 	Excavadora, compactadora tipo plancha o rodillo vibratorio.
• 	Planta de concreto o mezcladora.
• 	Vibrador de aguja, bomba de concreto (si aplica).
• 	Herramientas de carpintería metálica y encofrado.
• 	Equipo de curado, brochas, rodillos para impermeabilizante.
• 	Elementos de protección personal (EPP): casco, guantes, botas, gafas, arnés.</t>
  </si>
  <si>
    <t xml:space="preserve">Replanteo de tanque y equipos </t>
  </si>
  <si>
    <t>Retiro y resiembra de cesped tipo Bermuda</t>
  </si>
  <si>
    <t xml:space="preserve">Excavación </t>
  </si>
  <si>
    <t>Concreto pobre e=0.05m  fc´=2.500psi</t>
  </si>
  <si>
    <t>Concreto Fondo e=0.40m  Fc¨= 5.000 psi (incluye impermeabilizante integral, cinta pvc para juntas, impermeabilizante caras expuestas al agua, enchapes)</t>
  </si>
  <si>
    <t>Concreto Muros e=0.40m  Fc= 5.000 psi (incluye impermeabilizante integral, impermeabilizante caras expustas al agua, enchapes, pasnte de tuberías)</t>
  </si>
  <si>
    <t>Concreto Tapa e=0.25m  Fc¨= 5.000 psi (incluye impermeabilizante integral, impermeabilizante caras expustas al agua, enchapes, pasnte de tuberías, dos escotillas .60x.60m para inspección y acceso)</t>
  </si>
  <si>
    <t>Acero Fy=4200kg/cm2</t>
  </si>
  <si>
    <t>KG</t>
  </si>
  <si>
    <t>Relleno Seleccionado e=0.60m Zahorra compactada al 95% Próctor Modificado</t>
  </si>
  <si>
    <t>4,1 - 4,2 - 4,3 - 4,4 - 4,5 - 4,6 - 4,7 - 4,8 - 4,9</t>
  </si>
  <si>
    <t>SISTEMA HIDRONUEMÁTICO</t>
  </si>
  <si>
    <t>Instalación y puesta de bomba con variador de frecuencia (VFD o inverter), 8 litros por segundo y 55 Metros columna de agua.</t>
  </si>
  <si>
    <t>Adecuación e instalación del sistema eléctrico: tablero de control, acometida y ruta eléctricas de 35 ML hasta la subestación.</t>
  </si>
  <si>
    <t>Construcción de caseta para sistema hidroneumático</t>
  </si>
  <si>
    <t>Derivación de la red hidráulica existente hacia el nuevo cuarto de equipos tubería PVCP 2", incluye cheques, accesorios, pasantes, excavación, rellenos.</t>
  </si>
  <si>
    <t>Conexión hidráulica al sistema existente mediante accesorios y tuberías adecuados PVCP 2", incluye cheques, accesorios, pasantes, excavación, rellenos.</t>
  </si>
  <si>
    <t>Pruebas hidráulicas y eléctricas para verificar el correcto funcionamiento del sistema hidroneumático.</t>
  </si>
  <si>
    <t>4,13</t>
  </si>
  <si>
    <t>4,14</t>
  </si>
  <si>
    <t>4,15</t>
  </si>
  <si>
    <t>4,16</t>
  </si>
  <si>
    <t>4,17</t>
  </si>
  <si>
    <t>4,18</t>
  </si>
  <si>
    <t>4,19</t>
  </si>
  <si>
    <t>Se propone inicialmente solución a traves de un sistema hidroneumático cuya su ubicación sería en el área jardinera fachada sur por la subestación del edificio CIOH.</t>
  </si>
  <si>
    <t>Actividad que comprende la derivación de la red hidráulica existente mediante la instalación de tubería en PVC Presión (PVCP) de 2 pulgadas, dirigida hacia el nuevo cuarto de equipos. La intervención incluye la conexión hidráulica, instalación de válvulas de retención (cheques), accesorios, pasantes estructurales, excavación manual o mecánica, relleno y compactación de zanja, garantizando continuidad hidráulica, estanqueidad y cumplimiento de normas técnicas.</t>
  </si>
  <si>
    <t>1. 	Replanteo y verificación de red existente
• 	Identificación del punto de conexión y trazado del recorrido hacia el cuarto de equipos.
• 	Verificación de presión, caudal y compatibilidad de materiales.
2. 	Excavación de zanja
• 	Excavación manual o mecánica según profundidad y longitud requerida.
• 	Formación de cama de apoyo con arena o material seleccionado.
3. 	Instalación de tubería PVCP de 2"
• 	Corte, limpieza y unión de tuberías mediante sistema de embone y adhesivo.
• 	Instalación de válvulas de cheque, codos, tees, reducciones y demás accesorios.
• 	Colocación de pasantes estructurales en muros o losas si aplica.
4. 	Pruebas hidráulicas y verificación de estanqueidad
• 	Prueba de presión y revisión de fugas en uniones y válvulas.
• 	Ajuste de conexiones y limpieza interna.
5. 	Relleno y compactación de zanja
• 	Relleno con material seleccionado en capas de 20 cm.
• 	Compactación manual o mecánica hasta alcanzar densidad requerida.
6. 	Limpieza final y disposición de residuos
• 	Retiro de excedentes de excavación, empaques y restos de adhesivo.
• 	Limpieza del área intervenida.</t>
  </si>
  <si>
    <t>• 	Prueba de presión hidráulica
Verificación de estanqueidad en toda la línea derivada, incluyendo válvulas y accesorios.
• 	Inspección de uniones y accesorios
Revisión visual y mecánica de embones, adhesivos y válvulas de retención.
• 	Ensayo de compactación del relleno
Densidad in situ mediante método de arena o equipo nuclear (si aplica).
• 	Verificación de pendiente y alineación
Confirmación de que la tubería mantiene pendiente adecuada y trazado conforme al diseño.</t>
  </si>
  <si>
    <t>• 	Tubería PVCP de 2" (presión nominal según diseño).
• 	Válvulas de cheque (retención) compatibles con PVCP.
• 	Codos, tees, uniones, adaptadores, pasantes.
• 	Adhesivo para PVC presión.
• 	Arena o material seleccionado para cama de apoyo.
• 	Material de relleno (zahorra, recebo o similar).</t>
  </si>
  <si>
    <t>• 	Herramientas de corte y unión para PVC (sierra, lija, aplicador de adhesivo).
• 	Excavadora o herramientas manuales (pala, pico).
• 	Compactadora manual o mecánica.
• 	Nivel de burbuja, cinta métrica, escuadra.
• 	Elementos de protección personal: guantes, gafas, botas, casco.</t>
  </si>
  <si>
    <t>• 	Fugas en uniones, válvulas o pasantes.
• 	Tubería sin pendiente adecuada o con trazado incorrecto.
• 	Compactación deficiente del relleno.
• 	Materiales no especificados o de baja calidad.
• 	Omisión de pruebas hidráulicas o limpieza final.
• 	Instalación sin uso de EPP o incumplimiento de normas técnicas.</t>
  </si>
  <si>
    <t>Actividad que comprende el montaje, conexión eléctrica e hidráulica, y puesta en funcionamiento de una bomba centrífuga con variador de frecuencia (VFD o inverter), diseñada para entregar un caudal de 8 litros por segundo a una altura de 55 metros columna de agua. Incluye alineación, fijación, conexionado, programación del VFD, pruebas de operación y verificación de parámetros hidráulicos y eléctricos</t>
  </si>
  <si>
    <t>1. 	Preparación del área de instalación
• 	Replanteo del espacio físico en el cuarto de equipos.
• 	Verificación de base de apoyo: losa nivelada, anclajes y amortiguación de vibraciones.
2. 	Montaje de la bomba
• 	Posicionamiento sobre base con pernos de anclaje.
• 	Alineación mecánica entre bomba y motor (si son separados).
• 	Instalación de accesorios: válvulas de retención, válvulas de compuerta, manómetros, filtros.
3. 	Instalación del variador de frecuencia (VFD)
• 	Fijación en tablero o pared con protección IP adecuada.
• 	Conexionado eléctrico: alimentación, tierra, señal de control.
• 	Configuración de parámetros: frecuencia, rampas de aceleración, protección térmica, presión objetivo.
4. 	Conexión hidráulica
• 	Unión de tuberías de succión y descarga con la bomba.
• 	Verificación de estanqueidad y compatibilidad de materiales.
5. 	Pruebas de funcionamiento
• 	Encendido progresivo mediante VFD.
• 	Verificación de caudal, presión, consumo eléctrico y temperatura.
• 	Ajuste fino de parámetros según condiciones reales de operación.
6. 	Entrega y documentación técnica
• 	Registro de parámetros finales.
• 	Capacitación básica al operador.
• 	Entrega de manuales, fichas técnicas y protocolos de mantenimiento</t>
  </si>
  <si>
    <t>• 	Prueba de caudal y presión
Confirmación de 8 L/s a 55 mca mediante medidores o aforo.
• 	Verificación eléctrica
Medición de voltaje, corriente, frecuencia y factor de potencia.
• 	Prueba de protección del VFD
Simulación de sobrecarga, falla de fase y parada de emergencia.
• 	Ensayo de vibración y ruido
Evaluación de condiciones mecánicas y acústicas.</t>
  </si>
  <si>
    <t>• 	Bomba centrífuga con capacidad de 8 litros por segundo y 55 metros columna de agua, fabricada en acero inoxidable o hierro fundido, según especificaciones del proyecto.
• 	Variador de frecuencia (VFD o inverter), compatible con la potencia de la bomba, con grado de protección IP55 o superior, pantalla de programación y funciones de protección térmica, sobrecarga y falla de fase.
• 	Tubería de conexión hidráulica, en PVC presión, HDPE o acero galvanizado, según diseño y compatibilidad con la bomba.
• 	Válvulas de retención (cheque), válvulas de compuerta, válvulas de purga y válvulas de seguridad.
• 	Manómetros para lectura de presión en succión y descarga.
• 	Sensores de presión, temperatura y caudal, si el sistema lo requiere.
• 	Adhesivos, empaques, bridas, uniones y accesorios hidráulicos compatibles.
• 	Tablero eléctrico con breakers, contactores, protección térmica y señalización.
• 	Cables eléctricos de alimentación y señal, con aislamiento adecuado para condiciones de humedad.
• 	Base de concreto para apoyo de bomba, con pernos de anclaje y elementos antivibratorios.</t>
  </si>
  <si>
    <t>• 	Herramientas de montaje: llaves, destornilladores, taladro, cortadora de tubería.
• 	Equipos de medición eléctrica: multímetro, pinza amperimétrica, medidor de frecuencia.
• 	Equipos de medición hidráulica: caudalímetro, manómetro, termómetro.
• 	Compactadora manual o mecánica (si se requiere para base o relleno).
• 	Nivel de burbuja, cinta métrica, escuadra.
• 	Elementos de protección personal: guantes dieléctricos, gafas, botas, casco, tapones auditivos.
• 	Software o interfaz de programación para el VFD (si aplica).
• 	Equipos de aforo para verificación de caudal y presión</t>
  </si>
  <si>
    <t>Desalineación entre bomba y motor.
VFD mal configurado o sin protección activa.
Caudal o presión fuera de rango.
Conexiones hidráulicas con fugas.
Ausencia de pruebas o documentación técnica.
Instalación sin cumplimiento de RETIE o normas eléctricas vigentes.</t>
  </si>
  <si>
    <t>Actividad que comprende la conexión de una nueva línea hidráulica al sistema existente, utilizando tubería en PVC Presión (PVCP) de 2 pulgadas y accesorios adecuados. La intervención incluye la instalación de válvulas de retención (cheques), pasantes estructurales, excavación de zanja, relleno y compactación, garantizando continuidad hidráulica, estanqueidad y cumplimiento de normas técnicas.</t>
  </si>
  <si>
    <t>1. 	Identificación del punto de conexión
• 	Replanteo y verificación del trazado de la red existente.
• 	Confirmación de compatibilidad de materiales y presión de trabajo.
2. 	Excavación de zanja
• 	Excavación manual o mecánica según profundidad y longitud requerida.
• 	Formación de cama de apoyo con arena o material seleccionado.
3. 	Instalación de tubería PVCP de 2"
• 	Corte, limpieza y unión de tuberías mediante sistema de embone y adhesivo.
• 	Instalación de válvulas de cheque, codos, tees, reducciones y demás accesorios.
• 	Colocación de pasantes estructurales en muros o losas si aplica.
4. 	Conexión al sistema existente
• 	Empalme hidráulico mediante unión mecánica o soldadura química.
• 	Verificación de estanqueidad en el punto de conexión.
5. 	Pruebas hidráulicas
• 	Prueba de presión y revisión de fugas en uniones y válvulas.
• 	Ajuste de conexiones y limpieza interna.
6. 	Relleno y compactación de zanja
• 	Relleno con material seleccionado en capas de 20 cm.
• 	Compactación manual o mecánica hasta alcanzar densidad requerida.
7. 	Limpieza final y disposición de residuos
• 	Retiro de excedentes de excavación, empaques y restos de adhesivo.
• 	Limpieza del área intervenida.</t>
  </si>
  <si>
    <t>• 	Tubería PVCP de 2" (presión nominal según diseño).
• 	Válvulas de cheque (retención) compatibles con PVCP.
• 	Codos, tees, uniones, adaptadores, pasantes.
• 	Adhesivo para PVC presión.
• 	Arena o material seleccionado para cama de apoyo.
• 	Material de relleno (zahorra, recebo o similar).
• 	Empaques, bridas, abrazaderas y sellos hidráulicos.</t>
  </si>
  <si>
    <t>• 	Herramientas de corte y unión para PVC (sierra, lija, aplicador de adhesivo).
• 	Excavadora o herramientas manuales (pala, pico).
• 	Compactadora manual o mecánica.
• 	Nivel de burbuja, cinta métrica, escuadra.
• 	Equipos de prueba hidráulica: bomba de presión, manómetro.
• 	Elementos de protección personal: guantes, gafas, botas, casco.</t>
  </si>
  <si>
    <t>• 	Prueba de presión hidráulica
Se realiza para verificar la estanqueidad de la conexión y de toda la línea instalada. Se aplica presión superior a la de trabajo durante un tiempo determinado, observando posibles fugas.
• 	Inspección de uniones y accesorios
Revisión visual y mecánica de embones, adhesivos, válvulas y pasantes, asegurando que estén correctamente instalados y alineados.
• 	Verificación de pendiente y alineación
Confirmación de que la tubería mantiene la pendiente adecuada para el flujo hidráulico y que el trazado corresponde al diseño aprobado.
• 	Ensayo de compactación del relleno
Evaluación de la densidad del material de relleno mediante método de arena o equipo nuclear, si aplica, para garantizar estabilidad estructural.</t>
  </si>
  <si>
    <t>• 	Fugas en uniones, válvulas o pasantes.
• 	Tubería sin pendiente adecuada o con trazado incorrecto.
• 	Compactación deficiente del relleno o uso de material no especificado.
• 	Instalación de accesorios incompatibles o fuera de norma.
• 	Omisión de pruebas hidráulicas o verificación de estanqueidad.
• 	Daños en la tubería por mala manipulación o corte incorrecto.
• 	Instalación sin uso de elementos de protección personal (EPP).
• 	Incumplimiento de normas técnicas nacionales (NTC) o internacionales (ASTM, RETIE si aplica).</t>
  </si>
  <si>
    <t>Suministro e instalación de tanque precargado vertical de diafragma, diseñado para mantener presión constante en sistemas hidroneumáticos. Fabricado en fibra de vidrio, con membrana interna de caucho butilo, resistente a la intemperie y compatible con agua potable. Capacidad mínima: 119 galones (450 litros)</t>
  </si>
  <si>
    <t>Suministro e instalación tanque precargado vertical mínimo, 119 galones (450 litros) volumen, fibra de vidrio, presión de 80 a 100 PSI.</t>
  </si>
  <si>
    <t>1. 	Recepción y verificación del tanque
• 	Inspección visual del tanque: integridad estructural, válvula de aire, conexiones.
• 	Verificación de ficha técnica y compatibilidad con el sistema hidráulico.
2. 	Preparación del área de instalación
• 	Replanteo del espacio físico en el cuarto de equipos.
• 	Verificación de base nivelada y resistente (concreto o estructura metálica).
3. 	Montaje del tanque
• 	Posicionamiento vertical sobre la base.
• 	Fijación mediante abrazaderas o pernos si aplica.
• 	Conexión hidráulica a la red mediante tubería compatible.
4. 	Conexión de válvula de aire y accesorios
• 	Instalación de válvula de alivio, manómetro y purgador si el diseño lo requiere.
• 	Verificación de presión precargada y ajuste si es necesario.
5. 	Pruebas de funcionamiento
• 	Prueba de presión en el sistema con el tanque instalado.
• 	Verificación de estanqueidad, presión interna y respuesta ante variaciones de caudal.
6. 	Entrega y documentación técnica
• 	Registro de parámetros finales.
• 	Entrega de manuales, garantía y recomendaciones de mantenimiento.</t>
  </si>
  <si>
    <t>• 	Prueba de presión del sistema
Verificación de que el tanque mantiene la presión dentro del rango especificado (80–100 PSI) sin fugas.
• 	Inspección de estanqueidad
Revisión de conexiones, válvulas y cuerpo del tanque para asegurar ausencia de fugas.
• 	Verificación de presión precargada
Medición de presión interna del tanque antes de la conexión, ajustando si es necesario.
• 	Ensayo de respuesta hidráulica
Evaluación del comportamiento del tanque ante variaciones de caudal y presión en el sistema.</t>
  </si>
  <si>
    <t>• 	Tanque precargado vertical de 119 galones (450 litros), en fibra de vidrio, con presión de trabajo entre 80 y 100 PSI.
• 	Válvula de alivio, válvula de purga, manómetro.
• 	Tubería de conexión hidráulica (PVC presión, CPVC, o metálica según diseño).
• 	Empaques, adaptadores, sellos y accesorios compatibles.
• 	Adhesivos o elementos de unión según tipo de tubería.
• 	Base de concreto o estructura metálica para apoyo.</t>
  </si>
  <si>
    <t>• 	Fugas en conexiones o cuerpo del tanque.
• 	Presión precargada fuera del rango especificado.
• 	Instalación en base desnivelada o inestable.
• 	Conexiones hidráulicas incompatibles o mal selladas.
• 	Ausencia de válvulas de seguridad o accesorios requeridos.
• 	Daños estructurales en el tanque por mala manipulación.
• 	Omisión de pruebas hidráulicas o documentación técnica.
• 	Incumplimiento de normas técnicas aplicables (NTC, ASTM, RETIE si aplica).</t>
  </si>
  <si>
    <t>Instalación y adecuación del sistema eléctrico que alimenta el sistema hidroneumático, incluyendo el tablero de control, acometida eléctrica y tendido de ruta eléctrica de 35 metros lineales hasta la subestación. Esta actividad garantiza la correcta distribución de energía, protección de equipos y operación segura.</t>
  </si>
  <si>
    <t>Presóstatos (rango 80–100 psi)
Válvulas de retención y alivio (bronce)
Sensores de presión y nivel (analógicos o digitales)
Cableado eléctrico (calibre según potencia de bomba)
Tablero de control
Conectores hidráulicos y eléctricos</t>
  </si>
  <si>
    <t>Construcción de caseta técnica para sistema hidroneumático, con excavación de 0.85 m, relleno en zahorra compactada al 95% del Proctor Modificado, solado en concreto 2500 psi de 5 cm, placa de cimentación de 25 cm con acero #4, muros en bloque #6 con pañetado en ambas caras, placa de cubierta en concreto 3500 psi de 15 cm con acero #3, impermeabilización y pendiente adecuada, pintura tipo Koraza o similar, puerta metálica con tratamiento anticorrosivo para ambiente marino, bisagras y cerradura resistentes a la intemperie, y ventilación superior en muros.</t>
  </si>
  <si>
    <t>1. 	Excavación y preparación de base
• 	Excavación de 0.85 m.
• 	Relleno con zahorra compactada al 95% Proctor Modificado.
• 	Solado en concreto 2500 psi de 5 cm.
2. 	Placa de cimentación
• 	Armado con acero #4.
• 	Fundida de concreto estructural de 25 cm.
• 	Curado húmedo mínimo 3 días.
3. 	Muros en bloque #6
• 	Levante con mortero 1:4.
• 	Pañetado en ambas caras con mortero 1:3.
• 	Altura de 1.60 m, con aperturas superiores para ventilación.
4. 	Placa de cubierta
• 	Armado con acero #3.
• 	Fundida de concreto 3500 psi de 15 cm.
• 	Formación de pendiente.
• 	Aplicación de impermeabilizante cementoso o elastomérico.
5. 	Instalación de puerta metálica
• 	Fabricación en lámina galvanizada o acero inoxidable según especificación.
• 	Aplicación de rutina de pintura anticorrosiva para ambiente marino:
• 	Limpieza superficial (SSPC-SP2/SP3)
• 	Imprimante epóxico rico en zinc
• 	Capa intermedia de poliuretano o alquídico marino
• 	Acabado final con esmalte anticorrosivo tipo marino
• 	Instalación de bisagras de acero inoxidable o galvanizadas con recubrimiento anticorrosivo.
• 	Cerradura tipo industrial con resistencia a salinidad y humedad.
• 	Rejillas de ventilación integradas en la hoja.
6. 	Acabados y pintura general
• 	Aplicación de pintura tipo Koraza o similar en muros.
• 	Limpieza y disposición de residuos.</t>
  </si>
  <si>
    <t>• 	Compactación de zahorra: Ensayo Proctor Modificado y densidad in situ.
• 	Resistencia del concreto: Pruebas en cilindros a 7 y 28 días (solado, cimentación, cubierta).
• 	Verificación de pendiente: Confirmación de evacuación de aguas lluvias.
• 	Impermeabilización: Revisión visual y prueba de estanqueidad.
• 	Ventilación: Inspección de rejillas en puerta y aperturas superiores en muros.
• 	Pintura: Evaluación de cobertura, adherencia y resistencia a intemperie.</t>
  </si>
  <si>
    <t>• 	Compactador tipo rana o placa vibratoria
• 	Mezcladora de concreto, vibrador de aguja
• 	Herramientas de albañilería y pintura
• 	Equipos de medición: nivel, escuadra, flexómetro
• 	Elementos de protección personal</t>
  </si>
  <si>
    <t>• 	Compactación inferior al 95% del Proctor Modificado
• 	Concreto con resistencia menor a la especificada
• 	Placa sin pendiente o con empozamiento
• 	Impermeabilización deficiente o ausente
• 	Puerta sin tratamiento anticorrosivo completo
• 	Bisagras u herrajes oxidados o no aptos para ambiente marino
• 	Pintura sin especificación técnica para exposición costera
• 	Ventilación insuficiente en puerta o muros
• 	Omisión de ensayos técnicos o limpieza fina</t>
  </si>
  <si>
    <t>• 	Zahorra compactada: Se utilizará material granular tipo zahorra, colocado en capas sucesivas y compactado al 95% del Proctor Modificado, garantizando una base estable y resistente para la cimentación. Este material debe cumplir con granulometría adecuada y bajo contenido de finos, conforme a especificaciones de suelos para obras civiles.
• 	Concreto para solado: Se aplicará una capa de concreto de 2500 psi con espesor de 5 cm sobre la zahorra compactada, formando un solado que actúe como base de nivelación y protección contra humedad ascendente. El concreto debe tener buena trabajabilidad y resistencia inicial, con curado mínimo de 3 días.
• 	Concreto estructural para placa de cimentación: La cimentación se ejecutará con concreto estructural de alta resistencia, con una dosificación que garantice 25 cm de espesor. Se reforzará con malla de acero corrugado #4, colocada según diseño estructural. Este concreto debe cumplir con normas NTC 550 o ASTM C39 para resistencia a compresión.
• 	Bloques de concreto tipo #6: Los muros se levantarán con bloques de concreto de 15 cm de espesor (tipo #6), colocados con mortero de dosificación 1:4 (cemento:arena). Los bloques deben ser uniformes, sin fisuras, y con resistencia mínima de 75 kg/cm². El pañetado se realizará en ambas caras con mortero 1:3, garantizando acabado liso y protección contra humedad.
• 	Concreto para placa de cubierta: La cubierta se construirá con concreto de 3500 psi, con espesor de 15 cm, reforzado con acero corrugado #3 en malla estructural. Este concreto debe tener buena resistencia a flexión y durabilidad frente a exposición ambiental, especialmente en zonas costeras. Se formará una pendiente adecuada para evitar empozamiento de aguas lluvias.
• 	Impermeabilizante cementoso o elastomérico: Sobre la placa de cubierta se aplicará un sistema impermeabilizante tipo cementoso modificado con polímeros o elastomérico, resistente a rayos UV y compatible con concreto. Se recomienda productos tipo Sika, Fosroc o similares, aplicados en dos capas cruzadas con imprimación previa.
• 	Pintura tipo Koraza o equivalente: Para los acabados interiores y exteriores se utilizará pintura tipo Koraza o similar, formulada para alta resistencia a intemperie, humedad y salinidad. Debe tener buena adherencia sobre superficies cementicias, ser lavable y ofrecer protección contra hongos y algas.
• 	Puerta con marcos metálica con tratamiento anticorrosivo: La puerta será fabricada en lámina galvanizada calibre adecuado o acero inoxidable, con rejillas de ventilación integradas. Se aplicará una rutina de pintura anticorrosiva para ambiente marino, que incluye limpieza superficial (SSPC-SP2/SP3), imprimante epóxico rico en zinc, capa intermedia de poliuretano o alquídico marino, y acabado final con esmalte anticorrosivo tipo marino. Esta pintura debe cumplir con normas ASTM D610 y NTC 5800 para recubrimientos en ambientes agresivos.
• 	Bisagras y cerradura resistentes a la intemperie: Se instalarán bisagras de acero inoxidable o galvanizadas con recubrimiento anticorrosivo, y cerradura tipo industrial con resistencia comprobada a salinidad, humedad y exposición prolongada. Los herrajes deben ser de alta durabilidad y permitir operación segura y continua.</t>
  </si>
  <si>
    <t>ICONISAS</t>
  </si>
  <si>
    <t>SISENGSAS</t>
  </si>
  <si>
    <t>ALSAM SAS</t>
  </si>
  <si>
    <t>PRECIO UNITARIO</t>
  </si>
  <si>
    <t>SUBTOTAL</t>
  </si>
  <si>
    <t>PROMEDIO</t>
  </si>
  <si>
    <t>COSTO DIRECTO TOTAL</t>
  </si>
  <si>
    <t>AIU</t>
  </si>
  <si>
    <t>A</t>
  </si>
  <si>
    <t>I</t>
  </si>
  <si>
    <t>COSTO INDIRECTO TOTAL</t>
  </si>
  <si>
    <t>COSTO INDIRECTO TOTAL SIN IVA</t>
  </si>
  <si>
    <t>IVA</t>
  </si>
  <si>
    <t>COSTO TOTAL CON IVA</t>
  </si>
  <si>
    <t>CANTIDAD REQUERIDA</t>
  </si>
  <si>
    <t>CANTIDAD PRESUPUESTADA</t>
  </si>
  <si>
    <t>CANTIDAD ADICIONAL</t>
  </si>
  <si>
    <t>SUBTOTAL ADICIONAL</t>
  </si>
  <si>
    <t>COBERTURA</t>
  </si>
  <si>
    <t>Cobertura porcentual</t>
  </si>
  <si>
    <t>Cobertura promedio</t>
  </si>
  <si>
    <t>• 	Compactación insuficiente del mejoramiento (menor al 90 % del Proctor).
• 	Concreto con resistencia inferior a la especificada.
• 	Fugas o filtraciones en prueba de estanqueidad.
• 	Juntas sin cinta PVC o mal posicionadas.
• 	Impermeabilizante mal aplicado o discontinuo.
• 	Espesores de muros, losa o placa fuera de tolerancia.
• 	Volumen útil menor al solicitado (27m3).
• 	Omisión de reposición de césped o limpieza final</t>
  </si>
  <si>
    <t>Actividad que comprende la construcción de un tanque semienterrado de concreto estructural con resistencia de 5000 psi, con aditivo impermeabilizante integral, cinta PVC para juntas frías, impermeabilización en caras expuestas al agua, pasantes para tuberías y dos escotillas superiores de inspección de 0.70 m × 0.70 m con tapa. El tanque tendrá muros y losa de fondo de 0.40 m de espesor, y placa superior de 0.25 m. El refuerzo será en barras de acero corrugado #4 y #5.
La actividad incluye mejoramiento del suelo con capa de zahorra compactada al 90 % del Proctor modificado (espesor 0.60 m), solado de concreto de 2500 psi con espesor de 0.05 m, replanteo en sitio, retiro y reposición de césped tipo bermuda.
El volumen útil de tanque equivale al 36% (27.4m3) de la capacidad solicitada por diseñadores hidraulico del edificio (75m3)</t>
  </si>
  <si>
    <t>1. 	Replanteo y preparación del área
• 	Marcación de ejes y dimensiones del tanque: largo 5.65m, ancho 4.20m, altura 2.46m. Volumen útil con cámara (0.15m): 27.4m3
• 	Retiro y acopio de césped tipo bermuda para posterior reposición.
2. 	Excavación y mejoramiento del suelo
• 	Excavación según profundidad especificada.
• 	Colocación de capa de zahorra de 0.60 m, compactada al 90 % del Proctor modificado.
• 	Ejecución de solado de concreto 2500 psi de 0.05 m de espesor.
3. 	Armado de acero y colocación de elementos embebidos
• 	Armado de muros, losa de fondo y placa superior con barras #4 y #5.
• 	Instalación de pasantes para tuberías y cinta PVC en juntas frías.
• 	Colocación de escotillas de inspección con tapa metálica.
4. 	Fundida de concreto estructural impermeable
• 	Concreto de 5000 psi con aditivo impermeabilizante integral.
• 	Vertido en muros, losa de fondo y placa superior según espesores definidos.
• 	Vibrado mecánico y curado húmedo.
5. 	Impermeabilización de caras expuestas
• 	Aplicación de sistema impermeabilizante en superficies en contacto con agua (internas o externas según diseño).
• 	Suministro e instalación de enchape en la parte interna del tanque.
6. 	Reposición de césped y limpieza final
• 	Reinstalación de césped tipo bermuda en área intervenida.
• 	Limpieza general y disposición de residuos.</t>
  </si>
  <si>
    <t>Concreto Muros e=0.40m  Fc= 5.000 psi (incluye impermeabilizante integral, impermeabilizante caras expuestas al agua, enchapes, pasante de tuberías)</t>
  </si>
  <si>
    <t>Concreto Tapa e=0.25m  Fc¨= 5.000 psi (incluye impermeabilizante integral, impermeabilizante caras expuestas al agua, enchapes, pasante de tuberías, dos escotillas .60x.60m para inspección y acceso)</t>
  </si>
  <si>
    <t>Porcentaje de la adición</t>
  </si>
  <si>
    <t>Retiro y resiembra de césped tipo Bermuda</t>
  </si>
  <si>
    <t>Relleno Seleccionado e=0.60m Zahorra compactada al 90% Proctor Modificado</t>
  </si>
  <si>
    <t>NOMBRE DE LA EMPRESA</t>
  </si>
  <si>
    <t>ADECUACIÓN DE ZONA VERDE PARA TANQUE SEMIENTERRADO DE CONCRETO IMPERMEABLE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</si>
</sst>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00"/>
    <numFmt numFmtId="165" formatCode="0.0000%"/>
    <numFmt numFmtId="166" formatCode="0.0%"/>
  </numFmts>
  <fonts count="57" x14ac:knownFonts="1">
    <font>
      <sz val="11"/>
      <color theme="1"/>
      <name val="Aptos Narrow"/>
      <family val="2"/>
      <scheme val="minor"/>
    </font>
    <font>
      <sz val="11"/>
      <color theme="1"/>
      <name val="Arial"/>
      <family val="2"/>
    </font>
    <font>
      <sz val="11"/>
      <color rgb="FF000000"/>
      <name val="Arial"/>
      <family val="2"/>
    </font>
    <font>
      <sz val="8"/>
      <name val="Aptos Narrow"/>
      <family val="2"/>
      <scheme val="minor"/>
    </font>
    <font>
      <sz val="10"/>
      <color rgb="FF000000"/>
      <name val="Arial"/>
      <family val="2"/>
    </font>
    <font>
      <sz val="10"/>
      <color theme="1"/>
      <name val="Aptos"/>
      <family val="2"/>
    </font>
    <font>
      <sz val="10"/>
      <color theme="1"/>
      <name val="Aptos Narrow"/>
      <family val="2"/>
      <scheme val="minor"/>
    </font>
    <font>
      <sz val="10"/>
      <color theme="1"/>
      <name val="Arial"/>
      <family val="2"/>
    </font>
    <font>
      <b/>
      <u/>
      <sz val="11"/>
      <color theme="1"/>
      <name val="Arial"/>
      <family val="2"/>
    </font>
    <font>
      <b/>
      <sz val="11"/>
      <color theme="1"/>
      <name val="Arial"/>
      <family val="2"/>
    </font>
    <font>
      <b/>
      <sz val="11"/>
      <color rgb="FF000000"/>
      <name val="Arial"/>
      <family val="2"/>
    </font>
    <font>
      <b/>
      <sz val="12"/>
      <color rgb="FF000000"/>
      <name val="Arial"/>
      <family val="2"/>
    </font>
    <font>
      <b/>
      <sz val="10"/>
      <color rgb="FF000000"/>
      <name val="Arial"/>
      <family val="2"/>
    </font>
    <font>
      <sz val="11"/>
      <color theme="1"/>
      <name val="Aptos Narrow"/>
      <family val="2"/>
      <scheme val="minor"/>
    </font>
    <font>
      <b/>
      <sz val="11"/>
      <color theme="1"/>
      <name val="Aptos Narrow"/>
      <family val="2"/>
      <scheme val="minor"/>
    </font>
    <font>
      <u/>
      <sz val="10"/>
      <color theme="1"/>
      <name val="Aptos Narrow"/>
      <family val="2"/>
      <scheme val="minor"/>
    </font>
    <font>
      <b/>
      <u/>
      <sz val="11"/>
      <color theme="1"/>
      <name val="Aptos Narrow"/>
      <family val="2"/>
      <scheme val="minor"/>
    </font>
    <font>
      <b/>
      <sz val="14"/>
      <color theme="1"/>
      <name val="Aptos Narrow"/>
      <family val="2"/>
      <scheme val="minor"/>
    </font>
    <font>
      <b/>
      <u/>
      <sz val="16"/>
      <color theme="1"/>
      <name val="Aptos Narrow"/>
      <family val="2"/>
      <scheme val="minor"/>
    </font>
    <font>
      <b/>
      <u val="singleAccounting"/>
      <sz val="12"/>
      <color theme="1"/>
      <name val="Aptos Narrow"/>
      <family val="2"/>
      <scheme val="minor"/>
    </font>
    <font>
      <b/>
      <sz val="10"/>
      <name val="Arial"/>
      <family val="2"/>
    </font>
    <font>
      <sz val="10"/>
      <name val="Aptos"/>
      <family val="2"/>
    </font>
    <font>
      <sz val="10"/>
      <name val="Arial"/>
      <family val="2"/>
    </font>
    <font>
      <u val="singleAccounting"/>
      <sz val="10"/>
      <color theme="1"/>
      <name val="Arial"/>
      <family val="2"/>
    </font>
    <font>
      <u val="singleAccounting"/>
      <sz val="10"/>
      <name val="Arial"/>
      <family val="2"/>
    </font>
    <font>
      <b/>
      <sz val="10"/>
      <color rgb="FF000000"/>
      <name val="Times New Roman"/>
      <family val="1"/>
    </font>
    <font>
      <sz val="10"/>
      <color theme="1"/>
      <name val="Times New Roman"/>
      <family val="1"/>
    </font>
    <font>
      <sz val="10"/>
      <color rgb="FF000000"/>
      <name val="Times New Roman"/>
      <family val="1"/>
    </font>
    <font>
      <u val="singleAccounting"/>
      <sz val="10"/>
      <color theme="1"/>
      <name val="Times New Roman"/>
      <family val="1"/>
    </font>
    <font>
      <b/>
      <i/>
      <sz val="11"/>
      <color rgb="FFFF0000"/>
      <name val="Times New Roman"/>
      <family val="1"/>
    </font>
    <font>
      <b/>
      <i/>
      <sz val="11"/>
      <color theme="7"/>
      <name val="Times New Roman"/>
      <family val="1"/>
    </font>
    <font>
      <b/>
      <sz val="10"/>
      <name val="Times New Roman"/>
      <family val="1"/>
    </font>
    <font>
      <sz val="10"/>
      <name val="Times New Roman"/>
      <family val="1"/>
    </font>
    <font>
      <u val="singleAccounting"/>
      <sz val="10"/>
      <name val="Times New Roman"/>
      <family val="1"/>
    </font>
    <font>
      <sz val="11"/>
      <color theme="1"/>
      <name val="Times New Roman"/>
      <family val="1"/>
    </font>
    <font>
      <u/>
      <sz val="10"/>
      <color theme="1"/>
      <name val="Times New Roman"/>
      <family val="1"/>
    </font>
    <font>
      <b/>
      <sz val="11"/>
      <color theme="1"/>
      <name val="Times New Roman"/>
      <family val="1"/>
    </font>
    <font>
      <b/>
      <u val="singleAccounting"/>
      <sz val="12"/>
      <color theme="1"/>
      <name val="Times New Roman"/>
      <family val="1"/>
    </font>
    <font>
      <b/>
      <sz val="10"/>
      <color theme="1"/>
      <name val="Times New Roman"/>
      <family val="1"/>
    </font>
    <font>
      <b/>
      <u/>
      <sz val="16"/>
      <color theme="1"/>
      <name val="Times New Roman"/>
      <family val="1"/>
    </font>
    <font>
      <b/>
      <u/>
      <sz val="11"/>
      <color theme="1"/>
      <name val="Times New Roman"/>
      <family val="1"/>
    </font>
    <font>
      <b/>
      <sz val="11"/>
      <color rgb="FF000000"/>
      <name val="Times New Roman"/>
      <family val="1"/>
    </font>
    <font>
      <b/>
      <sz val="14"/>
      <color theme="1"/>
      <name val="Times New Roman"/>
      <family val="1"/>
    </font>
    <font>
      <b/>
      <sz val="10"/>
      <color rgb="FF000000"/>
      <name val="Calibri"/>
      <family val="2"/>
    </font>
    <font>
      <sz val="10"/>
      <color theme="1"/>
      <name val="Calibri"/>
      <family val="2"/>
    </font>
    <font>
      <sz val="10"/>
      <color rgb="FF000000"/>
      <name val="Calibri"/>
      <family val="2"/>
    </font>
    <font>
      <u val="singleAccounting"/>
      <sz val="10"/>
      <color theme="1"/>
      <name val="Calibri"/>
      <family val="2"/>
    </font>
    <font>
      <b/>
      <sz val="10"/>
      <name val="Calibri"/>
      <family val="2"/>
    </font>
    <font>
      <sz val="10"/>
      <name val="Calibri"/>
      <family val="2"/>
    </font>
    <font>
      <u val="singleAccounting"/>
      <sz val="10"/>
      <name val="Calibri"/>
      <family val="2"/>
    </font>
    <font>
      <u/>
      <sz val="10"/>
      <color theme="1"/>
      <name val="Calibri"/>
      <family val="2"/>
    </font>
    <font>
      <b/>
      <sz val="11"/>
      <color theme="1"/>
      <name val="Calibri"/>
      <family val="2"/>
    </font>
    <font>
      <b/>
      <u val="singleAccounting"/>
      <sz val="12"/>
      <color theme="1"/>
      <name val="Calibri"/>
      <family val="2"/>
    </font>
    <font>
      <b/>
      <u/>
      <sz val="11"/>
      <color theme="1"/>
      <name val="Calibri"/>
      <family val="2"/>
    </font>
    <font>
      <b/>
      <sz val="11"/>
      <color rgb="FF000000"/>
      <name val="Calibri"/>
      <family val="2"/>
    </font>
    <font>
      <b/>
      <sz val="14"/>
      <color theme="1"/>
      <name val="Calibri"/>
      <family val="2"/>
    </font>
    <font>
      <b/>
      <u/>
      <sz val="16"/>
      <color theme="1"/>
      <name val="Calibri"/>
      <family val="2"/>
    </font>
  </fonts>
  <fills count="7">
    <fill>
      <patternFill patternType="none"/>
    </fill>
    <fill>
      <patternFill patternType="gray125"/>
    </fill>
    <fill>
      <patternFill patternType="solid">
        <fgColor rgb="FFF2F2F2"/>
        <bgColor indexed="64"/>
      </patternFill>
    </fill>
    <fill>
      <patternFill patternType="solid">
        <fgColor rgb="FFB7D4EF"/>
        <bgColor indexed="64"/>
      </patternFill>
    </fill>
    <fill>
      <patternFill patternType="solid">
        <fgColor rgb="FFBDD6EE"/>
        <bgColor indexed="64"/>
      </patternFill>
    </fill>
    <fill>
      <patternFill patternType="solid">
        <fgColor rgb="FFFFFF00"/>
        <bgColor indexed="64"/>
      </patternFill>
    </fill>
    <fill>
      <patternFill patternType="solid">
        <fgColor theme="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44" fontId="13" fillId="0" borderId="0" applyFont="0" applyFill="0" applyBorder="0" applyAlignment="0" applyProtection="0"/>
    <xf numFmtId="9" fontId="13" fillId="0" borderId="0" applyFont="0" applyFill="0" applyBorder="0" applyAlignment="0" applyProtection="0"/>
  </cellStyleXfs>
  <cellXfs count="235">
    <xf numFmtId="0" fontId="0" fillId="0" borderId="0" xfId="0"/>
    <xf numFmtId="0" fontId="4" fillId="2" borderId="1" xfId="0" applyFont="1" applyFill="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xf>
    <xf numFmtId="0" fontId="5" fillId="2"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 fillId="0" borderId="0" xfId="0" applyFont="1" applyAlignment="1">
      <alignment horizontal="justify" vertical="center"/>
    </xf>
    <xf numFmtId="0" fontId="2" fillId="4" borderId="1" xfId="0" applyFont="1" applyFill="1" applyBorder="1" applyAlignment="1">
      <alignment horizontal="center" vertical="center" wrapText="1"/>
    </xf>
    <xf numFmtId="0" fontId="10" fillId="4" borderId="1" xfId="0" applyFont="1" applyFill="1" applyBorder="1" applyAlignment="1">
      <alignment vertical="center" wrapText="1"/>
    </xf>
    <xf numFmtId="0" fontId="11" fillId="4" borderId="1" xfId="0" applyFont="1" applyFill="1" applyBorder="1" applyAlignment="1">
      <alignment horizontal="center" vertical="center" wrapText="1"/>
    </xf>
    <xf numFmtId="0" fontId="9" fillId="0" borderId="1" xfId="0" applyFont="1" applyBorder="1" applyAlignment="1">
      <alignment horizontal="justify" vertical="center" wrapText="1"/>
    </xf>
    <xf numFmtId="0" fontId="1" fillId="0" borderId="1" xfId="0" applyFont="1" applyBorder="1" applyAlignment="1">
      <alignment horizontal="justify" vertical="center" wrapText="1"/>
    </xf>
    <xf numFmtId="0" fontId="12" fillId="2" borderId="1" xfId="0" applyFont="1" applyFill="1" applyBorder="1" applyAlignment="1">
      <alignment horizontal="center" vertical="center"/>
    </xf>
    <xf numFmtId="0" fontId="12" fillId="3" borderId="1" xfId="0" applyFont="1" applyFill="1" applyBorder="1" applyAlignment="1">
      <alignment horizontal="center" vertical="center"/>
    </xf>
    <xf numFmtId="0" fontId="8" fillId="0" borderId="1" xfId="0" applyFont="1" applyBorder="1" applyAlignment="1">
      <alignment horizontal="justify" vertical="center" wrapText="1"/>
    </xf>
    <xf numFmtId="44" fontId="7" fillId="0" borderId="1" xfId="1" applyFont="1" applyBorder="1" applyAlignment="1">
      <alignment horizontal="center" vertical="center"/>
    </xf>
    <xf numFmtId="44" fontId="6" fillId="0" borderId="1" xfId="0" applyNumberFormat="1" applyFont="1" applyBorder="1" applyAlignment="1">
      <alignment horizontal="center"/>
    </xf>
    <xf numFmtId="44" fontId="6" fillId="0" borderId="0" xfId="1" applyFont="1" applyAlignment="1">
      <alignment horizontal="center"/>
    </xf>
    <xf numFmtId="164" fontId="15" fillId="0" borderId="0" xfId="0" applyNumberFormat="1" applyFont="1" applyAlignment="1">
      <alignment horizontal="center"/>
    </xf>
    <xf numFmtId="0" fontId="15" fillId="0" borderId="0" xfId="0" applyFont="1" applyAlignment="1">
      <alignment horizontal="center"/>
    </xf>
    <xf numFmtId="10" fontId="6" fillId="0" borderId="1" xfId="2" applyNumberFormat="1" applyFont="1" applyBorder="1" applyAlignment="1">
      <alignment horizontal="center"/>
    </xf>
    <xf numFmtId="10" fontId="15" fillId="0" borderId="1" xfId="2" applyNumberFormat="1" applyFont="1" applyBorder="1" applyAlignment="1">
      <alignment horizontal="center"/>
    </xf>
    <xf numFmtId="44" fontId="15" fillId="0" borderId="1" xfId="0" applyNumberFormat="1" applyFont="1" applyBorder="1" applyAlignment="1">
      <alignment horizontal="center"/>
    </xf>
    <xf numFmtId="0" fontId="20" fillId="3" borderId="1" xfId="0" applyFont="1" applyFill="1" applyBorder="1" applyAlignment="1">
      <alignment horizontal="center" vertical="center"/>
    </xf>
    <xf numFmtId="0" fontId="21" fillId="2" borderId="1" xfId="0" applyFont="1" applyFill="1" applyBorder="1" applyAlignment="1">
      <alignment horizontal="center" vertical="center"/>
    </xf>
    <xf numFmtId="0" fontId="22" fillId="0" borderId="1" xfId="0" applyFont="1" applyBorder="1" applyAlignment="1">
      <alignment horizontal="center" vertical="center"/>
    </xf>
    <xf numFmtId="0" fontId="22" fillId="0" borderId="1" xfId="0" applyFont="1" applyBorder="1" applyAlignment="1">
      <alignment horizontal="center" vertical="center" wrapText="1"/>
    </xf>
    <xf numFmtId="44" fontId="22" fillId="0" borderId="1" xfId="1" applyFont="1" applyBorder="1" applyAlignment="1">
      <alignment horizontal="center" vertical="center"/>
    </xf>
    <xf numFmtId="44" fontId="23" fillId="0" borderId="1" xfId="1" applyFont="1" applyBorder="1" applyAlignment="1">
      <alignment horizontal="center" vertical="center"/>
    </xf>
    <xf numFmtId="44" fontId="24" fillId="0" borderId="1" xfId="1" applyFont="1" applyBorder="1" applyAlignment="1">
      <alignment horizontal="center" vertical="center"/>
    </xf>
    <xf numFmtId="9" fontId="6" fillId="0" borderId="0" xfId="2" applyFont="1" applyAlignment="1">
      <alignment horizontal="center"/>
    </xf>
    <xf numFmtId="0" fontId="25" fillId="2" borderId="2" xfId="0" applyFont="1" applyFill="1" applyBorder="1" applyAlignment="1">
      <alignment horizontal="center" vertical="center"/>
    </xf>
    <xf numFmtId="0" fontId="25" fillId="2" borderId="16" xfId="0" applyFont="1" applyFill="1" applyBorder="1" applyAlignment="1">
      <alignment horizontal="center" vertical="center" wrapText="1"/>
    </xf>
    <xf numFmtId="0" fontId="25" fillId="2" borderId="17" xfId="0" applyFont="1" applyFill="1" applyBorder="1" applyAlignment="1">
      <alignment horizontal="center" vertical="center" wrapText="1"/>
    </xf>
    <xf numFmtId="0" fontId="26" fillId="0" borderId="0" xfId="0" applyFont="1" applyAlignment="1">
      <alignment horizontal="center"/>
    </xf>
    <xf numFmtId="0" fontId="25" fillId="2" borderId="1" xfId="0" applyFont="1" applyFill="1" applyBorder="1" applyAlignment="1">
      <alignment horizontal="center" vertical="center"/>
    </xf>
    <xf numFmtId="0" fontId="25" fillId="2" borderId="1" xfId="0" applyFont="1" applyFill="1" applyBorder="1" applyAlignment="1">
      <alignment horizontal="center" vertical="center" wrapText="1"/>
    </xf>
    <xf numFmtId="0" fontId="25" fillId="2" borderId="19" xfId="0" applyFont="1" applyFill="1" applyBorder="1" applyAlignment="1">
      <alignment horizontal="center" vertical="center" wrapText="1"/>
    </xf>
    <xf numFmtId="0" fontId="25" fillId="3" borderId="1" xfId="0" applyFont="1" applyFill="1" applyBorder="1" applyAlignment="1">
      <alignment horizontal="center" vertical="center"/>
    </xf>
    <xf numFmtId="0" fontId="25" fillId="3" borderId="19" xfId="0" applyFont="1" applyFill="1" applyBorder="1" applyAlignment="1">
      <alignment horizontal="center" vertical="center"/>
    </xf>
    <xf numFmtId="0" fontId="26" fillId="2" borderId="1" xfId="0" applyFont="1" applyFill="1" applyBorder="1" applyAlignment="1">
      <alignment horizontal="center" vertical="center"/>
    </xf>
    <xf numFmtId="0" fontId="27" fillId="2" borderId="1" xfId="0" applyFont="1" applyFill="1" applyBorder="1" applyAlignment="1">
      <alignment horizontal="center" vertical="center" wrapText="1"/>
    </xf>
    <xf numFmtId="0" fontId="27" fillId="2" borderId="19" xfId="0" applyFont="1" applyFill="1" applyBorder="1" applyAlignment="1">
      <alignment horizontal="center" vertical="center" wrapText="1"/>
    </xf>
    <xf numFmtId="0" fontId="26" fillId="0" borderId="1" xfId="0" applyFont="1" applyBorder="1" applyAlignment="1">
      <alignment horizontal="center" vertical="center"/>
    </xf>
    <xf numFmtId="0" fontId="26" fillId="0" borderId="1" xfId="0" applyFont="1" applyBorder="1" applyAlignment="1">
      <alignment horizontal="center" vertical="center" wrapText="1"/>
    </xf>
    <xf numFmtId="44" fontId="26" fillId="0" borderId="1" xfId="1" applyFont="1" applyBorder="1" applyAlignment="1">
      <alignment horizontal="center" vertical="center"/>
    </xf>
    <xf numFmtId="44" fontId="28" fillId="0" borderId="1" xfId="1" applyFont="1" applyBorder="1" applyAlignment="1">
      <alignment horizontal="center" vertical="center"/>
    </xf>
    <xf numFmtId="44" fontId="28" fillId="0" borderId="2" xfId="1" applyFont="1" applyBorder="1" applyAlignment="1">
      <alignment horizontal="center" vertical="center"/>
    </xf>
    <xf numFmtId="9" fontId="28" fillId="0" borderId="18" xfId="2" applyFont="1" applyBorder="1" applyAlignment="1">
      <alignment horizontal="center" vertical="center"/>
    </xf>
    <xf numFmtId="0" fontId="29" fillId="0" borderId="1" xfId="0" applyFont="1" applyBorder="1" applyAlignment="1">
      <alignment horizontal="center" vertical="center"/>
    </xf>
    <xf numFmtId="9" fontId="30" fillId="0" borderId="1" xfId="2" applyFont="1" applyBorder="1" applyAlignment="1">
      <alignment horizontal="center" vertical="center"/>
    </xf>
    <xf numFmtId="9" fontId="30" fillId="0" borderId="19" xfId="2" applyFont="1" applyBorder="1" applyAlignment="1">
      <alignment horizontal="center" vertical="center"/>
    </xf>
    <xf numFmtId="9" fontId="27" fillId="2" borderId="1" xfId="0" applyNumberFormat="1" applyFont="1" applyFill="1" applyBorder="1" applyAlignment="1">
      <alignment horizontal="center" vertical="center"/>
    </xf>
    <xf numFmtId="0" fontId="27" fillId="2" borderId="19" xfId="0" applyFont="1" applyFill="1" applyBorder="1" applyAlignment="1">
      <alignment horizontal="center" vertical="center"/>
    </xf>
    <xf numFmtId="0" fontId="31" fillId="3" borderId="1" xfId="0" applyFont="1" applyFill="1" applyBorder="1" applyAlignment="1">
      <alignment horizontal="center" vertical="center"/>
    </xf>
    <xf numFmtId="0" fontId="32" fillId="2" borderId="1" xfId="0" applyFont="1" applyFill="1" applyBorder="1" applyAlignment="1">
      <alignment horizontal="center" vertical="center"/>
    </xf>
    <xf numFmtId="0" fontId="32" fillId="2" borderId="1" xfId="0" applyFont="1" applyFill="1" applyBorder="1" applyAlignment="1">
      <alignment horizontal="center" vertical="center" wrapText="1"/>
    </xf>
    <xf numFmtId="9" fontId="32" fillId="2" borderId="1" xfId="0" applyNumberFormat="1" applyFont="1" applyFill="1" applyBorder="1" applyAlignment="1">
      <alignment horizontal="center" vertical="center" wrapText="1"/>
    </xf>
    <xf numFmtId="0" fontId="32" fillId="2" borderId="19" xfId="0" applyFont="1" applyFill="1" applyBorder="1" applyAlignment="1">
      <alignment horizontal="center" vertical="center" wrapText="1"/>
    </xf>
    <xf numFmtId="0" fontId="32" fillId="0" borderId="1" xfId="0" applyFont="1" applyBorder="1" applyAlignment="1">
      <alignment horizontal="center" vertical="center"/>
    </xf>
    <xf numFmtId="0" fontId="32" fillId="0" borderId="1" xfId="0" applyFont="1" applyBorder="1" applyAlignment="1">
      <alignment horizontal="center" vertical="center" wrapText="1"/>
    </xf>
    <xf numFmtId="44" fontId="32" fillId="0" borderId="1" xfId="1" applyFont="1" applyBorder="1" applyAlignment="1">
      <alignment horizontal="center" vertical="center"/>
    </xf>
    <xf numFmtId="44" fontId="33" fillId="0" borderId="1" xfId="1" applyFont="1" applyBorder="1" applyAlignment="1">
      <alignment horizontal="center" vertical="center"/>
    </xf>
    <xf numFmtId="44" fontId="33" fillId="0" borderId="2" xfId="1" applyFont="1" applyBorder="1" applyAlignment="1">
      <alignment horizontal="center" vertical="center"/>
    </xf>
    <xf numFmtId="0" fontId="34" fillId="0" borderId="0" xfId="0" applyFont="1"/>
    <xf numFmtId="0" fontId="25" fillId="3" borderId="1"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6" fillId="0" borderId="1" xfId="0" applyFont="1" applyBorder="1" applyAlignment="1">
      <alignment horizontal="center"/>
    </xf>
    <xf numFmtId="0" fontId="26" fillId="0" borderId="19" xfId="0" applyFont="1" applyBorder="1" applyAlignment="1">
      <alignment horizontal="center"/>
    </xf>
    <xf numFmtId="44" fontId="26" fillId="0" borderId="0" xfId="1" applyFont="1" applyAlignment="1">
      <alignment horizontal="center"/>
    </xf>
    <xf numFmtId="164" fontId="35" fillId="0" borderId="0" xfId="0" applyNumberFormat="1" applyFont="1" applyAlignment="1">
      <alignment horizontal="center"/>
    </xf>
    <xf numFmtId="0" fontId="35" fillId="0" borderId="0" xfId="0" applyFont="1" applyAlignment="1">
      <alignment horizontal="center"/>
    </xf>
    <xf numFmtId="0" fontId="35" fillId="0" borderId="18" xfId="0" applyFont="1" applyBorder="1" applyAlignment="1">
      <alignment horizontal="center"/>
    </xf>
    <xf numFmtId="44" fontId="26" fillId="0" borderId="0" xfId="0" applyNumberFormat="1" applyFont="1" applyAlignment="1">
      <alignment horizontal="center"/>
    </xf>
    <xf numFmtId="166" fontId="26" fillId="0" borderId="0" xfId="2" applyNumberFormat="1" applyFont="1" applyAlignment="1">
      <alignment horizontal="center"/>
    </xf>
    <xf numFmtId="10" fontId="26" fillId="0" borderId="1" xfId="2" applyNumberFormat="1" applyFont="1" applyBorder="1" applyAlignment="1">
      <alignment horizontal="center"/>
    </xf>
    <xf numFmtId="44" fontId="26" fillId="0" borderId="1" xfId="0" applyNumberFormat="1" applyFont="1" applyBorder="1" applyAlignment="1">
      <alignment horizontal="center"/>
    </xf>
    <xf numFmtId="10" fontId="35" fillId="0" borderId="1" xfId="2" applyNumberFormat="1" applyFont="1" applyBorder="1" applyAlignment="1">
      <alignment horizontal="center"/>
    </xf>
    <xf numFmtId="44" fontId="35" fillId="0" borderId="2" xfId="0" applyNumberFormat="1" applyFont="1" applyBorder="1" applyAlignment="1">
      <alignment horizontal="center"/>
    </xf>
    <xf numFmtId="44" fontId="35" fillId="0" borderId="18" xfId="0" applyNumberFormat="1" applyFont="1" applyBorder="1" applyAlignment="1">
      <alignment horizontal="center"/>
    </xf>
    <xf numFmtId="44" fontId="35" fillId="0" borderId="1" xfId="0" applyNumberFormat="1" applyFont="1" applyBorder="1" applyAlignment="1">
      <alignment horizontal="center"/>
    </xf>
    <xf numFmtId="0" fontId="38" fillId="0" borderId="1" xfId="0" applyFont="1" applyBorder="1" applyAlignment="1">
      <alignment horizontal="center"/>
    </xf>
    <xf numFmtId="9" fontId="39" fillId="5" borderId="1" xfId="2" applyFont="1" applyFill="1" applyBorder="1" applyAlignment="1">
      <alignment horizontal="center" vertical="center"/>
    </xf>
    <xf numFmtId="44" fontId="40" fillId="0" borderId="18" xfId="0" applyNumberFormat="1" applyFont="1" applyBorder="1" applyAlignment="1">
      <alignment horizontal="center" vertical="center"/>
    </xf>
    <xf numFmtId="0" fontId="26" fillId="0" borderId="18" xfId="0" applyFont="1" applyBorder="1" applyAlignment="1">
      <alignment horizontal="center"/>
    </xf>
    <xf numFmtId="10" fontId="26" fillId="0" borderId="0" xfId="2" applyNumberFormat="1" applyFont="1" applyAlignment="1">
      <alignment horizontal="center"/>
    </xf>
    <xf numFmtId="165" fontId="26" fillId="0" borderId="18" xfId="2" applyNumberFormat="1" applyFont="1" applyBorder="1" applyAlignment="1">
      <alignment horizontal="center"/>
    </xf>
    <xf numFmtId="165" fontId="26" fillId="0" borderId="1" xfId="0" applyNumberFormat="1" applyFont="1" applyBorder="1" applyAlignment="1">
      <alignment horizontal="center"/>
    </xf>
    <xf numFmtId="44" fontId="26" fillId="0" borderId="19" xfId="0" applyNumberFormat="1" applyFont="1" applyBorder="1" applyAlignment="1">
      <alignment horizontal="center"/>
    </xf>
    <xf numFmtId="0" fontId="43" fillId="2" borderId="2" xfId="0" applyFont="1" applyFill="1" applyBorder="1" applyAlignment="1">
      <alignment horizontal="center" vertical="center"/>
    </xf>
    <xf numFmtId="0" fontId="44" fillId="0" borderId="0" xfId="0" applyFont="1" applyAlignment="1">
      <alignment horizontal="center"/>
    </xf>
    <xf numFmtId="0" fontId="43" fillId="2" borderId="1" xfId="0" applyFont="1" applyFill="1" applyBorder="1" applyAlignment="1">
      <alignment horizontal="center" vertical="center"/>
    </xf>
    <xf numFmtId="0" fontId="43" fillId="3" borderId="1" xfId="0" applyFont="1" applyFill="1" applyBorder="1" applyAlignment="1">
      <alignment horizontal="center" vertical="center"/>
    </xf>
    <xf numFmtId="0" fontId="44" fillId="2" borderId="1" xfId="0" applyFont="1" applyFill="1" applyBorder="1" applyAlignment="1">
      <alignment horizontal="center" vertical="center"/>
    </xf>
    <xf numFmtId="0" fontId="44" fillId="0" borderId="1" xfId="0" applyFont="1" applyBorder="1" applyAlignment="1">
      <alignment horizontal="center" vertical="center"/>
    </xf>
    <xf numFmtId="0" fontId="44" fillId="0" borderId="1" xfId="0" applyFont="1" applyBorder="1" applyAlignment="1">
      <alignment horizontal="center" vertical="center" wrapText="1"/>
    </xf>
    <xf numFmtId="44" fontId="44" fillId="0" borderId="1" xfId="1" applyFont="1" applyBorder="1" applyAlignment="1">
      <alignment horizontal="center" vertical="center"/>
    </xf>
    <xf numFmtId="44" fontId="46" fillId="0" borderId="1" xfId="1" applyFont="1" applyBorder="1" applyAlignment="1">
      <alignment horizontal="center" vertical="center"/>
    </xf>
    <xf numFmtId="44" fontId="46" fillId="0" borderId="2" xfId="1" applyFont="1" applyBorder="1" applyAlignment="1">
      <alignment horizontal="center" vertical="center"/>
    </xf>
    <xf numFmtId="0" fontId="47" fillId="3" borderId="1" xfId="0" applyFont="1" applyFill="1" applyBorder="1" applyAlignment="1">
      <alignment horizontal="center" vertical="center"/>
    </xf>
    <xf numFmtId="0" fontId="48" fillId="2" borderId="1" xfId="0" applyFont="1" applyFill="1" applyBorder="1" applyAlignment="1">
      <alignment horizontal="center" vertical="center"/>
    </xf>
    <xf numFmtId="0" fontId="48" fillId="0" borderId="1" xfId="0" applyFont="1" applyBorder="1" applyAlignment="1">
      <alignment horizontal="center" vertical="center"/>
    </xf>
    <xf numFmtId="0" fontId="48" fillId="0" borderId="1" xfId="0" applyFont="1" applyBorder="1" applyAlignment="1">
      <alignment horizontal="center" vertical="center" wrapText="1"/>
    </xf>
    <xf numFmtId="44" fontId="48" fillId="0" borderId="1" xfId="1" applyFont="1" applyBorder="1" applyAlignment="1">
      <alignment horizontal="center" vertical="center"/>
    </xf>
    <xf numFmtId="44" fontId="49" fillId="0" borderId="1" xfId="1" applyFont="1" applyBorder="1" applyAlignment="1">
      <alignment horizontal="center" vertical="center"/>
    </xf>
    <xf numFmtId="44" fontId="49" fillId="0" borderId="2" xfId="1" applyFont="1" applyBorder="1" applyAlignment="1">
      <alignment horizontal="center" vertical="center"/>
    </xf>
    <xf numFmtId="44" fontId="44" fillId="0" borderId="0" xfId="1" applyFont="1" applyAlignment="1">
      <alignment horizontal="center"/>
    </xf>
    <xf numFmtId="164" fontId="50" fillId="0" borderId="0" xfId="0" applyNumberFormat="1" applyFont="1" applyAlignment="1">
      <alignment horizontal="center"/>
    </xf>
    <xf numFmtId="0" fontId="50" fillId="0" borderId="0" xfId="0" applyFont="1" applyAlignment="1">
      <alignment horizontal="center"/>
    </xf>
    <xf numFmtId="10" fontId="44" fillId="0" borderId="1" xfId="2" applyNumberFormat="1" applyFont="1" applyBorder="1" applyAlignment="1">
      <alignment horizontal="center"/>
    </xf>
    <xf numFmtId="44" fontId="44" fillId="0" borderId="1" xfId="0" applyNumberFormat="1" applyFont="1" applyBorder="1" applyAlignment="1">
      <alignment horizontal="center"/>
    </xf>
    <xf numFmtId="10" fontId="50" fillId="0" borderId="1" xfId="2" applyNumberFormat="1" applyFont="1" applyBorder="1" applyAlignment="1">
      <alignment horizontal="center"/>
    </xf>
    <xf numFmtId="44" fontId="50" fillId="0" borderId="2" xfId="0" applyNumberFormat="1" applyFont="1" applyBorder="1" applyAlignment="1">
      <alignment horizontal="center"/>
    </xf>
    <xf numFmtId="10" fontId="44" fillId="0" borderId="0" xfId="2" applyNumberFormat="1" applyFont="1" applyAlignment="1">
      <alignment horizontal="center"/>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4" xfId="0" applyFont="1" applyFill="1" applyBorder="1" applyAlignment="1">
      <alignment horizontal="center" vertical="center"/>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22" fillId="2" borderId="1" xfId="0" applyFont="1" applyFill="1" applyBorder="1" applyAlignment="1">
      <alignment horizontal="center" vertical="center" wrapText="1"/>
    </xf>
    <xf numFmtId="0" fontId="12" fillId="3" borderId="8" xfId="0" applyFont="1" applyFill="1" applyBorder="1" applyAlignment="1">
      <alignment horizontal="center" vertical="center"/>
    </xf>
    <xf numFmtId="0" fontId="12" fillId="3" borderId="9" xfId="0" applyFont="1" applyFill="1" applyBorder="1" applyAlignment="1">
      <alignment horizontal="center" vertical="center"/>
    </xf>
    <xf numFmtId="0" fontId="12" fillId="3" borderId="7" xfId="0" applyFont="1" applyFill="1" applyBorder="1" applyAlignment="1">
      <alignment horizontal="center" vertical="center"/>
    </xf>
    <xf numFmtId="0" fontId="12" fillId="3" borderId="10" xfId="0" applyFont="1" applyFill="1" applyBorder="1" applyAlignment="1">
      <alignment horizontal="center" vertical="center"/>
    </xf>
    <xf numFmtId="0" fontId="12" fillId="3" borderId="11" xfId="0" applyFont="1" applyFill="1" applyBorder="1" applyAlignment="1">
      <alignment horizontal="center" vertical="center"/>
    </xf>
    <xf numFmtId="0" fontId="12" fillId="3" borderId="12" xfId="0" applyFont="1" applyFill="1" applyBorder="1" applyAlignment="1">
      <alignment horizontal="center" vertical="center"/>
    </xf>
    <xf numFmtId="0" fontId="12" fillId="3" borderId="2" xfId="0" applyFont="1" applyFill="1" applyBorder="1" applyAlignment="1">
      <alignment horizontal="center" vertical="center"/>
    </xf>
    <xf numFmtId="0" fontId="12" fillId="3" borderId="3" xfId="0" applyFont="1" applyFill="1" applyBorder="1" applyAlignment="1">
      <alignment horizontal="center" vertical="center"/>
    </xf>
    <xf numFmtId="0" fontId="12" fillId="3" borderId="4" xfId="0" applyFont="1" applyFill="1" applyBorder="1" applyAlignment="1">
      <alignment horizontal="center" vertical="center"/>
    </xf>
    <xf numFmtId="44" fontId="14" fillId="0" borderId="2" xfId="0" applyNumberFormat="1" applyFont="1" applyBorder="1" applyAlignment="1">
      <alignment horizontal="center" vertical="center"/>
    </xf>
    <xf numFmtId="44" fontId="14" fillId="0" borderId="4" xfId="0" applyNumberFormat="1" applyFont="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44" fontId="17" fillId="5" borderId="2" xfId="0" applyNumberFormat="1" applyFont="1" applyFill="1" applyBorder="1" applyAlignment="1">
      <alignment horizontal="center" vertical="center"/>
    </xf>
    <xf numFmtId="44" fontId="17" fillId="5" borderId="4" xfId="0" applyNumberFormat="1" applyFont="1" applyFill="1" applyBorder="1" applyAlignment="1">
      <alignment horizontal="center" vertical="center"/>
    </xf>
    <xf numFmtId="0" fontId="25" fillId="2" borderId="2" xfId="0" applyFont="1" applyFill="1" applyBorder="1" applyAlignment="1">
      <alignment horizontal="center" vertical="center"/>
    </xf>
    <xf numFmtId="0" fontId="25" fillId="2" borderId="4" xfId="0" applyFont="1" applyFill="1" applyBorder="1" applyAlignment="1">
      <alignment horizontal="center" vertical="center"/>
    </xf>
    <xf numFmtId="0" fontId="25" fillId="2" borderId="5"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5" xfId="0" applyFont="1" applyFill="1" applyBorder="1" applyAlignment="1">
      <alignment horizontal="center" vertical="center"/>
    </xf>
    <xf numFmtId="0" fontId="25" fillId="2" borderId="6" xfId="0" applyFont="1" applyFill="1" applyBorder="1" applyAlignment="1">
      <alignment horizontal="center" vertical="center"/>
    </xf>
    <xf numFmtId="0" fontId="25" fillId="3" borderId="1" xfId="0" applyFont="1" applyFill="1" applyBorder="1" applyAlignment="1">
      <alignment horizontal="center" vertical="center" wrapText="1"/>
    </xf>
    <xf numFmtId="0" fontId="25" fillId="3" borderId="1" xfId="0" applyFont="1" applyFill="1" applyBorder="1" applyAlignment="1">
      <alignment horizontal="center" vertical="center"/>
    </xf>
    <xf numFmtId="0" fontId="27" fillId="2" borderId="1" xfId="0" applyFont="1" applyFill="1" applyBorder="1" applyAlignment="1">
      <alignment horizontal="center" vertical="center" wrapText="1"/>
    </xf>
    <xf numFmtId="0" fontId="27" fillId="2" borderId="1" xfId="0" applyFont="1" applyFill="1" applyBorder="1" applyAlignment="1">
      <alignment horizontal="center" vertical="center"/>
    </xf>
    <xf numFmtId="0" fontId="32" fillId="2" borderId="1" xfId="0" applyFont="1" applyFill="1" applyBorder="1" applyAlignment="1">
      <alignment horizontal="center" vertical="center" wrapText="1"/>
    </xf>
    <xf numFmtId="44" fontId="40" fillId="0" borderId="2" xfId="0" applyNumberFormat="1" applyFont="1" applyBorder="1" applyAlignment="1">
      <alignment horizontal="center" vertical="center"/>
    </xf>
    <xf numFmtId="44" fontId="40" fillId="0" borderId="4" xfId="0" applyNumberFormat="1" applyFont="1" applyBorder="1" applyAlignment="1">
      <alignment horizontal="center" vertical="center"/>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25" fillId="3" borderId="4" xfId="0" applyFont="1" applyFill="1" applyBorder="1" applyAlignment="1">
      <alignment horizontal="center" vertical="center"/>
    </xf>
    <xf numFmtId="44" fontId="37" fillId="0" borderId="2" xfId="0" applyNumberFormat="1" applyFont="1" applyBorder="1" applyAlignment="1">
      <alignment horizontal="center" vertical="center"/>
    </xf>
    <xf numFmtId="44" fontId="37" fillId="0" borderId="4" xfId="0" applyNumberFormat="1" applyFont="1" applyBorder="1" applyAlignment="1">
      <alignment horizontal="center" vertical="center"/>
    </xf>
    <xf numFmtId="0" fontId="25" fillId="3" borderId="8" xfId="0" applyFont="1" applyFill="1" applyBorder="1" applyAlignment="1">
      <alignment horizontal="center" vertical="center"/>
    </xf>
    <xf numFmtId="0" fontId="25" fillId="3" borderId="14" xfId="0" applyFont="1" applyFill="1" applyBorder="1" applyAlignment="1">
      <alignment horizontal="center" vertical="center"/>
    </xf>
    <xf numFmtId="0" fontId="25" fillId="3" borderId="7" xfId="0" applyFont="1" applyFill="1" applyBorder="1" applyAlignment="1">
      <alignment horizontal="center" vertical="center"/>
    </xf>
    <xf numFmtId="0" fontId="25" fillId="3" borderId="0" xfId="0" applyFont="1" applyFill="1" applyAlignment="1">
      <alignment horizontal="center" vertical="center"/>
    </xf>
    <xf numFmtId="0" fontId="25" fillId="3" borderId="11" xfId="0" applyFont="1" applyFill="1" applyBorder="1" applyAlignment="1">
      <alignment horizontal="center" vertical="center"/>
    </xf>
    <xf numFmtId="0" fontId="25" fillId="3" borderId="13" xfId="0" applyFont="1" applyFill="1" applyBorder="1" applyAlignment="1">
      <alignment horizontal="center" vertical="center"/>
    </xf>
    <xf numFmtId="44" fontId="39" fillId="5" borderId="2" xfId="0" applyNumberFormat="1" applyFont="1" applyFill="1" applyBorder="1" applyAlignment="1">
      <alignment horizontal="center" vertical="center"/>
    </xf>
    <xf numFmtId="44" fontId="39" fillId="5" borderId="4" xfId="0" applyNumberFormat="1" applyFont="1" applyFill="1" applyBorder="1" applyAlignment="1">
      <alignment horizontal="center" vertical="center"/>
    </xf>
    <xf numFmtId="0" fontId="41" fillId="3" borderId="2" xfId="0" applyFont="1" applyFill="1" applyBorder="1" applyAlignment="1">
      <alignment horizontal="center" vertical="center"/>
    </xf>
    <xf numFmtId="0" fontId="41" fillId="3" borderId="3" xfId="0" applyFont="1" applyFill="1" applyBorder="1" applyAlignment="1">
      <alignment horizontal="center" vertical="center"/>
    </xf>
    <xf numFmtId="0" fontId="41" fillId="3" borderId="4" xfId="0" applyFont="1" applyFill="1" applyBorder="1" applyAlignment="1">
      <alignment horizontal="center" vertical="center"/>
    </xf>
    <xf numFmtId="0" fontId="25" fillId="2" borderId="16"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2" borderId="15" xfId="0" applyFont="1" applyFill="1" applyBorder="1" applyAlignment="1">
      <alignment horizontal="center" vertical="center" wrapText="1"/>
    </xf>
    <xf numFmtId="0" fontId="25" fillId="2" borderId="18" xfId="0" applyFont="1" applyFill="1" applyBorder="1" applyAlignment="1">
      <alignment horizontal="center" vertical="center" wrapText="1"/>
    </xf>
    <xf numFmtId="44" fontId="37" fillId="0" borderId="1" xfId="0" applyNumberFormat="1" applyFont="1" applyBorder="1" applyAlignment="1">
      <alignment horizontal="center" vertical="center"/>
    </xf>
    <xf numFmtId="44" fontId="36" fillId="0" borderId="2" xfId="0" applyNumberFormat="1" applyFont="1" applyBorder="1" applyAlignment="1">
      <alignment horizontal="center" vertical="center"/>
    </xf>
    <xf numFmtId="44" fontId="36" fillId="0" borderId="4" xfId="0" applyNumberFormat="1" applyFont="1" applyBorder="1" applyAlignment="1">
      <alignment horizontal="center" vertical="center"/>
    </xf>
    <xf numFmtId="0" fontId="25" fillId="3" borderId="9" xfId="0" applyFont="1" applyFill="1" applyBorder="1" applyAlignment="1">
      <alignment horizontal="center" vertical="center"/>
    </xf>
    <xf numFmtId="0" fontId="25" fillId="3" borderId="10" xfId="0" applyFont="1" applyFill="1" applyBorder="1" applyAlignment="1">
      <alignment horizontal="center" vertical="center"/>
    </xf>
    <xf numFmtId="0" fontId="25" fillId="3" borderId="12" xfId="0" applyFont="1" applyFill="1" applyBorder="1" applyAlignment="1">
      <alignment horizontal="center" vertical="center"/>
    </xf>
    <xf numFmtId="44" fontId="40" fillId="0" borderId="1" xfId="0" applyNumberFormat="1" applyFont="1" applyBorder="1" applyAlignment="1">
      <alignment horizontal="center" vertical="center"/>
    </xf>
    <xf numFmtId="44" fontId="39" fillId="6" borderId="1" xfId="0" applyNumberFormat="1" applyFont="1" applyFill="1" applyBorder="1" applyAlignment="1">
      <alignment horizontal="center" vertical="center"/>
    </xf>
    <xf numFmtId="44" fontId="42" fillId="5" borderId="2" xfId="0" applyNumberFormat="1" applyFont="1" applyFill="1" applyBorder="1" applyAlignment="1">
      <alignment horizontal="center" vertical="center"/>
    </xf>
    <xf numFmtId="44" fontId="42" fillId="5" borderId="4" xfId="0" applyNumberFormat="1" applyFont="1" applyFill="1" applyBorder="1" applyAlignment="1">
      <alignment horizontal="center" vertical="center"/>
    </xf>
    <xf numFmtId="0" fontId="43" fillId="2" borderId="2"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5" xfId="0" applyFont="1" applyFill="1" applyBorder="1" applyAlignment="1">
      <alignment horizontal="center" vertical="center" wrapText="1"/>
    </xf>
    <xf numFmtId="0" fontId="43" fillId="2" borderId="6" xfId="0" applyFont="1" applyFill="1" applyBorder="1" applyAlignment="1">
      <alignment horizontal="center" vertical="center" wrapText="1"/>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3" borderId="1" xfId="0" applyFont="1" applyFill="1" applyBorder="1" applyAlignment="1">
      <alignment horizontal="center" vertical="center" wrapText="1"/>
    </xf>
    <xf numFmtId="0" fontId="43" fillId="3" borderId="1" xfId="0" applyFont="1" applyFill="1" applyBorder="1" applyAlignment="1">
      <alignment horizontal="center" vertical="center"/>
    </xf>
    <xf numFmtId="0" fontId="45" fillId="2" borderId="1" xfId="0" applyFont="1" applyFill="1" applyBorder="1" applyAlignment="1">
      <alignment horizontal="center" vertical="center" wrapText="1"/>
    </xf>
    <xf numFmtId="0" fontId="45" fillId="2" borderId="1" xfId="0" applyFont="1" applyFill="1" applyBorder="1" applyAlignment="1">
      <alignment horizontal="center" vertical="center"/>
    </xf>
    <xf numFmtId="0" fontId="48" fillId="2" borderId="1" xfId="0" applyFont="1" applyFill="1" applyBorder="1" applyAlignment="1">
      <alignment horizontal="center" vertical="center" wrapText="1"/>
    </xf>
    <xf numFmtId="44" fontId="53" fillId="0" borderId="2" xfId="0" applyNumberFormat="1" applyFont="1" applyBorder="1" applyAlignment="1">
      <alignment horizontal="center" vertical="center"/>
    </xf>
    <xf numFmtId="44" fontId="53" fillId="0" borderId="4" xfId="0" applyNumberFormat="1" applyFont="1" applyBorder="1" applyAlignment="1">
      <alignment horizontal="center" vertical="center"/>
    </xf>
    <xf numFmtId="0" fontId="43" fillId="3" borderId="2" xfId="0" applyFont="1" applyFill="1" applyBorder="1" applyAlignment="1">
      <alignment horizontal="center" vertical="center"/>
    </xf>
    <xf numFmtId="0" fontId="43" fillId="3" borderId="3" xfId="0" applyFont="1" applyFill="1" applyBorder="1" applyAlignment="1">
      <alignment horizontal="center" vertical="center"/>
    </xf>
    <xf numFmtId="0" fontId="43" fillId="3" borderId="4" xfId="0" applyFont="1" applyFill="1" applyBorder="1" applyAlignment="1">
      <alignment horizontal="center" vertical="center"/>
    </xf>
    <xf numFmtId="44" fontId="51" fillId="0" borderId="2" xfId="0" applyNumberFormat="1" applyFont="1" applyBorder="1" applyAlignment="1">
      <alignment horizontal="center" vertical="center"/>
    </xf>
    <xf numFmtId="44" fontId="51" fillId="0" borderId="4" xfId="0" applyNumberFormat="1" applyFont="1" applyBorder="1" applyAlignment="1">
      <alignment horizontal="center" vertical="center"/>
    </xf>
    <xf numFmtId="44" fontId="52" fillId="0" borderId="2" xfId="0" applyNumberFormat="1" applyFont="1" applyBorder="1" applyAlignment="1">
      <alignment horizontal="center" vertical="center"/>
    </xf>
    <xf numFmtId="44" fontId="52" fillId="0" borderId="4" xfId="0" applyNumberFormat="1" applyFont="1" applyBorder="1" applyAlignment="1">
      <alignment horizontal="center" vertical="center"/>
    </xf>
    <xf numFmtId="0" fontId="43" fillId="3" borderId="8" xfId="0" applyFont="1" applyFill="1" applyBorder="1" applyAlignment="1">
      <alignment horizontal="center" vertical="center"/>
    </xf>
    <xf numFmtId="0" fontId="43" fillId="3" borderId="14" xfId="0" applyFont="1" applyFill="1" applyBorder="1" applyAlignment="1">
      <alignment horizontal="center" vertical="center"/>
    </xf>
    <xf numFmtId="0" fontId="43" fillId="3" borderId="7" xfId="0" applyFont="1" applyFill="1" applyBorder="1" applyAlignment="1">
      <alignment horizontal="center" vertical="center"/>
    </xf>
    <xf numFmtId="0" fontId="43" fillId="3" borderId="0" xfId="0" applyFont="1" applyFill="1" applyAlignment="1">
      <alignment horizontal="center" vertical="center"/>
    </xf>
    <xf numFmtId="0" fontId="43" fillId="3" borderId="11" xfId="0" applyFont="1" applyFill="1" applyBorder="1" applyAlignment="1">
      <alignment horizontal="center" vertical="center"/>
    </xf>
    <xf numFmtId="0" fontId="43" fillId="3" borderId="13" xfId="0" applyFont="1" applyFill="1" applyBorder="1" applyAlignment="1">
      <alignment horizontal="center" vertical="center"/>
    </xf>
    <xf numFmtId="44" fontId="56" fillId="5" borderId="2" xfId="0" applyNumberFormat="1" applyFont="1" applyFill="1" applyBorder="1" applyAlignment="1">
      <alignment horizontal="center" vertical="center"/>
    </xf>
    <xf numFmtId="44" fontId="56" fillId="5" borderId="4" xfId="0" applyNumberFormat="1" applyFont="1" applyFill="1" applyBorder="1" applyAlignment="1">
      <alignment horizontal="center" vertical="center"/>
    </xf>
    <xf numFmtId="0" fontId="54" fillId="3" borderId="2" xfId="0" applyFont="1" applyFill="1" applyBorder="1" applyAlignment="1">
      <alignment horizontal="center" vertical="center"/>
    </xf>
    <xf numFmtId="0" fontId="54" fillId="3" borderId="3" xfId="0" applyFont="1" applyFill="1" applyBorder="1" applyAlignment="1">
      <alignment horizontal="center" vertical="center"/>
    </xf>
    <xf numFmtId="0" fontId="54" fillId="3" borderId="4" xfId="0" applyFont="1" applyFill="1" applyBorder="1" applyAlignment="1">
      <alignment horizontal="center" vertical="center"/>
    </xf>
    <xf numFmtId="44" fontId="55" fillId="5" borderId="2" xfId="0" applyNumberFormat="1" applyFont="1" applyFill="1" applyBorder="1" applyAlignment="1">
      <alignment horizontal="center" vertical="center"/>
    </xf>
    <xf numFmtId="44" fontId="55" fillId="5" borderId="4" xfId="0" applyNumberFormat="1" applyFont="1" applyFill="1" applyBorder="1" applyAlignment="1">
      <alignment horizontal="center" vertical="center"/>
    </xf>
    <xf numFmtId="44" fontId="18" fillId="5" borderId="2" xfId="0" applyNumberFormat="1" applyFont="1" applyFill="1" applyBorder="1" applyAlignment="1">
      <alignment horizontal="center" vertical="center"/>
    </xf>
    <xf numFmtId="44" fontId="18" fillId="5" borderId="4" xfId="0" applyNumberFormat="1" applyFont="1" applyFill="1" applyBorder="1" applyAlignment="1">
      <alignment horizontal="center" vertical="center"/>
    </xf>
    <xf numFmtId="44" fontId="16" fillId="0" borderId="2" xfId="0" applyNumberFormat="1" applyFont="1" applyBorder="1" applyAlignment="1">
      <alignment horizontal="center" vertical="center"/>
    </xf>
    <xf numFmtId="44" fontId="16" fillId="0" borderId="4" xfId="0" applyNumberFormat="1" applyFont="1" applyBorder="1" applyAlignment="1">
      <alignment horizontal="center" vertical="center"/>
    </xf>
    <xf numFmtId="44" fontId="19" fillId="0" borderId="2" xfId="0" applyNumberFormat="1" applyFont="1" applyBorder="1" applyAlignment="1">
      <alignment horizontal="center" vertical="center"/>
    </xf>
    <xf numFmtId="44" fontId="19" fillId="0" borderId="4" xfId="0" applyNumberFormat="1" applyFont="1" applyBorder="1" applyAlignment="1">
      <alignment horizontal="center" vertical="center"/>
    </xf>
    <xf numFmtId="0" fontId="20" fillId="3" borderId="1" xfId="0" applyFont="1" applyFill="1" applyBorder="1" applyAlignment="1">
      <alignment horizontal="center" vertical="center"/>
    </xf>
    <xf numFmtId="0" fontId="1"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justify" vertical="center" wrapText="1"/>
    </xf>
    <xf numFmtId="0" fontId="11" fillId="4"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Sandy Lexter Gómez Miranda" id="{BA9F2CD0-97A3-4212-84A3-B6FA3F6EF28F}" userId="ed1bf0d133536aba"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B13" dT="2025-08-14T20:22:04.53" personId="{BA9F2CD0-97A3-4212-84A3-B6FA3F6EF28F}" id="{EE5319EF-4D2E-4417-94B0-61959B92EB03}">
    <text>TEXTO CORREGIDO</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10148-C822-4C57-9684-902F51CCF852}">
  <dimension ref="A1:F49"/>
  <sheetViews>
    <sheetView view="pageBreakPreview" zoomScale="70" zoomScaleNormal="100" zoomScaleSheetLayoutView="70" workbookViewId="0">
      <selection activeCell="K38" sqref="K38"/>
    </sheetView>
  </sheetViews>
  <sheetFormatPr baseColWidth="10" defaultColWidth="11.5703125" defaultRowHeight="13.5" x14ac:dyDescent="0.25"/>
  <cols>
    <col min="1" max="1" width="7.7109375" style="3" customWidth="1"/>
    <col min="2" max="2" width="76.7109375" style="3" customWidth="1"/>
    <col min="3" max="3" width="7.85546875" style="3" bestFit="1" customWidth="1"/>
    <col min="4" max="4" width="17.42578125" style="3" customWidth="1"/>
    <col min="5" max="5" width="17.28515625" style="3" customWidth="1"/>
    <col min="6" max="6" width="17.5703125" style="3" customWidth="1"/>
    <col min="7" max="16384" width="11.5703125" style="3"/>
  </cols>
  <sheetData>
    <row r="1" spans="1:6" ht="14.45" customHeight="1" x14ac:dyDescent="0.25">
      <c r="A1" s="115" t="s">
        <v>141</v>
      </c>
      <c r="B1" s="115" t="s">
        <v>0</v>
      </c>
      <c r="C1" s="117" t="s">
        <v>33</v>
      </c>
      <c r="D1" s="115" t="s">
        <v>220</v>
      </c>
      <c r="E1" s="119" t="s">
        <v>234</v>
      </c>
      <c r="F1" s="120"/>
    </row>
    <row r="2" spans="1:6" x14ac:dyDescent="0.25">
      <c r="A2" s="116"/>
      <c r="B2" s="116"/>
      <c r="C2" s="118"/>
      <c r="D2" s="116"/>
      <c r="E2" s="13" t="s">
        <v>208</v>
      </c>
      <c r="F2" s="13" t="s">
        <v>209</v>
      </c>
    </row>
    <row r="3" spans="1:6" x14ac:dyDescent="0.25">
      <c r="A3" s="14" t="s">
        <v>1</v>
      </c>
      <c r="B3" s="122" t="s">
        <v>128</v>
      </c>
      <c r="C3" s="122"/>
      <c r="D3" s="122"/>
      <c r="E3" s="122"/>
      <c r="F3" s="122"/>
    </row>
    <row r="4" spans="1:6" x14ac:dyDescent="0.25">
      <c r="A4" s="4"/>
      <c r="B4" s="123" t="s">
        <v>6</v>
      </c>
      <c r="C4" s="123"/>
      <c r="D4" s="123"/>
      <c r="E4" s="123"/>
      <c r="F4" s="123"/>
    </row>
    <row r="5" spans="1:6" ht="51" x14ac:dyDescent="0.25">
      <c r="A5" s="5" t="s">
        <v>2</v>
      </c>
      <c r="B5" s="6" t="s">
        <v>8</v>
      </c>
      <c r="C5" s="5" t="s">
        <v>3</v>
      </c>
      <c r="D5" s="5">
        <v>2900</v>
      </c>
      <c r="E5" s="16"/>
      <c r="F5" s="16">
        <f>E5*$D5</f>
        <v>0</v>
      </c>
    </row>
    <row r="6" spans="1:6" x14ac:dyDescent="0.25">
      <c r="A6" s="14" t="s">
        <v>5</v>
      </c>
      <c r="B6" s="122" t="s">
        <v>133</v>
      </c>
      <c r="C6" s="122"/>
      <c r="D6" s="122"/>
      <c r="E6" s="122"/>
      <c r="F6" s="122"/>
    </row>
    <row r="7" spans="1:6" x14ac:dyDescent="0.25">
      <c r="A7" s="4"/>
      <c r="B7" s="123" t="s">
        <v>9</v>
      </c>
      <c r="C7" s="123"/>
      <c r="D7" s="123"/>
      <c r="E7" s="123"/>
      <c r="F7" s="123"/>
    </row>
    <row r="8" spans="1:6" ht="38.25" x14ac:dyDescent="0.25">
      <c r="A8" s="5" t="s">
        <v>7</v>
      </c>
      <c r="B8" s="6" t="s">
        <v>10</v>
      </c>
      <c r="C8" s="5" t="s">
        <v>3</v>
      </c>
      <c r="D8" s="5">
        <v>2500</v>
      </c>
      <c r="E8" s="16"/>
      <c r="F8" s="16">
        <f>E8*$D8</f>
        <v>0</v>
      </c>
    </row>
    <row r="9" spans="1:6" x14ac:dyDescent="0.25">
      <c r="A9" s="14" t="s">
        <v>11</v>
      </c>
      <c r="B9" s="122" t="s">
        <v>51</v>
      </c>
      <c r="C9" s="122"/>
      <c r="D9" s="122"/>
      <c r="E9" s="122"/>
      <c r="F9" s="122"/>
    </row>
    <row r="10" spans="1:6" x14ac:dyDescent="0.25">
      <c r="A10" s="4"/>
      <c r="B10" s="124" t="s">
        <v>12</v>
      </c>
      <c r="C10" s="124"/>
      <c r="D10" s="124"/>
      <c r="E10" s="124"/>
      <c r="F10" s="124"/>
    </row>
    <row r="11" spans="1:6" ht="38.25" x14ac:dyDescent="0.25">
      <c r="A11" s="5" t="s">
        <v>13</v>
      </c>
      <c r="B11" s="6" t="s">
        <v>14</v>
      </c>
      <c r="C11" s="5" t="s">
        <v>15</v>
      </c>
      <c r="D11" s="5">
        <v>750</v>
      </c>
      <c r="E11" s="16"/>
      <c r="F11" s="16">
        <f>E11*$D11</f>
        <v>0</v>
      </c>
    </row>
    <row r="12" spans="1:6" x14ac:dyDescent="0.25">
      <c r="A12" s="24" t="s">
        <v>16</v>
      </c>
      <c r="B12" s="122" t="s">
        <v>142</v>
      </c>
      <c r="C12" s="122"/>
      <c r="D12" s="122"/>
      <c r="E12" s="122"/>
      <c r="F12" s="122"/>
    </row>
    <row r="13" spans="1:6" x14ac:dyDescent="0.25">
      <c r="A13" s="25"/>
      <c r="B13" s="125" t="s">
        <v>143</v>
      </c>
      <c r="C13" s="125"/>
      <c r="D13" s="125"/>
      <c r="E13" s="125"/>
      <c r="F13" s="125"/>
    </row>
    <row r="14" spans="1:6" x14ac:dyDescent="0.25">
      <c r="A14" s="26" t="s">
        <v>18</v>
      </c>
      <c r="B14" s="27" t="s">
        <v>147</v>
      </c>
      <c r="C14" s="26" t="s">
        <v>66</v>
      </c>
      <c r="D14" s="26">
        <v>1</v>
      </c>
      <c r="E14" s="28"/>
      <c r="F14" s="28">
        <f>E14*$D14</f>
        <v>0</v>
      </c>
    </row>
    <row r="15" spans="1:6" x14ac:dyDescent="0.25">
      <c r="A15" s="26" t="s">
        <v>22</v>
      </c>
      <c r="B15" s="27" t="s">
        <v>232</v>
      </c>
      <c r="C15" s="26" t="s">
        <v>3</v>
      </c>
      <c r="D15" s="26">
        <v>40</v>
      </c>
      <c r="E15" s="28"/>
      <c r="F15" s="28">
        <f>E15*$D15</f>
        <v>0</v>
      </c>
    </row>
    <row r="16" spans="1:6" x14ac:dyDescent="0.25">
      <c r="A16" s="26" t="s">
        <v>23</v>
      </c>
      <c r="B16" s="27" t="s">
        <v>149</v>
      </c>
      <c r="C16" s="26" t="s">
        <v>36</v>
      </c>
      <c r="D16" s="26">
        <v>60</v>
      </c>
      <c r="E16" s="28"/>
      <c r="F16" s="28">
        <f>E16*$D16</f>
        <v>0</v>
      </c>
    </row>
    <row r="17" spans="1:6" x14ac:dyDescent="0.25">
      <c r="A17" s="26" t="s">
        <v>24</v>
      </c>
      <c r="B17" s="27" t="s">
        <v>233</v>
      </c>
      <c r="C17" s="26" t="s">
        <v>36</v>
      </c>
      <c r="D17" s="26">
        <v>15</v>
      </c>
      <c r="E17" s="28"/>
      <c r="F17" s="28">
        <f>E17*$D17</f>
        <v>0</v>
      </c>
    </row>
    <row r="18" spans="1:6" x14ac:dyDescent="0.25">
      <c r="A18" s="26" t="s">
        <v>31</v>
      </c>
      <c r="B18" s="27" t="s">
        <v>150</v>
      </c>
      <c r="C18" s="26" t="s">
        <v>3</v>
      </c>
      <c r="D18" s="26">
        <v>24</v>
      </c>
      <c r="E18" s="28"/>
      <c r="F18" s="28">
        <f>E18*$D18</f>
        <v>0</v>
      </c>
    </row>
    <row r="19" spans="1:6" ht="25.5" x14ac:dyDescent="0.25">
      <c r="A19" s="26" t="s">
        <v>25</v>
      </c>
      <c r="B19" s="27" t="s">
        <v>151</v>
      </c>
      <c r="C19" s="26" t="s">
        <v>36</v>
      </c>
      <c r="D19" s="26">
        <v>10</v>
      </c>
      <c r="E19" s="28"/>
      <c r="F19" s="28">
        <f t="shared" ref="F19:F22" si="0">E19*$D19</f>
        <v>0</v>
      </c>
    </row>
    <row r="20" spans="1:6" ht="25.5" x14ac:dyDescent="0.25">
      <c r="A20" s="26" t="s">
        <v>26</v>
      </c>
      <c r="B20" s="27" t="s">
        <v>229</v>
      </c>
      <c r="C20" s="26" t="s">
        <v>36</v>
      </c>
      <c r="D20" s="26">
        <v>14.5</v>
      </c>
      <c r="E20" s="28"/>
      <c r="F20" s="28">
        <f t="shared" si="0"/>
        <v>0</v>
      </c>
    </row>
    <row r="21" spans="1:6" ht="38.25" x14ac:dyDescent="0.25">
      <c r="A21" s="26" t="s">
        <v>37</v>
      </c>
      <c r="B21" s="27" t="s">
        <v>230</v>
      </c>
      <c r="C21" s="26" t="s">
        <v>36</v>
      </c>
      <c r="D21" s="26">
        <v>6</v>
      </c>
      <c r="E21" s="28"/>
      <c r="F21" s="28">
        <f t="shared" si="0"/>
        <v>0</v>
      </c>
    </row>
    <row r="22" spans="1:6" x14ac:dyDescent="0.25">
      <c r="A22" s="26" t="s">
        <v>27</v>
      </c>
      <c r="B22" s="27" t="s">
        <v>154</v>
      </c>
      <c r="C22" s="26" t="s">
        <v>155</v>
      </c>
      <c r="D22" s="26">
        <v>5187</v>
      </c>
      <c r="E22" s="28"/>
      <c r="F22" s="28">
        <f t="shared" si="0"/>
        <v>0</v>
      </c>
    </row>
    <row r="23" spans="1:6" x14ac:dyDescent="0.25">
      <c r="A23" s="25"/>
      <c r="B23" s="125" t="s">
        <v>158</v>
      </c>
      <c r="C23" s="125"/>
      <c r="D23" s="125"/>
      <c r="E23" s="125"/>
      <c r="F23" s="125"/>
    </row>
    <row r="24" spans="1:6" ht="25.5" x14ac:dyDescent="0.25">
      <c r="A24" s="26" t="s">
        <v>28</v>
      </c>
      <c r="B24" s="27" t="s">
        <v>162</v>
      </c>
      <c r="C24" s="26" t="s">
        <v>15</v>
      </c>
      <c r="D24" s="26">
        <v>40</v>
      </c>
      <c r="E24" s="28"/>
      <c r="F24" s="28">
        <f t="shared" ref="F24:F33" si="1">E24*$D24</f>
        <v>0</v>
      </c>
    </row>
    <row r="25" spans="1:6" ht="25.5" x14ac:dyDescent="0.25">
      <c r="A25" s="26" t="s">
        <v>29</v>
      </c>
      <c r="B25" s="27" t="s">
        <v>159</v>
      </c>
      <c r="C25" s="26" t="s">
        <v>65</v>
      </c>
      <c r="D25" s="26">
        <v>2</v>
      </c>
      <c r="E25" s="28"/>
      <c r="F25" s="28">
        <f t="shared" si="1"/>
        <v>0</v>
      </c>
    </row>
    <row r="26" spans="1:6" ht="25.5" x14ac:dyDescent="0.25">
      <c r="A26" s="26" t="s">
        <v>30</v>
      </c>
      <c r="B26" s="27" t="s">
        <v>163</v>
      </c>
      <c r="C26" s="26" t="s">
        <v>15</v>
      </c>
      <c r="D26" s="26">
        <v>40</v>
      </c>
      <c r="E26" s="28"/>
      <c r="F26" s="28">
        <f t="shared" si="1"/>
        <v>0</v>
      </c>
    </row>
    <row r="27" spans="1:6" ht="25.5" x14ac:dyDescent="0.25">
      <c r="A27" s="26" t="s">
        <v>165</v>
      </c>
      <c r="B27" s="27" t="s">
        <v>192</v>
      </c>
      <c r="C27" s="26" t="s">
        <v>65</v>
      </c>
      <c r="D27" s="26">
        <v>2</v>
      </c>
      <c r="E27" s="28"/>
      <c r="F27" s="28">
        <f t="shared" si="1"/>
        <v>0</v>
      </c>
    </row>
    <row r="28" spans="1:6" x14ac:dyDescent="0.25">
      <c r="A28" s="26" t="s">
        <v>166</v>
      </c>
      <c r="B28" s="27" t="s">
        <v>34</v>
      </c>
      <c r="C28" s="26" t="s">
        <v>66</v>
      </c>
      <c r="D28" s="26">
        <v>1</v>
      </c>
      <c r="E28" s="28"/>
      <c r="F28" s="28">
        <f t="shared" si="1"/>
        <v>0</v>
      </c>
    </row>
    <row r="29" spans="1:6" ht="25.5" x14ac:dyDescent="0.25">
      <c r="A29" s="26" t="s">
        <v>167</v>
      </c>
      <c r="B29" s="27" t="s">
        <v>160</v>
      </c>
      <c r="C29" s="26" t="s">
        <v>66</v>
      </c>
      <c r="D29" s="26">
        <v>1</v>
      </c>
      <c r="E29" s="28"/>
      <c r="F29" s="28">
        <f t="shared" si="1"/>
        <v>0</v>
      </c>
    </row>
    <row r="30" spans="1:6" x14ac:dyDescent="0.25">
      <c r="A30" s="26" t="s">
        <v>168</v>
      </c>
      <c r="B30" s="27" t="s">
        <v>161</v>
      </c>
      <c r="C30" s="26" t="s">
        <v>3</v>
      </c>
      <c r="D30" s="26">
        <v>9</v>
      </c>
      <c r="E30" s="28"/>
      <c r="F30" s="28">
        <f t="shared" si="1"/>
        <v>0</v>
      </c>
    </row>
    <row r="31" spans="1:6" x14ac:dyDescent="0.25">
      <c r="A31" s="26" t="s">
        <v>169</v>
      </c>
      <c r="B31" s="27" t="s">
        <v>35</v>
      </c>
      <c r="C31" s="26" t="s">
        <v>36</v>
      </c>
      <c r="D31" s="26">
        <v>8</v>
      </c>
      <c r="E31" s="28"/>
      <c r="F31" s="28">
        <f t="shared" si="1"/>
        <v>0</v>
      </c>
    </row>
    <row r="32" spans="1:6" ht="25.5" x14ac:dyDescent="0.25">
      <c r="A32" s="26" t="s">
        <v>170</v>
      </c>
      <c r="B32" s="27" t="s">
        <v>164</v>
      </c>
      <c r="C32" s="26" t="s">
        <v>65</v>
      </c>
      <c r="D32" s="26">
        <v>1</v>
      </c>
      <c r="E32" s="28"/>
      <c r="F32" s="28">
        <f t="shared" si="1"/>
        <v>0</v>
      </c>
    </row>
    <row r="33" spans="1:6" ht="25.5" x14ac:dyDescent="0.25">
      <c r="A33" s="26" t="s">
        <v>171</v>
      </c>
      <c r="B33" s="27" t="s">
        <v>4</v>
      </c>
      <c r="C33" s="26" t="s">
        <v>65</v>
      </c>
      <c r="D33" s="26">
        <v>1</v>
      </c>
      <c r="E33" s="28"/>
      <c r="F33" s="28">
        <f t="shared" si="1"/>
        <v>0</v>
      </c>
    </row>
    <row r="34" spans="1:6" x14ac:dyDescent="0.25">
      <c r="A34" s="14" t="s">
        <v>109</v>
      </c>
      <c r="B34" s="121" t="s">
        <v>113</v>
      </c>
      <c r="C34" s="121"/>
      <c r="D34" s="121"/>
      <c r="E34" s="121"/>
      <c r="F34" s="121"/>
    </row>
    <row r="35" spans="1:6" x14ac:dyDescent="0.25">
      <c r="A35" s="4"/>
      <c r="B35" s="125" t="s">
        <v>17</v>
      </c>
      <c r="C35" s="125"/>
      <c r="D35" s="125"/>
      <c r="E35" s="125"/>
      <c r="F35" s="125"/>
    </row>
    <row r="36" spans="1:6" ht="38.25" x14ac:dyDescent="0.25">
      <c r="A36" s="5" t="s">
        <v>110</v>
      </c>
      <c r="B36" s="6" t="s">
        <v>19</v>
      </c>
      <c r="C36" s="6" t="s">
        <v>3</v>
      </c>
      <c r="D36" s="6">
        <v>1500</v>
      </c>
      <c r="E36" s="16"/>
      <c r="F36" s="16">
        <f>E36*$D36</f>
        <v>0</v>
      </c>
    </row>
    <row r="37" spans="1:6" x14ac:dyDescent="0.25">
      <c r="A37" s="14" t="s">
        <v>111</v>
      </c>
      <c r="B37" s="121" t="s">
        <v>114</v>
      </c>
      <c r="C37" s="121"/>
      <c r="D37" s="121"/>
      <c r="E37" s="121"/>
      <c r="F37" s="121"/>
    </row>
    <row r="38" spans="1:6" x14ac:dyDescent="0.25">
      <c r="A38" s="4"/>
      <c r="B38" s="125" t="s">
        <v>20</v>
      </c>
      <c r="C38" s="125"/>
      <c r="D38" s="125"/>
      <c r="E38" s="125"/>
      <c r="F38" s="125"/>
    </row>
    <row r="39" spans="1:6" x14ac:dyDescent="0.25">
      <c r="A39" s="5" t="s">
        <v>112</v>
      </c>
      <c r="B39" s="6" t="s">
        <v>21</v>
      </c>
      <c r="C39" s="6" t="s">
        <v>65</v>
      </c>
      <c r="D39" s="6">
        <v>92</v>
      </c>
      <c r="E39" s="16"/>
      <c r="F39" s="16">
        <f>E39*$D39</f>
        <v>0</v>
      </c>
    </row>
    <row r="40" spans="1:6" x14ac:dyDescent="0.25">
      <c r="E40" s="18"/>
    </row>
    <row r="41" spans="1:6" ht="15" x14ac:dyDescent="0.25">
      <c r="B41" s="132" t="s">
        <v>211</v>
      </c>
      <c r="C41" s="133"/>
      <c r="D41" s="134"/>
      <c r="E41" s="135">
        <f>SUM(F39,F36,F24:F33,F14:F22,F11,F8,F5)</f>
        <v>0</v>
      </c>
      <c r="F41" s="136"/>
    </row>
    <row r="42" spans="1:6" x14ac:dyDescent="0.25">
      <c r="B42" s="126" t="s">
        <v>212</v>
      </c>
      <c r="C42" s="127"/>
      <c r="D42" s="14" t="s">
        <v>213</v>
      </c>
      <c r="E42" s="21"/>
      <c r="F42" s="17">
        <f>E42*E$41</f>
        <v>0</v>
      </c>
    </row>
    <row r="43" spans="1:6" x14ac:dyDescent="0.25">
      <c r="B43" s="128"/>
      <c r="C43" s="129"/>
      <c r="D43" s="14" t="s">
        <v>214</v>
      </c>
      <c r="E43" s="21"/>
      <c r="F43" s="17">
        <f>E43*E$41</f>
        <v>0</v>
      </c>
    </row>
    <row r="44" spans="1:6" x14ac:dyDescent="0.25">
      <c r="B44" s="130"/>
      <c r="C44" s="131"/>
      <c r="D44" s="14" t="s">
        <v>65</v>
      </c>
      <c r="E44" s="21"/>
      <c r="F44" s="17">
        <f>E44*E$41</f>
        <v>0</v>
      </c>
    </row>
    <row r="45" spans="1:6" ht="15" x14ac:dyDescent="0.25">
      <c r="B45" s="132" t="s">
        <v>215</v>
      </c>
      <c r="C45" s="133"/>
      <c r="D45" s="134"/>
      <c r="E45" s="135">
        <f>+SUM(F42:F44)</f>
        <v>0</v>
      </c>
      <c r="F45" s="136"/>
    </row>
    <row r="46" spans="1:6" ht="15" x14ac:dyDescent="0.25">
      <c r="B46" s="132" t="s">
        <v>216</v>
      </c>
      <c r="C46" s="133"/>
      <c r="D46" s="134"/>
      <c r="E46" s="135">
        <f>E45+E41</f>
        <v>0</v>
      </c>
      <c r="F46" s="136"/>
    </row>
    <row r="47" spans="1:6" x14ac:dyDescent="0.25">
      <c r="B47" s="132" t="s">
        <v>217</v>
      </c>
      <c r="C47" s="133"/>
      <c r="D47" s="134"/>
      <c r="E47" s="21">
        <v>0.19</v>
      </c>
      <c r="F47" s="17">
        <f>+E47*F44</f>
        <v>0</v>
      </c>
    </row>
    <row r="48" spans="1:6" ht="18.75" x14ac:dyDescent="0.25">
      <c r="B48" s="137" t="s">
        <v>218</v>
      </c>
      <c r="C48" s="138"/>
      <c r="D48" s="139"/>
      <c r="E48" s="140">
        <f>+E46+F47</f>
        <v>0</v>
      </c>
      <c r="F48" s="141"/>
    </row>
    <row r="49" spans="6:6" x14ac:dyDescent="0.25">
      <c r="F49" s="31">
        <f>+E48/1419902922</f>
        <v>0</v>
      </c>
    </row>
  </sheetData>
  <mergeCells count="28">
    <mergeCell ref="B47:D47"/>
    <mergeCell ref="B48:D48"/>
    <mergeCell ref="E48:F48"/>
    <mergeCell ref="B46:D46"/>
    <mergeCell ref="E46:F46"/>
    <mergeCell ref="B42:C44"/>
    <mergeCell ref="B45:D45"/>
    <mergeCell ref="E45:F45"/>
    <mergeCell ref="B38:F38"/>
    <mergeCell ref="B41:D41"/>
    <mergeCell ref="E41:F41"/>
    <mergeCell ref="B37:F37"/>
    <mergeCell ref="B3:F3"/>
    <mergeCell ref="B4:F4"/>
    <mergeCell ref="B6:F6"/>
    <mergeCell ref="B7:F7"/>
    <mergeCell ref="B9:F9"/>
    <mergeCell ref="B10:F10"/>
    <mergeCell ref="B12:F12"/>
    <mergeCell ref="B13:F13"/>
    <mergeCell ref="B23:F23"/>
    <mergeCell ref="B34:F34"/>
    <mergeCell ref="B35:F35"/>
    <mergeCell ref="A1:A2"/>
    <mergeCell ref="B1:B2"/>
    <mergeCell ref="C1:C2"/>
    <mergeCell ref="D1:D2"/>
    <mergeCell ref="E1:F1"/>
  </mergeCells>
  <pageMargins left="0.7" right="0.7" top="0.75" bottom="0.75" header="0.3" footer="0.3"/>
  <pageSetup paperSize="9" scale="24"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3B3DFB-AAE9-4188-9189-7D393B0A4CB6}">
  <dimension ref="A1:H49"/>
  <sheetViews>
    <sheetView tabSelected="1" view="pageBreakPreview" topLeftCell="A5" zoomScaleNormal="100" zoomScaleSheetLayoutView="100" workbookViewId="0">
      <selection activeCell="E24" sqref="E24"/>
    </sheetView>
  </sheetViews>
  <sheetFormatPr baseColWidth="10" defaultColWidth="11.5703125" defaultRowHeight="12.75" x14ac:dyDescent="0.2"/>
  <cols>
    <col min="1" max="1" width="8" style="35" bestFit="1" customWidth="1"/>
    <col min="2" max="2" width="76.7109375" style="35" customWidth="1"/>
    <col min="3" max="3" width="10.140625" style="35" bestFit="1" customWidth="1"/>
    <col min="4" max="4" width="17.42578125" style="35" customWidth="1"/>
    <col min="5" max="5" width="17.28515625" style="35" customWidth="1"/>
    <col min="6" max="6" width="17.5703125" style="35" customWidth="1"/>
    <col min="7" max="7" width="11.5703125" style="35"/>
    <col min="8" max="8" width="20.5703125" style="35" bestFit="1" customWidth="1"/>
    <col min="9" max="16384" width="11.5703125" style="35"/>
  </cols>
  <sheetData>
    <row r="1" spans="1:8" ht="14.45" customHeight="1" x14ac:dyDescent="0.2">
      <c r="A1" s="144" t="s">
        <v>141</v>
      </c>
      <c r="B1" s="144" t="s">
        <v>0</v>
      </c>
      <c r="C1" s="146" t="s">
        <v>33</v>
      </c>
      <c r="D1" s="144" t="s">
        <v>220</v>
      </c>
      <c r="E1" s="142"/>
      <c r="F1" s="143"/>
    </row>
    <row r="2" spans="1:8" x14ac:dyDescent="0.2">
      <c r="A2" s="145"/>
      <c r="B2" s="145"/>
      <c r="C2" s="147"/>
      <c r="D2" s="145"/>
      <c r="E2" s="36" t="s">
        <v>208</v>
      </c>
      <c r="F2" s="32" t="s">
        <v>209</v>
      </c>
    </row>
    <row r="3" spans="1:8" x14ac:dyDescent="0.2">
      <c r="A3" s="39" t="s">
        <v>1</v>
      </c>
      <c r="B3" s="149" t="s">
        <v>128</v>
      </c>
      <c r="C3" s="149"/>
      <c r="D3" s="149"/>
      <c r="E3" s="149"/>
      <c r="F3" s="149"/>
    </row>
    <row r="4" spans="1:8" x14ac:dyDescent="0.2">
      <c r="A4" s="41"/>
      <c r="B4" s="150" t="s">
        <v>6</v>
      </c>
      <c r="C4" s="150"/>
      <c r="D4" s="150"/>
      <c r="E4" s="150"/>
      <c r="F4" s="150"/>
    </row>
    <row r="5" spans="1:8" ht="51" x14ac:dyDescent="0.2">
      <c r="A5" s="44" t="s">
        <v>2</v>
      </c>
      <c r="B5" s="45" t="s">
        <v>8</v>
      </c>
      <c r="C5" s="44" t="s">
        <v>3</v>
      </c>
      <c r="D5" s="44">
        <v>2900</v>
      </c>
      <c r="E5" s="47"/>
      <c r="F5" s="48"/>
    </row>
    <row r="6" spans="1:8" x14ac:dyDescent="0.2">
      <c r="A6" s="39" t="s">
        <v>5</v>
      </c>
      <c r="B6" s="149" t="s">
        <v>133</v>
      </c>
      <c r="C6" s="149"/>
      <c r="D6" s="149"/>
      <c r="E6" s="149"/>
      <c r="F6" s="149"/>
    </row>
    <row r="7" spans="1:8" x14ac:dyDescent="0.2">
      <c r="A7" s="41"/>
      <c r="B7" s="150" t="s">
        <v>9</v>
      </c>
      <c r="C7" s="150"/>
      <c r="D7" s="150"/>
      <c r="E7" s="150"/>
      <c r="F7" s="150"/>
    </row>
    <row r="8" spans="1:8" ht="25.5" x14ac:dyDescent="0.2">
      <c r="A8" s="44" t="s">
        <v>7</v>
      </c>
      <c r="B8" s="45" t="s">
        <v>10</v>
      </c>
      <c r="C8" s="44" t="s">
        <v>3</v>
      </c>
      <c r="D8" s="44">
        <v>2500</v>
      </c>
      <c r="E8" s="47"/>
      <c r="F8" s="48"/>
    </row>
    <row r="9" spans="1:8" x14ac:dyDescent="0.2">
      <c r="A9" s="39" t="s">
        <v>11</v>
      </c>
      <c r="B9" s="149" t="s">
        <v>51</v>
      </c>
      <c r="C9" s="149"/>
      <c r="D9" s="149"/>
      <c r="E9" s="149"/>
      <c r="F9" s="149"/>
    </row>
    <row r="10" spans="1:8" x14ac:dyDescent="0.2">
      <c r="A10" s="41"/>
      <c r="B10" s="151" t="s">
        <v>12</v>
      </c>
      <c r="C10" s="151"/>
      <c r="D10" s="151"/>
      <c r="E10" s="151"/>
      <c r="F10" s="151"/>
    </row>
    <row r="11" spans="1:8" ht="38.25" x14ac:dyDescent="0.2">
      <c r="A11" s="44" t="s">
        <v>13</v>
      </c>
      <c r="B11" s="45" t="s">
        <v>14</v>
      </c>
      <c r="C11" s="44" t="s">
        <v>15</v>
      </c>
      <c r="D11" s="44">
        <v>750</v>
      </c>
      <c r="E11" s="47"/>
      <c r="F11" s="48"/>
    </row>
    <row r="12" spans="1:8" x14ac:dyDescent="0.2">
      <c r="A12" s="55" t="s">
        <v>16</v>
      </c>
      <c r="B12" s="149" t="s">
        <v>142</v>
      </c>
      <c r="C12" s="149"/>
      <c r="D12" s="149"/>
      <c r="E12" s="149"/>
      <c r="F12" s="149"/>
    </row>
    <row r="13" spans="1:8" x14ac:dyDescent="0.2">
      <c r="A13" s="56"/>
      <c r="B13" s="152" t="s">
        <v>235</v>
      </c>
      <c r="C13" s="152"/>
      <c r="D13" s="152"/>
      <c r="E13" s="152"/>
      <c r="F13" s="152"/>
    </row>
    <row r="14" spans="1:8" ht="15" x14ac:dyDescent="0.2">
      <c r="A14" s="60" t="s">
        <v>18</v>
      </c>
      <c r="B14" s="61" t="s">
        <v>147</v>
      </c>
      <c r="C14" s="60" t="s">
        <v>66</v>
      </c>
      <c r="D14" s="60">
        <v>1</v>
      </c>
      <c r="E14" s="63"/>
      <c r="F14" s="64"/>
    </row>
    <row r="15" spans="1:8" ht="15" x14ac:dyDescent="0.25">
      <c r="A15" s="60" t="s">
        <v>22</v>
      </c>
      <c r="B15" s="61" t="s">
        <v>232</v>
      </c>
      <c r="C15" s="60" t="s">
        <v>3</v>
      </c>
      <c r="D15" s="60">
        <v>40</v>
      </c>
      <c r="E15" s="63"/>
      <c r="F15" s="64"/>
      <c r="H15" s="65"/>
    </row>
    <row r="16" spans="1:8" ht="15" x14ac:dyDescent="0.25">
      <c r="A16" s="60" t="s">
        <v>23</v>
      </c>
      <c r="B16" s="61" t="s">
        <v>149</v>
      </c>
      <c r="C16" s="60" t="s">
        <v>36</v>
      </c>
      <c r="D16" s="60">
        <v>60</v>
      </c>
      <c r="E16" s="63"/>
      <c r="F16" s="64"/>
      <c r="H16" s="65"/>
    </row>
    <row r="17" spans="1:8" ht="15" x14ac:dyDescent="0.25">
      <c r="A17" s="60" t="s">
        <v>24</v>
      </c>
      <c r="B17" s="61" t="s">
        <v>233</v>
      </c>
      <c r="C17" s="60" t="s">
        <v>36</v>
      </c>
      <c r="D17" s="60">
        <v>15</v>
      </c>
      <c r="E17" s="63"/>
      <c r="F17" s="64"/>
      <c r="H17" s="65"/>
    </row>
    <row r="18" spans="1:8" ht="15" x14ac:dyDescent="0.25">
      <c r="A18" s="60" t="s">
        <v>31</v>
      </c>
      <c r="B18" s="61" t="s">
        <v>150</v>
      </c>
      <c r="C18" s="60" t="s">
        <v>3</v>
      </c>
      <c r="D18" s="60">
        <v>24</v>
      </c>
      <c r="E18" s="63"/>
      <c r="F18" s="64"/>
      <c r="H18" s="65"/>
    </row>
    <row r="19" spans="1:8" ht="25.5" x14ac:dyDescent="0.25">
      <c r="A19" s="60" t="s">
        <v>25</v>
      </c>
      <c r="B19" s="61" t="s">
        <v>151</v>
      </c>
      <c r="C19" s="60" t="s">
        <v>36</v>
      </c>
      <c r="D19" s="60">
        <v>10</v>
      </c>
      <c r="E19" s="63"/>
      <c r="F19" s="64"/>
      <c r="H19" s="65"/>
    </row>
    <row r="20" spans="1:8" ht="25.5" x14ac:dyDescent="0.25">
      <c r="A20" s="60" t="s">
        <v>26</v>
      </c>
      <c r="B20" s="61" t="s">
        <v>229</v>
      </c>
      <c r="C20" s="60" t="s">
        <v>36</v>
      </c>
      <c r="D20" s="60">
        <v>14.5</v>
      </c>
      <c r="E20" s="63"/>
      <c r="F20" s="64"/>
      <c r="H20" s="65"/>
    </row>
    <row r="21" spans="1:8" ht="38.25" x14ac:dyDescent="0.2">
      <c r="A21" s="60" t="s">
        <v>37</v>
      </c>
      <c r="B21" s="61" t="s">
        <v>230</v>
      </c>
      <c r="C21" s="60" t="s">
        <v>36</v>
      </c>
      <c r="D21" s="60">
        <v>6</v>
      </c>
      <c r="E21" s="63"/>
      <c r="F21" s="64"/>
    </row>
    <row r="22" spans="1:8" ht="15" x14ac:dyDescent="0.2">
      <c r="A22" s="60" t="s">
        <v>27</v>
      </c>
      <c r="B22" s="61" t="s">
        <v>154</v>
      </c>
      <c r="C22" s="60" t="s">
        <v>155</v>
      </c>
      <c r="D22" s="60">
        <v>5187</v>
      </c>
      <c r="E22" s="63"/>
      <c r="F22" s="64"/>
    </row>
    <row r="23" spans="1:8" x14ac:dyDescent="0.2">
      <c r="A23" s="56"/>
      <c r="B23" s="152" t="s">
        <v>158</v>
      </c>
      <c r="C23" s="152"/>
      <c r="D23" s="152"/>
      <c r="E23" s="152"/>
      <c r="F23" s="152"/>
    </row>
    <row r="24" spans="1:8" ht="25.5" x14ac:dyDescent="0.2">
      <c r="A24" s="60" t="s">
        <v>28</v>
      </c>
      <c r="B24" s="61" t="s">
        <v>162</v>
      </c>
      <c r="C24" s="60" t="s">
        <v>15</v>
      </c>
      <c r="D24" s="60">
        <v>40</v>
      </c>
      <c r="E24" s="63"/>
      <c r="F24" s="64"/>
    </row>
    <row r="25" spans="1:8" ht="25.5" x14ac:dyDescent="0.2">
      <c r="A25" s="60" t="s">
        <v>29</v>
      </c>
      <c r="B25" s="61" t="s">
        <v>159</v>
      </c>
      <c r="C25" s="60" t="s">
        <v>65</v>
      </c>
      <c r="D25" s="60">
        <v>1</v>
      </c>
      <c r="E25" s="63"/>
      <c r="F25" s="64"/>
    </row>
    <row r="26" spans="1:8" ht="25.5" x14ac:dyDescent="0.2">
      <c r="A26" s="60" t="s">
        <v>30</v>
      </c>
      <c r="B26" s="61" t="s">
        <v>163</v>
      </c>
      <c r="C26" s="60" t="s">
        <v>15</v>
      </c>
      <c r="D26" s="60">
        <v>40</v>
      </c>
      <c r="E26" s="63"/>
      <c r="F26" s="64"/>
    </row>
    <row r="27" spans="1:8" ht="25.5" x14ac:dyDescent="0.2">
      <c r="A27" s="60" t="s">
        <v>165</v>
      </c>
      <c r="B27" s="61" t="s">
        <v>192</v>
      </c>
      <c r="C27" s="60" t="s">
        <v>65</v>
      </c>
      <c r="D27" s="60">
        <v>2</v>
      </c>
      <c r="E27" s="63"/>
      <c r="F27" s="64"/>
    </row>
    <row r="28" spans="1:8" ht="15" x14ac:dyDescent="0.2">
      <c r="A28" s="60" t="s">
        <v>166</v>
      </c>
      <c r="B28" s="61" t="s">
        <v>34</v>
      </c>
      <c r="C28" s="60" t="s">
        <v>66</v>
      </c>
      <c r="D28" s="60">
        <v>1</v>
      </c>
      <c r="E28" s="63"/>
      <c r="F28" s="64"/>
    </row>
    <row r="29" spans="1:8" ht="25.5" x14ac:dyDescent="0.2">
      <c r="A29" s="60" t="s">
        <v>167</v>
      </c>
      <c r="B29" s="61" t="s">
        <v>160</v>
      </c>
      <c r="C29" s="60" t="s">
        <v>66</v>
      </c>
      <c r="D29" s="60">
        <v>1</v>
      </c>
      <c r="E29" s="63"/>
      <c r="F29" s="64"/>
    </row>
    <row r="30" spans="1:8" ht="15" x14ac:dyDescent="0.2">
      <c r="A30" s="60" t="s">
        <v>168</v>
      </c>
      <c r="B30" s="61" t="s">
        <v>161</v>
      </c>
      <c r="C30" s="60" t="s">
        <v>3</v>
      </c>
      <c r="D30" s="60">
        <v>9</v>
      </c>
      <c r="E30" s="63"/>
      <c r="F30" s="64"/>
    </row>
    <row r="31" spans="1:8" ht="15" x14ac:dyDescent="0.2">
      <c r="A31" s="60" t="s">
        <v>169</v>
      </c>
      <c r="B31" s="61" t="s">
        <v>35</v>
      </c>
      <c r="C31" s="60" t="s">
        <v>36</v>
      </c>
      <c r="D31" s="60">
        <v>8</v>
      </c>
      <c r="E31" s="63"/>
      <c r="F31" s="64"/>
    </row>
    <row r="32" spans="1:8" ht="25.5" x14ac:dyDescent="0.2">
      <c r="A32" s="60" t="s">
        <v>170</v>
      </c>
      <c r="B32" s="61" t="s">
        <v>164</v>
      </c>
      <c r="C32" s="60" t="s">
        <v>65</v>
      </c>
      <c r="D32" s="60">
        <v>1</v>
      </c>
      <c r="E32" s="63"/>
      <c r="F32" s="64"/>
    </row>
    <row r="33" spans="1:8" ht="15" x14ac:dyDescent="0.2">
      <c r="A33" s="60" t="s">
        <v>171</v>
      </c>
      <c r="B33" s="61" t="s">
        <v>4</v>
      </c>
      <c r="C33" s="60" t="s">
        <v>65</v>
      </c>
      <c r="D33" s="60">
        <v>1</v>
      </c>
      <c r="E33" s="63"/>
      <c r="F33" s="64"/>
    </row>
    <row r="34" spans="1:8" x14ac:dyDescent="0.2">
      <c r="A34" s="39" t="s">
        <v>109</v>
      </c>
      <c r="B34" s="148" t="s">
        <v>113</v>
      </c>
      <c r="C34" s="148"/>
      <c r="D34" s="148"/>
      <c r="E34" s="148"/>
      <c r="F34" s="148"/>
    </row>
    <row r="35" spans="1:8" x14ac:dyDescent="0.2">
      <c r="A35" s="41"/>
      <c r="B35" s="152" t="s">
        <v>17</v>
      </c>
      <c r="C35" s="152"/>
      <c r="D35" s="152"/>
      <c r="E35" s="152"/>
      <c r="F35" s="152"/>
    </row>
    <row r="36" spans="1:8" ht="38.25" x14ac:dyDescent="0.2">
      <c r="A36" s="44" t="s">
        <v>110</v>
      </c>
      <c r="B36" s="45" t="s">
        <v>19</v>
      </c>
      <c r="C36" s="45" t="s">
        <v>3</v>
      </c>
      <c r="D36" s="45">
        <v>1500</v>
      </c>
      <c r="E36" s="47"/>
      <c r="F36" s="48"/>
    </row>
    <row r="37" spans="1:8" x14ac:dyDescent="0.2">
      <c r="A37" s="39" t="s">
        <v>111</v>
      </c>
      <c r="B37" s="148" t="s">
        <v>114</v>
      </c>
      <c r="C37" s="148"/>
      <c r="D37" s="148"/>
      <c r="E37" s="148"/>
      <c r="F37" s="148"/>
    </row>
    <row r="38" spans="1:8" x14ac:dyDescent="0.2">
      <c r="A38" s="41"/>
      <c r="B38" s="152" t="s">
        <v>20</v>
      </c>
      <c r="C38" s="152"/>
      <c r="D38" s="152"/>
      <c r="E38" s="152"/>
      <c r="F38" s="152"/>
    </row>
    <row r="39" spans="1:8" ht="15" x14ac:dyDescent="0.2">
      <c r="A39" s="44" t="s">
        <v>112</v>
      </c>
      <c r="B39" s="45" t="s">
        <v>21</v>
      </c>
      <c r="C39" s="45" t="s">
        <v>65</v>
      </c>
      <c r="D39" s="45">
        <v>92</v>
      </c>
      <c r="E39" s="47"/>
      <c r="F39" s="48"/>
    </row>
    <row r="40" spans="1:8" x14ac:dyDescent="0.2">
      <c r="E40" s="71"/>
      <c r="F40" s="72"/>
      <c r="H40" s="74"/>
    </row>
    <row r="41" spans="1:8" ht="20.25" x14ac:dyDescent="0.2">
      <c r="B41" s="155" t="s">
        <v>211</v>
      </c>
      <c r="C41" s="156"/>
      <c r="D41" s="157"/>
      <c r="E41" s="158">
        <f>SUM(F39,F36,F24:F33,F14:F22,F11,F8,F5)</f>
        <v>0</v>
      </c>
      <c r="F41" s="159"/>
      <c r="H41" s="75"/>
    </row>
    <row r="42" spans="1:8" x14ac:dyDescent="0.2">
      <c r="B42" s="160" t="s">
        <v>212</v>
      </c>
      <c r="C42" s="161"/>
      <c r="D42" s="39" t="s">
        <v>213</v>
      </c>
      <c r="E42" s="78"/>
      <c r="F42" s="79"/>
    </row>
    <row r="43" spans="1:8" x14ac:dyDescent="0.2">
      <c r="B43" s="162"/>
      <c r="C43" s="163"/>
      <c r="D43" s="39" t="s">
        <v>214</v>
      </c>
      <c r="E43" s="78"/>
      <c r="F43" s="79"/>
    </row>
    <row r="44" spans="1:8" x14ac:dyDescent="0.2">
      <c r="B44" s="164"/>
      <c r="C44" s="165"/>
      <c r="D44" s="39" t="s">
        <v>65</v>
      </c>
      <c r="E44" s="78"/>
      <c r="F44" s="79"/>
    </row>
    <row r="45" spans="1:8" ht="14.25" x14ac:dyDescent="0.2">
      <c r="B45" s="155" t="s">
        <v>215</v>
      </c>
      <c r="C45" s="156"/>
      <c r="D45" s="157"/>
      <c r="E45" s="153">
        <f>+SUM(F42:F44)</f>
        <v>0</v>
      </c>
      <c r="F45" s="154"/>
    </row>
    <row r="46" spans="1:8" ht="14.25" x14ac:dyDescent="0.2">
      <c r="B46" s="155" t="s">
        <v>216</v>
      </c>
      <c r="C46" s="156"/>
      <c r="D46" s="157"/>
      <c r="E46" s="153">
        <f>E45+E41</f>
        <v>0</v>
      </c>
      <c r="F46" s="154"/>
    </row>
    <row r="47" spans="1:8" x14ac:dyDescent="0.2">
      <c r="B47" s="155" t="s">
        <v>217</v>
      </c>
      <c r="C47" s="156"/>
      <c r="D47" s="157"/>
      <c r="E47" s="78">
        <v>0.19</v>
      </c>
      <c r="F47" s="79">
        <f>+E47*F44</f>
        <v>0</v>
      </c>
    </row>
    <row r="48" spans="1:8" ht="20.25" x14ac:dyDescent="0.2">
      <c r="B48" s="168" t="s">
        <v>218</v>
      </c>
      <c r="C48" s="169"/>
      <c r="D48" s="170"/>
      <c r="E48" s="166">
        <f>+E46+F47</f>
        <v>0</v>
      </c>
      <c r="F48" s="167"/>
    </row>
    <row r="49" spans="6:6" x14ac:dyDescent="0.2">
      <c r="F49" s="86"/>
    </row>
  </sheetData>
  <mergeCells count="28">
    <mergeCell ref="E48:F48"/>
    <mergeCell ref="B46:D46"/>
    <mergeCell ref="E46:F46"/>
    <mergeCell ref="B47:D47"/>
    <mergeCell ref="B48:D48"/>
    <mergeCell ref="E45:F45"/>
    <mergeCell ref="B38:F38"/>
    <mergeCell ref="B41:D41"/>
    <mergeCell ref="E41:F41"/>
    <mergeCell ref="B42:C44"/>
    <mergeCell ref="B45:D45"/>
    <mergeCell ref="B37:F37"/>
    <mergeCell ref="B3:F3"/>
    <mergeCell ref="B4:F4"/>
    <mergeCell ref="B6:F6"/>
    <mergeCell ref="B7:F7"/>
    <mergeCell ref="B9:F9"/>
    <mergeCell ref="B10:F10"/>
    <mergeCell ref="B12:F12"/>
    <mergeCell ref="B13:F13"/>
    <mergeCell ref="B23:F23"/>
    <mergeCell ref="B34:F34"/>
    <mergeCell ref="B35:F35"/>
    <mergeCell ref="E1:F1"/>
    <mergeCell ref="A1:A2"/>
    <mergeCell ref="B1:B2"/>
    <mergeCell ref="C1:C2"/>
    <mergeCell ref="D1:D2"/>
  </mergeCells>
  <pageMargins left="0.7" right="0.7" top="0.75" bottom="0.75" header="0.3" footer="0.3"/>
  <pageSetup paperSize="9" scale="24"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D9413-8276-45A2-96EF-2CCDE6010F24}">
  <dimension ref="A1:U49"/>
  <sheetViews>
    <sheetView view="pageBreakPreview" topLeftCell="E2" zoomScale="70" zoomScaleNormal="100" zoomScaleSheetLayoutView="70" workbookViewId="0">
      <selection activeCell="B13" sqref="B13:Q13"/>
    </sheetView>
  </sheetViews>
  <sheetFormatPr baseColWidth="10" defaultColWidth="11.5703125" defaultRowHeight="12.75" x14ac:dyDescent="0.2"/>
  <cols>
    <col min="1" max="1" width="8" style="35" bestFit="1" customWidth="1"/>
    <col min="2" max="2" width="76.7109375" style="35" customWidth="1"/>
    <col min="3" max="3" width="10.140625" style="35" bestFit="1" customWidth="1"/>
    <col min="4" max="4" width="12.5703125" style="35" customWidth="1"/>
    <col min="5" max="5" width="17.42578125" style="35" customWidth="1"/>
    <col min="6" max="6" width="21.28515625" style="35" customWidth="1"/>
    <col min="7" max="7" width="20.5703125" style="35" customWidth="1"/>
    <col min="8" max="8" width="21.28515625" style="35" customWidth="1"/>
    <col min="9" max="9" width="20.5703125" style="35" customWidth="1"/>
    <col min="10" max="10" width="17.28515625" style="35" customWidth="1"/>
    <col min="11" max="11" width="17.5703125" style="35" customWidth="1"/>
    <col min="12" max="12" width="17.28515625" style="35" customWidth="1"/>
    <col min="13" max="13" width="17.5703125" style="35" customWidth="1"/>
    <col min="14" max="14" width="17.5703125" style="85" customWidth="1"/>
    <col min="15" max="15" width="13.28515625" style="68" customWidth="1"/>
    <col min="16" max="16" width="17.28515625" style="68" customWidth="1"/>
    <col min="17" max="17" width="25.7109375" style="68" customWidth="1"/>
    <col min="18" max="18" width="6.140625" style="68" customWidth="1"/>
    <col min="19" max="19" width="5.5703125" style="69" customWidth="1"/>
    <col min="20" max="20" width="11.5703125" style="35"/>
    <col min="21" max="21" width="20.5703125" style="35" bestFit="1" customWidth="1"/>
    <col min="22" max="16384" width="11.5703125" style="35"/>
  </cols>
  <sheetData>
    <row r="1" spans="1:21" ht="14.45" customHeight="1" x14ac:dyDescent="0.2">
      <c r="A1" s="144" t="s">
        <v>141</v>
      </c>
      <c r="B1" s="144" t="s">
        <v>0</v>
      </c>
      <c r="C1" s="146" t="s">
        <v>33</v>
      </c>
      <c r="D1" s="144" t="s">
        <v>219</v>
      </c>
      <c r="E1" s="144" t="s">
        <v>220</v>
      </c>
      <c r="F1" s="142" t="s">
        <v>205</v>
      </c>
      <c r="G1" s="143"/>
      <c r="H1" s="142" t="s">
        <v>206</v>
      </c>
      <c r="I1" s="143"/>
      <c r="J1" s="142" t="s">
        <v>207</v>
      </c>
      <c r="K1" s="143"/>
      <c r="L1" s="142" t="s">
        <v>210</v>
      </c>
      <c r="M1" s="143"/>
      <c r="N1" s="173" t="s">
        <v>223</v>
      </c>
      <c r="O1" s="171" t="s">
        <v>221</v>
      </c>
      <c r="P1" s="171" t="s">
        <v>222</v>
      </c>
      <c r="Q1" s="171"/>
      <c r="R1" s="33"/>
      <c r="S1" s="34"/>
    </row>
    <row r="2" spans="1:21" x14ac:dyDescent="0.2">
      <c r="A2" s="145"/>
      <c r="B2" s="145"/>
      <c r="C2" s="147"/>
      <c r="D2" s="145"/>
      <c r="E2" s="145"/>
      <c r="F2" s="36" t="s">
        <v>208</v>
      </c>
      <c r="G2" s="36" t="s">
        <v>209</v>
      </c>
      <c r="H2" s="36" t="s">
        <v>208</v>
      </c>
      <c r="I2" s="36" t="s">
        <v>209</v>
      </c>
      <c r="J2" s="36" t="s">
        <v>208</v>
      </c>
      <c r="K2" s="36" t="s">
        <v>209</v>
      </c>
      <c r="L2" s="36" t="s">
        <v>208</v>
      </c>
      <c r="M2" s="32" t="s">
        <v>209</v>
      </c>
      <c r="N2" s="174"/>
      <c r="O2" s="172"/>
      <c r="P2" s="172"/>
      <c r="Q2" s="172"/>
      <c r="R2" s="37"/>
      <c r="S2" s="38"/>
    </row>
    <row r="3" spans="1:21" x14ac:dyDescent="0.2">
      <c r="A3" s="39" t="s">
        <v>1</v>
      </c>
      <c r="B3" s="149" t="s">
        <v>128</v>
      </c>
      <c r="C3" s="149"/>
      <c r="D3" s="149"/>
      <c r="E3" s="149"/>
      <c r="F3" s="149"/>
      <c r="G3" s="149"/>
      <c r="H3" s="149"/>
      <c r="I3" s="149"/>
      <c r="J3" s="149"/>
      <c r="K3" s="149"/>
      <c r="L3" s="149"/>
      <c r="M3" s="149"/>
      <c r="N3" s="149"/>
      <c r="O3" s="149"/>
      <c r="P3" s="149"/>
      <c r="Q3" s="149"/>
      <c r="R3" s="39"/>
      <c r="S3" s="40"/>
    </row>
    <row r="4" spans="1:21" x14ac:dyDescent="0.2">
      <c r="A4" s="41"/>
      <c r="B4" s="150" t="s">
        <v>6</v>
      </c>
      <c r="C4" s="150"/>
      <c r="D4" s="150"/>
      <c r="E4" s="150"/>
      <c r="F4" s="150"/>
      <c r="G4" s="150"/>
      <c r="H4" s="150"/>
      <c r="I4" s="150"/>
      <c r="J4" s="150"/>
      <c r="K4" s="150"/>
      <c r="L4" s="150"/>
      <c r="M4" s="150"/>
      <c r="N4" s="150"/>
      <c r="O4" s="150"/>
      <c r="P4" s="150"/>
      <c r="Q4" s="150"/>
      <c r="R4" s="42"/>
      <c r="S4" s="43"/>
    </row>
    <row r="5" spans="1:21" ht="51" x14ac:dyDescent="0.2">
      <c r="A5" s="44" t="s">
        <v>2</v>
      </c>
      <c r="B5" s="45" t="s">
        <v>8</v>
      </c>
      <c r="C5" s="44" t="s">
        <v>3</v>
      </c>
      <c r="D5" s="44">
        <v>3000</v>
      </c>
      <c r="E5" s="44">
        <v>2900</v>
      </c>
      <c r="F5" s="46">
        <v>78500</v>
      </c>
      <c r="G5" s="46">
        <f>F5*$E5</f>
        <v>227650000</v>
      </c>
      <c r="H5" s="46">
        <v>78400</v>
      </c>
      <c r="I5" s="46">
        <f>H5*$E5</f>
        <v>227360000</v>
      </c>
      <c r="J5" s="46">
        <v>53312</v>
      </c>
      <c r="K5" s="46">
        <f>J5*$E5</f>
        <v>154604800</v>
      </c>
      <c r="L5" s="47">
        <f>AVERAGE(F5,H5,J5)</f>
        <v>70070.666666666672</v>
      </c>
      <c r="M5" s="48">
        <f>L5*$E5</f>
        <v>203204933.33333334</v>
      </c>
      <c r="N5" s="49">
        <f>+E5/D5</f>
        <v>0.96666666666666667</v>
      </c>
      <c r="O5" s="44">
        <f>+D5-E5</f>
        <v>100</v>
      </c>
      <c r="P5" s="47">
        <f>+O5*L5</f>
        <v>7007066.666666667</v>
      </c>
      <c r="Q5" s="50" t="str">
        <f>IF(O5&lt;&gt;0,"Se deben adicionar "&amp;O5&amp;" "&amp;C5,"""")</f>
        <v>Se deben adicionar 100 M2</v>
      </c>
      <c r="R5" s="51">
        <f t="shared" ref="R5" si="0">+P5/$O$41</f>
        <v>4.8348689797702418E-2</v>
      </c>
      <c r="S5" s="52">
        <f>+R5*N5</f>
        <v>4.6737066804445671E-2</v>
      </c>
    </row>
    <row r="6" spans="1:21" x14ac:dyDescent="0.2">
      <c r="A6" s="39" t="s">
        <v>5</v>
      </c>
      <c r="B6" s="149" t="s">
        <v>133</v>
      </c>
      <c r="C6" s="149"/>
      <c r="D6" s="149"/>
      <c r="E6" s="149"/>
      <c r="F6" s="149"/>
      <c r="G6" s="149"/>
      <c r="H6" s="149"/>
      <c r="I6" s="149"/>
      <c r="J6" s="149"/>
      <c r="K6" s="149"/>
      <c r="L6" s="149"/>
      <c r="M6" s="149"/>
      <c r="N6" s="149"/>
      <c r="O6" s="149"/>
      <c r="P6" s="149"/>
      <c r="Q6" s="149"/>
      <c r="R6" s="39"/>
      <c r="S6" s="40"/>
    </row>
    <row r="7" spans="1:21" x14ac:dyDescent="0.2">
      <c r="A7" s="41"/>
      <c r="B7" s="150" t="s">
        <v>9</v>
      </c>
      <c r="C7" s="150"/>
      <c r="D7" s="150"/>
      <c r="E7" s="150"/>
      <c r="F7" s="150"/>
      <c r="G7" s="150"/>
      <c r="H7" s="150"/>
      <c r="I7" s="150"/>
      <c r="J7" s="150"/>
      <c r="K7" s="150"/>
      <c r="L7" s="150"/>
      <c r="M7" s="150"/>
      <c r="N7" s="150"/>
      <c r="O7" s="150"/>
      <c r="P7" s="150"/>
      <c r="Q7" s="150"/>
      <c r="R7" s="53">
        <f>1-S8</f>
        <v>1</v>
      </c>
      <c r="S7" s="43"/>
    </row>
    <row r="8" spans="1:21" ht="25.5" x14ac:dyDescent="0.2">
      <c r="A8" s="44" t="s">
        <v>7</v>
      </c>
      <c r="B8" s="45" t="s">
        <v>10</v>
      </c>
      <c r="C8" s="44" t="s">
        <v>3</v>
      </c>
      <c r="D8" s="44">
        <v>2500</v>
      </c>
      <c r="E8" s="44">
        <v>2500</v>
      </c>
      <c r="F8" s="46">
        <v>139000</v>
      </c>
      <c r="G8" s="46">
        <f>F8*$E8</f>
        <v>347500000</v>
      </c>
      <c r="H8" s="46">
        <v>127800</v>
      </c>
      <c r="I8" s="46">
        <f>H8*$E8</f>
        <v>319500000</v>
      </c>
      <c r="J8" s="46">
        <v>132568</v>
      </c>
      <c r="K8" s="46">
        <f>J8*$E8</f>
        <v>331420000</v>
      </c>
      <c r="L8" s="47">
        <f>AVERAGE(F8,H8,J8)</f>
        <v>133122.66666666666</v>
      </c>
      <c r="M8" s="48">
        <f>L8*$E8</f>
        <v>332806666.66666663</v>
      </c>
      <c r="N8" s="49">
        <f>+E8/D8</f>
        <v>1</v>
      </c>
      <c r="O8" s="44">
        <f>+D8-E8</f>
        <v>0</v>
      </c>
      <c r="P8" s="47">
        <f>+O8*L8</f>
        <v>0</v>
      </c>
      <c r="Q8" s="50" t="str">
        <f>IF(O8&lt;&gt;0,"Se deben adicionar "&amp;O8&amp;" "&amp;C8,"""")</f>
        <v>"</v>
      </c>
      <c r="R8" s="51">
        <f t="shared" ref="R8" si="1">+P8/$O$41</f>
        <v>0</v>
      </c>
      <c r="S8" s="52">
        <f>+R8*N8</f>
        <v>0</v>
      </c>
    </row>
    <row r="9" spans="1:21" x14ac:dyDescent="0.2">
      <c r="A9" s="39" t="s">
        <v>11</v>
      </c>
      <c r="B9" s="149" t="s">
        <v>51</v>
      </c>
      <c r="C9" s="149"/>
      <c r="D9" s="149"/>
      <c r="E9" s="149"/>
      <c r="F9" s="149"/>
      <c r="G9" s="149"/>
      <c r="H9" s="149"/>
      <c r="I9" s="149"/>
      <c r="J9" s="149"/>
      <c r="K9" s="149"/>
      <c r="L9" s="149"/>
      <c r="M9" s="149"/>
      <c r="N9" s="149"/>
      <c r="O9" s="149"/>
      <c r="P9" s="149"/>
      <c r="Q9" s="149"/>
      <c r="R9" s="39"/>
      <c r="S9" s="40"/>
    </row>
    <row r="10" spans="1:21" x14ac:dyDescent="0.2">
      <c r="A10" s="41"/>
      <c r="B10" s="151" t="s">
        <v>12</v>
      </c>
      <c r="C10" s="151"/>
      <c r="D10" s="151"/>
      <c r="E10" s="151"/>
      <c r="F10" s="151"/>
      <c r="G10" s="151"/>
      <c r="H10" s="151"/>
      <c r="I10" s="151"/>
      <c r="J10" s="151"/>
      <c r="K10" s="151"/>
      <c r="L10" s="151"/>
      <c r="M10" s="151"/>
      <c r="N10" s="151"/>
      <c r="O10" s="151"/>
      <c r="P10" s="151"/>
      <c r="Q10" s="151"/>
      <c r="R10" s="53">
        <f>1-S11</f>
        <v>0.90356919001753611</v>
      </c>
      <c r="S10" s="54"/>
    </row>
    <row r="11" spans="1:21" ht="38.25" x14ac:dyDescent="0.2">
      <c r="A11" s="44" t="s">
        <v>13</v>
      </c>
      <c r="B11" s="45" t="s">
        <v>14</v>
      </c>
      <c r="C11" s="44" t="s">
        <v>15</v>
      </c>
      <c r="D11" s="44">
        <v>850</v>
      </c>
      <c r="E11" s="44">
        <v>750</v>
      </c>
      <c r="F11" s="46">
        <v>180000</v>
      </c>
      <c r="G11" s="46">
        <f>F11*$E11</f>
        <v>135000000</v>
      </c>
      <c r="H11" s="46">
        <v>141600</v>
      </c>
      <c r="I11" s="46">
        <f>H11*$E11</f>
        <v>106200000</v>
      </c>
      <c r="J11" s="46">
        <v>153567</v>
      </c>
      <c r="K11" s="46">
        <f>J11*$E11</f>
        <v>115175250</v>
      </c>
      <c r="L11" s="47">
        <f>AVERAGE(F11,H11,J11)</f>
        <v>158389</v>
      </c>
      <c r="M11" s="48">
        <f>L11*$E11</f>
        <v>118791750</v>
      </c>
      <c r="N11" s="49">
        <f>+E11/D11</f>
        <v>0.88235294117647056</v>
      </c>
      <c r="O11" s="44">
        <f>+D11-E11</f>
        <v>100</v>
      </c>
      <c r="P11" s="47">
        <f>+O11*L11</f>
        <v>15838900</v>
      </c>
      <c r="Q11" s="50" t="str">
        <f>IF(O11&lt;&gt;0,"Se deben adicionar "&amp;O11&amp;" "&amp;C11,"""")</f>
        <v>Se deben adicionar 100 M</v>
      </c>
      <c r="R11" s="51">
        <f t="shared" ref="R11" si="2">+P11/$O$41</f>
        <v>0.10928825131345909</v>
      </c>
      <c r="S11" s="52">
        <f>+R11*N11</f>
        <v>9.6430809982463908E-2</v>
      </c>
    </row>
    <row r="12" spans="1:21" x14ac:dyDescent="0.2">
      <c r="A12" s="55" t="s">
        <v>16</v>
      </c>
      <c r="B12" s="149" t="s">
        <v>142</v>
      </c>
      <c r="C12" s="149"/>
      <c r="D12" s="149"/>
      <c r="E12" s="149"/>
      <c r="F12" s="149"/>
      <c r="G12" s="149"/>
      <c r="H12" s="149"/>
      <c r="I12" s="149"/>
      <c r="J12" s="149"/>
      <c r="K12" s="149"/>
      <c r="L12" s="149"/>
      <c r="M12" s="149"/>
      <c r="N12" s="149"/>
      <c r="O12" s="149"/>
      <c r="P12" s="149"/>
      <c r="Q12" s="149"/>
      <c r="R12" s="39"/>
      <c r="S12" s="40"/>
    </row>
    <row r="13" spans="1:21" x14ac:dyDescent="0.2">
      <c r="A13" s="56"/>
      <c r="B13" s="152" t="s">
        <v>235</v>
      </c>
      <c r="C13" s="152"/>
      <c r="D13" s="152"/>
      <c r="E13" s="152"/>
      <c r="F13" s="152"/>
      <c r="G13" s="152"/>
      <c r="H13" s="152"/>
      <c r="I13" s="152"/>
      <c r="J13" s="152"/>
      <c r="K13" s="152"/>
      <c r="L13" s="152"/>
      <c r="M13" s="152"/>
      <c r="N13" s="152"/>
      <c r="O13" s="152"/>
      <c r="P13" s="152"/>
      <c r="Q13" s="152"/>
      <c r="R13" s="58">
        <f>1-SUM(S14:S22)</f>
        <v>0.66859836875722467</v>
      </c>
      <c r="S13" s="59"/>
    </row>
    <row r="14" spans="1:21" ht="15" x14ac:dyDescent="0.2">
      <c r="A14" s="60" t="s">
        <v>18</v>
      </c>
      <c r="B14" s="61" t="s">
        <v>147</v>
      </c>
      <c r="C14" s="60" t="s">
        <v>66</v>
      </c>
      <c r="D14" s="60">
        <v>1</v>
      </c>
      <c r="E14" s="60">
        <v>1</v>
      </c>
      <c r="F14" s="62">
        <v>450000</v>
      </c>
      <c r="G14" s="62">
        <f>F14*$E14</f>
        <v>450000</v>
      </c>
      <c r="H14" s="62">
        <v>910000</v>
      </c>
      <c r="I14" s="62">
        <f>H14*$E14</f>
        <v>910000</v>
      </c>
      <c r="J14" s="62">
        <v>900000</v>
      </c>
      <c r="K14" s="62">
        <f>J14*$E14</f>
        <v>900000</v>
      </c>
      <c r="L14" s="63">
        <f>AVERAGE(F14,H14,J14)</f>
        <v>753333.33333333337</v>
      </c>
      <c r="M14" s="64">
        <f>L14*$E14</f>
        <v>753333.33333333337</v>
      </c>
      <c r="N14" s="49">
        <f t="shared" ref="N14:N22" si="3">+E14/D14</f>
        <v>1</v>
      </c>
      <c r="O14" s="44">
        <f t="shared" ref="O14:O22" si="4">+D14-E14</f>
        <v>0</v>
      </c>
      <c r="P14" s="47">
        <f t="shared" ref="P14:P22" si="5">+O14*L14</f>
        <v>0</v>
      </c>
      <c r="Q14" s="50" t="str">
        <f t="shared" ref="Q14:Q33" si="6">IF(O14&lt;&gt;0,"Se deben adicionar "&amp;O14&amp;" "&amp;C14,"""")</f>
        <v>"</v>
      </c>
      <c r="R14" s="51">
        <f t="shared" ref="R14:R22" si="7">+P14/$O$41</f>
        <v>0</v>
      </c>
      <c r="S14" s="52">
        <f>+R14*N14</f>
        <v>0</v>
      </c>
    </row>
    <row r="15" spans="1:21" ht="15" x14ac:dyDescent="0.25">
      <c r="A15" s="60" t="s">
        <v>22</v>
      </c>
      <c r="B15" s="61" t="s">
        <v>232</v>
      </c>
      <c r="C15" s="60" t="s">
        <v>3</v>
      </c>
      <c r="D15" s="60">
        <v>80</v>
      </c>
      <c r="E15" s="60">
        <v>40</v>
      </c>
      <c r="F15" s="62">
        <v>15000</v>
      </c>
      <c r="G15" s="62">
        <f>F15*$E15</f>
        <v>600000</v>
      </c>
      <c r="H15" s="62">
        <v>11750</v>
      </c>
      <c r="I15" s="62">
        <f>H15*$E15</f>
        <v>470000</v>
      </c>
      <c r="J15" s="62">
        <v>12500</v>
      </c>
      <c r="K15" s="62">
        <f>J15*$E15</f>
        <v>500000</v>
      </c>
      <c r="L15" s="63">
        <f>AVERAGE(F15,H15,J15)</f>
        <v>13083.333333333334</v>
      </c>
      <c r="M15" s="64">
        <f>L15*$E15</f>
        <v>523333.33333333337</v>
      </c>
      <c r="N15" s="49">
        <f t="shared" si="3"/>
        <v>0.5</v>
      </c>
      <c r="O15" s="44">
        <f t="shared" si="4"/>
        <v>40</v>
      </c>
      <c r="P15" s="47">
        <f t="shared" si="5"/>
        <v>523333.33333333337</v>
      </c>
      <c r="Q15" s="50" t="str">
        <f t="shared" si="6"/>
        <v>Se deben adicionar 40 M2</v>
      </c>
      <c r="R15" s="51">
        <f t="shared" si="7"/>
        <v>3.6109947568356135E-3</v>
      </c>
      <c r="S15" s="52">
        <f>+R15*N15</f>
        <v>1.8054973784178067E-3</v>
      </c>
      <c r="U15" s="65" t="s">
        <v>71</v>
      </c>
    </row>
    <row r="16" spans="1:21" ht="15" x14ac:dyDescent="0.25">
      <c r="A16" s="60" t="s">
        <v>23</v>
      </c>
      <c r="B16" s="61" t="s">
        <v>149</v>
      </c>
      <c r="C16" s="60" t="s">
        <v>36</v>
      </c>
      <c r="D16" s="60">
        <v>104</v>
      </c>
      <c r="E16" s="60">
        <v>60</v>
      </c>
      <c r="F16" s="62">
        <v>50000</v>
      </c>
      <c r="G16" s="62">
        <f>F16*$E16</f>
        <v>3000000</v>
      </c>
      <c r="H16" s="62">
        <v>42250</v>
      </c>
      <c r="I16" s="62">
        <f>H16*$E16</f>
        <v>2535000</v>
      </c>
      <c r="J16" s="62">
        <v>45000</v>
      </c>
      <c r="K16" s="62">
        <f>J16*$E16</f>
        <v>2700000</v>
      </c>
      <c r="L16" s="63">
        <f>AVERAGE(F16,H16,J16)</f>
        <v>45750</v>
      </c>
      <c r="M16" s="64">
        <f>L16*$E16</f>
        <v>2745000</v>
      </c>
      <c r="N16" s="49">
        <f t="shared" si="3"/>
        <v>0.57692307692307687</v>
      </c>
      <c r="O16" s="44">
        <f t="shared" si="4"/>
        <v>44</v>
      </c>
      <c r="P16" s="47">
        <f t="shared" si="5"/>
        <v>2013000</v>
      </c>
      <c r="Q16" s="50" t="str">
        <f t="shared" si="6"/>
        <v>Se deben adicionar 44 M3</v>
      </c>
      <c r="R16" s="51">
        <f t="shared" si="7"/>
        <v>1.3889679832184884E-2</v>
      </c>
      <c r="S16" s="52">
        <f>+R16*N16</f>
        <v>8.0132768262605094E-3</v>
      </c>
      <c r="U16" s="65" t="s">
        <v>72</v>
      </c>
    </row>
    <row r="17" spans="1:21" ht="15" x14ac:dyDescent="0.25">
      <c r="A17" s="60" t="s">
        <v>24</v>
      </c>
      <c r="B17" s="61" t="s">
        <v>233</v>
      </c>
      <c r="C17" s="60" t="s">
        <v>36</v>
      </c>
      <c r="D17" s="60">
        <v>36</v>
      </c>
      <c r="E17" s="60">
        <v>15</v>
      </c>
      <c r="F17" s="62">
        <v>180000</v>
      </c>
      <c r="G17" s="62">
        <f>F17*$E17</f>
        <v>2700000</v>
      </c>
      <c r="H17" s="62">
        <v>130000</v>
      </c>
      <c r="I17" s="62">
        <f>H17*$E17</f>
        <v>1950000</v>
      </c>
      <c r="J17" s="62">
        <v>124000</v>
      </c>
      <c r="K17" s="62">
        <f>J17*$E17</f>
        <v>1860000</v>
      </c>
      <c r="L17" s="63">
        <f>AVERAGE(F17,H17,J17)</f>
        <v>144666.66666666666</v>
      </c>
      <c r="M17" s="64">
        <f>L17*$E17</f>
        <v>2170000</v>
      </c>
      <c r="N17" s="49">
        <f t="shared" si="3"/>
        <v>0.41666666666666669</v>
      </c>
      <c r="O17" s="44">
        <f t="shared" si="4"/>
        <v>21</v>
      </c>
      <c r="P17" s="47">
        <f t="shared" si="5"/>
        <v>3038000</v>
      </c>
      <c r="Q17" s="50" t="str">
        <f t="shared" si="6"/>
        <v>Se deben adicionar 21 M3</v>
      </c>
      <c r="R17" s="51">
        <f t="shared" si="7"/>
        <v>2.0962169562929796E-2</v>
      </c>
      <c r="S17" s="52">
        <f>+R17*N17</f>
        <v>8.7342373178874149E-3</v>
      </c>
      <c r="U17" s="65" t="s">
        <v>75</v>
      </c>
    </row>
    <row r="18" spans="1:21" ht="15" x14ac:dyDescent="0.25">
      <c r="A18" s="60" t="s">
        <v>31</v>
      </c>
      <c r="B18" s="61" t="s">
        <v>150</v>
      </c>
      <c r="C18" s="60" t="s">
        <v>3</v>
      </c>
      <c r="D18" s="60">
        <v>60</v>
      </c>
      <c r="E18" s="60">
        <v>24</v>
      </c>
      <c r="F18" s="62">
        <v>55000</v>
      </c>
      <c r="G18" s="62">
        <f>F18*$E18</f>
        <v>1320000</v>
      </c>
      <c r="H18" s="62">
        <v>25000</v>
      </c>
      <c r="I18" s="62">
        <f>H18*$E18</f>
        <v>600000</v>
      </c>
      <c r="J18" s="62">
        <v>20625</v>
      </c>
      <c r="K18" s="62">
        <f>J18*$E18</f>
        <v>495000</v>
      </c>
      <c r="L18" s="63">
        <f>AVERAGE(F18,H18,J18)</f>
        <v>33541.666666666664</v>
      </c>
      <c r="M18" s="64">
        <f>L18*$E18</f>
        <v>805000</v>
      </c>
      <c r="N18" s="49">
        <f t="shared" si="3"/>
        <v>0.4</v>
      </c>
      <c r="O18" s="44">
        <f t="shared" si="4"/>
        <v>36</v>
      </c>
      <c r="P18" s="47">
        <f t="shared" si="5"/>
        <v>1207500</v>
      </c>
      <c r="Q18" s="50" t="str">
        <f t="shared" si="6"/>
        <v>Se deben adicionar 36 M2</v>
      </c>
      <c r="R18" s="51">
        <f t="shared" si="7"/>
        <v>8.3317379023165657E-3</v>
      </c>
      <c r="S18" s="52">
        <f>+R18*N18</f>
        <v>3.3326951609266263E-3</v>
      </c>
      <c r="U18" s="65" t="s">
        <v>74</v>
      </c>
    </row>
    <row r="19" spans="1:21" ht="25.5" x14ac:dyDescent="0.25">
      <c r="A19" s="60" t="s">
        <v>25</v>
      </c>
      <c r="B19" s="61" t="s">
        <v>151</v>
      </c>
      <c r="C19" s="60" t="s">
        <v>36</v>
      </c>
      <c r="D19" s="60">
        <v>24</v>
      </c>
      <c r="E19" s="60">
        <v>10</v>
      </c>
      <c r="F19" s="62">
        <v>1350000</v>
      </c>
      <c r="G19" s="62">
        <f t="shared" ref="G19:G22" si="8">F19*$E19</f>
        <v>13500000</v>
      </c>
      <c r="H19" s="62">
        <v>770000</v>
      </c>
      <c r="I19" s="62">
        <f t="shared" ref="I19:I22" si="9">H19*$E19</f>
        <v>7700000</v>
      </c>
      <c r="J19" s="62">
        <v>753480</v>
      </c>
      <c r="K19" s="62">
        <f t="shared" ref="K19:K22" si="10">J19*$E19</f>
        <v>7534800</v>
      </c>
      <c r="L19" s="63">
        <f t="shared" ref="L19:L22" si="11">AVERAGE(F19,H19,J19)</f>
        <v>957826.66666666663</v>
      </c>
      <c r="M19" s="64">
        <f t="shared" ref="M19:M22" si="12">L19*$E19</f>
        <v>9578266.666666666</v>
      </c>
      <c r="N19" s="49">
        <f t="shared" si="3"/>
        <v>0.41666666666666669</v>
      </c>
      <c r="O19" s="44">
        <f t="shared" si="4"/>
        <v>14</v>
      </c>
      <c r="P19" s="47">
        <f t="shared" si="5"/>
        <v>13409573.333333332</v>
      </c>
      <c r="Q19" s="50" t="str">
        <f t="shared" si="6"/>
        <v>Se deben adicionar 14 M3</v>
      </c>
      <c r="R19" s="51">
        <f t="shared" si="7"/>
        <v>9.2525921652361759E-2</v>
      </c>
      <c r="S19" s="52">
        <f t="shared" ref="S19:S22" si="13">+R19*N19</f>
        <v>3.8552467355150735E-2</v>
      </c>
      <c r="U19" s="65" t="s">
        <v>73</v>
      </c>
    </row>
    <row r="20" spans="1:21" ht="25.5" x14ac:dyDescent="0.25">
      <c r="A20" s="60" t="s">
        <v>26</v>
      </c>
      <c r="B20" s="61" t="s">
        <v>229</v>
      </c>
      <c r="C20" s="60" t="s">
        <v>36</v>
      </c>
      <c r="D20" s="60">
        <v>27</v>
      </c>
      <c r="E20" s="60">
        <v>14.5</v>
      </c>
      <c r="F20" s="62">
        <v>1650000</v>
      </c>
      <c r="G20" s="62">
        <f t="shared" si="8"/>
        <v>23925000</v>
      </c>
      <c r="H20" s="62">
        <v>1850000</v>
      </c>
      <c r="I20" s="62">
        <f t="shared" si="9"/>
        <v>26825000</v>
      </c>
      <c r="J20" s="62">
        <v>1753480</v>
      </c>
      <c r="K20" s="62">
        <f t="shared" si="10"/>
        <v>25425460</v>
      </c>
      <c r="L20" s="63">
        <f t="shared" si="11"/>
        <v>1751160</v>
      </c>
      <c r="M20" s="64">
        <f t="shared" si="12"/>
        <v>25391820</v>
      </c>
      <c r="N20" s="49">
        <f t="shared" si="3"/>
        <v>0.53703703703703709</v>
      </c>
      <c r="O20" s="44">
        <f t="shared" si="4"/>
        <v>12.5</v>
      </c>
      <c r="P20" s="47">
        <f t="shared" si="5"/>
        <v>21889500</v>
      </c>
      <c r="Q20" s="50" t="str">
        <f t="shared" si="6"/>
        <v>Se deben adicionar 12.5 M3</v>
      </c>
      <c r="R20" s="51">
        <f t="shared" si="7"/>
        <v>0.15103733069379585</v>
      </c>
      <c r="S20" s="52">
        <f t="shared" si="13"/>
        <v>8.1112640557779267E-2</v>
      </c>
      <c r="U20" s="65" t="s">
        <v>47</v>
      </c>
    </row>
    <row r="21" spans="1:21" ht="38.25" x14ac:dyDescent="0.2">
      <c r="A21" s="60" t="s">
        <v>37</v>
      </c>
      <c r="B21" s="61" t="s">
        <v>230</v>
      </c>
      <c r="C21" s="60" t="s">
        <v>36</v>
      </c>
      <c r="D21" s="60">
        <v>15</v>
      </c>
      <c r="E21" s="60">
        <v>6</v>
      </c>
      <c r="F21" s="62">
        <v>1700000</v>
      </c>
      <c r="G21" s="62">
        <f t="shared" si="8"/>
        <v>10200000</v>
      </c>
      <c r="H21" s="62">
        <v>1850000</v>
      </c>
      <c r="I21" s="62">
        <f t="shared" si="9"/>
        <v>11100000</v>
      </c>
      <c r="J21" s="62">
        <v>1753480</v>
      </c>
      <c r="K21" s="62">
        <f t="shared" si="10"/>
        <v>10520880</v>
      </c>
      <c r="L21" s="63">
        <f t="shared" si="11"/>
        <v>1767826.6666666667</v>
      </c>
      <c r="M21" s="64">
        <f t="shared" si="12"/>
        <v>10606960</v>
      </c>
      <c r="N21" s="49">
        <f t="shared" si="3"/>
        <v>0.4</v>
      </c>
      <c r="O21" s="44">
        <f t="shared" si="4"/>
        <v>9</v>
      </c>
      <c r="P21" s="47">
        <f t="shared" si="5"/>
        <v>15910440</v>
      </c>
      <c r="Q21" s="50" t="str">
        <f t="shared" si="6"/>
        <v>Se deben adicionar 9 M3</v>
      </c>
      <c r="R21" s="51">
        <f t="shared" si="7"/>
        <v>0.10978187659671519</v>
      </c>
      <c r="S21" s="52">
        <f t="shared" si="13"/>
        <v>4.3912750638686077E-2</v>
      </c>
    </row>
    <row r="22" spans="1:21" ht="15" x14ac:dyDescent="0.2">
      <c r="A22" s="60" t="s">
        <v>27</v>
      </c>
      <c r="B22" s="61" t="s">
        <v>154</v>
      </c>
      <c r="C22" s="60" t="s">
        <v>155</v>
      </c>
      <c r="D22" s="60">
        <v>11367</v>
      </c>
      <c r="E22" s="60">
        <v>5187</v>
      </c>
      <c r="F22" s="62">
        <v>9000</v>
      </c>
      <c r="G22" s="62">
        <f t="shared" si="8"/>
        <v>46683000</v>
      </c>
      <c r="H22" s="62">
        <v>7500</v>
      </c>
      <c r="I22" s="62">
        <f t="shared" si="9"/>
        <v>38902500</v>
      </c>
      <c r="J22" s="62">
        <v>6000</v>
      </c>
      <c r="K22" s="62">
        <f t="shared" si="10"/>
        <v>31122000</v>
      </c>
      <c r="L22" s="63">
        <f t="shared" si="11"/>
        <v>7500</v>
      </c>
      <c r="M22" s="64">
        <f t="shared" si="12"/>
        <v>38902500</v>
      </c>
      <c r="N22" s="49">
        <f t="shared" si="3"/>
        <v>0.45632092900501453</v>
      </c>
      <c r="O22" s="44">
        <f t="shared" si="4"/>
        <v>6180</v>
      </c>
      <c r="P22" s="47">
        <f t="shared" si="5"/>
        <v>46350000</v>
      </c>
      <c r="Q22" s="50" t="str">
        <f t="shared" si="6"/>
        <v>Se deben adicionar 6180 KG</v>
      </c>
      <c r="R22" s="51">
        <f t="shared" si="7"/>
        <v>0.31981453562929429</v>
      </c>
      <c r="S22" s="52">
        <f t="shared" si="13"/>
        <v>0.1459380660076669</v>
      </c>
    </row>
    <row r="23" spans="1:21" x14ac:dyDescent="0.2">
      <c r="A23" s="56"/>
      <c r="B23" s="152" t="s">
        <v>158</v>
      </c>
      <c r="C23" s="152"/>
      <c r="D23" s="152"/>
      <c r="E23" s="152"/>
      <c r="F23" s="152"/>
      <c r="G23" s="152"/>
      <c r="H23" s="152"/>
      <c r="I23" s="152"/>
      <c r="J23" s="152"/>
      <c r="K23" s="152"/>
      <c r="L23" s="152"/>
      <c r="M23" s="152"/>
      <c r="N23" s="152"/>
      <c r="O23" s="152"/>
      <c r="P23" s="152"/>
      <c r="Q23" s="152"/>
      <c r="R23" s="57"/>
      <c r="S23" s="59"/>
    </row>
    <row r="24" spans="1:21" ht="25.5" x14ac:dyDescent="0.2">
      <c r="A24" s="60" t="s">
        <v>28</v>
      </c>
      <c r="B24" s="61" t="s">
        <v>162</v>
      </c>
      <c r="C24" s="60" t="s">
        <v>15</v>
      </c>
      <c r="D24" s="60">
        <v>40</v>
      </c>
      <c r="E24" s="60">
        <v>40</v>
      </c>
      <c r="F24" s="62">
        <v>67400</v>
      </c>
      <c r="G24" s="62">
        <f t="shared" ref="G24:G33" si="14">F24*$E24</f>
        <v>2696000</v>
      </c>
      <c r="H24" s="62">
        <v>65000</v>
      </c>
      <c r="I24" s="62">
        <f t="shared" ref="I24:I33" si="15">H24*$E24</f>
        <v>2600000</v>
      </c>
      <c r="J24" s="62">
        <v>69800</v>
      </c>
      <c r="K24" s="62">
        <f t="shared" ref="K24:K33" si="16">J24*$E24</f>
        <v>2792000</v>
      </c>
      <c r="L24" s="63">
        <f t="shared" ref="L24:L33" si="17">AVERAGE(F24,H24,J24)</f>
        <v>67400</v>
      </c>
      <c r="M24" s="64">
        <f t="shared" ref="M24:M33" si="18">L24*$E24</f>
        <v>2696000</v>
      </c>
      <c r="N24" s="49">
        <f t="shared" ref="N24:N33" si="19">+E24/D24</f>
        <v>1</v>
      </c>
      <c r="O24" s="44">
        <f t="shared" ref="O24:O33" si="20">+D24-E24</f>
        <v>0</v>
      </c>
      <c r="P24" s="47">
        <f t="shared" ref="P24:P33" si="21">+O24*L24</f>
        <v>0</v>
      </c>
      <c r="Q24" s="50" t="str">
        <f t="shared" si="6"/>
        <v>"</v>
      </c>
      <c r="R24" s="51">
        <f t="shared" ref="R24:R33" si="22">+P24/$O$41</f>
        <v>0</v>
      </c>
      <c r="S24" s="52">
        <f t="shared" ref="S24:S33" si="23">+R24*N24</f>
        <v>0</v>
      </c>
    </row>
    <row r="25" spans="1:21" ht="25.5" x14ac:dyDescent="0.2">
      <c r="A25" s="60" t="s">
        <v>29</v>
      </c>
      <c r="B25" s="61" t="s">
        <v>159</v>
      </c>
      <c r="C25" s="60" t="s">
        <v>65</v>
      </c>
      <c r="D25" s="60">
        <v>2</v>
      </c>
      <c r="E25" s="60">
        <v>2</v>
      </c>
      <c r="F25" s="62">
        <v>15600</v>
      </c>
      <c r="G25" s="62">
        <f t="shared" si="14"/>
        <v>31200</v>
      </c>
      <c r="H25" s="62">
        <v>14500000</v>
      </c>
      <c r="I25" s="62">
        <f t="shared" si="15"/>
        <v>29000000</v>
      </c>
      <c r="J25" s="62">
        <v>13388565</v>
      </c>
      <c r="K25" s="62">
        <f t="shared" si="16"/>
        <v>26777130</v>
      </c>
      <c r="L25" s="63">
        <f t="shared" si="17"/>
        <v>9301388.333333334</v>
      </c>
      <c r="M25" s="64">
        <f t="shared" si="18"/>
        <v>18602776.666666668</v>
      </c>
      <c r="N25" s="49">
        <f t="shared" si="19"/>
        <v>1</v>
      </c>
      <c r="O25" s="44">
        <f t="shared" si="20"/>
        <v>0</v>
      </c>
      <c r="P25" s="47">
        <f t="shared" si="21"/>
        <v>0</v>
      </c>
      <c r="Q25" s="50" t="str">
        <f t="shared" si="6"/>
        <v>"</v>
      </c>
      <c r="R25" s="51">
        <f t="shared" si="22"/>
        <v>0</v>
      </c>
      <c r="S25" s="52">
        <f t="shared" si="23"/>
        <v>0</v>
      </c>
    </row>
    <row r="26" spans="1:21" ht="25.5" x14ac:dyDescent="0.2">
      <c r="A26" s="60" t="s">
        <v>30</v>
      </c>
      <c r="B26" s="61" t="s">
        <v>163</v>
      </c>
      <c r="C26" s="60" t="s">
        <v>15</v>
      </c>
      <c r="D26" s="60">
        <v>40</v>
      </c>
      <c r="E26" s="60">
        <v>40</v>
      </c>
      <c r="F26" s="62">
        <v>67450</v>
      </c>
      <c r="G26" s="62">
        <f t="shared" si="14"/>
        <v>2698000</v>
      </c>
      <c r="H26" s="62">
        <v>65500</v>
      </c>
      <c r="I26" s="62">
        <f t="shared" si="15"/>
        <v>2620000</v>
      </c>
      <c r="J26" s="62">
        <v>69800</v>
      </c>
      <c r="K26" s="62">
        <f t="shared" si="16"/>
        <v>2792000</v>
      </c>
      <c r="L26" s="63">
        <f t="shared" si="17"/>
        <v>67583.333333333328</v>
      </c>
      <c r="M26" s="64">
        <f t="shared" si="18"/>
        <v>2703333.333333333</v>
      </c>
      <c r="N26" s="49">
        <f t="shared" si="19"/>
        <v>1</v>
      </c>
      <c r="O26" s="44">
        <f t="shared" si="20"/>
        <v>0</v>
      </c>
      <c r="P26" s="47">
        <f t="shared" si="21"/>
        <v>0</v>
      </c>
      <c r="Q26" s="50" t="str">
        <f t="shared" si="6"/>
        <v>"</v>
      </c>
      <c r="R26" s="51">
        <f t="shared" si="22"/>
        <v>0</v>
      </c>
      <c r="S26" s="52">
        <f t="shared" si="23"/>
        <v>0</v>
      </c>
    </row>
    <row r="27" spans="1:21" ht="25.5" x14ac:dyDescent="0.2">
      <c r="A27" s="60" t="s">
        <v>165</v>
      </c>
      <c r="B27" s="61" t="s">
        <v>192</v>
      </c>
      <c r="C27" s="60" t="s">
        <v>65</v>
      </c>
      <c r="D27" s="60">
        <v>2</v>
      </c>
      <c r="E27" s="60">
        <v>2</v>
      </c>
      <c r="F27" s="62">
        <v>8856000</v>
      </c>
      <c r="G27" s="62">
        <f t="shared" si="14"/>
        <v>17712000</v>
      </c>
      <c r="H27" s="62">
        <v>9100000</v>
      </c>
      <c r="I27" s="62">
        <f t="shared" si="15"/>
        <v>18200000</v>
      </c>
      <c r="J27" s="62">
        <v>8600000</v>
      </c>
      <c r="K27" s="62">
        <f t="shared" si="16"/>
        <v>17200000</v>
      </c>
      <c r="L27" s="63">
        <f t="shared" si="17"/>
        <v>8852000</v>
      </c>
      <c r="M27" s="64">
        <f t="shared" si="18"/>
        <v>17704000</v>
      </c>
      <c r="N27" s="49">
        <f t="shared" si="19"/>
        <v>1</v>
      </c>
      <c r="O27" s="44">
        <f t="shared" si="20"/>
        <v>0</v>
      </c>
      <c r="P27" s="47">
        <f t="shared" si="21"/>
        <v>0</v>
      </c>
      <c r="Q27" s="50" t="str">
        <f t="shared" si="6"/>
        <v>"</v>
      </c>
      <c r="R27" s="51">
        <f t="shared" si="22"/>
        <v>0</v>
      </c>
      <c r="S27" s="52">
        <f t="shared" si="23"/>
        <v>0</v>
      </c>
    </row>
    <row r="28" spans="1:21" ht="15" x14ac:dyDescent="0.2">
      <c r="A28" s="60" t="s">
        <v>166</v>
      </c>
      <c r="B28" s="61" t="s">
        <v>34</v>
      </c>
      <c r="C28" s="60" t="s">
        <v>66</v>
      </c>
      <c r="D28" s="60">
        <v>1</v>
      </c>
      <c r="E28" s="60">
        <v>1</v>
      </c>
      <c r="F28" s="62">
        <v>267500</v>
      </c>
      <c r="G28" s="62">
        <f t="shared" si="14"/>
        <v>267500</v>
      </c>
      <c r="H28" s="62">
        <v>300000</v>
      </c>
      <c r="I28" s="62">
        <f t="shared" si="15"/>
        <v>300000</v>
      </c>
      <c r="J28" s="62">
        <v>234000</v>
      </c>
      <c r="K28" s="62">
        <f t="shared" si="16"/>
        <v>234000</v>
      </c>
      <c r="L28" s="63">
        <f t="shared" si="17"/>
        <v>267166.66666666669</v>
      </c>
      <c r="M28" s="64">
        <f t="shared" si="18"/>
        <v>267166.66666666669</v>
      </c>
      <c r="N28" s="49">
        <f t="shared" si="19"/>
        <v>1</v>
      </c>
      <c r="O28" s="44">
        <f t="shared" si="20"/>
        <v>0</v>
      </c>
      <c r="P28" s="47">
        <f t="shared" si="21"/>
        <v>0</v>
      </c>
      <c r="Q28" s="50" t="str">
        <f t="shared" si="6"/>
        <v>"</v>
      </c>
      <c r="R28" s="51">
        <f t="shared" si="22"/>
        <v>0</v>
      </c>
      <c r="S28" s="52">
        <f t="shared" si="23"/>
        <v>0</v>
      </c>
    </row>
    <row r="29" spans="1:21" ht="25.5" x14ac:dyDescent="0.2">
      <c r="A29" s="60" t="s">
        <v>167</v>
      </c>
      <c r="B29" s="61" t="s">
        <v>160</v>
      </c>
      <c r="C29" s="60" t="s">
        <v>66</v>
      </c>
      <c r="D29" s="60">
        <v>1</v>
      </c>
      <c r="E29" s="60">
        <v>1</v>
      </c>
      <c r="F29" s="62">
        <v>21600000</v>
      </c>
      <c r="G29" s="62">
        <f t="shared" si="14"/>
        <v>21600000</v>
      </c>
      <c r="H29" s="62">
        <v>20000000</v>
      </c>
      <c r="I29" s="62">
        <f t="shared" si="15"/>
        <v>20000000</v>
      </c>
      <c r="J29" s="62">
        <v>23117585.5</v>
      </c>
      <c r="K29" s="62">
        <f t="shared" si="16"/>
        <v>23117585.5</v>
      </c>
      <c r="L29" s="63">
        <f t="shared" si="17"/>
        <v>21572528.5</v>
      </c>
      <c r="M29" s="64">
        <f t="shared" si="18"/>
        <v>21572528.5</v>
      </c>
      <c r="N29" s="49">
        <f t="shared" si="19"/>
        <v>1</v>
      </c>
      <c r="O29" s="44">
        <f t="shared" si="20"/>
        <v>0</v>
      </c>
      <c r="P29" s="47">
        <f t="shared" si="21"/>
        <v>0</v>
      </c>
      <c r="Q29" s="50" t="str">
        <f t="shared" si="6"/>
        <v>"</v>
      </c>
      <c r="R29" s="51">
        <f t="shared" si="22"/>
        <v>0</v>
      </c>
      <c r="S29" s="52">
        <f t="shared" si="23"/>
        <v>0</v>
      </c>
    </row>
    <row r="30" spans="1:21" ht="15" x14ac:dyDescent="0.2">
      <c r="A30" s="60" t="s">
        <v>168</v>
      </c>
      <c r="B30" s="61" t="s">
        <v>161</v>
      </c>
      <c r="C30" s="60" t="s">
        <v>3</v>
      </c>
      <c r="D30" s="60">
        <v>9</v>
      </c>
      <c r="E30" s="60">
        <v>9</v>
      </c>
      <c r="F30" s="62">
        <v>595500</v>
      </c>
      <c r="G30" s="62">
        <f t="shared" si="14"/>
        <v>5359500</v>
      </c>
      <c r="H30" s="62">
        <v>555000</v>
      </c>
      <c r="I30" s="62">
        <f t="shared" si="15"/>
        <v>4995000</v>
      </c>
      <c r="J30" s="62">
        <v>640000</v>
      </c>
      <c r="K30" s="62">
        <f t="shared" si="16"/>
        <v>5760000</v>
      </c>
      <c r="L30" s="63">
        <f t="shared" si="17"/>
        <v>596833.33333333337</v>
      </c>
      <c r="M30" s="64">
        <f t="shared" si="18"/>
        <v>5371500</v>
      </c>
      <c r="N30" s="49">
        <f t="shared" si="19"/>
        <v>1</v>
      </c>
      <c r="O30" s="44">
        <f t="shared" si="20"/>
        <v>0</v>
      </c>
      <c r="P30" s="47">
        <f t="shared" si="21"/>
        <v>0</v>
      </c>
      <c r="Q30" s="50" t="str">
        <f t="shared" si="6"/>
        <v>"</v>
      </c>
      <c r="R30" s="51">
        <f t="shared" si="22"/>
        <v>0</v>
      </c>
      <c r="S30" s="52">
        <f t="shared" si="23"/>
        <v>0</v>
      </c>
    </row>
    <row r="31" spans="1:21" ht="15" x14ac:dyDescent="0.2">
      <c r="A31" s="60" t="s">
        <v>169</v>
      </c>
      <c r="B31" s="61" t="s">
        <v>35</v>
      </c>
      <c r="C31" s="60" t="s">
        <v>36</v>
      </c>
      <c r="D31" s="60">
        <v>8</v>
      </c>
      <c r="E31" s="60">
        <v>8</v>
      </c>
      <c r="F31" s="62">
        <v>92950</v>
      </c>
      <c r="G31" s="62">
        <f t="shared" si="14"/>
        <v>743600</v>
      </c>
      <c r="H31" s="62">
        <v>100000</v>
      </c>
      <c r="I31" s="62">
        <f t="shared" si="15"/>
        <v>800000</v>
      </c>
      <c r="J31" s="62">
        <v>85000</v>
      </c>
      <c r="K31" s="62">
        <f t="shared" si="16"/>
        <v>680000</v>
      </c>
      <c r="L31" s="63">
        <f t="shared" si="17"/>
        <v>92650</v>
      </c>
      <c r="M31" s="64">
        <f t="shared" si="18"/>
        <v>741200</v>
      </c>
      <c r="N31" s="49">
        <f t="shared" si="19"/>
        <v>1</v>
      </c>
      <c r="O31" s="44">
        <f t="shared" si="20"/>
        <v>0</v>
      </c>
      <c r="P31" s="47">
        <f t="shared" si="21"/>
        <v>0</v>
      </c>
      <c r="Q31" s="50" t="str">
        <f t="shared" si="6"/>
        <v>"</v>
      </c>
      <c r="R31" s="51">
        <f t="shared" si="22"/>
        <v>0</v>
      </c>
      <c r="S31" s="52">
        <f t="shared" si="23"/>
        <v>0</v>
      </c>
    </row>
    <row r="32" spans="1:21" ht="25.5" x14ac:dyDescent="0.2">
      <c r="A32" s="60" t="s">
        <v>170</v>
      </c>
      <c r="B32" s="61" t="s">
        <v>164</v>
      </c>
      <c r="C32" s="60" t="s">
        <v>65</v>
      </c>
      <c r="D32" s="60">
        <v>1</v>
      </c>
      <c r="E32" s="60">
        <v>1</v>
      </c>
      <c r="F32" s="62">
        <v>2627000</v>
      </c>
      <c r="G32" s="62">
        <f t="shared" si="14"/>
        <v>2627000</v>
      </c>
      <c r="H32" s="62">
        <v>2500000</v>
      </c>
      <c r="I32" s="62">
        <f t="shared" si="15"/>
        <v>2500000</v>
      </c>
      <c r="J32" s="62">
        <v>2750000</v>
      </c>
      <c r="K32" s="62">
        <f t="shared" si="16"/>
        <v>2750000</v>
      </c>
      <c r="L32" s="63">
        <f t="shared" si="17"/>
        <v>2625666.6666666665</v>
      </c>
      <c r="M32" s="64">
        <f t="shared" si="18"/>
        <v>2625666.6666666665</v>
      </c>
      <c r="N32" s="49">
        <f t="shared" si="19"/>
        <v>1</v>
      </c>
      <c r="O32" s="44">
        <f t="shared" si="20"/>
        <v>0</v>
      </c>
      <c r="P32" s="47">
        <f t="shared" si="21"/>
        <v>0</v>
      </c>
      <c r="Q32" s="50" t="str">
        <f t="shared" si="6"/>
        <v>"</v>
      </c>
      <c r="R32" s="51">
        <f t="shared" si="22"/>
        <v>0</v>
      </c>
      <c r="S32" s="52">
        <f t="shared" si="23"/>
        <v>0</v>
      </c>
    </row>
    <row r="33" spans="1:21" ht="15" x14ac:dyDescent="0.2">
      <c r="A33" s="60" t="s">
        <v>171</v>
      </c>
      <c r="B33" s="61" t="s">
        <v>4</v>
      </c>
      <c r="C33" s="60" t="s">
        <v>65</v>
      </c>
      <c r="D33" s="60">
        <v>1</v>
      </c>
      <c r="E33" s="60">
        <v>1</v>
      </c>
      <c r="F33" s="62">
        <v>2000000</v>
      </c>
      <c r="G33" s="62">
        <f t="shared" si="14"/>
        <v>2000000</v>
      </c>
      <c r="H33" s="62">
        <v>2300000</v>
      </c>
      <c r="I33" s="62">
        <f t="shared" si="15"/>
        <v>2300000</v>
      </c>
      <c r="J33" s="62">
        <v>2500000</v>
      </c>
      <c r="K33" s="62">
        <f t="shared" si="16"/>
        <v>2500000</v>
      </c>
      <c r="L33" s="63">
        <f t="shared" si="17"/>
        <v>2266666.6666666665</v>
      </c>
      <c r="M33" s="64">
        <f t="shared" si="18"/>
        <v>2266666.6666666665</v>
      </c>
      <c r="N33" s="49">
        <f t="shared" si="19"/>
        <v>1</v>
      </c>
      <c r="O33" s="44">
        <f t="shared" si="20"/>
        <v>0</v>
      </c>
      <c r="P33" s="47">
        <f t="shared" si="21"/>
        <v>0</v>
      </c>
      <c r="Q33" s="50" t="str">
        <f t="shared" si="6"/>
        <v>"</v>
      </c>
      <c r="R33" s="51">
        <f t="shared" si="22"/>
        <v>0</v>
      </c>
      <c r="S33" s="52">
        <f t="shared" si="23"/>
        <v>0</v>
      </c>
    </row>
    <row r="34" spans="1:21" x14ac:dyDescent="0.2">
      <c r="A34" s="39" t="s">
        <v>109</v>
      </c>
      <c r="B34" s="148" t="s">
        <v>113</v>
      </c>
      <c r="C34" s="148"/>
      <c r="D34" s="148"/>
      <c r="E34" s="148"/>
      <c r="F34" s="148"/>
      <c r="G34" s="148"/>
      <c r="H34" s="148"/>
      <c r="I34" s="148"/>
      <c r="J34" s="148"/>
      <c r="K34" s="148"/>
      <c r="L34" s="148"/>
      <c r="M34" s="148"/>
      <c r="N34" s="148"/>
      <c r="O34" s="148"/>
      <c r="P34" s="148"/>
      <c r="Q34" s="148"/>
      <c r="R34" s="66"/>
      <c r="S34" s="67"/>
    </row>
    <row r="35" spans="1:21" x14ac:dyDescent="0.2">
      <c r="A35" s="41"/>
      <c r="B35" s="152" t="s">
        <v>17</v>
      </c>
      <c r="C35" s="152"/>
      <c r="D35" s="152"/>
      <c r="E35" s="152"/>
      <c r="F35" s="152"/>
      <c r="G35" s="152"/>
      <c r="H35" s="152"/>
      <c r="I35" s="152"/>
      <c r="J35" s="152"/>
      <c r="K35" s="152"/>
      <c r="L35" s="152"/>
      <c r="M35" s="152"/>
      <c r="N35" s="152"/>
      <c r="O35" s="152"/>
      <c r="P35" s="152"/>
      <c r="Q35" s="152"/>
    </row>
    <row r="36" spans="1:21" ht="38.25" x14ac:dyDescent="0.2">
      <c r="A36" s="44" t="s">
        <v>110</v>
      </c>
      <c r="B36" s="45" t="s">
        <v>19</v>
      </c>
      <c r="C36" s="45" t="s">
        <v>3</v>
      </c>
      <c r="D36" s="45">
        <v>1600</v>
      </c>
      <c r="E36" s="45">
        <v>1500</v>
      </c>
      <c r="F36" s="46">
        <v>138000</v>
      </c>
      <c r="G36" s="46">
        <f>F36*$E36</f>
        <v>207000000</v>
      </c>
      <c r="H36" s="46">
        <v>147500</v>
      </c>
      <c r="I36" s="46">
        <f>H36*$E36</f>
        <v>221250000</v>
      </c>
      <c r="J36" s="46">
        <v>171460</v>
      </c>
      <c r="K36" s="46">
        <f>J36*$E36</f>
        <v>257190000</v>
      </c>
      <c r="L36" s="47">
        <f>AVERAGE(F36,H36,J36)</f>
        <v>152320</v>
      </c>
      <c r="M36" s="48">
        <f>L36*$E36</f>
        <v>228480000</v>
      </c>
      <c r="N36" s="49">
        <f>+E36/D36</f>
        <v>0.9375</v>
      </c>
      <c r="O36" s="44">
        <f>+D36-E36</f>
        <v>100</v>
      </c>
      <c r="P36" s="47">
        <f>+O36*L36</f>
        <v>15232000</v>
      </c>
      <c r="Q36" s="50" t="str">
        <f t="shared" ref="Q36" si="24">IF(O36&lt;&gt;0,"Se deben adicionar "&amp;O36&amp;" "&amp;C36,"""")</f>
        <v>Se deben adicionar 100 M2</v>
      </c>
      <c r="R36" s="51">
        <f>+P36/$O$41</f>
        <v>0.10510064739385999</v>
      </c>
      <c r="S36" s="52">
        <f>+R36*N36</f>
        <v>9.8531856931743739E-2</v>
      </c>
    </row>
    <row r="37" spans="1:21" x14ac:dyDescent="0.2">
      <c r="A37" s="39" t="s">
        <v>111</v>
      </c>
      <c r="B37" s="148" t="s">
        <v>114</v>
      </c>
      <c r="C37" s="148"/>
      <c r="D37" s="148"/>
      <c r="E37" s="148"/>
      <c r="F37" s="148"/>
      <c r="G37" s="148"/>
      <c r="H37" s="148"/>
      <c r="I37" s="148"/>
      <c r="J37" s="148"/>
      <c r="K37" s="148"/>
      <c r="L37" s="148"/>
      <c r="M37" s="148"/>
      <c r="N37" s="148"/>
      <c r="O37" s="148"/>
      <c r="P37" s="148"/>
      <c r="Q37" s="148"/>
      <c r="R37" s="66"/>
      <c r="S37" s="67"/>
    </row>
    <row r="38" spans="1:21" x14ac:dyDescent="0.2">
      <c r="A38" s="41"/>
      <c r="B38" s="152" t="s">
        <v>20</v>
      </c>
      <c r="C38" s="152"/>
      <c r="D38" s="152"/>
      <c r="E38" s="152"/>
      <c r="F38" s="152"/>
      <c r="G38" s="152"/>
      <c r="H38" s="152"/>
      <c r="I38" s="152"/>
      <c r="J38" s="152"/>
      <c r="K38" s="152"/>
      <c r="L38" s="152"/>
      <c r="M38" s="152"/>
      <c r="N38" s="152"/>
      <c r="O38" s="152"/>
      <c r="P38" s="152"/>
      <c r="Q38" s="152"/>
    </row>
    <row r="39" spans="1:21" ht="15" x14ac:dyDescent="0.2">
      <c r="A39" s="44" t="s">
        <v>112</v>
      </c>
      <c r="B39" s="45" t="s">
        <v>21</v>
      </c>
      <c r="C39" s="45" t="s">
        <v>65</v>
      </c>
      <c r="D39" s="45">
        <v>94</v>
      </c>
      <c r="E39" s="45">
        <v>92</v>
      </c>
      <c r="F39" s="46">
        <v>1150000</v>
      </c>
      <c r="G39" s="46">
        <f>F39*$E39</f>
        <v>105800000</v>
      </c>
      <c r="H39" s="46">
        <v>1218000</v>
      </c>
      <c r="I39" s="46">
        <f>H39*$E39</f>
        <v>112056000</v>
      </c>
      <c r="J39" s="46">
        <v>1394650</v>
      </c>
      <c r="K39" s="46">
        <f>J39*$E39</f>
        <v>128307800</v>
      </c>
      <c r="L39" s="47">
        <f>AVERAGE(F39,H39,J39)</f>
        <v>1254216.6666666667</v>
      </c>
      <c r="M39" s="48">
        <f>L39*$E39</f>
        <v>115387933.33333334</v>
      </c>
      <c r="N39" s="49">
        <f>+E39/D39</f>
        <v>0.97872340425531912</v>
      </c>
      <c r="O39" s="44">
        <f>+D39-E39</f>
        <v>2</v>
      </c>
      <c r="P39" s="47">
        <f>+O39*L39</f>
        <v>2508433.3333333335</v>
      </c>
      <c r="Q39" s="50" t="str">
        <f t="shared" ref="Q39" si="25">IF(O39&lt;&gt;0,"Se deben adicionar "&amp;O39&amp;" "&amp;C39,"""")</f>
        <v>Se deben adicionar 2 U</v>
      </c>
      <c r="R39" s="51">
        <f>+P39/$O$41</f>
        <v>1.7308164868544612E-2</v>
      </c>
      <c r="S39" s="52">
        <f>+R39*N39</f>
        <v>1.6939906041554299E-2</v>
      </c>
    </row>
    <row r="40" spans="1:21" x14ac:dyDescent="0.2">
      <c r="F40" s="70"/>
      <c r="H40" s="70"/>
      <c r="J40" s="70"/>
      <c r="L40" s="71"/>
      <c r="M40" s="72"/>
      <c r="N40" s="73"/>
      <c r="U40" s="74">
        <f>+O48</f>
        <v>176256294.57111111</v>
      </c>
    </row>
    <row r="41" spans="1:21" ht="20.25" x14ac:dyDescent="0.2">
      <c r="B41" s="155" t="s">
        <v>211</v>
      </c>
      <c r="C41" s="156"/>
      <c r="D41" s="156"/>
      <c r="E41" s="157"/>
      <c r="F41" s="176">
        <f>SUM(G39,G36,G24:G33,G14:G22,G11,G8,G5)</f>
        <v>1181062800</v>
      </c>
      <c r="G41" s="177"/>
      <c r="H41" s="176">
        <f>SUM(I39,I36,I24:I33,I14:I22,I11,I8,I5)</f>
        <v>1160673500</v>
      </c>
      <c r="I41" s="177"/>
      <c r="J41" s="176">
        <f>SUM(K39,K36,K24:K33,K14:K22,K11,K8,K5)</f>
        <v>1152358705.5</v>
      </c>
      <c r="K41" s="177"/>
      <c r="L41" s="158">
        <f>SUM(M39,M36,M24:M33,M14:M22,M11,M8,M5)</f>
        <v>1164698335.1666667</v>
      </c>
      <c r="M41" s="159"/>
      <c r="N41" s="49"/>
      <c r="O41" s="175">
        <f>SUM(P39,P36,P24:P33,P14:P22,P11,P8,P5)</f>
        <v>144927746.66666666</v>
      </c>
      <c r="P41" s="175"/>
      <c r="U41" s="75">
        <f>+U40/P49</f>
        <v>0.12413263740794744</v>
      </c>
    </row>
    <row r="42" spans="1:21" x14ac:dyDescent="0.2">
      <c r="B42" s="160" t="s">
        <v>212</v>
      </c>
      <c r="C42" s="161"/>
      <c r="D42" s="178"/>
      <c r="E42" s="39" t="s">
        <v>213</v>
      </c>
      <c r="F42" s="76">
        <v>0.12</v>
      </c>
      <c r="G42" s="77">
        <f>F42*F$41</f>
        <v>141727536</v>
      </c>
      <c r="H42" s="76">
        <v>0.11</v>
      </c>
      <c r="I42" s="77">
        <f>H42*H$41</f>
        <v>127674085</v>
      </c>
      <c r="J42" s="76">
        <v>0.13</v>
      </c>
      <c r="K42" s="77">
        <f>J42*J$41</f>
        <v>149806631.715</v>
      </c>
      <c r="L42" s="78">
        <f t="shared" ref="L42:L44" si="26">AVERAGE(F42,H42,J42)</f>
        <v>0.12</v>
      </c>
      <c r="M42" s="79">
        <f t="shared" ref="M42:M44" si="27">L42*L$41</f>
        <v>139763800.22</v>
      </c>
      <c r="N42" s="80"/>
      <c r="P42" s="81">
        <f>L42*O$41</f>
        <v>17391329.599999998</v>
      </c>
    </row>
    <row r="43" spans="1:21" x14ac:dyDescent="0.2">
      <c r="B43" s="162"/>
      <c r="C43" s="163"/>
      <c r="D43" s="179"/>
      <c r="E43" s="39" t="s">
        <v>214</v>
      </c>
      <c r="F43" s="76">
        <v>0.03</v>
      </c>
      <c r="G43" s="77">
        <f>F43*F$41</f>
        <v>35431884</v>
      </c>
      <c r="H43" s="76">
        <v>0.04</v>
      </c>
      <c r="I43" s="77">
        <f>H43*H$41</f>
        <v>46426940</v>
      </c>
      <c r="J43" s="76">
        <v>0.04</v>
      </c>
      <c r="K43" s="77">
        <f>J43*J$41</f>
        <v>46094348.219999999</v>
      </c>
      <c r="L43" s="78">
        <f t="shared" si="26"/>
        <v>3.6666666666666674E-2</v>
      </c>
      <c r="M43" s="79">
        <f t="shared" si="27"/>
        <v>42705605.62277779</v>
      </c>
      <c r="N43" s="80"/>
      <c r="P43" s="81">
        <f t="shared" ref="P43:P44" si="28">L43*O$41</f>
        <v>5314017.3777777785</v>
      </c>
      <c r="Q43" s="82" t="s">
        <v>225</v>
      </c>
    </row>
    <row r="44" spans="1:21" ht="20.25" x14ac:dyDescent="0.2">
      <c r="B44" s="164"/>
      <c r="C44" s="165"/>
      <c r="D44" s="180"/>
      <c r="E44" s="39" t="s">
        <v>65</v>
      </c>
      <c r="F44" s="76">
        <v>0.04</v>
      </c>
      <c r="G44" s="77">
        <f>F44*F$41</f>
        <v>47242512</v>
      </c>
      <c r="H44" s="76">
        <v>0.06</v>
      </c>
      <c r="I44" s="77">
        <f>H44*H$41</f>
        <v>69640410</v>
      </c>
      <c r="J44" s="76">
        <v>0.05</v>
      </c>
      <c r="K44" s="77">
        <f>J44*J$41</f>
        <v>57617935.275000006</v>
      </c>
      <c r="L44" s="78">
        <f t="shared" si="26"/>
        <v>5.000000000000001E-2</v>
      </c>
      <c r="M44" s="79">
        <f t="shared" si="27"/>
        <v>58234916.758333348</v>
      </c>
      <c r="N44" s="80"/>
      <c r="P44" s="81">
        <f t="shared" si="28"/>
        <v>7246387.333333334</v>
      </c>
      <c r="Q44" s="83">
        <f>AVERAGE(N5:N39)</f>
        <v>0.81120239118320503</v>
      </c>
    </row>
    <row r="45" spans="1:21" ht="14.25" x14ac:dyDescent="0.2">
      <c r="B45" s="155" t="s">
        <v>215</v>
      </c>
      <c r="C45" s="156"/>
      <c r="D45" s="156"/>
      <c r="E45" s="157"/>
      <c r="F45" s="176">
        <f>+SUM(G42:G44)</f>
        <v>224401932</v>
      </c>
      <c r="G45" s="177"/>
      <c r="H45" s="176">
        <f>+SUM(I42:I44)</f>
        <v>243741435</v>
      </c>
      <c r="I45" s="177"/>
      <c r="J45" s="176">
        <f>+SUM(K42:K44)</f>
        <v>253518915.21000001</v>
      </c>
      <c r="K45" s="177"/>
      <c r="L45" s="153">
        <f>+SUM(M42:M44)</f>
        <v>240704322.60111114</v>
      </c>
      <c r="M45" s="154"/>
      <c r="N45" s="84"/>
      <c r="O45" s="181">
        <f>+SUM(P42:P44)</f>
        <v>29951734.311111107</v>
      </c>
      <c r="P45" s="181"/>
      <c r="Q45" s="82" t="s">
        <v>224</v>
      </c>
    </row>
    <row r="46" spans="1:21" ht="20.25" x14ac:dyDescent="0.2">
      <c r="B46" s="155" t="s">
        <v>216</v>
      </c>
      <c r="C46" s="156"/>
      <c r="D46" s="156"/>
      <c r="E46" s="157"/>
      <c r="F46" s="176">
        <f>F45+F41</f>
        <v>1405464732</v>
      </c>
      <c r="G46" s="177"/>
      <c r="H46" s="176">
        <f>H45+H41</f>
        <v>1404414935</v>
      </c>
      <c r="I46" s="177"/>
      <c r="J46" s="176">
        <f>J45+J41</f>
        <v>1405877620.71</v>
      </c>
      <c r="K46" s="177"/>
      <c r="L46" s="153">
        <f>L45+L41</f>
        <v>1405402657.7677779</v>
      </c>
      <c r="M46" s="154"/>
      <c r="N46" s="84"/>
      <c r="O46" s="181">
        <f>O45+O41</f>
        <v>174879480.97777778</v>
      </c>
      <c r="P46" s="181"/>
      <c r="Q46" s="83">
        <f>SUM(S4:S39)</f>
        <v>0.59004127100298287</v>
      </c>
    </row>
    <row r="47" spans="1:21" x14ac:dyDescent="0.2">
      <c r="B47" s="155" t="s">
        <v>217</v>
      </c>
      <c r="C47" s="156"/>
      <c r="D47" s="156"/>
      <c r="E47" s="157"/>
      <c r="F47" s="76">
        <v>0.19</v>
      </c>
      <c r="G47" s="77">
        <f>+F47*G44</f>
        <v>8976077.2799999993</v>
      </c>
      <c r="H47" s="76">
        <v>0.19</v>
      </c>
      <c r="I47" s="77">
        <f>+H47*I44</f>
        <v>13231677.9</v>
      </c>
      <c r="J47" s="76">
        <v>0.19</v>
      </c>
      <c r="K47" s="77">
        <f>+J47*K44</f>
        <v>10947407.702250002</v>
      </c>
      <c r="L47" s="78">
        <v>0.19</v>
      </c>
      <c r="M47" s="79">
        <f>+L47*M44</f>
        <v>11064634.184083337</v>
      </c>
      <c r="N47" s="80"/>
      <c r="P47" s="81">
        <f>+L47*P44</f>
        <v>1376813.5933333335</v>
      </c>
      <c r="Q47" s="82" t="s">
        <v>231</v>
      </c>
    </row>
    <row r="48" spans="1:21" ht="20.25" x14ac:dyDescent="0.2">
      <c r="B48" s="168" t="s">
        <v>218</v>
      </c>
      <c r="C48" s="169"/>
      <c r="D48" s="169"/>
      <c r="E48" s="170"/>
      <c r="F48" s="183">
        <f>+F46+G47</f>
        <v>1414440809.28</v>
      </c>
      <c r="G48" s="184"/>
      <c r="H48" s="183">
        <f>+H46+I47</f>
        <v>1417646612.9000001</v>
      </c>
      <c r="I48" s="184"/>
      <c r="J48" s="183">
        <f>+J46+K47</f>
        <v>1416825028.41225</v>
      </c>
      <c r="K48" s="184"/>
      <c r="L48" s="166">
        <f>+L46+M47</f>
        <v>1416467291.9518611</v>
      </c>
      <c r="M48" s="167"/>
      <c r="O48" s="182">
        <f>+O46+P47</f>
        <v>176256294.57111111</v>
      </c>
      <c r="P48" s="182"/>
      <c r="Q48" s="83">
        <f>+O48/P49</f>
        <v>0.12413263740794744</v>
      </c>
    </row>
    <row r="49" spans="7:19" x14ac:dyDescent="0.2">
      <c r="G49" s="86">
        <f>+F48/1419902922</f>
        <v>0.99615317875935749</v>
      </c>
      <c r="I49" s="86">
        <f>+H48/1419902922</f>
        <v>0.99841094129391483</v>
      </c>
      <c r="K49" s="86">
        <f>+J48/1419902922</f>
        <v>0.99783232111149223</v>
      </c>
      <c r="M49" s="86">
        <f>+L48/1419902922</f>
        <v>0.99758037680259182</v>
      </c>
      <c r="N49" s="87"/>
      <c r="O49" s="88">
        <f>1/M49</f>
        <v>1.0024254919740538</v>
      </c>
      <c r="P49" s="77">
        <f>+O49*L48</f>
        <v>1419902922.0000002</v>
      </c>
      <c r="Q49" s="77">
        <f>+L48-P49</f>
        <v>-3435630.0481390953</v>
      </c>
      <c r="R49" s="77"/>
      <c r="S49" s="89"/>
    </row>
  </sheetData>
  <mergeCells count="51">
    <mergeCell ref="O45:P45"/>
    <mergeCell ref="O46:P46"/>
    <mergeCell ref="O48:P48"/>
    <mergeCell ref="B46:E46"/>
    <mergeCell ref="F46:G46"/>
    <mergeCell ref="H46:I46"/>
    <mergeCell ref="J46:K46"/>
    <mergeCell ref="L46:M46"/>
    <mergeCell ref="B47:E47"/>
    <mergeCell ref="B48:E48"/>
    <mergeCell ref="F48:G48"/>
    <mergeCell ref="H48:I48"/>
    <mergeCell ref="J48:K48"/>
    <mergeCell ref="L48:M48"/>
    <mergeCell ref="B45:E45"/>
    <mergeCell ref="F45:G45"/>
    <mergeCell ref="H45:I45"/>
    <mergeCell ref="J45:K45"/>
    <mergeCell ref="L45:M45"/>
    <mergeCell ref="B42:D44"/>
    <mergeCell ref="B41:E41"/>
    <mergeCell ref="F41:G41"/>
    <mergeCell ref="H41:I41"/>
    <mergeCell ref="J41:K41"/>
    <mergeCell ref="L41:M41"/>
    <mergeCell ref="B37:Q37"/>
    <mergeCell ref="B38:Q38"/>
    <mergeCell ref="B34:Q34"/>
    <mergeCell ref="B23:Q23"/>
    <mergeCell ref="O41:P41"/>
    <mergeCell ref="B13:Q13"/>
    <mergeCell ref="B12:Q12"/>
    <mergeCell ref="B9:Q9"/>
    <mergeCell ref="B10:Q10"/>
    <mergeCell ref="B35:Q35"/>
    <mergeCell ref="J1:K1"/>
    <mergeCell ref="L1:M1"/>
    <mergeCell ref="D1:D2"/>
    <mergeCell ref="H1:I1"/>
    <mergeCell ref="B7:Q7"/>
    <mergeCell ref="B6:Q6"/>
    <mergeCell ref="B3:Q3"/>
    <mergeCell ref="B4:Q4"/>
    <mergeCell ref="P1:Q2"/>
    <mergeCell ref="N1:N2"/>
    <mergeCell ref="O1:O2"/>
    <mergeCell ref="A1:A2"/>
    <mergeCell ref="B1:B2"/>
    <mergeCell ref="C1:C2"/>
    <mergeCell ref="E1:E2"/>
    <mergeCell ref="F1:G1"/>
  </mergeCells>
  <pageMargins left="0.7" right="0.7" top="0.75" bottom="0.75" header="0.3" footer="0.3"/>
  <pageSetup paperSize="9" scale="2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E1B60-8EC4-427B-9DC2-9CA9AD9B4937}">
  <dimension ref="A1:L49"/>
  <sheetViews>
    <sheetView view="pageBreakPreview" zoomScale="70" zoomScaleNormal="100" zoomScaleSheetLayoutView="70" workbookViewId="0">
      <selection activeCell="N45" sqref="N45"/>
    </sheetView>
  </sheetViews>
  <sheetFormatPr baseColWidth="10" defaultColWidth="11.5703125" defaultRowHeight="12.75" x14ac:dyDescent="0.2"/>
  <cols>
    <col min="1" max="1" width="8" style="91" bestFit="1" customWidth="1"/>
    <col min="2" max="2" width="76.7109375" style="91" customWidth="1"/>
    <col min="3" max="3" width="10.140625" style="91" bestFit="1" customWidth="1"/>
    <col min="4" max="4" width="17.42578125" style="91" customWidth="1"/>
    <col min="5" max="5" width="21.28515625" style="91" customWidth="1"/>
    <col min="6" max="6" width="20.5703125" style="91" customWidth="1"/>
    <col min="7" max="7" width="21.28515625" style="91" customWidth="1"/>
    <col min="8" max="8" width="20.5703125" style="91" customWidth="1"/>
    <col min="9" max="9" width="17.28515625" style="91" customWidth="1"/>
    <col min="10" max="10" width="17.5703125" style="91" customWidth="1"/>
    <col min="11" max="11" width="17.28515625" style="91" customWidth="1"/>
    <col min="12" max="12" width="17.5703125" style="91" customWidth="1"/>
    <col min="13" max="16384" width="11.5703125" style="91"/>
  </cols>
  <sheetData>
    <row r="1" spans="1:12" ht="14.45" customHeight="1" x14ac:dyDescent="0.2">
      <c r="A1" s="187" t="s">
        <v>141</v>
      </c>
      <c r="B1" s="187" t="s">
        <v>0</v>
      </c>
      <c r="C1" s="189" t="s">
        <v>33</v>
      </c>
      <c r="D1" s="187" t="s">
        <v>220</v>
      </c>
      <c r="E1" s="185" t="s">
        <v>205</v>
      </c>
      <c r="F1" s="186"/>
      <c r="G1" s="185" t="s">
        <v>206</v>
      </c>
      <c r="H1" s="186"/>
      <c r="I1" s="185" t="s">
        <v>207</v>
      </c>
      <c r="J1" s="186"/>
      <c r="K1" s="185" t="s">
        <v>210</v>
      </c>
      <c r="L1" s="186"/>
    </row>
    <row r="2" spans="1:12" x14ac:dyDescent="0.2">
      <c r="A2" s="188"/>
      <c r="B2" s="188"/>
      <c r="C2" s="190"/>
      <c r="D2" s="188"/>
      <c r="E2" s="92" t="s">
        <v>208</v>
      </c>
      <c r="F2" s="92" t="s">
        <v>209</v>
      </c>
      <c r="G2" s="92" t="s">
        <v>208</v>
      </c>
      <c r="H2" s="92" t="s">
        <v>209</v>
      </c>
      <c r="I2" s="92" t="s">
        <v>208</v>
      </c>
      <c r="J2" s="92" t="s">
        <v>209</v>
      </c>
      <c r="K2" s="92" t="s">
        <v>208</v>
      </c>
      <c r="L2" s="90" t="s">
        <v>209</v>
      </c>
    </row>
    <row r="3" spans="1:12" x14ac:dyDescent="0.2">
      <c r="A3" s="93" t="s">
        <v>1</v>
      </c>
      <c r="B3" s="192" t="s">
        <v>128</v>
      </c>
      <c r="C3" s="192"/>
      <c r="D3" s="192"/>
      <c r="E3" s="192"/>
      <c r="F3" s="192"/>
      <c r="G3" s="192"/>
      <c r="H3" s="192"/>
      <c r="I3" s="192"/>
      <c r="J3" s="192"/>
      <c r="K3" s="192"/>
      <c r="L3" s="192"/>
    </row>
    <row r="4" spans="1:12" x14ac:dyDescent="0.2">
      <c r="A4" s="94"/>
      <c r="B4" s="193" t="s">
        <v>6</v>
      </c>
      <c r="C4" s="193"/>
      <c r="D4" s="193"/>
      <c r="E4" s="193"/>
      <c r="F4" s="193"/>
      <c r="G4" s="193"/>
      <c r="H4" s="193"/>
      <c r="I4" s="193"/>
      <c r="J4" s="193"/>
      <c r="K4" s="193"/>
      <c r="L4" s="193"/>
    </row>
    <row r="5" spans="1:12" ht="51" x14ac:dyDescent="0.2">
      <c r="A5" s="95" t="s">
        <v>2</v>
      </c>
      <c r="B5" s="96" t="s">
        <v>8</v>
      </c>
      <c r="C5" s="95" t="s">
        <v>3</v>
      </c>
      <c r="D5" s="95">
        <v>2900</v>
      </c>
      <c r="E5" s="97">
        <v>78500</v>
      </c>
      <c r="F5" s="97">
        <f>E5*$D5</f>
        <v>227650000</v>
      </c>
      <c r="G5" s="97">
        <v>78400</v>
      </c>
      <c r="H5" s="97">
        <f>G5*$D5</f>
        <v>227360000</v>
      </c>
      <c r="I5" s="97">
        <v>53312</v>
      </c>
      <c r="J5" s="97">
        <f>I5*$D5</f>
        <v>154604800</v>
      </c>
      <c r="K5" s="98">
        <f>AVERAGE(E5,G5,I5)</f>
        <v>70070.666666666672</v>
      </c>
      <c r="L5" s="99">
        <f>K5*$D5</f>
        <v>203204933.33333334</v>
      </c>
    </row>
    <row r="6" spans="1:12" x14ac:dyDescent="0.2">
      <c r="A6" s="93" t="s">
        <v>5</v>
      </c>
      <c r="B6" s="192" t="s">
        <v>133</v>
      </c>
      <c r="C6" s="192"/>
      <c r="D6" s="192"/>
      <c r="E6" s="192"/>
      <c r="F6" s="192"/>
      <c r="G6" s="192"/>
      <c r="H6" s="192"/>
      <c r="I6" s="192"/>
      <c r="J6" s="192"/>
      <c r="K6" s="192"/>
      <c r="L6" s="192"/>
    </row>
    <row r="7" spans="1:12" x14ac:dyDescent="0.2">
      <c r="A7" s="94"/>
      <c r="B7" s="193" t="s">
        <v>9</v>
      </c>
      <c r="C7" s="193"/>
      <c r="D7" s="193"/>
      <c r="E7" s="193"/>
      <c r="F7" s="193"/>
      <c r="G7" s="193"/>
      <c r="H7" s="193"/>
      <c r="I7" s="193"/>
      <c r="J7" s="193"/>
      <c r="K7" s="193"/>
      <c r="L7" s="193"/>
    </row>
    <row r="8" spans="1:12" ht="38.25" x14ac:dyDescent="0.2">
      <c r="A8" s="95" t="s">
        <v>7</v>
      </c>
      <c r="B8" s="96" t="s">
        <v>10</v>
      </c>
      <c r="C8" s="95" t="s">
        <v>3</v>
      </c>
      <c r="D8" s="95">
        <v>2500</v>
      </c>
      <c r="E8" s="97">
        <v>139000</v>
      </c>
      <c r="F8" s="97">
        <f>E8*$D8</f>
        <v>347500000</v>
      </c>
      <c r="G8" s="97">
        <v>127800</v>
      </c>
      <c r="H8" s="97">
        <f>G8*$D8</f>
        <v>319500000</v>
      </c>
      <c r="I8" s="97">
        <v>132568</v>
      </c>
      <c r="J8" s="97">
        <f>I8*$D8</f>
        <v>331420000</v>
      </c>
      <c r="K8" s="98">
        <f>AVERAGE(E8,G8,I8)</f>
        <v>133122.66666666666</v>
      </c>
      <c r="L8" s="99">
        <f>K8*$D8</f>
        <v>332806666.66666663</v>
      </c>
    </row>
    <row r="9" spans="1:12" x14ac:dyDescent="0.2">
      <c r="A9" s="93" t="s">
        <v>11</v>
      </c>
      <c r="B9" s="192" t="s">
        <v>51</v>
      </c>
      <c r="C9" s="192"/>
      <c r="D9" s="192"/>
      <c r="E9" s="192"/>
      <c r="F9" s="192"/>
      <c r="G9" s="192"/>
      <c r="H9" s="192"/>
      <c r="I9" s="192"/>
      <c r="J9" s="192"/>
      <c r="K9" s="192"/>
      <c r="L9" s="192"/>
    </row>
    <row r="10" spans="1:12" x14ac:dyDescent="0.2">
      <c r="A10" s="94"/>
      <c r="B10" s="194" t="s">
        <v>12</v>
      </c>
      <c r="C10" s="194"/>
      <c r="D10" s="194"/>
      <c r="E10" s="194"/>
      <c r="F10" s="194"/>
      <c r="G10" s="194"/>
      <c r="H10" s="194"/>
      <c r="I10" s="194"/>
      <c r="J10" s="194"/>
      <c r="K10" s="194"/>
      <c r="L10" s="194"/>
    </row>
    <row r="11" spans="1:12" ht="38.25" x14ac:dyDescent="0.2">
      <c r="A11" s="95" t="s">
        <v>13</v>
      </c>
      <c r="B11" s="96" t="s">
        <v>14</v>
      </c>
      <c r="C11" s="95" t="s">
        <v>15</v>
      </c>
      <c r="D11" s="95">
        <v>750</v>
      </c>
      <c r="E11" s="97">
        <v>180000</v>
      </c>
      <c r="F11" s="97">
        <f>E11*$D11</f>
        <v>135000000</v>
      </c>
      <c r="G11" s="97">
        <v>141600</v>
      </c>
      <c r="H11" s="97">
        <f>G11*$D11</f>
        <v>106200000</v>
      </c>
      <c r="I11" s="97">
        <v>153567</v>
      </c>
      <c r="J11" s="97">
        <f>I11*$D11</f>
        <v>115175250</v>
      </c>
      <c r="K11" s="98">
        <f>AVERAGE(E11,G11,I11)</f>
        <v>158389</v>
      </c>
      <c r="L11" s="99">
        <f>K11*$D11</f>
        <v>118791750</v>
      </c>
    </row>
    <row r="12" spans="1:12" x14ac:dyDescent="0.2">
      <c r="A12" s="100" t="s">
        <v>16</v>
      </c>
      <c r="B12" s="192" t="s">
        <v>142</v>
      </c>
      <c r="C12" s="192"/>
      <c r="D12" s="192"/>
      <c r="E12" s="192"/>
      <c r="F12" s="192"/>
      <c r="G12" s="192"/>
      <c r="H12" s="192"/>
      <c r="I12" s="192"/>
      <c r="J12" s="192"/>
      <c r="K12" s="192"/>
      <c r="L12" s="192"/>
    </row>
    <row r="13" spans="1:12" x14ac:dyDescent="0.2">
      <c r="A13" s="101"/>
      <c r="B13" s="195" t="s">
        <v>143</v>
      </c>
      <c r="C13" s="195"/>
      <c r="D13" s="195"/>
      <c r="E13" s="195"/>
      <c r="F13" s="195"/>
      <c r="G13" s="195"/>
      <c r="H13" s="195"/>
      <c r="I13" s="195"/>
      <c r="J13" s="195"/>
      <c r="K13" s="195"/>
      <c r="L13" s="195"/>
    </row>
    <row r="14" spans="1:12" ht="15" x14ac:dyDescent="0.2">
      <c r="A14" s="102" t="s">
        <v>18</v>
      </c>
      <c r="B14" s="103" t="s">
        <v>147</v>
      </c>
      <c r="C14" s="102" t="s">
        <v>66</v>
      </c>
      <c r="D14" s="102">
        <v>1</v>
      </c>
      <c r="E14" s="104">
        <v>450000</v>
      </c>
      <c r="F14" s="104">
        <f>E14*$D14</f>
        <v>450000</v>
      </c>
      <c r="G14" s="104">
        <v>910000</v>
      </c>
      <c r="H14" s="104">
        <f>G14*$D14</f>
        <v>910000</v>
      </c>
      <c r="I14" s="104">
        <v>900000</v>
      </c>
      <c r="J14" s="104">
        <f>I14*$D14</f>
        <v>900000</v>
      </c>
      <c r="K14" s="105">
        <f>AVERAGE(E14,G14,I14)</f>
        <v>753333.33333333337</v>
      </c>
      <c r="L14" s="106">
        <f>K14*$D14</f>
        <v>753333.33333333337</v>
      </c>
    </row>
    <row r="15" spans="1:12" ht="15" x14ac:dyDescent="0.2">
      <c r="A15" s="102" t="s">
        <v>22</v>
      </c>
      <c r="B15" s="103" t="s">
        <v>232</v>
      </c>
      <c r="C15" s="102" t="s">
        <v>3</v>
      </c>
      <c r="D15" s="102">
        <v>40</v>
      </c>
      <c r="E15" s="104">
        <v>15000</v>
      </c>
      <c r="F15" s="104">
        <f>E15*$D15</f>
        <v>600000</v>
      </c>
      <c r="G15" s="104">
        <v>11750</v>
      </c>
      <c r="H15" s="104">
        <f>G15*$D15</f>
        <v>470000</v>
      </c>
      <c r="I15" s="104">
        <v>12500</v>
      </c>
      <c r="J15" s="104">
        <f>I15*$D15</f>
        <v>500000</v>
      </c>
      <c r="K15" s="105">
        <f>AVERAGE(E15,G15,I15)</f>
        <v>13083.333333333334</v>
      </c>
      <c r="L15" s="106">
        <f>K15*$D15</f>
        <v>523333.33333333337</v>
      </c>
    </row>
    <row r="16" spans="1:12" ht="15" x14ac:dyDescent="0.2">
      <c r="A16" s="102" t="s">
        <v>23</v>
      </c>
      <c r="B16" s="103" t="s">
        <v>149</v>
      </c>
      <c r="C16" s="102" t="s">
        <v>36</v>
      </c>
      <c r="D16" s="102">
        <v>60</v>
      </c>
      <c r="E16" s="104">
        <v>50000</v>
      </c>
      <c r="F16" s="104">
        <f>E16*$D16</f>
        <v>3000000</v>
      </c>
      <c r="G16" s="104">
        <v>42250</v>
      </c>
      <c r="H16" s="104">
        <f>G16*$D16</f>
        <v>2535000</v>
      </c>
      <c r="I16" s="104">
        <v>45000</v>
      </c>
      <c r="J16" s="104">
        <f>I16*$D16</f>
        <v>2700000</v>
      </c>
      <c r="K16" s="105">
        <f>AVERAGE(E16,G16,I16)</f>
        <v>45750</v>
      </c>
      <c r="L16" s="106">
        <f>K16*$D16</f>
        <v>2745000</v>
      </c>
    </row>
    <row r="17" spans="1:12" ht="15" x14ac:dyDescent="0.2">
      <c r="A17" s="102" t="s">
        <v>24</v>
      </c>
      <c r="B17" s="103" t="s">
        <v>233</v>
      </c>
      <c r="C17" s="102" t="s">
        <v>36</v>
      </c>
      <c r="D17" s="102">
        <v>15</v>
      </c>
      <c r="E17" s="104">
        <v>180000</v>
      </c>
      <c r="F17" s="104">
        <f>E17*$D17</f>
        <v>2700000</v>
      </c>
      <c r="G17" s="104">
        <v>130000</v>
      </c>
      <c r="H17" s="104">
        <f>G17*$D17</f>
        <v>1950000</v>
      </c>
      <c r="I17" s="104">
        <v>124000</v>
      </c>
      <c r="J17" s="104">
        <f>I17*$D17</f>
        <v>1860000</v>
      </c>
      <c r="K17" s="105">
        <f>AVERAGE(E17,G17,I17)</f>
        <v>144666.66666666666</v>
      </c>
      <c r="L17" s="106">
        <f>K17*$D17</f>
        <v>2170000</v>
      </c>
    </row>
    <row r="18" spans="1:12" ht="15" x14ac:dyDescent="0.2">
      <c r="A18" s="102" t="s">
        <v>31</v>
      </c>
      <c r="B18" s="103" t="s">
        <v>150</v>
      </c>
      <c r="C18" s="102" t="s">
        <v>3</v>
      </c>
      <c r="D18" s="102">
        <v>24</v>
      </c>
      <c r="E18" s="104">
        <v>55000</v>
      </c>
      <c r="F18" s="104">
        <f>E18*$D18</f>
        <v>1320000</v>
      </c>
      <c r="G18" s="104">
        <v>25000</v>
      </c>
      <c r="H18" s="104">
        <f>G18*$D18</f>
        <v>600000</v>
      </c>
      <c r="I18" s="104">
        <v>20625</v>
      </c>
      <c r="J18" s="104">
        <f>I18*$D18</f>
        <v>495000</v>
      </c>
      <c r="K18" s="105">
        <f>AVERAGE(E18,G18,I18)</f>
        <v>33541.666666666664</v>
      </c>
      <c r="L18" s="106">
        <f>K18*$D18</f>
        <v>805000</v>
      </c>
    </row>
    <row r="19" spans="1:12" ht="25.5" x14ac:dyDescent="0.2">
      <c r="A19" s="102" t="s">
        <v>25</v>
      </c>
      <c r="B19" s="103" t="s">
        <v>151</v>
      </c>
      <c r="C19" s="102" t="s">
        <v>36</v>
      </c>
      <c r="D19" s="102">
        <v>10</v>
      </c>
      <c r="E19" s="104">
        <v>1350000</v>
      </c>
      <c r="F19" s="104">
        <f t="shared" ref="F19:F22" si="0">E19*$D19</f>
        <v>13500000</v>
      </c>
      <c r="G19" s="104">
        <v>770000</v>
      </c>
      <c r="H19" s="104">
        <f t="shared" ref="H19:H22" si="1">G19*$D19</f>
        <v>7700000</v>
      </c>
      <c r="I19" s="104">
        <v>753480</v>
      </c>
      <c r="J19" s="104">
        <f t="shared" ref="J19:J22" si="2">I19*$D19</f>
        <v>7534800</v>
      </c>
      <c r="K19" s="105">
        <f t="shared" ref="K19:K22" si="3">AVERAGE(E19,G19,I19)</f>
        <v>957826.66666666663</v>
      </c>
      <c r="L19" s="106">
        <f t="shared" ref="L19:L22" si="4">K19*$D19</f>
        <v>9578266.666666666</v>
      </c>
    </row>
    <row r="20" spans="1:12" ht="25.5" x14ac:dyDescent="0.2">
      <c r="A20" s="102" t="s">
        <v>26</v>
      </c>
      <c r="B20" s="103" t="s">
        <v>229</v>
      </c>
      <c r="C20" s="102" t="s">
        <v>36</v>
      </c>
      <c r="D20" s="102">
        <v>14.5</v>
      </c>
      <c r="E20" s="104">
        <v>1650000</v>
      </c>
      <c r="F20" s="104">
        <f t="shared" si="0"/>
        <v>23925000</v>
      </c>
      <c r="G20" s="104">
        <v>1850000</v>
      </c>
      <c r="H20" s="104">
        <f t="shared" si="1"/>
        <v>26825000</v>
      </c>
      <c r="I20" s="104">
        <v>1753480</v>
      </c>
      <c r="J20" s="104">
        <f t="shared" si="2"/>
        <v>25425460</v>
      </c>
      <c r="K20" s="105">
        <f t="shared" si="3"/>
        <v>1751160</v>
      </c>
      <c r="L20" s="106">
        <f t="shared" si="4"/>
        <v>25391820</v>
      </c>
    </row>
    <row r="21" spans="1:12" ht="38.25" x14ac:dyDescent="0.2">
      <c r="A21" s="102" t="s">
        <v>37</v>
      </c>
      <c r="B21" s="103" t="s">
        <v>230</v>
      </c>
      <c r="C21" s="102" t="s">
        <v>36</v>
      </c>
      <c r="D21" s="102">
        <v>6</v>
      </c>
      <c r="E21" s="104">
        <v>1700000</v>
      </c>
      <c r="F21" s="104">
        <f t="shared" si="0"/>
        <v>10200000</v>
      </c>
      <c r="G21" s="104">
        <v>1850000</v>
      </c>
      <c r="H21" s="104">
        <f t="shared" si="1"/>
        <v>11100000</v>
      </c>
      <c r="I21" s="104">
        <v>1753480</v>
      </c>
      <c r="J21" s="104">
        <f t="shared" si="2"/>
        <v>10520880</v>
      </c>
      <c r="K21" s="105">
        <f t="shared" si="3"/>
        <v>1767826.6666666667</v>
      </c>
      <c r="L21" s="106">
        <f t="shared" si="4"/>
        <v>10606960</v>
      </c>
    </row>
    <row r="22" spans="1:12" ht="15" x14ac:dyDescent="0.2">
      <c r="A22" s="102" t="s">
        <v>27</v>
      </c>
      <c r="B22" s="103" t="s">
        <v>154</v>
      </c>
      <c r="C22" s="102" t="s">
        <v>155</v>
      </c>
      <c r="D22" s="102">
        <v>5187</v>
      </c>
      <c r="E22" s="104">
        <v>9000</v>
      </c>
      <c r="F22" s="104">
        <f t="shared" si="0"/>
        <v>46683000</v>
      </c>
      <c r="G22" s="104">
        <v>7500</v>
      </c>
      <c r="H22" s="104">
        <f t="shared" si="1"/>
        <v>38902500</v>
      </c>
      <c r="I22" s="104">
        <v>6000</v>
      </c>
      <c r="J22" s="104">
        <f t="shared" si="2"/>
        <v>31122000</v>
      </c>
      <c r="K22" s="105">
        <f t="shared" si="3"/>
        <v>7500</v>
      </c>
      <c r="L22" s="106">
        <f t="shared" si="4"/>
        <v>38902500</v>
      </c>
    </row>
    <row r="23" spans="1:12" x14ac:dyDescent="0.2">
      <c r="A23" s="101"/>
      <c r="B23" s="195" t="s">
        <v>158</v>
      </c>
      <c r="C23" s="195"/>
      <c r="D23" s="195"/>
      <c r="E23" s="195"/>
      <c r="F23" s="195"/>
      <c r="G23" s="195"/>
      <c r="H23" s="195"/>
      <c r="I23" s="195"/>
      <c r="J23" s="195"/>
      <c r="K23" s="195"/>
      <c r="L23" s="195"/>
    </row>
    <row r="24" spans="1:12" ht="25.5" x14ac:dyDescent="0.2">
      <c r="A24" s="102" t="s">
        <v>28</v>
      </c>
      <c r="B24" s="103" t="s">
        <v>162</v>
      </c>
      <c r="C24" s="102" t="s">
        <v>15</v>
      </c>
      <c r="D24" s="102">
        <v>40</v>
      </c>
      <c r="E24" s="104">
        <v>67400</v>
      </c>
      <c r="F24" s="104">
        <f t="shared" ref="F24:F33" si="5">E24*$D24</f>
        <v>2696000</v>
      </c>
      <c r="G24" s="104">
        <v>65000</v>
      </c>
      <c r="H24" s="104">
        <f t="shared" ref="H24:H33" si="6">G24*$D24</f>
        <v>2600000</v>
      </c>
      <c r="I24" s="104">
        <v>69800</v>
      </c>
      <c r="J24" s="104">
        <f t="shared" ref="J24:J33" si="7">I24*$D24</f>
        <v>2792000</v>
      </c>
      <c r="K24" s="105">
        <f t="shared" ref="K24:K33" si="8">AVERAGE(E24,G24,I24)</f>
        <v>67400</v>
      </c>
      <c r="L24" s="106">
        <f t="shared" ref="L24:L33" si="9">K24*$D24</f>
        <v>2696000</v>
      </c>
    </row>
    <row r="25" spans="1:12" ht="25.5" x14ac:dyDescent="0.2">
      <c r="A25" s="102" t="s">
        <v>29</v>
      </c>
      <c r="B25" s="103" t="s">
        <v>159</v>
      </c>
      <c r="C25" s="102" t="s">
        <v>65</v>
      </c>
      <c r="D25" s="102">
        <v>2</v>
      </c>
      <c r="E25" s="104">
        <v>15600</v>
      </c>
      <c r="F25" s="104">
        <f t="shared" si="5"/>
        <v>31200</v>
      </c>
      <c r="G25" s="104">
        <v>14500000</v>
      </c>
      <c r="H25" s="104">
        <f t="shared" si="6"/>
        <v>29000000</v>
      </c>
      <c r="I25" s="104">
        <v>13388565</v>
      </c>
      <c r="J25" s="104">
        <f t="shared" si="7"/>
        <v>26777130</v>
      </c>
      <c r="K25" s="105">
        <f t="shared" si="8"/>
        <v>9301388.333333334</v>
      </c>
      <c r="L25" s="106">
        <f t="shared" si="9"/>
        <v>18602776.666666668</v>
      </c>
    </row>
    <row r="26" spans="1:12" ht="25.5" x14ac:dyDescent="0.2">
      <c r="A26" s="102" t="s">
        <v>30</v>
      </c>
      <c r="B26" s="103" t="s">
        <v>163</v>
      </c>
      <c r="C26" s="102" t="s">
        <v>15</v>
      </c>
      <c r="D26" s="102">
        <v>40</v>
      </c>
      <c r="E26" s="104">
        <v>67450</v>
      </c>
      <c r="F26" s="104">
        <f t="shared" si="5"/>
        <v>2698000</v>
      </c>
      <c r="G26" s="104">
        <v>65500</v>
      </c>
      <c r="H26" s="104">
        <f t="shared" si="6"/>
        <v>2620000</v>
      </c>
      <c r="I26" s="104">
        <v>69800</v>
      </c>
      <c r="J26" s="104">
        <f t="shared" si="7"/>
        <v>2792000</v>
      </c>
      <c r="K26" s="105">
        <f t="shared" si="8"/>
        <v>67583.333333333328</v>
      </c>
      <c r="L26" s="106">
        <f t="shared" si="9"/>
        <v>2703333.333333333</v>
      </c>
    </row>
    <row r="27" spans="1:12" ht="25.5" x14ac:dyDescent="0.2">
      <c r="A27" s="102" t="s">
        <v>165</v>
      </c>
      <c r="B27" s="103" t="s">
        <v>192</v>
      </c>
      <c r="C27" s="102" t="s">
        <v>65</v>
      </c>
      <c r="D27" s="102">
        <v>2</v>
      </c>
      <c r="E27" s="104">
        <v>8856000</v>
      </c>
      <c r="F27" s="104">
        <f t="shared" si="5"/>
        <v>17712000</v>
      </c>
      <c r="G27" s="104">
        <v>9100000</v>
      </c>
      <c r="H27" s="104">
        <f t="shared" si="6"/>
        <v>18200000</v>
      </c>
      <c r="I27" s="104">
        <v>8600000</v>
      </c>
      <c r="J27" s="104">
        <f t="shared" si="7"/>
        <v>17200000</v>
      </c>
      <c r="K27" s="105">
        <f t="shared" si="8"/>
        <v>8852000</v>
      </c>
      <c r="L27" s="106">
        <f t="shared" si="9"/>
        <v>17704000</v>
      </c>
    </row>
    <row r="28" spans="1:12" ht="15" x14ac:dyDescent="0.2">
      <c r="A28" s="102" t="s">
        <v>166</v>
      </c>
      <c r="B28" s="103" t="s">
        <v>34</v>
      </c>
      <c r="C28" s="102" t="s">
        <v>66</v>
      </c>
      <c r="D28" s="102">
        <v>1</v>
      </c>
      <c r="E28" s="104">
        <v>267500</v>
      </c>
      <c r="F28" s="104">
        <f t="shared" si="5"/>
        <v>267500</v>
      </c>
      <c r="G28" s="104">
        <v>300000</v>
      </c>
      <c r="H28" s="104">
        <f t="shared" si="6"/>
        <v>300000</v>
      </c>
      <c r="I28" s="104">
        <v>234000</v>
      </c>
      <c r="J28" s="104">
        <f t="shared" si="7"/>
        <v>234000</v>
      </c>
      <c r="K28" s="105">
        <f t="shared" si="8"/>
        <v>267166.66666666669</v>
      </c>
      <c r="L28" s="106">
        <f t="shared" si="9"/>
        <v>267166.66666666669</v>
      </c>
    </row>
    <row r="29" spans="1:12" ht="25.5" x14ac:dyDescent="0.2">
      <c r="A29" s="102" t="s">
        <v>167</v>
      </c>
      <c r="B29" s="103" t="s">
        <v>160</v>
      </c>
      <c r="C29" s="102" t="s">
        <v>66</v>
      </c>
      <c r="D29" s="102">
        <v>1</v>
      </c>
      <c r="E29" s="104">
        <v>21600000</v>
      </c>
      <c r="F29" s="104">
        <f t="shared" si="5"/>
        <v>21600000</v>
      </c>
      <c r="G29" s="104">
        <v>20000000</v>
      </c>
      <c r="H29" s="104">
        <f t="shared" si="6"/>
        <v>20000000</v>
      </c>
      <c r="I29" s="104">
        <v>23117585.5</v>
      </c>
      <c r="J29" s="104">
        <f t="shared" si="7"/>
        <v>23117585.5</v>
      </c>
      <c r="K29" s="105">
        <f t="shared" si="8"/>
        <v>21572528.5</v>
      </c>
      <c r="L29" s="106">
        <f t="shared" si="9"/>
        <v>21572528.5</v>
      </c>
    </row>
    <row r="30" spans="1:12" ht="15" x14ac:dyDescent="0.2">
      <c r="A30" s="102" t="s">
        <v>168</v>
      </c>
      <c r="B30" s="103" t="s">
        <v>161</v>
      </c>
      <c r="C30" s="102" t="s">
        <v>3</v>
      </c>
      <c r="D30" s="102">
        <v>9</v>
      </c>
      <c r="E30" s="104">
        <v>595500</v>
      </c>
      <c r="F30" s="104">
        <f t="shared" si="5"/>
        <v>5359500</v>
      </c>
      <c r="G30" s="104">
        <v>555000</v>
      </c>
      <c r="H30" s="104">
        <f t="shared" si="6"/>
        <v>4995000</v>
      </c>
      <c r="I30" s="104">
        <v>640000</v>
      </c>
      <c r="J30" s="104">
        <f t="shared" si="7"/>
        <v>5760000</v>
      </c>
      <c r="K30" s="105">
        <f t="shared" si="8"/>
        <v>596833.33333333337</v>
      </c>
      <c r="L30" s="106">
        <f t="shared" si="9"/>
        <v>5371500</v>
      </c>
    </row>
    <row r="31" spans="1:12" ht="15" x14ac:dyDescent="0.2">
      <c r="A31" s="102" t="s">
        <v>169</v>
      </c>
      <c r="B31" s="103" t="s">
        <v>35</v>
      </c>
      <c r="C31" s="102" t="s">
        <v>36</v>
      </c>
      <c r="D31" s="102">
        <v>8</v>
      </c>
      <c r="E31" s="104">
        <v>92950</v>
      </c>
      <c r="F31" s="104">
        <f t="shared" si="5"/>
        <v>743600</v>
      </c>
      <c r="G31" s="104">
        <v>100000</v>
      </c>
      <c r="H31" s="104">
        <f t="shared" si="6"/>
        <v>800000</v>
      </c>
      <c r="I31" s="104">
        <v>85000</v>
      </c>
      <c r="J31" s="104">
        <f t="shared" si="7"/>
        <v>680000</v>
      </c>
      <c r="K31" s="105">
        <f t="shared" si="8"/>
        <v>92650</v>
      </c>
      <c r="L31" s="106">
        <f t="shared" si="9"/>
        <v>741200</v>
      </c>
    </row>
    <row r="32" spans="1:12" ht="25.5" x14ac:dyDescent="0.2">
      <c r="A32" s="102" t="s">
        <v>170</v>
      </c>
      <c r="B32" s="103" t="s">
        <v>164</v>
      </c>
      <c r="C32" s="102" t="s">
        <v>65</v>
      </c>
      <c r="D32" s="102">
        <v>1</v>
      </c>
      <c r="E32" s="104">
        <v>2627000</v>
      </c>
      <c r="F32" s="104">
        <f t="shared" si="5"/>
        <v>2627000</v>
      </c>
      <c r="G32" s="104">
        <v>2500000</v>
      </c>
      <c r="H32" s="104">
        <f t="shared" si="6"/>
        <v>2500000</v>
      </c>
      <c r="I32" s="104">
        <v>2750000</v>
      </c>
      <c r="J32" s="104">
        <f t="shared" si="7"/>
        <v>2750000</v>
      </c>
      <c r="K32" s="105">
        <f t="shared" si="8"/>
        <v>2625666.6666666665</v>
      </c>
      <c r="L32" s="106">
        <f t="shared" si="9"/>
        <v>2625666.6666666665</v>
      </c>
    </row>
    <row r="33" spans="1:12" ht="25.5" x14ac:dyDescent="0.2">
      <c r="A33" s="102" t="s">
        <v>171</v>
      </c>
      <c r="B33" s="103" t="s">
        <v>4</v>
      </c>
      <c r="C33" s="102" t="s">
        <v>65</v>
      </c>
      <c r="D33" s="102">
        <v>1</v>
      </c>
      <c r="E33" s="104">
        <v>2000000</v>
      </c>
      <c r="F33" s="104">
        <f t="shared" si="5"/>
        <v>2000000</v>
      </c>
      <c r="G33" s="104">
        <v>2300000</v>
      </c>
      <c r="H33" s="104">
        <f t="shared" si="6"/>
        <v>2300000</v>
      </c>
      <c r="I33" s="104">
        <v>2500000</v>
      </c>
      <c r="J33" s="104">
        <f t="shared" si="7"/>
        <v>2500000</v>
      </c>
      <c r="K33" s="105">
        <f t="shared" si="8"/>
        <v>2266666.6666666665</v>
      </c>
      <c r="L33" s="106">
        <f t="shared" si="9"/>
        <v>2266666.6666666665</v>
      </c>
    </row>
    <row r="34" spans="1:12" x14ac:dyDescent="0.2">
      <c r="A34" s="93" t="s">
        <v>109</v>
      </c>
      <c r="B34" s="191" t="s">
        <v>113</v>
      </c>
      <c r="C34" s="191"/>
      <c r="D34" s="191"/>
      <c r="E34" s="191"/>
      <c r="F34" s="191"/>
      <c r="G34" s="191"/>
      <c r="H34" s="191"/>
      <c r="I34" s="191"/>
      <c r="J34" s="191"/>
      <c r="K34" s="191"/>
      <c r="L34" s="191"/>
    </row>
    <row r="35" spans="1:12" x14ac:dyDescent="0.2">
      <c r="A35" s="94"/>
      <c r="B35" s="195" t="s">
        <v>17</v>
      </c>
      <c r="C35" s="195"/>
      <c r="D35" s="195"/>
      <c r="E35" s="195"/>
      <c r="F35" s="195"/>
      <c r="G35" s="195"/>
      <c r="H35" s="195"/>
      <c r="I35" s="195"/>
      <c r="J35" s="195"/>
      <c r="K35" s="195"/>
      <c r="L35" s="195"/>
    </row>
    <row r="36" spans="1:12" ht="38.25" x14ac:dyDescent="0.2">
      <c r="A36" s="95" t="s">
        <v>110</v>
      </c>
      <c r="B36" s="96" t="s">
        <v>19</v>
      </c>
      <c r="C36" s="96" t="s">
        <v>3</v>
      </c>
      <c r="D36" s="96">
        <v>1500</v>
      </c>
      <c r="E36" s="97">
        <v>138000</v>
      </c>
      <c r="F36" s="97">
        <f>E36*$D36</f>
        <v>207000000</v>
      </c>
      <c r="G36" s="97">
        <v>147500</v>
      </c>
      <c r="H36" s="97">
        <f>G36*$D36</f>
        <v>221250000</v>
      </c>
      <c r="I36" s="97">
        <v>171460</v>
      </c>
      <c r="J36" s="97">
        <f>I36*$D36</f>
        <v>257190000</v>
      </c>
      <c r="K36" s="98">
        <f>AVERAGE(E36,G36,I36)</f>
        <v>152320</v>
      </c>
      <c r="L36" s="99">
        <f>K36*$D36</f>
        <v>228480000</v>
      </c>
    </row>
    <row r="37" spans="1:12" x14ac:dyDescent="0.2">
      <c r="A37" s="93" t="s">
        <v>111</v>
      </c>
      <c r="B37" s="191" t="s">
        <v>114</v>
      </c>
      <c r="C37" s="191"/>
      <c r="D37" s="191"/>
      <c r="E37" s="191"/>
      <c r="F37" s="191"/>
      <c r="G37" s="191"/>
      <c r="H37" s="191"/>
      <c r="I37" s="191"/>
      <c r="J37" s="191"/>
      <c r="K37" s="191"/>
      <c r="L37" s="191"/>
    </row>
    <row r="38" spans="1:12" x14ac:dyDescent="0.2">
      <c r="A38" s="94"/>
      <c r="B38" s="195" t="s">
        <v>20</v>
      </c>
      <c r="C38" s="195"/>
      <c r="D38" s="195"/>
      <c r="E38" s="195"/>
      <c r="F38" s="195"/>
      <c r="G38" s="195"/>
      <c r="H38" s="195"/>
      <c r="I38" s="195"/>
      <c r="J38" s="195"/>
      <c r="K38" s="195"/>
      <c r="L38" s="195"/>
    </row>
    <row r="39" spans="1:12" ht="15" x14ac:dyDescent="0.2">
      <c r="A39" s="95" t="s">
        <v>112</v>
      </c>
      <c r="B39" s="96" t="s">
        <v>21</v>
      </c>
      <c r="C39" s="96" t="s">
        <v>65</v>
      </c>
      <c r="D39" s="96">
        <v>92</v>
      </c>
      <c r="E39" s="97">
        <v>1150000</v>
      </c>
      <c r="F39" s="97">
        <f>E39*$D39</f>
        <v>105800000</v>
      </c>
      <c r="G39" s="97">
        <v>1218000</v>
      </c>
      <c r="H39" s="97">
        <f>G39*$D39</f>
        <v>112056000</v>
      </c>
      <c r="I39" s="97">
        <v>1394650</v>
      </c>
      <c r="J39" s="97">
        <f>I39*$D39</f>
        <v>128307800</v>
      </c>
      <c r="K39" s="98">
        <f>AVERAGE(E39,G39,I39)</f>
        <v>1254216.6666666667</v>
      </c>
      <c r="L39" s="99">
        <f>K39*$D39</f>
        <v>115387933.33333334</v>
      </c>
    </row>
    <row r="40" spans="1:12" x14ac:dyDescent="0.2">
      <c r="E40" s="107"/>
      <c r="G40" s="107"/>
      <c r="I40" s="107"/>
      <c r="K40" s="108"/>
      <c r="L40" s="109"/>
    </row>
    <row r="41" spans="1:12" ht="18" x14ac:dyDescent="0.2">
      <c r="B41" s="198" t="s">
        <v>211</v>
      </c>
      <c r="C41" s="199"/>
      <c r="D41" s="200"/>
      <c r="E41" s="201">
        <f>SUM(F39,F36,F24:F33,F14:F22,F11,F8,F5)</f>
        <v>1181062800</v>
      </c>
      <c r="F41" s="202"/>
      <c r="G41" s="201">
        <f>SUM(H39,H36,H24:H33,H14:H22,H11,H8,H5)</f>
        <v>1160673500</v>
      </c>
      <c r="H41" s="202"/>
      <c r="I41" s="201">
        <f>SUM(J39,J36,J24:J33,J14:J22,J11,J8,J5)</f>
        <v>1152358705.5</v>
      </c>
      <c r="J41" s="202"/>
      <c r="K41" s="203">
        <f>SUM(L39,L36,L24:L33,L14:L22,L11,L8,L5)</f>
        <v>1164698335.1666667</v>
      </c>
      <c r="L41" s="204"/>
    </row>
    <row r="42" spans="1:12" x14ac:dyDescent="0.2">
      <c r="B42" s="205" t="s">
        <v>212</v>
      </c>
      <c r="C42" s="206"/>
      <c r="D42" s="93" t="s">
        <v>213</v>
      </c>
      <c r="E42" s="110">
        <v>0.12</v>
      </c>
      <c r="F42" s="111">
        <f>E42*E$41</f>
        <v>141727536</v>
      </c>
      <c r="G42" s="110">
        <v>0.11</v>
      </c>
      <c r="H42" s="111">
        <f>G42*G$41</f>
        <v>127674085</v>
      </c>
      <c r="I42" s="110">
        <v>0.13</v>
      </c>
      <c r="J42" s="111">
        <f>I42*I$41</f>
        <v>149806631.715</v>
      </c>
      <c r="K42" s="112">
        <f t="shared" ref="K42:K44" si="10">AVERAGE(E42,G42,I42)</f>
        <v>0.12</v>
      </c>
      <c r="L42" s="113">
        <f t="shared" ref="L42:L44" si="11">K42*K$41</f>
        <v>139763800.22</v>
      </c>
    </row>
    <row r="43" spans="1:12" x14ac:dyDescent="0.2">
      <c r="B43" s="207"/>
      <c r="C43" s="208"/>
      <c r="D43" s="93" t="s">
        <v>214</v>
      </c>
      <c r="E43" s="110">
        <v>0.03</v>
      </c>
      <c r="F43" s="111">
        <f>E43*E$41</f>
        <v>35431884</v>
      </c>
      <c r="G43" s="110">
        <v>0.04</v>
      </c>
      <c r="H43" s="111">
        <f>G43*G$41</f>
        <v>46426940</v>
      </c>
      <c r="I43" s="110">
        <v>0.04</v>
      </c>
      <c r="J43" s="111">
        <f>I43*I$41</f>
        <v>46094348.219999999</v>
      </c>
      <c r="K43" s="112">
        <f t="shared" si="10"/>
        <v>3.6666666666666674E-2</v>
      </c>
      <c r="L43" s="113">
        <f t="shared" si="11"/>
        <v>42705605.62277779</v>
      </c>
    </row>
    <row r="44" spans="1:12" x14ac:dyDescent="0.2">
      <c r="B44" s="209"/>
      <c r="C44" s="210"/>
      <c r="D44" s="93" t="s">
        <v>65</v>
      </c>
      <c r="E44" s="110">
        <v>0.04</v>
      </c>
      <c r="F44" s="111">
        <f>E44*E$41</f>
        <v>47242512</v>
      </c>
      <c r="G44" s="110">
        <v>0.06</v>
      </c>
      <c r="H44" s="111">
        <f>G44*G$41</f>
        <v>69640410</v>
      </c>
      <c r="I44" s="110">
        <v>0.05</v>
      </c>
      <c r="J44" s="111">
        <f>I44*I$41</f>
        <v>57617935.275000006</v>
      </c>
      <c r="K44" s="112">
        <f t="shared" si="10"/>
        <v>5.000000000000001E-2</v>
      </c>
      <c r="L44" s="113">
        <f t="shared" si="11"/>
        <v>58234916.758333348</v>
      </c>
    </row>
    <row r="45" spans="1:12" ht="15" x14ac:dyDescent="0.2">
      <c r="B45" s="198" t="s">
        <v>215</v>
      </c>
      <c r="C45" s="199"/>
      <c r="D45" s="200"/>
      <c r="E45" s="201">
        <f>+SUM(F42:F44)</f>
        <v>224401932</v>
      </c>
      <c r="F45" s="202"/>
      <c r="G45" s="201">
        <f>+SUM(H42:H44)</f>
        <v>243741435</v>
      </c>
      <c r="H45" s="202"/>
      <c r="I45" s="201">
        <f>+SUM(J42:J44)</f>
        <v>253518915.21000001</v>
      </c>
      <c r="J45" s="202"/>
      <c r="K45" s="196">
        <f>+SUM(L42:L44)</f>
        <v>240704322.60111114</v>
      </c>
      <c r="L45" s="197"/>
    </row>
    <row r="46" spans="1:12" ht="15" x14ac:dyDescent="0.2">
      <c r="B46" s="198" t="s">
        <v>216</v>
      </c>
      <c r="C46" s="199"/>
      <c r="D46" s="200"/>
      <c r="E46" s="201">
        <f>E45+E41</f>
        <v>1405464732</v>
      </c>
      <c r="F46" s="202"/>
      <c r="G46" s="201">
        <f>G45+G41</f>
        <v>1404414935</v>
      </c>
      <c r="H46" s="202"/>
      <c r="I46" s="201">
        <f>I45+I41</f>
        <v>1405877620.71</v>
      </c>
      <c r="J46" s="202"/>
      <c r="K46" s="196">
        <f>K45+K41</f>
        <v>1405402657.7677779</v>
      </c>
      <c r="L46" s="197"/>
    </row>
    <row r="47" spans="1:12" x14ac:dyDescent="0.2">
      <c r="B47" s="198" t="s">
        <v>217</v>
      </c>
      <c r="C47" s="199"/>
      <c r="D47" s="200"/>
      <c r="E47" s="110">
        <v>0.19</v>
      </c>
      <c r="F47" s="111">
        <f>+E47*F44</f>
        <v>8976077.2799999993</v>
      </c>
      <c r="G47" s="110">
        <v>0.19</v>
      </c>
      <c r="H47" s="111">
        <f>+G47*H44</f>
        <v>13231677.9</v>
      </c>
      <c r="I47" s="110">
        <v>0.19</v>
      </c>
      <c r="J47" s="111">
        <f>+I47*J44</f>
        <v>10947407.702250002</v>
      </c>
      <c r="K47" s="112">
        <v>0.19</v>
      </c>
      <c r="L47" s="113">
        <f>+K47*L44</f>
        <v>11064634.184083337</v>
      </c>
    </row>
    <row r="48" spans="1:12" ht="21" x14ac:dyDescent="0.2">
      <c r="B48" s="213" t="s">
        <v>218</v>
      </c>
      <c r="C48" s="214"/>
      <c r="D48" s="215"/>
      <c r="E48" s="216">
        <f>+E46+F47</f>
        <v>1414440809.28</v>
      </c>
      <c r="F48" s="217"/>
      <c r="G48" s="216">
        <f>+G46+H47</f>
        <v>1417646612.9000001</v>
      </c>
      <c r="H48" s="217"/>
      <c r="I48" s="216">
        <f>+I46+J47</f>
        <v>1416825028.41225</v>
      </c>
      <c r="J48" s="217"/>
      <c r="K48" s="211">
        <f>+K46+L47</f>
        <v>1416467291.9518611</v>
      </c>
      <c r="L48" s="212"/>
    </row>
    <row r="49" spans="6:12" x14ac:dyDescent="0.2">
      <c r="F49" s="114">
        <f>+E48/1419902922</f>
        <v>0.99615317875935749</v>
      </c>
      <c r="H49" s="114">
        <f>+G48/1419902922</f>
        <v>0.99841094129391483</v>
      </c>
      <c r="J49" s="114">
        <f>+I48/1419902922</f>
        <v>0.99783232111149223</v>
      </c>
      <c r="L49" s="114">
        <f>+K48/1419902922</f>
        <v>0.99758037680259182</v>
      </c>
    </row>
  </sheetData>
  <mergeCells count="43">
    <mergeCell ref="K48:L48"/>
    <mergeCell ref="B46:D46"/>
    <mergeCell ref="E46:F46"/>
    <mergeCell ref="G46:H46"/>
    <mergeCell ref="I46:J46"/>
    <mergeCell ref="K46:L46"/>
    <mergeCell ref="B47:D47"/>
    <mergeCell ref="B48:D48"/>
    <mergeCell ref="E48:F48"/>
    <mergeCell ref="G48:H48"/>
    <mergeCell ref="I48:J48"/>
    <mergeCell ref="K45:L45"/>
    <mergeCell ref="B38:L38"/>
    <mergeCell ref="B41:D41"/>
    <mergeCell ref="E41:F41"/>
    <mergeCell ref="G41:H41"/>
    <mergeCell ref="I41:J41"/>
    <mergeCell ref="K41:L41"/>
    <mergeCell ref="B42:C44"/>
    <mergeCell ref="B45:D45"/>
    <mergeCell ref="E45:F45"/>
    <mergeCell ref="G45:H45"/>
    <mergeCell ref="I45:J45"/>
    <mergeCell ref="B37:L37"/>
    <mergeCell ref="B3:L3"/>
    <mergeCell ref="B4:L4"/>
    <mergeCell ref="B6:L6"/>
    <mergeCell ref="B7:L7"/>
    <mergeCell ref="B9:L9"/>
    <mergeCell ref="B10:L10"/>
    <mergeCell ref="B12:L12"/>
    <mergeCell ref="B13:L13"/>
    <mergeCell ref="B23:L23"/>
    <mergeCell ref="B34:L34"/>
    <mergeCell ref="B35:L35"/>
    <mergeCell ref="G1:H1"/>
    <mergeCell ref="I1:J1"/>
    <mergeCell ref="K1:L1"/>
    <mergeCell ref="A1:A2"/>
    <mergeCell ref="B1:B2"/>
    <mergeCell ref="C1:C2"/>
    <mergeCell ref="D1:D2"/>
    <mergeCell ref="E1:F1"/>
  </mergeCells>
  <pageMargins left="0.7" right="0.7" top="0.75" bottom="0.75" header="0.3" footer="0.3"/>
  <pageSetup paperSize="9" scale="2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E3582-5424-4454-8C9E-C7FD634E0440}">
  <dimension ref="A1:P49"/>
  <sheetViews>
    <sheetView view="pageBreakPreview" topLeftCell="C29" zoomScale="115" zoomScaleNormal="100" zoomScaleSheetLayoutView="115" workbookViewId="0">
      <selection activeCell="E24" sqref="E24:E33"/>
    </sheetView>
  </sheetViews>
  <sheetFormatPr baseColWidth="10" defaultColWidth="11.5703125" defaultRowHeight="13.5" x14ac:dyDescent="0.25"/>
  <cols>
    <col min="1" max="1" width="7.7109375" style="3" customWidth="1"/>
    <col min="2" max="2" width="76.7109375" style="3" customWidth="1"/>
    <col min="3" max="3" width="7.85546875" style="3" bestFit="1" customWidth="1"/>
    <col min="4" max="4" width="10.42578125" style="3" bestFit="1" customWidth="1"/>
    <col min="5" max="5" width="17.28515625" style="3" customWidth="1"/>
    <col min="6" max="6" width="16.7109375" style="3" bestFit="1" customWidth="1"/>
    <col min="7" max="7" width="17.28515625" style="3" customWidth="1"/>
    <col min="8" max="8" width="16.7109375" style="3" customWidth="1"/>
    <col min="9" max="9" width="17.28515625" style="3" customWidth="1"/>
    <col min="10" max="10" width="16.7109375" style="3" bestFit="1" customWidth="1"/>
    <col min="11" max="11" width="17.28515625" style="3" bestFit="1" customWidth="1"/>
    <col min="12" max="12" width="16.7109375" style="3" bestFit="1" customWidth="1"/>
    <col min="13" max="16384" width="11.5703125" style="3"/>
  </cols>
  <sheetData>
    <row r="1" spans="1:16" x14ac:dyDescent="0.25">
      <c r="A1" s="115" t="s">
        <v>141</v>
      </c>
      <c r="B1" s="115" t="s">
        <v>0</v>
      </c>
      <c r="C1" s="117" t="s">
        <v>33</v>
      </c>
      <c r="D1" s="117" t="s">
        <v>32</v>
      </c>
      <c r="E1" s="119" t="s">
        <v>205</v>
      </c>
      <c r="F1" s="120"/>
      <c r="G1" s="119" t="s">
        <v>206</v>
      </c>
      <c r="H1" s="120"/>
      <c r="I1" s="119" t="s">
        <v>207</v>
      </c>
      <c r="J1" s="120"/>
      <c r="K1" s="119" t="s">
        <v>210</v>
      </c>
      <c r="L1" s="120"/>
      <c r="M1" s="2"/>
    </row>
    <row r="2" spans="1:16" x14ac:dyDescent="0.25">
      <c r="A2" s="116"/>
      <c r="B2" s="116"/>
      <c r="C2" s="118"/>
      <c r="D2" s="118"/>
      <c r="E2" s="13" t="s">
        <v>208</v>
      </c>
      <c r="F2" s="13" t="s">
        <v>209</v>
      </c>
      <c r="G2" s="13" t="s">
        <v>208</v>
      </c>
      <c r="H2" s="13" t="s">
        <v>209</v>
      </c>
      <c r="I2" s="13" t="s">
        <v>208</v>
      </c>
      <c r="J2" s="13" t="s">
        <v>209</v>
      </c>
      <c r="K2" s="13" t="s">
        <v>208</v>
      </c>
      <c r="L2" s="13" t="s">
        <v>209</v>
      </c>
      <c r="M2" s="2"/>
    </row>
    <row r="3" spans="1:16" x14ac:dyDescent="0.25">
      <c r="A3" s="14" t="s">
        <v>1</v>
      </c>
      <c r="B3" s="122" t="s">
        <v>128</v>
      </c>
      <c r="C3" s="122"/>
      <c r="D3" s="122"/>
      <c r="E3" s="122"/>
      <c r="F3" s="122"/>
      <c r="G3" s="122"/>
      <c r="H3" s="122"/>
      <c r="I3" s="122"/>
      <c r="J3" s="122"/>
      <c r="K3" s="122"/>
      <c r="L3" s="122"/>
      <c r="M3" s="2"/>
    </row>
    <row r="4" spans="1:16" x14ac:dyDescent="0.25">
      <c r="A4" s="4"/>
      <c r="B4" s="1" t="s">
        <v>6</v>
      </c>
      <c r="C4" s="4"/>
      <c r="D4" s="4"/>
      <c r="E4" s="4"/>
      <c r="F4" s="4"/>
      <c r="G4" s="4"/>
      <c r="H4" s="4"/>
      <c r="I4" s="4"/>
      <c r="J4" s="4"/>
      <c r="K4" s="4"/>
      <c r="L4" s="4"/>
      <c r="M4" s="2"/>
    </row>
    <row r="5" spans="1:16" ht="51" x14ac:dyDescent="0.25">
      <c r="A5" s="5" t="s">
        <v>2</v>
      </c>
      <c r="B5" s="6" t="s">
        <v>8</v>
      </c>
      <c r="C5" s="5" t="s">
        <v>3</v>
      </c>
      <c r="D5" s="5">
        <v>3000</v>
      </c>
      <c r="E5" s="16">
        <v>78500</v>
      </c>
      <c r="F5" s="16">
        <f>E5*$D5</f>
        <v>235500000</v>
      </c>
      <c r="G5" s="16">
        <v>78400</v>
      </c>
      <c r="H5" s="16">
        <f>G5*$D5</f>
        <v>235200000</v>
      </c>
      <c r="I5" s="16">
        <v>53312</v>
      </c>
      <c r="J5" s="16">
        <f>I5*$D5</f>
        <v>159936000</v>
      </c>
      <c r="K5" s="29">
        <f>AVERAGE(E5,G5,I5)</f>
        <v>70070.666666666672</v>
      </c>
      <c r="L5" s="29">
        <f>K5*$D5</f>
        <v>210212000</v>
      </c>
      <c r="M5" s="2"/>
    </row>
    <row r="6" spans="1:16" x14ac:dyDescent="0.25">
      <c r="A6" s="14" t="s">
        <v>5</v>
      </c>
      <c r="B6" s="122" t="s">
        <v>133</v>
      </c>
      <c r="C6" s="122"/>
      <c r="D6" s="122"/>
      <c r="E6" s="122"/>
      <c r="F6" s="122"/>
      <c r="G6" s="122"/>
      <c r="H6" s="122"/>
      <c r="I6" s="122"/>
      <c r="J6" s="122"/>
      <c r="K6" s="122"/>
      <c r="L6" s="122"/>
      <c r="M6" s="2"/>
    </row>
    <row r="7" spans="1:16" x14ac:dyDescent="0.25">
      <c r="A7" s="4"/>
      <c r="B7" s="1" t="s">
        <v>9</v>
      </c>
      <c r="C7" s="4"/>
      <c r="D7" s="4"/>
      <c r="E7" s="4"/>
      <c r="F7" s="4"/>
      <c r="G7" s="4"/>
      <c r="H7" s="4"/>
      <c r="I7" s="4"/>
      <c r="J7" s="4"/>
      <c r="K7" s="4"/>
      <c r="L7" s="4"/>
      <c r="M7" s="2"/>
    </row>
    <row r="8" spans="1:16" ht="38.25" x14ac:dyDescent="0.25">
      <c r="A8" s="5" t="s">
        <v>7</v>
      </c>
      <c r="B8" s="6" t="s">
        <v>10</v>
      </c>
      <c r="C8" s="5" t="s">
        <v>3</v>
      </c>
      <c r="D8" s="5">
        <v>2500</v>
      </c>
      <c r="E8" s="16">
        <v>139000</v>
      </c>
      <c r="F8" s="16">
        <f>E8*$D8</f>
        <v>347500000</v>
      </c>
      <c r="G8" s="16">
        <v>127800</v>
      </c>
      <c r="H8" s="16">
        <f>G8*$D8</f>
        <v>319500000</v>
      </c>
      <c r="I8" s="16">
        <v>132568</v>
      </c>
      <c r="J8" s="16">
        <f>I8*$D8</f>
        <v>331420000</v>
      </c>
      <c r="K8" s="29">
        <f>AVERAGE(E8,G8,I8)</f>
        <v>133122.66666666666</v>
      </c>
      <c r="L8" s="29">
        <f>K8*$D8</f>
        <v>332806666.66666663</v>
      </c>
      <c r="M8" s="2"/>
    </row>
    <row r="9" spans="1:16" x14ac:dyDescent="0.25">
      <c r="A9" s="14" t="s">
        <v>11</v>
      </c>
      <c r="B9" s="121" t="s">
        <v>51</v>
      </c>
      <c r="C9" s="121"/>
      <c r="D9" s="121"/>
      <c r="E9" s="121"/>
      <c r="F9" s="121"/>
      <c r="G9" s="121"/>
      <c r="H9" s="121"/>
      <c r="I9" s="121"/>
      <c r="J9" s="121"/>
      <c r="K9" s="121"/>
      <c r="L9" s="121"/>
      <c r="M9" s="2"/>
    </row>
    <row r="10" spans="1:16" x14ac:dyDescent="0.25">
      <c r="A10" s="4"/>
      <c r="B10" s="124" t="s">
        <v>12</v>
      </c>
      <c r="C10" s="124"/>
      <c r="D10" s="124"/>
      <c r="E10" s="124"/>
      <c r="F10" s="124"/>
      <c r="G10" s="124"/>
      <c r="H10" s="124"/>
      <c r="I10" s="124"/>
      <c r="J10" s="124"/>
      <c r="K10" s="124"/>
      <c r="L10" s="124"/>
      <c r="M10" s="2"/>
    </row>
    <row r="11" spans="1:16" ht="38.25" x14ac:dyDescent="0.25">
      <c r="A11" s="5" t="s">
        <v>13</v>
      </c>
      <c r="B11" s="6" t="s">
        <v>14</v>
      </c>
      <c r="C11" s="5" t="s">
        <v>15</v>
      </c>
      <c r="D11" s="5">
        <v>850</v>
      </c>
      <c r="E11" s="16">
        <v>180000</v>
      </c>
      <c r="F11" s="16">
        <f>E11*$D11</f>
        <v>153000000</v>
      </c>
      <c r="G11" s="16">
        <v>141600</v>
      </c>
      <c r="H11" s="16">
        <f>G11*$D11</f>
        <v>120360000</v>
      </c>
      <c r="I11" s="16">
        <v>153567</v>
      </c>
      <c r="J11" s="16">
        <f>I11*$D11</f>
        <v>130531950</v>
      </c>
      <c r="K11" s="29">
        <f>AVERAGE(E11,G11,I11)</f>
        <v>158389</v>
      </c>
      <c r="L11" s="29">
        <f>K11*$D11</f>
        <v>134630650</v>
      </c>
      <c r="M11" s="2"/>
    </row>
    <row r="12" spans="1:16" x14ac:dyDescent="0.25">
      <c r="A12" s="24" t="s">
        <v>16</v>
      </c>
      <c r="B12" s="224" t="s">
        <v>142</v>
      </c>
      <c r="C12" s="224"/>
      <c r="D12" s="224"/>
      <c r="E12" s="224"/>
      <c r="F12" s="224"/>
      <c r="G12" s="224"/>
      <c r="H12" s="224"/>
      <c r="I12" s="224"/>
      <c r="J12" s="224"/>
      <c r="K12" s="224"/>
      <c r="L12" s="224"/>
      <c r="M12" s="2"/>
    </row>
    <row r="13" spans="1:16" x14ac:dyDescent="0.25">
      <c r="A13" s="25"/>
      <c r="B13" s="125" t="s">
        <v>143</v>
      </c>
      <c r="C13" s="125"/>
      <c r="D13" s="125"/>
      <c r="E13" s="125"/>
      <c r="F13" s="125"/>
      <c r="G13" s="125"/>
      <c r="H13" s="125"/>
      <c r="I13" s="125"/>
      <c r="J13" s="125"/>
      <c r="K13" s="125"/>
      <c r="L13" s="125"/>
      <c r="M13" s="2"/>
    </row>
    <row r="14" spans="1:16" ht="15" x14ac:dyDescent="0.25">
      <c r="A14" s="26" t="s">
        <v>18</v>
      </c>
      <c r="B14" s="27" t="s">
        <v>147</v>
      </c>
      <c r="C14" s="26" t="s">
        <v>66</v>
      </c>
      <c r="D14" s="26">
        <v>1</v>
      </c>
      <c r="E14" s="28">
        <v>450000</v>
      </c>
      <c r="F14" s="28">
        <f>E14*$D14</f>
        <v>450000</v>
      </c>
      <c r="G14" s="28">
        <v>910000</v>
      </c>
      <c r="H14" s="28">
        <f>G14*$D14</f>
        <v>910000</v>
      </c>
      <c r="I14" s="28">
        <v>900000</v>
      </c>
      <c r="J14" s="28">
        <f>I14*$D14</f>
        <v>900000</v>
      </c>
      <c r="K14" s="30">
        <f>AVERAGE(E14,G14,I14)</f>
        <v>753333.33333333337</v>
      </c>
      <c r="L14" s="30">
        <f>K14*$D14</f>
        <v>753333.33333333337</v>
      </c>
      <c r="M14" s="2"/>
    </row>
    <row r="15" spans="1:16" ht="15" x14ac:dyDescent="0.25">
      <c r="A15" s="26" t="s">
        <v>22</v>
      </c>
      <c r="B15" s="27" t="s">
        <v>148</v>
      </c>
      <c r="C15" s="26" t="s">
        <v>3</v>
      </c>
      <c r="D15" s="26">
        <v>80</v>
      </c>
      <c r="E15" s="28">
        <v>15000</v>
      </c>
      <c r="F15" s="28">
        <f>E15*$D15</f>
        <v>1200000</v>
      </c>
      <c r="G15" s="28">
        <v>11750</v>
      </c>
      <c r="H15" s="28">
        <f>G15*$D15</f>
        <v>940000</v>
      </c>
      <c r="I15" s="28">
        <v>12500</v>
      </c>
      <c r="J15" s="28">
        <f>I15*$D15</f>
        <v>1000000</v>
      </c>
      <c r="K15" s="30">
        <f>AVERAGE(E15,G15,I15)</f>
        <v>13083.333333333334</v>
      </c>
      <c r="L15" s="30">
        <f>K15*$D15</f>
        <v>1046666.6666666667</v>
      </c>
      <c r="P15" t="s">
        <v>71</v>
      </c>
    </row>
    <row r="16" spans="1:16" ht="15" x14ac:dyDescent="0.25">
      <c r="A16" s="26" t="s">
        <v>23</v>
      </c>
      <c r="B16" s="27" t="s">
        <v>149</v>
      </c>
      <c r="C16" s="26" t="s">
        <v>36</v>
      </c>
      <c r="D16" s="26">
        <v>104</v>
      </c>
      <c r="E16" s="28">
        <v>50000</v>
      </c>
      <c r="F16" s="28">
        <f>E16*$D16</f>
        <v>5200000</v>
      </c>
      <c r="G16" s="28">
        <v>42250</v>
      </c>
      <c r="H16" s="28">
        <f>G16*$D16</f>
        <v>4394000</v>
      </c>
      <c r="I16" s="28">
        <v>45000</v>
      </c>
      <c r="J16" s="28">
        <f>I16*$D16</f>
        <v>4680000</v>
      </c>
      <c r="K16" s="30">
        <f>AVERAGE(E16,G16,I16)</f>
        <v>45750</v>
      </c>
      <c r="L16" s="30">
        <f>K16*$D16</f>
        <v>4758000</v>
      </c>
      <c r="P16" t="s">
        <v>72</v>
      </c>
    </row>
    <row r="17" spans="1:16" ht="15" x14ac:dyDescent="0.25">
      <c r="A17" s="26" t="s">
        <v>24</v>
      </c>
      <c r="B17" s="27" t="s">
        <v>156</v>
      </c>
      <c r="C17" s="26" t="s">
        <v>36</v>
      </c>
      <c r="D17" s="26">
        <v>36</v>
      </c>
      <c r="E17" s="28">
        <v>180000</v>
      </c>
      <c r="F17" s="28">
        <f>E17*$D17</f>
        <v>6480000</v>
      </c>
      <c r="G17" s="28">
        <v>130000</v>
      </c>
      <c r="H17" s="28">
        <f>G17*$D17</f>
        <v>4680000</v>
      </c>
      <c r="I17" s="28">
        <v>124000</v>
      </c>
      <c r="J17" s="28">
        <f>I17*$D17</f>
        <v>4464000</v>
      </c>
      <c r="K17" s="30">
        <f>AVERAGE(E17,G17,I17)</f>
        <v>144666.66666666666</v>
      </c>
      <c r="L17" s="30">
        <f>K17*$D17</f>
        <v>5208000</v>
      </c>
      <c r="P17" t="s">
        <v>75</v>
      </c>
    </row>
    <row r="18" spans="1:16" ht="15" x14ac:dyDescent="0.25">
      <c r="A18" s="26" t="s">
        <v>31</v>
      </c>
      <c r="B18" s="27" t="s">
        <v>150</v>
      </c>
      <c r="C18" s="26" t="s">
        <v>3</v>
      </c>
      <c r="D18" s="26">
        <v>60</v>
      </c>
      <c r="E18" s="28">
        <v>55000</v>
      </c>
      <c r="F18" s="28">
        <f>E18*$D18</f>
        <v>3300000</v>
      </c>
      <c r="G18" s="28">
        <v>25000</v>
      </c>
      <c r="H18" s="28">
        <f>G18*$D18</f>
        <v>1500000</v>
      </c>
      <c r="I18" s="28">
        <v>20625</v>
      </c>
      <c r="J18" s="28">
        <f>I18*$D18</f>
        <v>1237500</v>
      </c>
      <c r="K18" s="30">
        <f>AVERAGE(E18,G18,I18)</f>
        <v>33541.666666666664</v>
      </c>
      <c r="L18" s="30">
        <f>K18*$D18</f>
        <v>2012499.9999999998</v>
      </c>
      <c r="P18" t="s">
        <v>74</v>
      </c>
    </row>
    <row r="19" spans="1:16" ht="25.5" x14ac:dyDescent="0.25">
      <c r="A19" s="26" t="s">
        <v>25</v>
      </c>
      <c r="B19" s="27" t="s">
        <v>151</v>
      </c>
      <c r="C19" s="26" t="s">
        <v>36</v>
      </c>
      <c r="D19" s="26">
        <v>24</v>
      </c>
      <c r="E19" s="28">
        <v>1350000</v>
      </c>
      <c r="F19" s="28">
        <f t="shared" ref="F19:F22" si="0">E19*$D19</f>
        <v>32400000</v>
      </c>
      <c r="G19" s="28">
        <v>770000</v>
      </c>
      <c r="H19" s="28">
        <f t="shared" ref="H19:H22" si="1">G19*$D19</f>
        <v>18480000</v>
      </c>
      <c r="I19" s="28">
        <v>753480</v>
      </c>
      <c r="J19" s="28">
        <f t="shared" ref="J19:J22" si="2">I19*$D19</f>
        <v>18083520</v>
      </c>
      <c r="K19" s="30">
        <f t="shared" ref="K19:K22" si="3">AVERAGE(E19,G19,I19)</f>
        <v>957826.66666666663</v>
      </c>
      <c r="L19" s="30">
        <f t="shared" ref="L19:L22" si="4">K19*$D19</f>
        <v>22987840</v>
      </c>
      <c r="P19" t="s">
        <v>73</v>
      </c>
    </row>
    <row r="20" spans="1:16" ht="25.5" x14ac:dyDescent="0.25">
      <c r="A20" s="26" t="s">
        <v>26</v>
      </c>
      <c r="B20" s="27" t="s">
        <v>152</v>
      </c>
      <c r="C20" s="26" t="s">
        <v>36</v>
      </c>
      <c r="D20" s="26">
        <v>27</v>
      </c>
      <c r="E20" s="28">
        <v>1650000</v>
      </c>
      <c r="F20" s="28">
        <f t="shared" si="0"/>
        <v>44550000</v>
      </c>
      <c r="G20" s="28">
        <v>1850000</v>
      </c>
      <c r="H20" s="28">
        <f t="shared" si="1"/>
        <v>49950000</v>
      </c>
      <c r="I20" s="28">
        <v>1753480</v>
      </c>
      <c r="J20" s="28">
        <f t="shared" si="2"/>
        <v>47343960</v>
      </c>
      <c r="K20" s="30">
        <f t="shared" si="3"/>
        <v>1751160</v>
      </c>
      <c r="L20" s="30">
        <f t="shared" si="4"/>
        <v>47281320</v>
      </c>
      <c r="P20" t="s">
        <v>47</v>
      </c>
    </row>
    <row r="21" spans="1:16" ht="38.25" x14ac:dyDescent="0.25">
      <c r="A21" s="26" t="s">
        <v>37</v>
      </c>
      <c r="B21" s="27" t="s">
        <v>153</v>
      </c>
      <c r="C21" s="26" t="s">
        <v>36</v>
      </c>
      <c r="D21" s="26">
        <v>15</v>
      </c>
      <c r="E21" s="28">
        <v>1700000</v>
      </c>
      <c r="F21" s="28">
        <f t="shared" si="0"/>
        <v>25500000</v>
      </c>
      <c r="G21" s="28">
        <v>1850000</v>
      </c>
      <c r="H21" s="28">
        <f t="shared" si="1"/>
        <v>27750000</v>
      </c>
      <c r="I21" s="28">
        <v>1753480</v>
      </c>
      <c r="J21" s="28">
        <f t="shared" si="2"/>
        <v>26302200</v>
      </c>
      <c r="K21" s="30">
        <f t="shared" si="3"/>
        <v>1767826.6666666667</v>
      </c>
      <c r="L21" s="30">
        <f t="shared" si="4"/>
        <v>26517400</v>
      </c>
      <c r="M21" s="2"/>
    </row>
    <row r="22" spans="1:16" ht="15" x14ac:dyDescent="0.25">
      <c r="A22" s="26" t="s">
        <v>27</v>
      </c>
      <c r="B22" s="27" t="s">
        <v>154</v>
      </c>
      <c r="C22" s="26" t="s">
        <v>155</v>
      </c>
      <c r="D22" s="26">
        <v>11367</v>
      </c>
      <c r="E22" s="28">
        <v>9000</v>
      </c>
      <c r="F22" s="28">
        <f t="shared" si="0"/>
        <v>102303000</v>
      </c>
      <c r="G22" s="28">
        <v>1</v>
      </c>
      <c r="H22" s="28">
        <f t="shared" si="1"/>
        <v>11367</v>
      </c>
      <c r="I22" s="28">
        <v>6000</v>
      </c>
      <c r="J22" s="28">
        <f t="shared" si="2"/>
        <v>68202000</v>
      </c>
      <c r="K22" s="30">
        <f t="shared" si="3"/>
        <v>5000.333333333333</v>
      </c>
      <c r="L22" s="30">
        <f t="shared" si="4"/>
        <v>56838789</v>
      </c>
      <c r="M22" s="2"/>
    </row>
    <row r="23" spans="1:16" x14ac:dyDescent="0.25">
      <c r="A23" s="25"/>
      <c r="B23" s="125" t="s">
        <v>158</v>
      </c>
      <c r="C23" s="125"/>
      <c r="D23" s="125"/>
      <c r="E23" s="125"/>
      <c r="F23" s="125"/>
      <c r="G23" s="125"/>
      <c r="H23" s="125"/>
      <c r="I23" s="125"/>
      <c r="J23" s="125"/>
      <c r="K23" s="125"/>
      <c r="L23" s="125"/>
    </row>
    <row r="24" spans="1:16" ht="25.5" x14ac:dyDescent="0.25">
      <c r="A24" s="26" t="s">
        <v>28</v>
      </c>
      <c r="B24" s="27" t="s">
        <v>162</v>
      </c>
      <c r="C24" s="26" t="s">
        <v>15</v>
      </c>
      <c r="D24" s="26">
        <v>40</v>
      </c>
      <c r="E24" s="28">
        <v>67400</v>
      </c>
      <c r="F24" s="28">
        <f t="shared" ref="F24:F33" si="5">E24*$D24</f>
        <v>2696000</v>
      </c>
      <c r="G24" s="28">
        <v>65000</v>
      </c>
      <c r="H24" s="28">
        <f t="shared" ref="H24:H33" si="6">G24*$D24</f>
        <v>2600000</v>
      </c>
      <c r="I24" s="28">
        <v>69800</v>
      </c>
      <c r="J24" s="28">
        <f t="shared" ref="J24:J33" si="7">I24*$D24</f>
        <v>2792000</v>
      </c>
      <c r="K24" s="30">
        <f t="shared" ref="K24:K33" si="8">AVERAGE(E24,G24,I24)</f>
        <v>67400</v>
      </c>
      <c r="L24" s="30">
        <f t="shared" ref="L24:L33" si="9">K24*$D24</f>
        <v>2696000</v>
      </c>
    </row>
    <row r="25" spans="1:16" ht="25.5" x14ac:dyDescent="0.25">
      <c r="A25" s="26" t="s">
        <v>29</v>
      </c>
      <c r="B25" s="27" t="s">
        <v>159</v>
      </c>
      <c r="C25" s="26" t="s">
        <v>65</v>
      </c>
      <c r="D25" s="26">
        <v>2</v>
      </c>
      <c r="E25" s="28">
        <v>15600</v>
      </c>
      <c r="F25" s="28">
        <f t="shared" si="5"/>
        <v>31200</v>
      </c>
      <c r="G25" s="28">
        <v>14500000</v>
      </c>
      <c r="H25" s="28">
        <f t="shared" si="6"/>
        <v>29000000</v>
      </c>
      <c r="I25" s="28">
        <v>13388565</v>
      </c>
      <c r="J25" s="28">
        <f t="shared" si="7"/>
        <v>26777130</v>
      </c>
      <c r="K25" s="30">
        <f t="shared" si="8"/>
        <v>9301388.333333334</v>
      </c>
      <c r="L25" s="30">
        <f t="shared" si="9"/>
        <v>18602776.666666668</v>
      </c>
    </row>
    <row r="26" spans="1:16" ht="25.5" x14ac:dyDescent="0.25">
      <c r="A26" s="26" t="s">
        <v>30</v>
      </c>
      <c r="B26" s="27" t="s">
        <v>163</v>
      </c>
      <c r="C26" s="26" t="s">
        <v>15</v>
      </c>
      <c r="D26" s="26">
        <v>40</v>
      </c>
      <c r="E26" s="28">
        <v>67450</v>
      </c>
      <c r="F26" s="28">
        <f t="shared" si="5"/>
        <v>2698000</v>
      </c>
      <c r="G26" s="28">
        <v>65000</v>
      </c>
      <c r="H26" s="28">
        <f t="shared" si="6"/>
        <v>2600000</v>
      </c>
      <c r="I26" s="28">
        <v>69800</v>
      </c>
      <c r="J26" s="28">
        <f t="shared" si="7"/>
        <v>2792000</v>
      </c>
      <c r="K26" s="30">
        <f t="shared" si="8"/>
        <v>67416.666666666672</v>
      </c>
      <c r="L26" s="30">
        <f t="shared" si="9"/>
        <v>2696666.666666667</v>
      </c>
    </row>
    <row r="27" spans="1:16" ht="25.5" x14ac:dyDescent="0.25">
      <c r="A27" s="26" t="s">
        <v>165</v>
      </c>
      <c r="B27" s="27" t="s">
        <v>192</v>
      </c>
      <c r="C27" s="26" t="s">
        <v>65</v>
      </c>
      <c r="D27" s="26">
        <v>2</v>
      </c>
      <c r="E27" s="28">
        <v>8856000</v>
      </c>
      <c r="F27" s="28">
        <f t="shared" si="5"/>
        <v>17712000</v>
      </c>
      <c r="G27" s="28">
        <v>9100000</v>
      </c>
      <c r="H27" s="28">
        <f t="shared" si="6"/>
        <v>18200000</v>
      </c>
      <c r="I27" s="28">
        <v>8600000</v>
      </c>
      <c r="J27" s="28">
        <f t="shared" si="7"/>
        <v>17200000</v>
      </c>
      <c r="K27" s="30">
        <f t="shared" si="8"/>
        <v>8852000</v>
      </c>
      <c r="L27" s="30">
        <f t="shared" si="9"/>
        <v>17704000</v>
      </c>
    </row>
    <row r="28" spans="1:16" ht="15" x14ac:dyDescent="0.25">
      <c r="A28" s="26" t="s">
        <v>166</v>
      </c>
      <c r="B28" s="27" t="s">
        <v>34</v>
      </c>
      <c r="C28" s="26" t="s">
        <v>66</v>
      </c>
      <c r="D28" s="26">
        <v>1</v>
      </c>
      <c r="E28" s="28">
        <v>267500</v>
      </c>
      <c r="F28" s="28">
        <f t="shared" si="5"/>
        <v>267500</v>
      </c>
      <c r="G28" s="28">
        <v>300000</v>
      </c>
      <c r="H28" s="28">
        <f t="shared" si="6"/>
        <v>300000</v>
      </c>
      <c r="I28" s="28">
        <v>234000</v>
      </c>
      <c r="J28" s="28">
        <f t="shared" si="7"/>
        <v>234000</v>
      </c>
      <c r="K28" s="30">
        <f t="shared" si="8"/>
        <v>267166.66666666669</v>
      </c>
      <c r="L28" s="30">
        <f t="shared" si="9"/>
        <v>267166.66666666669</v>
      </c>
    </row>
    <row r="29" spans="1:16" ht="25.5" x14ac:dyDescent="0.25">
      <c r="A29" s="26" t="s">
        <v>167</v>
      </c>
      <c r="B29" s="27" t="s">
        <v>160</v>
      </c>
      <c r="C29" s="26" t="s">
        <v>66</v>
      </c>
      <c r="D29" s="26">
        <v>1</v>
      </c>
      <c r="E29" s="28">
        <v>21600000</v>
      </c>
      <c r="F29" s="28">
        <f t="shared" si="5"/>
        <v>21600000</v>
      </c>
      <c r="G29" s="28">
        <v>20000000</v>
      </c>
      <c r="H29" s="28">
        <f t="shared" si="6"/>
        <v>20000000</v>
      </c>
      <c r="I29" s="28">
        <v>23117585.5</v>
      </c>
      <c r="J29" s="28">
        <f t="shared" si="7"/>
        <v>23117585.5</v>
      </c>
      <c r="K29" s="30">
        <f t="shared" si="8"/>
        <v>21572528.5</v>
      </c>
      <c r="L29" s="30">
        <f t="shared" si="9"/>
        <v>21572528.5</v>
      </c>
    </row>
    <row r="30" spans="1:16" ht="15" x14ac:dyDescent="0.25">
      <c r="A30" s="26" t="s">
        <v>168</v>
      </c>
      <c r="B30" s="27" t="s">
        <v>161</v>
      </c>
      <c r="C30" s="26" t="s">
        <v>3</v>
      </c>
      <c r="D30" s="26">
        <v>9</v>
      </c>
      <c r="E30" s="28">
        <v>595500</v>
      </c>
      <c r="F30" s="28">
        <f t="shared" si="5"/>
        <v>5359500</v>
      </c>
      <c r="G30" s="28">
        <v>550000</v>
      </c>
      <c r="H30" s="28">
        <f t="shared" si="6"/>
        <v>4950000</v>
      </c>
      <c r="I30" s="28">
        <v>640000</v>
      </c>
      <c r="J30" s="28">
        <f t="shared" si="7"/>
        <v>5760000</v>
      </c>
      <c r="K30" s="30">
        <f t="shared" si="8"/>
        <v>595166.66666666663</v>
      </c>
      <c r="L30" s="30">
        <f t="shared" si="9"/>
        <v>5356500</v>
      </c>
    </row>
    <row r="31" spans="1:16" ht="15" x14ac:dyDescent="0.25">
      <c r="A31" s="26" t="s">
        <v>169</v>
      </c>
      <c r="B31" s="27" t="s">
        <v>35</v>
      </c>
      <c r="C31" s="26" t="s">
        <v>36</v>
      </c>
      <c r="D31" s="26">
        <v>8</v>
      </c>
      <c r="E31" s="28">
        <v>92950</v>
      </c>
      <c r="F31" s="28">
        <f t="shared" si="5"/>
        <v>743600</v>
      </c>
      <c r="G31" s="28">
        <v>100000</v>
      </c>
      <c r="H31" s="28">
        <f t="shared" si="6"/>
        <v>800000</v>
      </c>
      <c r="I31" s="28">
        <v>85000</v>
      </c>
      <c r="J31" s="28">
        <f t="shared" si="7"/>
        <v>680000</v>
      </c>
      <c r="K31" s="30">
        <f t="shared" si="8"/>
        <v>92650</v>
      </c>
      <c r="L31" s="30">
        <f t="shared" si="9"/>
        <v>741200</v>
      </c>
    </row>
    <row r="32" spans="1:16" ht="25.5" x14ac:dyDescent="0.25">
      <c r="A32" s="26" t="s">
        <v>170</v>
      </c>
      <c r="B32" s="27" t="s">
        <v>164</v>
      </c>
      <c r="C32" s="26" t="s">
        <v>65</v>
      </c>
      <c r="D32" s="26">
        <v>1</v>
      </c>
      <c r="E32" s="28">
        <v>2627000</v>
      </c>
      <c r="F32" s="28">
        <f t="shared" si="5"/>
        <v>2627000</v>
      </c>
      <c r="G32" s="28">
        <v>2500000</v>
      </c>
      <c r="H32" s="28">
        <f t="shared" si="6"/>
        <v>2500000</v>
      </c>
      <c r="I32" s="28">
        <v>2750000</v>
      </c>
      <c r="J32" s="28">
        <f t="shared" si="7"/>
        <v>2750000</v>
      </c>
      <c r="K32" s="30">
        <f t="shared" si="8"/>
        <v>2625666.6666666665</v>
      </c>
      <c r="L32" s="30">
        <f t="shared" si="9"/>
        <v>2625666.6666666665</v>
      </c>
    </row>
    <row r="33" spans="1:12" ht="25.5" x14ac:dyDescent="0.25">
      <c r="A33" s="26" t="s">
        <v>171</v>
      </c>
      <c r="B33" s="27" t="s">
        <v>4</v>
      </c>
      <c r="C33" s="26" t="s">
        <v>65</v>
      </c>
      <c r="D33" s="26">
        <v>1</v>
      </c>
      <c r="E33" s="28">
        <v>2000000</v>
      </c>
      <c r="F33" s="28">
        <f t="shared" si="5"/>
        <v>2000000</v>
      </c>
      <c r="G33" s="28">
        <v>2300000</v>
      </c>
      <c r="H33" s="28">
        <f t="shared" si="6"/>
        <v>2300000</v>
      </c>
      <c r="I33" s="28">
        <v>2500000</v>
      </c>
      <c r="J33" s="28">
        <f t="shared" si="7"/>
        <v>2500000</v>
      </c>
      <c r="K33" s="30">
        <f t="shared" si="8"/>
        <v>2266666.6666666665</v>
      </c>
      <c r="L33" s="30">
        <f t="shared" si="9"/>
        <v>2266666.6666666665</v>
      </c>
    </row>
    <row r="34" spans="1:12" x14ac:dyDescent="0.25">
      <c r="A34" s="14" t="s">
        <v>109</v>
      </c>
      <c r="B34" s="121" t="s">
        <v>113</v>
      </c>
      <c r="C34" s="121"/>
      <c r="D34" s="121"/>
      <c r="E34" s="121"/>
      <c r="F34" s="121"/>
      <c r="G34" s="121"/>
      <c r="H34" s="121"/>
      <c r="I34" s="121"/>
      <c r="J34" s="121"/>
      <c r="K34" s="121"/>
      <c r="L34" s="121"/>
    </row>
    <row r="35" spans="1:12" x14ac:dyDescent="0.25">
      <c r="A35" s="4"/>
      <c r="B35" s="124" t="s">
        <v>17</v>
      </c>
      <c r="C35" s="124"/>
      <c r="D35" s="124"/>
      <c r="E35" s="124"/>
      <c r="F35" s="124"/>
      <c r="G35" s="124"/>
      <c r="H35" s="124"/>
      <c r="I35" s="124"/>
      <c r="J35" s="124"/>
      <c r="K35" s="124"/>
      <c r="L35" s="124"/>
    </row>
    <row r="36" spans="1:12" ht="38.25" x14ac:dyDescent="0.25">
      <c r="A36" s="5" t="s">
        <v>110</v>
      </c>
      <c r="B36" s="6" t="s">
        <v>19</v>
      </c>
      <c r="C36" s="6" t="s">
        <v>3</v>
      </c>
      <c r="D36" s="6">
        <v>1600</v>
      </c>
      <c r="E36" s="16">
        <v>138000</v>
      </c>
      <c r="F36" s="16">
        <f>E36*$D36</f>
        <v>220800000</v>
      </c>
      <c r="G36" s="16">
        <v>147500</v>
      </c>
      <c r="H36" s="16">
        <f>G36*$D36</f>
        <v>236000000</v>
      </c>
      <c r="I36" s="16">
        <v>171460</v>
      </c>
      <c r="J36" s="16">
        <f>I36*$D36</f>
        <v>274336000</v>
      </c>
      <c r="K36" s="29">
        <f>AVERAGE(E36,G36,I36)</f>
        <v>152320</v>
      </c>
      <c r="L36" s="29">
        <f>K36*$D36</f>
        <v>243712000</v>
      </c>
    </row>
    <row r="37" spans="1:12" x14ac:dyDescent="0.25">
      <c r="A37" s="14" t="s">
        <v>111</v>
      </c>
      <c r="B37" s="121" t="s">
        <v>114</v>
      </c>
      <c r="C37" s="121"/>
      <c r="D37" s="121"/>
      <c r="E37" s="121"/>
      <c r="F37" s="121"/>
      <c r="G37" s="121"/>
      <c r="H37" s="121"/>
      <c r="I37" s="121"/>
      <c r="J37" s="121"/>
      <c r="K37" s="121"/>
      <c r="L37" s="121"/>
    </row>
    <row r="38" spans="1:12" x14ac:dyDescent="0.25">
      <c r="A38" s="4"/>
      <c r="B38" s="124" t="s">
        <v>20</v>
      </c>
      <c r="C38" s="124"/>
      <c r="D38" s="124"/>
      <c r="E38" s="124"/>
      <c r="F38" s="124"/>
      <c r="G38" s="124"/>
      <c r="H38" s="124"/>
      <c r="I38" s="124"/>
      <c r="J38" s="124"/>
      <c r="K38" s="124"/>
      <c r="L38" s="124"/>
    </row>
    <row r="39" spans="1:12" ht="15" x14ac:dyDescent="0.25">
      <c r="A39" s="5" t="s">
        <v>112</v>
      </c>
      <c r="B39" s="6" t="s">
        <v>21</v>
      </c>
      <c r="C39" s="6" t="s">
        <v>65</v>
      </c>
      <c r="D39" s="6">
        <v>94</v>
      </c>
      <c r="E39" s="16">
        <v>1150000</v>
      </c>
      <c r="F39" s="16">
        <f>E39*$D39</f>
        <v>108100000</v>
      </c>
      <c r="G39" s="16">
        <v>1218000</v>
      </c>
      <c r="H39" s="16">
        <f>G39*$D39</f>
        <v>114492000</v>
      </c>
      <c r="I39" s="16">
        <v>1394650</v>
      </c>
      <c r="J39" s="16">
        <f>I39*$D39</f>
        <v>131097100</v>
      </c>
      <c r="K39" s="29">
        <f>AVERAGE(E39,G39,I39)</f>
        <v>1254216.6666666667</v>
      </c>
      <c r="L39" s="29">
        <f>K39*$D39</f>
        <v>117896366.66666667</v>
      </c>
    </row>
    <row r="40" spans="1:12" x14ac:dyDescent="0.25">
      <c r="E40" s="18"/>
      <c r="G40" s="18"/>
      <c r="I40" s="18"/>
      <c r="K40" s="19"/>
      <c r="L40" s="20"/>
    </row>
    <row r="41" spans="1:12" ht="18" x14ac:dyDescent="0.25">
      <c r="B41" s="132" t="s">
        <v>211</v>
      </c>
      <c r="C41" s="133"/>
      <c r="D41" s="134"/>
      <c r="E41" s="135">
        <f>SUM(F39,F36,F24:F33,F14:F22,F11,F8,F5)</f>
        <v>1342017800</v>
      </c>
      <c r="F41" s="136"/>
      <c r="G41" s="135">
        <f>SUM(H39,H36,H24:H33,H14:H22,H11,H8,H5)</f>
        <v>1217417367</v>
      </c>
      <c r="H41" s="136"/>
      <c r="I41" s="135">
        <f>SUM(J39,J36,J24:J33,J14:J22,J11,J8,J5)</f>
        <v>1284136945.5</v>
      </c>
      <c r="J41" s="136"/>
      <c r="K41" s="222">
        <f>SUM(L39,L36,L24:L33,L14:L22,L11,L8,L5)</f>
        <v>1281190704.1666667</v>
      </c>
      <c r="L41" s="223"/>
    </row>
    <row r="42" spans="1:12" x14ac:dyDescent="0.25">
      <c r="B42" s="126" t="s">
        <v>212</v>
      </c>
      <c r="C42" s="127"/>
      <c r="D42" s="14" t="s">
        <v>213</v>
      </c>
      <c r="E42" s="21">
        <v>0.16</v>
      </c>
      <c r="F42" s="17">
        <f>E42*E$41</f>
        <v>214722848</v>
      </c>
      <c r="G42" s="21">
        <v>0.15</v>
      </c>
      <c r="H42" s="17">
        <f>G42*G$41</f>
        <v>182612605.04999998</v>
      </c>
      <c r="I42" s="21">
        <v>0.09</v>
      </c>
      <c r="J42" s="17">
        <f>I42*I$41</f>
        <v>115572325.095</v>
      </c>
      <c r="K42" s="22">
        <f t="shared" ref="K42:K44" si="10">AVERAGE(E42,G42,I42)</f>
        <v>0.13333333333333333</v>
      </c>
      <c r="L42" s="23">
        <f t="shared" ref="L42:L44" si="11">K42*K$41</f>
        <v>170825427.22222224</v>
      </c>
    </row>
    <row r="43" spans="1:12" x14ac:dyDescent="0.25">
      <c r="B43" s="128"/>
      <c r="C43" s="129"/>
      <c r="D43" s="14" t="s">
        <v>214</v>
      </c>
      <c r="E43" s="21">
        <v>0.05</v>
      </c>
      <c r="F43" s="17">
        <f>E43*E$41</f>
        <v>67100890</v>
      </c>
      <c r="G43" s="21">
        <v>0.04</v>
      </c>
      <c r="H43" s="17">
        <f>G43*G$41</f>
        <v>48696694.68</v>
      </c>
      <c r="I43" s="21">
        <v>0.03</v>
      </c>
      <c r="J43" s="17">
        <f>I43*I$41</f>
        <v>38524108.365000002</v>
      </c>
      <c r="K43" s="22">
        <f t="shared" si="10"/>
        <v>0.04</v>
      </c>
      <c r="L43" s="23">
        <f t="shared" si="11"/>
        <v>51247628.166666672</v>
      </c>
    </row>
    <row r="44" spans="1:12" x14ac:dyDescent="0.25">
      <c r="B44" s="130"/>
      <c r="C44" s="131"/>
      <c r="D44" s="14" t="s">
        <v>65</v>
      </c>
      <c r="E44" s="21">
        <v>0.04</v>
      </c>
      <c r="F44" s="17">
        <f>E44*E$41</f>
        <v>53680712</v>
      </c>
      <c r="G44" s="21">
        <v>0.06</v>
      </c>
      <c r="H44" s="17">
        <f>G44*G$41</f>
        <v>73045042.019999996</v>
      </c>
      <c r="I44" s="21">
        <v>0.05</v>
      </c>
      <c r="J44" s="17">
        <f>I44*I$41</f>
        <v>64206847.275000006</v>
      </c>
      <c r="K44" s="22">
        <f t="shared" si="10"/>
        <v>5.000000000000001E-2</v>
      </c>
      <c r="L44" s="23">
        <f t="shared" si="11"/>
        <v>64059535.208333351</v>
      </c>
    </row>
    <row r="45" spans="1:12" ht="15" x14ac:dyDescent="0.25">
      <c r="B45" s="132" t="s">
        <v>215</v>
      </c>
      <c r="C45" s="133"/>
      <c r="D45" s="134"/>
      <c r="E45" s="135">
        <f>+SUM(F42:F44)</f>
        <v>335504450</v>
      </c>
      <c r="F45" s="136"/>
      <c r="G45" s="135">
        <f>+SUM(H42:H44)</f>
        <v>304354341.75</v>
      </c>
      <c r="H45" s="136"/>
      <c r="I45" s="135">
        <f>+SUM(J42:J44)</f>
        <v>218303280.73500001</v>
      </c>
      <c r="J45" s="136"/>
      <c r="K45" s="220">
        <f>+SUM(L42:L44)</f>
        <v>286132590.59722227</v>
      </c>
      <c r="L45" s="221"/>
    </row>
    <row r="46" spans="1:12" ht="15" x14ac:dyDescent="0.25">
      <c r="B46" s="132" t="s">
        <v>216</v>
      </c>
      <c r="C46" s="133"/>
      <c r="D46" s="134"/>
      <c r="E46" s="135">
        <f>E45+E41</f>
        <v>1677522250</v>
      </c>
      <c r="F46" s="136"/>
      <c r="G46" s="135">
        <f>G45+G41</f>
        <v>1521771708.75</v>
      </c>
      <c r="H46" s="136"/>
      <c r="I46" s="135">
        <f>I45+I41</f>
        <v>1502440226.2350001</v>
      </c>
      <c r="J46" s="136"/>
      <c r="K46" s="220">
        <f>K45+K41</f>
        <v>1567323294.7638891</v>
      </c>
      <c r="L46" s="221"/>
    </row>
    <row r="47" spans="1:12" x14ac:dyDescent="0.25">
      <c r="B47" s="132" t="s">
        <v>217</v>
      </c>
      <c r="C47" s="133"/>
      <c r="D47" s="134"/>
      <c r="E47" s="21">
        <v>0.19</v>
      </c>
      <c r="F47" s="17">
        <f>+E47*F44</f>
        <v>10199335.279999999</v>
      </c>
      <c r="G47" s="21">
        <v>0.19</v>
      </c>
      <c r="H47" s="17">
        <f>+G47*H44</f>
        <v>13878557.9838</v>
      </c>
      <c r="I47" s="21">
        <v>0.19</v>
      </c>
      <c r="J47" s="17">
        <f>+I47*J44</f>
        <v>12199300.982250001</v>
      </c>
      <c r="K47" s="22">
        <v>0.19</v>
      </c>
      <c r="L47" s="23">
        <f>+K47*L44</f>
        <v>12171311.689583337</v>
      </c>
    </row>
    <row r="48" spans="1:12" ht="21" x14ac:dyDescent="0.25">
      <c r="B48" s="137" t="s">
        <v>218</v>
      </c>
      <c r="C48" s="138"/>
      <c r="D48" s="139"/>
      <c r="E48" s="140">
        <f>+E46+F47</f>
        <v>1687721585.28</v>
      </c>
      <c r="F48" s="141"/>
      <c r="G48" s="140">
        <f>+G46+H47</f>
        <v>1535650266.7337999</v>
      </c>
      <c r="H48" s="141"/>
      <c r="I48" s="140">
        <f>+I46+J47</f>
        <v>1514639527.2172501</v>
      </c>
      <c r="J48" s="141"/>
      <c r="K48" s="218">
        <f>+K46+L47</f>
        <v>1579494606.4534724</v>
      </c>
      <c r="L48" s="219"/>
    </row>
    <row r="49" spans="6:12" x14ac:dyDescent="0.25">
      <c r="F49" s="31">
        <f>+E48/1419902922</f>
        <v>1.188617587252208</v>
      </c>
      <c r="H49" s="31">
        <f>+G48/1419902922</f>
        <v>1.0815177875475912</v>
      </c>
      <c r="J49" s="31">
        <f>+I48/1419902922</f>
        <v>1.066720480498631</v>
      </c>
      <c r="L49" s="31">
        <f>+K48/1419902922</f>
        <v>1.1123961941205671</v>
      </c>
    </row>
  </sheetData>
  <mergeCells count="41">
    <mergeCell ref="G1:H1"/>
    <mergeCell ref="I1:J1"/>
    <mergeCell ref="K1:L1"/>
    <mergeCell ref="B3:L3"/>
    <mergeCell ref="B12:L12"/>
    <mergeCell ref="A1:A2"/>
    <mergeCell ref="B1:B2"/>
    <mergeCell ref="C1:C2"/>
    <mergeCell ref="D1:D2"/>
    <mergeCell ref="E1:F1"/>
    <mergeCell ref="B41:D41"/>
    <mergeCell ref="E41:F41"/>
    <mergeCell ref="G41:H41"/>
    <mergeCell ref="I41:J41"/>
    <mergeCell ref="K41:L41"/>
    <mergeCell ref="B38:L38"/>
    <mergeCell ref="B6:L6"/>
    <mergeCell ref="B9:L9"/>
    <mergeCell ref="B10:L10"/>
    <mergeCell ref="B34:L34"/>
    <mergeCell ref="B35:L35"/>
    <mergeCell ref="B37:L37"/>
    <mergeCell ref="B23:L23"/>
    <mergeCell ref="B13:L13"/>
    <mergeCell ref="B42:C44"/>
    <mergeCell ref="B45:D45"/>
    <mergeCell ref="E45:F45"/>
    <mergeCell ref="G45:H45"/>
    <mergeCell ref="I45:J45"/>
    <mergeCell ref="K45:L45"/>
    <mergeCell ref="B46:D46"/>
    <mergeCell ref="E46:F46"/>
    <mergeCell ref="G46:H46"/>
    <mergeCell ref="I46:J46"/>
    <mergeCell ref="K46:L46"/>
    <mergeCell ref="K48:L48"/>
    <mergeCell ref="B47:D47"/>
    <mergeCell ref="B48:D48"/>
    <mergeCell ref="E48:F48"/>
    <mergeCell ref="G48:H48"/>
    <mergeCell ref="I48:J48"/>
  </mergeCells>
  <phoneticPr fontId="3" type="noConversion"/>
  <pageMargins left="0.7" right="0.7" top="0.75" bottom="0.75" header="0.3" footer="0.3"/>
  <pageSetup paperSize="9" scale="3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32F65-8867-4D63-92F8-3F54128B7B48}">
  <dimension ref="A1:G285"/>
  <sheetViews>
    <sheetView view="pageBreakPreview" topLeftCell="A274" zoomScaleNormal="100" zoomScaleSheetLayoutView="100" workbookViewId="0">
      <selection activeCell="F282" sqref="F282"/>
    </sheetView>
  </sheetViews>
  <sheetFormatPr baseColWidth="10" defaultRowHeight="15" x14ac:dyDescent="0.25"/>
  <cols>
    <col min="1" max="1" width="30.5703125" customWidth="1"/>
    <col min="2" max="2" width="23" customWidth="1"/>
    <col min="3" max="3" width="29" customWidth="1"/>
    <col min="4" max="4" width="2.7109375" customWidth="1"/>
    <col min="5" max="5" width="30.85546875" customWidth="1"/>
    <col min="6" max="6" width="27.28515625" customWidth="1"/>
    <col min="7" max="7" width="25.5703125" customWidth="1"/>
    <col min="8" max="8" width="16.140625" bestFit="1" customWidth="1"/>
  </cols>
  <sheetData>
    <row r="1" spans="1:7" x14ac:dyDescent="0.25">
      <c r="A1" s="7"/>
    </row>
    <row r="2" spans="1:7" ht="15.75" x14ac:dyDescent="0.25">
      <c r="A2" s="10" t="s">
        <v>48</v>
      </c>
      <c r="B2" s="231" t="str">
        <f>'ACTIVIDADES(tanque 100%)'!A3</f>
        <v>1,0</v>
      </c>
      <c r="C2" s="231"/>
      <c r="E2" s="10" t="s">
        <v>48</v>
      </c>
      <c r="F2" s="231" t="str">
        <f>'ACTIVIDADES(tanque 100%)'!A34</f>
        <v>5,0</v>
      </c>
      <c r="G2" s="231"/>
    </row>
    <row r="3" spans="1:7" ht="15.75" x14ac:dyDescent="0.25">
      <c r="A3" s="231" t="str">
        <f>+'ACTIVIDADES(tanque 100%)'!B3</f>
        <v>Mantenimiento integral de pisos en piedra coralina con tratamiento hidrofugante</v>
      </c>
      <c r="B3" s="231"/>
      <c r="C3" s="231"/>
      <c r="E3" s="231" t="str">
        <f>'ACTIVIDADES(tanque 100%)'!B35</f>
        <v>PASAMANOS, ESCALERAS, REPOSAPIÉS Y ESTRUCTURA DEL PISO 5.</v>
      </c>
      <c r="F3" s="231"/>
      <c r="G3" s="231"/>
    </row>
    <row r="4" spans="1:7" ht="73.900000000000006" customHeight="1" x14ac:dyDescent="0.25">
      <c r="A4" s="230" t="str">
        <f>'ACTIVIDADES(tanque 100%)'!B5</f>
        <v>Emboquillado de pisos en piedra coralina con destroncado, retape y pulido, tratamientos hidrofugantes para la piedra coralina, no filmógenos en emulsión acuosa incolora, libre de disolventes, con gran capacidad de penetración en superficies porosas permeables al vapor de agua.</v>
      </c>
      <c r="B4" s="230"/>
      <c r="C4" s="230"/>
      <c r="E4" s="230" t="str">
        <f>'ACTIVIDADES(tanque 100%)'!B36</f>
        <v>Rutina manual mecánica y aplicación del esquema de pintura anticorrosiva y acabado (blanco blanco) apta para intemperie de estructura metálica en pasamanos, escaleras, reposapiés y estructura del piso 5.</v>
      </c>
      <c r="F4" s="230"/>
      <c r="G4" s="230"/>
    </row>
    <row r="5" spans="1:7" x14ac:dyDescent="0.25">
      <c r="A5" s="227" t="s">
        <v>64</v>
      </c>
      <c r="B5" s="228"/>
      <c r="C5" s="8" t="str">
        <f>'ACTIVIDADES(tanque 100%)'!A5</f>
        <v>1,1</v>
      </c>
      <c r="E5" s="227" t="s">
        <v>64</v>
      </c>
      <c r="F5" s="228"/>
      <c r="G5" s="8" t="str">
        <f>'ACTIVIDADES(tanque 100%)'!A36</f>
        <v>5,1</v>
      </c>
    </row>
    <row r="6" spans="1:7" x14ac:dyDescent="0.25">
      <c r="A6" s="9" t="s">
        <v>49</v>
      </c>
      <c r="B6" s="229" t="s">
        <v>52</v>
      </c>
      <c r="C6" s="229"/>
      <c r="E6" s="9" t="s">
        <v>49</v>
      </c>
      <c r="F6" s="229" t="s">
        <v>52</v>
      </c>
      <c r="G6" s="229"/>
    </row>
    <row r="7" spans="1:7" x14ac:dyDescent="0.25">
      <c r="A7" s="226" t="s">
        <v>38</v>
      </c>
      <c r="B7" s="226"/>
      <c r="C7" s="226"/>
      <c r="E7" s="226" t="s">
        <v>38</v>
      </c>
      <c r="F7" s="226"/>
      <c r="G7" s="226"/>
    </row>
    <row r="8" spans="1:7" ht="87.6" customHeight="1" x14ac:dyDescent="0.25">
      <c r="A8" s="225" t="s">
        <v>50</v>
      </c>
      <c r="B8" s="225"/>
      <c r="C8" s="225"/>
      <c r="E8" s="225" t="s">
        <v>115</v>
      </c>
      <c r="F8" s="225"/>
      <c r="G8" s="225"/>
    </row>
    <row r="9" spans="1:7" x14ac:dyDescent="0.25">
      <c r="A9" s="226" t="s">
        <v>39</v>
      </c>
      <c r="B9" s="226"/>
      <c r="C9" s="226"/>
      <c r="E9" s="226" t="s">
        <v>39</v>
      </c>
      <c r="F9" s="226"/>
      <c r="G9" s="226"/>
    </row>
    <row r="10" spans="1:7" ht="205.15" customHeight="1" x14ac:dyDescent="0.25">
      <c r="A10" s="225" t="s">
        <v>129</v>
      </c>
      <c r="B10" s="225"/>
      <c r="C10" s="225"/>
      <c r="E10" s="225" t="s">
        <v>116</v>
      </c>
      <c r="F10" s="225"/>
      <c r="G10" s="225"/>
    </row>
    <row r="11" spans="1:7" x14ac:dyDescent="0.25">
      <c r="A11" s="226" t="s">
        <v>40</v>
      </c>
      <c r="B11" s="226"/>
      <c r="C11" s="226"/>
      <c r="E11" s="226" t="s">
        <v>40</v>
      </c>
      <c r="F11" s="226"/>
      <c r="G11" s="226"/>
    </row>
    <row r="12" spans="1:7" ht="91.9" customHeight="1" x14ac:dyDescent="0.25">
      <c r="A12" s="225" t="s">
        <v>130</v>
      </c>
      <c r="B12" s="225"/>
      <c r="C12" s="225"/>
      <c r="E12" s="225" t="s">
        <v>117</v>
      </c>
      <c r="F12" s="225"/>
      <c r="G12" s="225"/>
    </row>
    <row r="13" spans="1:7" x14ac:dyDescent="0.25">
      <c r="A13" s="226" t="s">
        <v>41</v>
      </c>
      <c r="B13" s="226"/>
      <c r="C13" s="226"/>
      <c r="E13" s="226" t="s">
        <v>41</v>
      </c>
      <c r="F13" s="226"/>
      <c r="G13" s="226"/>
    </row>
    <row r="14" spans="1:7" ht="92.45" customHeight="1" x14ac:dyDescent="0.25">
      <c r="A14" s="225" t="s">
        <v>137</v>
      </c>
      <c r="B14" s="225"/>
      <c r="C14" s="225"/>
      <c r="E14" s="225" t="s">
        <v>118</v>
      </c>
      <c r="F14" s="225"/>
      <c r="G14" s="225"/>
    </row>
    <row r="15" spans="1:7" x14ac:dyDescent="0.25">
      <c r="A15" s="226" t="s">
        <v>42</v>
      </c>
      <c r="B15" s="226"/>
      <c r="C15" s="226"/>
      <c r="E15" s="226" t="s">
        <v>42</v>
      </c>
      <c r="F15" s="226"/>
      <c r="G15" s="226"/>
    </row>
    <row r="16" spans="1:7" ht="116.45" customHeight="1" x14ac:dyDescent="0.25">
      <c r="A16" s="225" t="s">
        <v>131</v>
      </c>
      <c r="B16" s="225"/>
      <c r="C16" s="225"/>
      <c r="E16" s="225" t="s">
        <v>119</v>
      </c>
      <c r="F16" s="225"/>
      <c r="G16" s="225"/>
    </row>
    <row r="17" spans="1:7" x14ac:dyDescent="0.25">
      <c r="A17" s="11" t="s">
        <v>43</v>
      </c>
      <c r="B17" s="11" t="s">
        <v>45</v>
      </c>
      <c r="C17" s="11" t="s">
        <v>46</v>
      </c>
      <c r="E17" s="11" t="s">
        <v>43</v>
      </c>
      <c r="F17" s="11" t="s">
        <v>45</v>
      </c>
      <c r="G17" s="11" t="s">
        <v>46</v>
      </c>
    </row>
    <row r="18" spans="1:7" x14ac:dyDescent="0.25">
      <c r="A18" s="12" t="s">
        <v>44</v>
      </c>
      <c r="B18" s="12" t="s">
        <v>44</v>
      </c>
      <c r="C18" s="12" t="s">
        <v>44</v>
      </c>
      <c r="E18" s="12" t="s">
        <v>44</v>
      </c>
      <c r="F18" s="12" t="s">
        <v>44</v>
      </c>
      <c r="G18" s="12" t="s">
        <v>44</v>
      </c>
    </row>
    <row r="19" spans="1:7" x14ac:dyDescent="0.25">
      <c r="A19" s="15" t="s">
        <v>132</v>
      </c>
      <c r="B19" s="15" t="s">
        <v>132</v>
      </c>
      <c r="C19" s="15" t="s">
        <v>132</v>
      </c>
      <c r="E19" s="15" t="s">
        <v>132</v>
      </c>
      <c r="F19" s="15" t="s">
        <v>132</v>
      </c>
      <c r="G19" s="15" t="s">
        <v>132</v>
      </c>
    </row>
    <row r="20" spans="1:7" x14ac:dyDescent="0.25">
      <c r="A20" s="226" t="s">
        <v>47</v>
      </c>
      <c r="B20" s="226"/>
      <c r="C20" s="226"/>
      <c r="E20" s="226" t="s">
        <v>47</v>
      </c>
      <c r="F20" s="226"/>
      <c r="G20" s="226"/>
    </row>
    <row r="21" spans="1:7" ht="159.6" customHeight="1" x14ac:dyDescent="0.25">
      <c r="A21" s="225" t="s">
        <v>138</v>
      </c>
      <c r="B21" s="225"/>
      <c r="C21" s="225"/>
      <c r="E21" s="225" t="s">
        <v>120</v>
      </c>
      <c r="F21" s="225"/>
      <c r="G21" s="225"/>
    </row>
    <row r="22" spans="1:7" x14ac:dyDescent="0.25">
      <c r="A22" s="7"/>
    </row>
    <row r="23" spans="1:7" ht="15.75" x14ac:dyDescent="0.25">
      <c r="A23" s="10" t="s">
        <v>48</v>
      </c>
      <c r="B23" s="231">
        <v>2</v>
      </c>
      <c r="C23" s="231"/>
      <c r="E23" s="10" t="s">
        <v>48</v>
      </c>
      <c r="F23" s="231" t="str">
        <f>'ACTIVIDADES(tanque 100%)'!A37</f>
        <v>6,0</v>
      </c>
      <c r="G23" s="231"/>
    </row>
    <row r="24" spans="1:7" ht="15.75" x14ac:dyDescent="0.25">
      <c r="A24" s="231" t="str">
        <f>+'ACTIVIDADES(tanque 100%)'!B6</f>
        <v>Mantenimiento de cubiertas mediante impermeabilización con manto asfáltico</v>
      </c>
      <c r="B24" s="231"/>
      <c r="C24" s="231"/>
      <c r="E24" s="231" t="str">
        <f>'ACTIVIDADES(tanque 100%)'!B37</f>
        <v>MANTENIMIENTO PUERTAS DE VIDRIOS</v>
      </c>
      <c r="F24" s="231"/>
      <c r="G24" s="231"/>
    </row>
    <row r="25" spans="1:7" ht="49.9" customHeight="1" x14ac:dyDescent="0.25">
      <c r="A25" s="230" t="str">
        <f>'ACTIVIDADES(tanque 100%)'!B8</f>
        <v>Suministro e instalación de materiales impermeabilizantes tipo manto asfáltico, con el objetivo de preservar la integridad estructural de cubiertas y superficies expuestas a la intemperie.</v>
      </c>
      <c r="B25" s="230"/>
      <c r="C25" s="230"/>
      <c r="E25" s="230" t="str">
        <f>'ACTIVIDADES(tanque 100%)'!B39</f>
        <v>Mantenimiento puertas de vidrio edificio con inclusión de repuestos</v>
      </c>
      <c r="F25" s="230"/>
      <c r="G25" s="230"/>
    </row>
    <row r="26" spans="1:7" x14ac:dyDescent="0.25">
      <c r="A26" s="227" t="s">
        <v>64</v>
      </c>
      <c r="B26" s="228"/>
      <c r="C26" s="8" t="str">
        <f>+'ACTIVIDADES(tanque 100%)'!A8</f>
        <v>2,1</v>
      </c>
      <c r="E26" s="227" t="s">
        <v>64</v>
      </c>
      <c r="F26" s="228"/>
      <c r="G26" s="8" t="str">
        <f>'ACTIVIDADES(tanque 100%)'!A39</f>
        <v>6,1</v>
      </c>
    </row>
    <row r="27" spans="1:7" x14ac:dyDescent="0.25">
      <c r="A27" s="9" t="s">
        <v>49</v>
      </c>
      <c r="B27" s="229" t="s">
        <v>52</v>
      </c>
      <c r="C27" s="229"/>
      <c r="E27" s="9" t="s">
        <v>49</v>
      </c>
      <c r="F27" s="229" t="s">
        <v>121</v>
      </c>
      <c r="G27" s="229"/>
    </row>
    <row r="28" spans="1:7" x14ac:dyDescent="0.25">
      <c r="A28" s="226" t="s">
        <v>38</v>
      </c>
      <c r="B28" s="226"/>
      <c r="C28" s="226"/>
      <c r="E28" s="226" t="s">
        <v>38</v>
      </c>
      <c r="F28" s="226"/>
      <c r="G28" s="226"/>
    </row>
    <row r="29" spans="1:7" ht="87.6" customHeight="1" x14ac:dyDescent="0.25">
      <c r="A29" s="225" t="s">
        <v>134</v>
      </c>
      <c r="B29" s="225"/>
      <c r="C29" s="225"/>
      <c r="E29" s="225" t="s">
        <v>122</v>
      </c>
      <c r="F29" s="225"/>
      <c r="G29" s="225"/>
    </row>
    <row r="30" spans="1:7" x14ac:dyDescent="0.25">
      <c r="A30" s="226" t="s">
        <v>39</v>
      </c>
      <c r="B30" s="226"/>
      <c r="C30" s="226"/>
      <c r="E30" s="226" t="s">
        <v>39</v>
      </c>
      <c r="F30" s="226"/>
      <c r="G30" s="226"/>
    </row>
    <row r="31" spans="1:7" ht="229.15" customHeight="1" x14ac:dyDescent="0.25">
      <c r="A31" s="225" t="s">
        <v>135</v>
      </c>
      <c r="B31" s="225"/>
      <c r="C31" s="225"/>
      <c r="E31" s="225" t="s">
        <v>123</v>
      </c>
      <c r="F31" s="225"/>
      <c r="G31" s="225"/>
    </row>
    <row r="32" spans="1:7" x14ac:dyDescent="0.25">
      <c r="A32" s="226" t="s">
        <v>40</v>
      </c>
      <c r="B32" s="226"/>
      <c r="C32" s="226"/>
      <c r="E32" s="226" t="s">
        <v>40</v>
      </c>
      <c r="F32" s="226"/>
      <c r="G32" s="226"/>
    </row>
    <row r="33" spans="1:7" ht="230.45" customHeight="1" x14ac:dyDescent="0.25">
      <c r="A33" s="225" t="s">
        <v>136</v>
      </c>
      <c r="B33" s="225"/>
      <c r="C33" s="225"/>
      <c r="E33" s="225" t="s">
        <v>124</v>
      </c>
      <c r="F33" s="225"/>
      <c r="G33" s="225"/>
    </row>
    <row r="34" spans="1:7" x14ac:dyDescent="0.25">
      <c r="A34" s="226" t="s">
        <v>41</v>
      </c>
      <c r="B34" s="226"/>
      <c r="C34" s="226"/>
      <c r="E34" s="226" t="s">
        <v>41</v>
      </c>
      <c r="F34" s="226"/>
      <c r="G34" s="226"/>
    </row>
    <row r="35" spans="1:7" ht="261" customHeight="1" x14ac:dyDescent="0.25">
      <c r="A35" s="225" t="s">
        <v>139</v>
      </c>
      <c r="B35" s="225"/>
      <c r="C35" s="225"/>
      <c r="E35" s="225" t="s">
        <v>125</v>
      </c>
      <c r="F35" s="225"/>
      <c r="G35" s="225"/>
    </row>
    <row r="36" spans="1:7" x14ac:dyDescent="0.25">
      <c r="A36" s="226" t="s">
        <v>42</v>
      </c>
      <c r="B36" s="226"/>
      <c r="C36" s="226"/>
      <c r="E36" s="226" t="s">
        <v>42</v>
      </c>
      <c r="F36" s="226"/>
      <c r="G36" s="226"/>
    </row>
    <row r="37" spans="1:7" ht="101.45" customHeight="1" x14ac:dyDescent="0.25">
      <c r="A37" s="225" t="s">
        <v>53</v>
      </c>
      <c r="B37" s="225"/>
      <c r="C37" s="225"/>
      <c r="E37" s="225" t="s">
        <v>126</v>
      </c>
      <c r="F37" s="225"/>
      <c r="G37" s="225"/>
    </row>
    <row r="38" spans="1:7" x14ac:dyDescent="0.25">
      <c r="A38" s="11" t="s">
        <v>43</v>
      </c>
      <c r="B38" s="11" t="s">
        <v>45</v>
      </c>
      <c r="C38" s="11" t="s">
        <v>46</v>
      </c>
      <c r="E38" s="11" t="s">
        <v>43</v>
      </c>
      <c r="F38" s="11" t="s">
        <v>45</v>
      </c>
      <c r="G38" s="11" t="s">
        <v>46</v>
      </c>
    </row>
    <row r="39" spans="1:7" x14ac:dyDescent="0.25">
      <c r="A39" s="12" t="s">
        <v>44</v>
      </c>
      <c r="B39" s="12" t="s">
        <v>44</v>
      </c>
      <c r="C39" s="12" t="s">
        <v>44</v>
      </c>
      <c r="E39" s="12" t="s">
        <v>44</v>
      </c>
      <c r="F39" s="12" t="s">
        <v>44</v>
      </c>
      <c r="G39" s="12" t="s">
        <v>44</v>
      </c>
    </row>
    <row r="40" spans="1:7" x14ac:dyDescent="0.25">
      <c r="A40" s="15" t="s">
        <v>132</v>
      </c>
      <c r="B40" s="15" t="s">
        <v>132</v>
      </c>
      <c r="C40" s="15" t="s">
        <v>132</v>
      </c>
      <c r="E40" s="15" t="s">
        <v>132</v>
      </c>
      <c r="F40" s="15" t="s">
        <v>132</v>
      </c>
      <c r="G40" s="15" t="s">
        <v>132</v>
      </c>
    </row>
    <row r="41" spans="1:7" x14ac:dyDescent="0.25">
      <c r="A41" s="226" t="s">
        <v>47</v>
      </c>
      <c r="B41" s="226"/>
      <c r="C41" s="226"/>
      <c r="E41" s="226" t="s">
        <v>47</v>
      </c>
      <c r="F41" s="226"/>
      <c r="G41" s="226"/>
    </row>
    <row r="42" spans="1:7" ht="336.6" customHeight="1" x14ac:dyDescent="0.25">
      <c r="A42" s="225" t="s">
        <v>54</v>
      </c>
      <c r="B42" s="225"/>
      <c r="C42" s="225"/>
      <c r="E42" s="225" t="s">
        <v>127</v>
      </c>
      <c r="F42" s="225"/>
      <c r="G42" s="225"/>
    </row>
    <row r="44" spans="1:7" ht="15.75" x14ac:dyDescent="0.25">
      <c r="A44" s="10" t="s">
        <v>48</v>
      </c>
      <c r="B44" s="231">
        <v>3</v>
      </c>
      <c r="C44" s="231"/>
    </row>
    <row r="45" spans="1:7" ht="15.75" x14ac:dyDescent="0.25">
      <c r="A45" s="231" t="str">
        <f>+'ACTIVIDADES(tanque 100%)'!B9</f>
        <v>MANTENIMIENTO BORDES DE FACHADAS</v>
      </c>
      <c r="B45" s="231"/>
      <c r="C45" s="231"/>
    </row>
    <row r="46" spans="1:7" ht="51" customHeight="1" x14ac:dyDescent="0.25">
      <c r="A46" s="230" t="str">
        <f>'ACTIVIDADES(tanque 100%)'!B11</f>
        <v>Mantenimiento correctivo y preventivo del borde inferior de la fachada, el cual está compuesto por elementos en aluminio y Alucobond, mediante la instalación de un perfil gotero en aluminio anodizado.</v>
      </c>
      <c r="B46" s="230"/>
      <c r="C46" s="230"/>
    </row>
    <row r="47" spans="1:7" x14ac:dyDescent="0.25">
      <c r="A47" s="227" t="s">
        <v>64</v>
      </c>
      <c r="B47" s="228"/>
      <c r="C47" s="8" t="str">
        <f>+'ACTIVIDADES(tanque 100%)'!A11</f>
        <v>3,1</v>
      </c>
    </row>
    <row r="48" spans="1:7" x14ac:dyDescent="0.25">
      <c r="A48" s="9" t="s">
        <v>49</v>
      </c>
      <c r="B48" s="229" t="s">
        <v>55</v>
      </c>
      <c r="C48" s="229"/>
    </row>
    <row r="49" spans="1:3" x14ac:dyDescent="0.25">
      <c r="A49" s="226" t="s">
        <v>38</v>
      </c>
      <c r="B49" s="226"/>
      <c r="C49" s="226"/>
    </row>
    <row r="50" spans="1:3" ht="81.599999999999994" customHeight="1" x14ac:dyDescent="0.25">
      <c r="A50" s="225" t="s">
        <v>56</v>
      </c>
      <c r="B50" s="225"/>
      <c r="C50" s="225"/>
    </row>
    <row r="51" spans="1:3" x14ac:dyDescent="0.25">
      <c r="A51" s="226" t="s">
        <v>39</v>
      </c>
      <c r="B51" s="226"/>
      <c r="C51" s="226"/>
    </row>
    <row r="52" spans="1:3" ht="196.15" customHeight="1" x14ac:dyDescent="0.25">
      <c r="A52" s="225" t="s">
        <v>58</v>
      </c>
      <c r="B52" s="225"/>
      <c r="C52" s="225"/>
    </row>
    <row r="53" spans="1:3" x14ac:dyDescent="0.25">
      <c r="A53" s="226" t="s">
        <v>40</v>
      </c>
      <c r="B53" s="226"/>
      <c r="C53" s="226"/>
    </row>
    <row r="54" spans="1:3" ht="66" customHeight="1" x14ac:dyDescent="0.25">
      <c r="A54" s="225" t="s">
        <v>57</v>
      </c>
      <c r="B54" s="225"/>
      <c r="C54" s="225"/>
    </row>
    <row r="55" spans="1:3" x14ac:dyDescent="0.25">
      <c r="A55" s="226" t="s">
        <v>41</v>
      </c>
      <c r="B55" s="226"/>
      <c r="C55" s="226"/>
    </row>
    <row r="56" spans="1:3" ht="62.45" customHeight="1" x14ac:dyDescent="0.25">
      <c r="A56" s="225" t="s">
        <v>59</v>
      </c>
      <c r="B56" s="225"/>
      <c r="C56" s="225"/>
    </row>
    <row r="57" spans="1:3" x14ac:dyDescent="0.25">
      <c r="A57" s="226" t="s">
        <v>42</v>
      </c>
      <c r="B57" s="226"/>
      <c r="C57" s="226"/>
    </row>
    <row r="58" spans="1:3" ht="66.599999999999994" customHeight="1" x14ac:dyDescent="0.25">
      <c r="A58" s="225" t="s">
        <v>60</v>
      </c>
      <c r="B58" s="225"/>
      <c r="C58" s="225"/>
    </row>
    <row r="59" spans="1:3" x14ac:dyDescent="0.25">
      <c r="A59" s="11" t="s">
        <v>43</v>
      </c>
      <c r="B59" s="11" t="s">
        <v>45</v>
      </c>
      <c r="C59" s="11" t="s">
        <v>46</v>
      </c>
    </row>
    <row r="60" spans="1:3" x14ac:dyDescent="0.25">
      <c r="A60" s="12" t="s">
        <v>44</v>
      </c>
      <c r="B60" s="12" t="s">
        <v>44</v>
      </c>
      <c r="C60" s="12" t="s">
        <v>44</v>
      </c>
    </row>
    <row r="61" spans="1:3" x14ac:dyDescent="0.25">
      <c r="A61" s="15" t="s">
        <v>132</v>
      </c>
      <c r="B61" s="15" t="s">
        <v>132</v>
      </c>
      <c r="C61" s="15" t="s">
        <v>132</v>
      </c>
    </row>
    <row r="62" spans="1:3" x14ac:dyDescent="0.25">
      <c r="A62" s="226" t="s">
        <v>47</v>
      </c>
      <c r="B62" s="226"/>
      <c r="C62" s="226"/>
    </row>
    <row r="63" spans="1:3" ht="60.6" customHeight="1" x14ac:dyDescent="0.25">
      <c r="A63" s="225" t="s">
        <v>61</v>
      </c>
      <c r="B63" s="225"/>
      <c r="C63" s="225"/>
    </row>
    <row r="65" spans="1:3" ht="15.75" x14ac:dyDescent="0.25">
      <c r="A65" s="10" t="s">
        <v>48</v>
      </c>
      <c r="B65" s="231">
        <v>4</v>
      </c>
      <c r="C65" s="231"/>
    </row>
    <row r="66" spans="1:3" ht="15.75" x14ac:dyDescent="0.25">
      <c r="A66" s="231" t="str">
        <f>'ACTIVIDADES(tanque 100%)'!B12</f>
        <v>MANTENIMIENTO Y MEJORA DEL SISTEMA DE AGUA POTABLE</v>
      </c>
      <c r="B66" s="231"/>
      <c r="C66" s="231"/>
    </row>
    <row r="67" spans="1:3" ht="15.75" x14ac:dyDescent="0.25">
      <c r="A67" s="232" t="str">
        <f>'ACTIVIDADES(tanque 100%)'!B13</f>
        <v>CONSTRUCCIÓN DE TANQUE SEMIENTERRADO DE CONCRETO IMPERMEABLE</v>
      </c>
      <c r="B67" s="233"/>
      <c r="C67" s="234"/>
    </row>
    <row r="68" spans="1:3" ht="126" customHeight="1" x14ac:dyDescent="0.25">
      <c r="A68" s="230" t="str">
        <f>'ACTIVIDADES(tanque 100%)'!B14 &amp; ", " &amp; 'ACTIVIDADES(tanque 100%)'!B15 &amp; ", " &amp; 'ACTIVIDADES(tanque 100%)'!B16  &amp;", "&amp; 'ACTIVIDADES(tanque 100%)'!B17  &amp;", "&amp; 'ACTIVIDADES(tanque 100%)'!B18  &amp;", "&amp; 'ACTIVIDADES(tanque 100%)'!B19  &amp;", "&amp; 'ACTIVIDADES(tanque 100%)'!B20  &amp;", "&amp; 'ACTIVIDADES(tanque 100%)'!B21  &amp;", "&amp; 'ACTIVIDADES(tanque 100%)'!B22</f>
        <v>Replanteo de tanque y equipos , Retiro y resiembra de cesped tipo Bermuda, Excavación , Relleno Seleccionado e=0.60m Zahorra compactada al 95% Próctor Modificado, Concreto pobre e=0.05m  fc´=2.500psi, Concreto Fondo e=0.40m  Fc¨= 5.000 psi (incluye impermeabilizante integral, cinta pvc para juntas, impermeabilizante caras expuestas al agua, enchapes), Concreto Muros e=0.40m  Fc= 5.000 psi (incluye impermeabilizante integral, impermeabilizante caras expustas al agua, enchapes, pasnte de tuberías), Concreto Tapa e=0.25m  Fc¨= 5.000 psi (incluye impermeabilizante integral, impermeabilizante caras expustas al agua, enchapes, pasnte de tuberías, dos escotillas .60x.60m para inspección y acceso), Acero Fy=4200kg/cm2</v>
      </c>
      <c r="B68" s="230"/>
      <c r="C68" s="230"/>
    </row>
    <row r="69" spans="1:3" ht="28.5" x14ac:dyDescent="0.25">
      <c r="A69" s="227" t="s">
        <v>64</v>
      </c>
      <c r="B69" s="228"/>
      <c r="C69" s="8" t="s">
        <v>157</v>
      </c>
    </row>
    <row r="70" spans="1:3" x14ac:dyDescent="0.25">
      <c r="A70" s="9" t="s">
        <v>49</v>
      </c>
      <c r="B70" s="229" t="s">
        <v>62</v>
      </c>
      <c r="C70" s="229"/>
    </row>
    <row r="71" spans="1:3" x14ac:dyDescent="0.25">
      <c r="A71" s="226" t="s">
        <v>38</v>
      </c>
      <c r="B71" s="226"/>
      <c r="C71" s="226"/>
    </row>
    <row r="72" spans="1:3" ht="142.15" customHeight="1" x14ac:dyDescent="0.25">
      <c r="A72" s="225" t="s">
        <v>227</v>
      </c>
      <c r="B72" s="225"/>
      <c r="C72" s="225"/>
    </row>
    <row r="73" spans="1:3" x14ac:dyDescent="0.25">
      <c r="A73" s="226" t="s">
        <v>39</v>
      </c>
      <c r="B73" s="226"/>
      <c r="C73" s="226"/>
    </row>
    <row r="74" spans="1:3" ht="326.45" customHeight="1" x14ac:dyDescent="0.25">
      <c r="A74" s="225" t="s">
        <v>228</v>
      </c>
      <c r="B74" s="225"/>
      <c r="C74" s="225"/>
    </row>
    <row r="75" spans="1:3" x14ac:dyDescent="0.25">
      <c r="A75" s="226" t="s">
        <v>40</v>
      </c>
      <c r="B75" s="226"/>
      <c r="C75" s="226"/>
    </row>
    <row r="76" spans="1:3" ht="181.15" customHeight="1" x14ac:dyDescent="0.25">
      <c r="A76" s="225" t="s">
        <v>144</v>
      </c>
      <c r="B76" s="225"/>
      <c r="C76" s="225"/>
    </row>
    <row r="77" spans="1:3" x14ac:dyDescent="0.25">
      <c r="A77" s="226" t="s">
        <v>41</v>
      </c>
      <c r="B77" s="226"/>
      <c r="C77" s="226"/>
    </row>
    <row r="78" spans="1:3" ht="121.15" customHeight="1" x14ac:dyDescent="0.25">
      <c r="A78" s="225" t="s">
        <v>145</v>
      </c>
      <c r="B78" s="225"/>
      <c r="C78" s="225"/>
    </row>
    <row r="79" spans="1:3" x14ac:dyDescent="0.25">
      <c r="A79" s="226" t="s">
        <v>42</v>
      </c>
      <c r="B79" s="226"/>
      <c r="C79" s="226"/>
    </row>
    <row r="80" spans="1:3" ht="88.9" customHeight="1" x14ac:dyDescent="0.25">
      <c r="A80" s="225" t="s">
        <v>146</v>
      </c>
      <c r="B80" s="225"/>
      <c r="C80" s="225"/>
    </row>
    <row r="81" spans="1:3" x14ac:dyDescent="0.25">
      <c r="A81" s="11" t="s">
        <v>43</v>
      </c>
      <c r="B81" s="11" t="s">
        <v>45</v>
      </c>
      <c r="C81" s="11" t="s">
        <v>46</v>
      </c>
    </row>
    <row r="82" spans="1:3" x14ac:dyDescent="0.25">
      <c r="A82" s="12" t="s">
        <v>44</v>
      </c>
      <c r="B82" s="12" t="s">
        <v>44</v>
      </c>
      <c r="C82" s="12" t="s">
        <v>44</v>
      </c>
    </row>
    <row r="83" spans="1:3" x14ac:dyDescent="0.25">
      <c r="A83" s="15" t="s">
        <v>132</v>
      </c>
      <c r="B83" s="15" t="s">
        <v>132</v>
      </c>
      <c r="C83" s="15" t="s">
        <v>132</v>
      </c>
    </row>
    <row r="84" spans="1:3" x14ac:dyDescent="0.25">
      <c r="A84" s="226" t="s">
        <v>47</v>
      </c>
      <c r="B84" s="226"/>
      <c r="C84" s="226"/>
    </row>
    <row r="85" spans="1:3" ht="105.6" customHeight="1" x14ac:dyDescent="0.25">
      <c r="A85" s="225" t="s">
        <v>226</v>
      </c>
      <c r="B85" s="225"/>
      <c r="C85" s="225"/>
    </row>
    <row r="86" spans="1:3" ht="15.75" x14ac:dyDescent="0.25">
      <c r="A86" s="232" t="str">
        <f>'ACTIVIDADES(tanque 100%)'!B23</f>
        <v>SISTEMA HIDRONUEMÁTICO</v>
      </c>
      <c r="B86" s="233"/>
      <c r="C86" s="234"/>
    </row>
    <row r="87" spans="1:3" ht="34.15" customHeight="1" x14ac:dyDescent="0.25">
      <c r="A87" s="225" t="s">
        <v>172</v>
      </c>
      <c r="B87" s="225"/>
      <c r="C87" s="225"/>
    </row>
    <row r="88" spans="1:3" x14ac:dyDescent="0.25">
      <c r="A88" s="230" t="str">
        <f>'ACTIVIDADES(tanque 100%)'!B24</f>
        <v>Derivación de la red hidráulica existente hacia el nuevo cuarto de equipos tubería PVCP 2", incluye cheques, accesorios, pasantes, excavación, rellenos.</v>
      </c>
      <c r="B88" s="230"/>
      <c r="C88" s="230"/>
    </row>
    <row r="89" spans="1:3" x14ac:dyDescent="0.25">
      <c r="A89" s="227" t="s">
        <v>64</v>
      </c>
      <c r="B89" s="228"/>
      <c r="C89" s="8" t="str">
        <f>'ACTIVIDADES(tanque 100%)'!A24</f>
        <v>4,10</v>
      </c>
    </row>
    <row r="90" spans="1:3" x14ac:dyDescent="0.25">
      <c r="A90" s="9" t="s">
        <v>49</v>
      </c>
      <c r="B90" s="229" t="s">
        <v>63</v>
      </c>
      <c r="C90" s="229"/>
    </row>
    <row r="91" spans="1:3" x14ac:dyDescent="0.25">
      <c r="A91" s="226" t="s">
        <v>38</v>
      </c>
      <c r="B91" s="226"/>
      <c r="C91" s="226"/>
    </row>
    <row r="92" spans="1:3" ht="90.6" customHeight="1" x14ac:dyDescent="0.25">
      <c r="A92" s="225" t="s">
        <v>173</v>
      </c>
      <c r="B92" s="225"/>
      <c r="C92" s="225"/>
    </row>
    <row r="93" spans="1:3" x14ac:dyDescent="0.25">
      <c r="A93" s="226" t="s">
        <v>39</v>
      </c>
      <c r="B93" s="226"/>
      <c r="C93" s="226"/>
    </row>
    <row r="94" spans="1:3" ht="270.60000000000002" customHeight="1" x14ac:dyDescent="0.25">
      <c r="A94" s="225" t="s">
        <v>174</v>
      </c>
      <c r="B94" s="225"/>
      <c r="C94" s="225"/>
    </row>
    <row r="95" spans="1:3" x14ac:dyDescent="0.25">
      <c r="A95" s="226" t="s">
        <v>40</v>
      </c>
      <c r="B95" s="226"/>
      <c r="C95" s="226"/>
    </row>
    <row r="96" spans="1:3" ht="119.45" customHeight="1" x14ac:dyDescent="0.25">
      <c r="A96" s="225" t="s">
        <v>175</v>
      </c>
      <c r="B96" s="225"/>
      <c r="C96" s="225"/>
    </row>
    <row r="97" spans="1:3" x14ac:dyDescent="0.25">
      <c r="A97" s="226" t="s">
        <v>41</v>
      </c>
      <c r="B97" s="226"/>
      <c r="C97" s="226"/>
    </row>
    <row r="98" spans="1:3" ht="88.9" customHeight="1" x14ac:dyDescent="0.25">
      <c r="A98" s="225" t="s">
        <v>176</v>
      </c>
      <c r="B98" s="225"/>
      <c r="C98" s="225"/>
    </row>
    <row r="99" spans="1:3" x14ac:dyDescent="0.25">
      <c r="A99" s="226" t="s">
        <v>42</v>
      </c>
      <c r="B99" s="226"/>
      <c r="C99" s="226"/>
    </row>
    <row r="100" spans="1:3" ht="77.45" customHeight="1" x14ac:dyDescent="0.25">
      <c r="A100" s="225" t="s">
        <v>177</v>
      </c>
      <c r="B100" s="225"/>
      <c r="C100" s="225"/>
    </row>
    <row r="101" spans="1:3" x14ac:dyDescent="0.25">
      <c r="A101" s="11" t="s">
        <v>43</v>
      </c>
      <c r="B101" s="11" t="s">
        <v>45</v>
      </c>
      <c r="C101" s="11" t="s">
        <v>46</v>
      </c>
    </row>
    <row r="102" spans="1:3" x14ac:dyDescent="0.25">
      <c r="A102" s="12" t="s">
        <v>44</v>
      </c>
      <c r="B102" s="12" t="s">
        <v>44</v>
      </c>
      <c r="C102" s="12" t="s">
        <v>44</v>
      </c>
    </row>
    <row r="103" spans="1:3" x14ac:dyDescent="0.25">
      <c r="A103" s="15" t="s">
        <v>132</v>
      </c>
      <c r="B103" s="15" t="s">
        <v>132</v>
      </c>
      <c r="C103" s="15" t="s">
        <v>132</v>
      </c>
    </row>
    <row r="104" spans="1:3" x14ac:dyDescent="0.25">
      <c r="A104" s="226" t="s">
        <v>47</v>
      </c>
      <c r="B104" s="226"/>
      <c r="C104" s="226"/>
    </row>
    <row r="105" spans="1:3" ht="91.15" customHeight="1" x14ac:dyDescent="0.25">
      <c r="A105" s="225" t="s">
        <v>178</v>
      </c>
      <c r="B105" s="225"/>
      <c r="C105" s="225"/>
    </row>
    <row r="106" spans="1:3" ht="32.450000000000003" customHeight="1" x14ac:dyDescent="0.25">
      <c r="A106" s="230" t="str">
        <f>'ACTIVIDADES(tanque 100%)'!B25</f>
        <v>Instalación y puesta de bomba con variador de frecuencia (VFD o inverter), 8 litros por segundo y 55 Metros columna de agua.</v>
      </c>
      <c r="B106" s="230"/>
      <c r="C106" s="230"/>
    </row>
    <row r="107" spans="1:3" x14ac:dyDescent="0.25">
      <c r="A107" s="227" t="s">
        <v>64</v>
      </c>
      <c r="B107" s="228"/>
      <c r="C107" s="8" t="str">
        <f>'ACTIVIDADES(tanque 100%)'!A25</f>
        <v>4,11</v>
      </c>
    </row>
    <row r="108" spans="1:3" x14ac:dyDescent="0.25">
      <c r="A108" s="9" t="s">
        <v>49</v>
      </c>
      <c r="B108" s="229" t="s">
        <v>62</v>
      </c>
      <c r="C108" s="229"/>
    </row>
    <row r="109" spans="1:3" x14ac:dyDescent="0.25">
      <c r="A109" s="226" t="s">
        <v>38</v>
      </c>
      <c r="B109" s="226"/>
      <c r="C109" s="226"/>
    </row>
    <row r="110" spans="1:3" ht="75.599999999999994" customHeight="1" x14ac:dyDescent="0.25">
      <c r="A110" s="225" t="s">
        <v>179</v>
      </c>
      <c r="B110" s="225"/>
      <c r="C110" s="225"/>
    </row>
    <row r="111" spans="1:3" x14ac:dyDescent="0.25">
      <c r="A111" s="226" t="s">
        <v>39</v>
      </c>
      <c r="B111" s="226"/>
      <c r="C111" s="226"/>
    </row>
    <row r="112" spans="1:3" ht="329.45" customHeight="1" x14ac:dyDescent="0.25">
      <c r="A112" s="225" t="s">
        <v>180</v>
      </c>
      <c r="B112" s="225"/>
      <c r="C112" s="225"/>
    </row>
    <row r="113" spans="1:3" x14ac:dyDescent="0.25">
      <c r="A113" s="226" t="s">
        <v>40</v>
      </c>
      <c r="B113" s="226"/>
      <c r="C113" s="226"/>
    </row>
    <row r="114" spans="1:3" ht="130.9" customHeight="1" x14ac:dyDescent="0.25">
      <c r="A114" s="225" t="s">
        <v>181</v>
      </c>
      <c r="B114" s="225"/>
      <c r="C114" s="225"/>
    </row>
    <row r="115" spans="1:3" x14ac:dyDescent="0.25">
      <c r="A115" s="226" t="s">
        <v>41</v>
      </c>
      <c r="B115" s="226"/>
      <c r="C115" s="226"/>
    </row>
    <row r="116" spans="1:3" ht="120.6" customHeight="1" x14ac:dyDescent="0.25">
      <c r="A116" s="225" t="s">
        <v>182</v>
      </c>
      <c r="B116" s="225"/>
      <c r="C116" s="225"/>
    </row>
    <row r="117" spans="1:3" x14ac:dyDescent="0.25">
      <c r="A117" s="226" t="s">
        <v>42</v>
      </c>
      <c r="B117" s="226"/>
      <c r="C117" s="226"/>
    </row>
    <row r="118" spans="1:3" ht="138" customHeight="1" x14ac:dyDescent="0.25">
      <c r="A118" s="225" t="s">
        <v>183</v>
      </c>
      <c r="B118" s="225"/>
      <c r="C118" s="225"/>
    </row>
    <row r="119" spans="1:3" x14ac:dyDescent="0.25">
      <c r="A119" s="11" t="s">
        <v>43</v>
      </c>
      <c r="B119" s="11" t="s">
        <v>45</v>
      </c>
      <c r="C119" s="11" t="s">
        <v>46</v>
      </c>
    </row>
    <row r="120" spans="1:3" x14ac:dyDescent="0.25">
      <c r="A120" s="12" t="s">
        <v>44</v>
      </c>
      <c r="B120" s="12" t="s">
        <v>44</v>
      </c>
      <c r="C120" s="12" t="s">
        <v>44</v>
      </c>
    </row>
    <row r="121" spans="1:3" x14ac:dyDescent="0.25">
      <c r="A121" s="15" t="s">
        <v>132</v>
      </c>
      <c r="B121" s="15" t="s">
        <v>132</v>
      </c>
      <c r="C121" s="15" t="s">
        <v>132</v>
      </c>
    </row>
    <row r="122" spans="1:3" x14ac:dyDescent="0.25">
      <c r="A122" s="226" t="s">
        <v>47</v>
      </c>
      <c r="B122" s="226"/>
      <c r="C122" s="226"/>
    </row>
    <row r="123" spans="1:3" ht="91.9" customHeight="1" x14ac:dyDescent="0.25">
      <c r="A123" s="225" t="s">
        <v>184</v>
      </c>
      <c r="B123" s="225"/>
      <c r="C123" s="225"/>
    </row>
    <row r="124" spans="1:3" x14ac:dyDescent="0.25">
      <c r="A124" s="230" t="str">
        <f>'ACTIVIDADES(tanque 100%)'!B25</f>
        <v>Instalación y puesta de bomba con variador de frecuencia (VFD o inverter), 8 litros por segundo y 55 Metros columna de agua.</v>
      </c>
      <c r="B124" s="230"/>
      <c r="C124" s="230"/>
    </row>
    <row r="125" spans="1:3" x14ac:dyDescent="0.25">
      <c r="A125" s="227" t="s">
        <v>64</v>
      </c>
      <c r="B125" s="228"/>
      <c r="C125" s="8" t="str">
        <f>'ACTIVIDADES(tanque 100%)'!A25</f>
        <v>4,11</v>
      </c>
    </row>
    <row r="126" spans="1:3" x14ac:dyDescent="0.25">
      <c r="A126" s="9" t="s">
        <v>49</v>
      </c>
      <c r="B126" s="229" t="s">
        <v>62</v>
      </c>
      <c r="C126" s="229"/>
    </row>
    <row r="127" spans="1:3" x14ac:dyDescent="0.25">
      <c r="A127" s="226" t="s">
        <v>38</v>
      </c>
      <c r="B127" s="226"/>
      <c r="C127" s="226"/>
    </row>
    <row r="128" spans="1:3" ht="67.150000000000006" customHeight="1" x14ac:dyDescent="0.25">
      <c r="A128" s="225" t="s">
        <v>67</v>
      </c>
      <c r="B128" s="225"/>
      <c r="C128" s="225"/>
    </row>
    <row r="129" spans="1:3" x14ac:dyDescent="0.25">
      <c r="A129" s="226" t="s">
        <v>39</v>
      </c>
      <c r="B129" s="226"/>
      <c r="C129" s="226"/>
    </row>
    <row r="130" spans="1:3" ht="273" customHeight="1" x14ac:dyDescent="0.25">
      <c r="A130" s="225" t="s">
        <v>68</v>
      </c>
      <c r="B130" s="225"/>
      <c r="C130" s="225"/>
    </row>
    <row r="131" spans="1:3" x14ac:dyDescent="0.25">
      <c r="A131" s="226" t="s">
        <v>40</v>
      </c>
      <c r="B131" s="226"/>
      <c r="C131" s="226"/>
    </row>
    <row r="132" spans="1:3" ht="58.9" customHeight="1" x14ac:dyDescent="0.25">
      <c r="A132" s="225" t="s">
        <v>76</v>
      </c>
      <c r="B132" s="225"/>
      <c r="C132" s="225"/>
    </row>
    <row r="133" spans="1:3" x14ac:dyDescent="0.25">
      <c r="A133" s="226" t="s">
        <v>41</v>
      </c>
      <c r="B133" s="226"/>
      <c r="C133" s="226"/>
    </row>
    <row r="134" spans="1:3" ht="106.15" customHeight="1" x14ac:dyDescent="0.25">
      <c r="A134" s="225" t="s">
        <v>70</v>
      </c>
      <c r="B134" s="225"/>
      <c r="C134" s="225"/>
    </row>
    <row r="135" spans="1:3" x14ac:dyDescent="0.25">
      <c r="A135" s="226" t="s">
        <v>42</v>
      </c>
      <c r="B135" s="226"/>
      <c r="C135" s="226"/>
    </row>
    <row r="136" spans="1:3" ht="61.9" customHeight="1" x14ac:dyDescent="0.25">
      <c r="A136" s="225" t="s">
        <v>69</v>
      </c>
      <c r="B136" s="225"/>
      <c r="C136" s="225"/>
    </row>
    <row r="137" spans="1:3" x14ac:dyDescent="0.25">
      <c r="A137" s="11" t="s">
        <v>43</v>
      </c>
      <c r="B137" s="11" t="s">
        <v>45</v>
      </c>
      <c r="C137" s="11" t="s">
        <v>46</v>
      </c>
    </row>
    <row r="138" spans="1:3" x14ac:dyDescent="0.25">
      <c r="A138" s="12" t="s">
        <v>44</v>
      </c>
      <c r="B138" s="12" t="s">
        <v>44</v>
      </c>
      <c r="C138" s="12" t="s">
        <v>44</v>
      </c>
    </row>
    <row r="139" spans="1:3" x14ac:dyDescent="0.25">
      <c r="A139" s="15" t="s">
        <v>132</v>
      </c>
      <c r="B139" s="15" t="s">
        <v>132</v>
      </c>
      <c r="C139" s="15" t="s">
        <v>132</v>
      </c>
    </row>
    <row r="140" spans="1:3" x14ac:dyDescent="0.25">
      <c r="A140" s="226" t="s">
        <v>47</v>
      </c>
      <c r="B140" s="226"/>
      <c r="C140" s="226"/>
    </row>
    <row r="141" spans="1:3" ht="76.900000000000006" customHeight="1" x14ac:dyDescent="0.25">
      <c r="A141" s="225" t="s">
        <v>77</v>
      </c>
      <c r="B141" s="225"/>
      <c r="C141" s="225"/>
    </row>
    <row r="142" spans="1:3" x14ac:dyDescent="0.25">
      <c r="A142" s="230" t="str">
        <f>'ACTIVIDADES(tanque 100%)'!B26</f>
        <v>Conexión hidráulica al sistema existente mediante accesorios y tuberías adecuados PVCP 2", incluye cheques, accesorios, pasantes, excavación, rellenos.</v>
      </c>
      <c r="B142" s="230"/>
      <c r="C142" s="230"/>
    </row>
    <row r="143" spans="1:3" x14ac:dyDescent="0.25">
      <c r="A143" s="227" t="s">
        <v>64</v>
      </c>
      <c r="B143" s="228"/>
      <c r="C143" s="8" t="str">
        <f>'ACTIVIDADES(tanque 100%)'!A26</f>
        <v>4,12</v>
      </c>
    </row>
    <row r="144" spans="1:3" x14ac:dyDescent="0.25">
      <c r="A144" s="9" t="s">
        <v>49</v>
      </c>
      <c r="B144" s="229" t="s">
        <v>63</v>
      </c>
      <c r="C144" s="229"/>
    </row>
    <row r="145" spans="1:3" x14ac:dyDescent="0.25">
      <c r="A145" s="226" t="s">
        <v>38</v>
      </c>
      <c r="B145" s="226"/>
      <c r="C145" s="226"/>
    </row>
    <row r="146" spans="1:3" ht="74.45" customHeight="1" x14ac:dyDescent="0.25">
      <c r="A146" s="225" t="s">
        <v>185</v>
      </c>
      <c r="B146" s="225"/>
      <c r="C146" s="225"/>
    </row>
    <row r="147" spans="1:3" x14ac:dyDescent="0.25">
      <c r="A147" s="226" t="s">
        <v>39</v>
      </c>
      <c r="B147" s="226"/>
      <c r="C147" s="226"/>
    </row>
    <row r="148" spans="1:3" ht="308.45" customHeight="1" x14ac:dyDescent="0.25">
      <c r="A148" s="225" t="s">
        <v>186</v>
      </c>
      <c r="B148" s="225"/>
      <c r="C148" s="225"/>
    </row>
    <row r="149" spans="1:3" x14ac:dyDescent="0.25">
      <c r="A149" s="226" t="s">
        <v>40</v>
      </c>
      <c r="B149" s="226"/>
      <c r="C149" s="226"/>
    </row>
    <row r="150" spans="1:3" ht="186" customHeight="1" x14ac:dyDescent="0.25">
      <c r="A150" s="225" t="s">
        <v>189</v>
      </c>
      <c r="B150" s="225"/>
      <c r="C150" s="225"/>
    </row>
    <row r="151" spans="1:3" x14ac:dyDescent="0.25">
      <c r="A151" s="226" t="s">
        <v>41</v>
      </c>
      <c r="B151" s="226"/>
      <c r="C151" s="226"/>
    </row>
    <row r="152" spans="1:3" ht="98.45" customHeight="1" x14ac:dyDescent="0.25">
      <c r="A152" s="225" t="s">
        <v>187</v>
      </c>
      <c r="B152" s="225"/>
      <c r="C152" s="225"/>
    </row>
    <row r="153" spans="1:3" x14ac:dyDescent="0.25">
      <c r="A153" s="226" t="s">
        <v>42</v>
      </c>
      <c r="B153" s="226"/>
      <c r="C153" s="226"/>
    </row>
    <row r="154" spans="1:3" ht="52.9" customHeight="1" x14ac:dyDescent="0.25">
      <c r="A154" s="225" t="s">
        <v>188</v>
      </c>
      <c r="B154" s="225"/>
      <c r="C154" s="225"/>
    </row>
    <row r="155" spans="1:3" x14ac:dyDescent="0.25">
      <c r="A155" s="11" t="s">
        <v>43</v>
      </c>
      <c r="B155" s="11" t="s">
        <v>45</v>
      </c>
      <c r="C155" s="11" t="s">
        <v>46</v>
      </c>
    </row>
    <row r="156" spans="1:3" x14ac:dyDescent="0.25">
      <c r="A156" s="12" t="s">
        <v>44</v>
      </c>
      <c r="B156" s="12" t="s">
        <v>44</v>
      </c>
      <c r="C156" s="12" t="s">
        <v>44</v>
      </c>
    </row>
    <row r="157" spans="1:3" x14ac:dyDescent="0.25">
      <c r="A157" s="15" t="s">
        <v>132</v>
      </c>
      <c r="B157" s="15" t="s">
        <v>132</v>
      </c>
      <c r="C157" s="15" t="s">
        <v>132</v>
      </c>
    </row>
    <row r="158" spans="1:3" x14ac:dyDescent="0.25">
      <c r="A158" s="226" t="s">
        <v>47</v>
      </c>
      <c r="B158" s="226"/>
      <c r="C158" s="226"/>
    </row>
    <row r="159" spans="1:3" ht="126.6" customHeight="1" x14ac:dyDescent="0.25">
      <c r="A159" s="225" t="s">
        <v>190</v>
      </c>
      <c r="B159" s="225"/>
      <c r="C159" s="225"/>
    </row>
    <row r="160" spans="1:3" x14ac:dyDescent="0.25">
      <c r="A160" s="230" t="str">
        <f>'ACTIVIDADES(tanque 100%)'!B27</f>
        <v>Suministro e instalación tanque precargado vertical mínimo, 119 galones (450 litros) volumen, fibra de vidrio, presión de 80 a 100 PSI.</v>
      </c>
      <c r="B160" s="230"/>
      <c r="C160" s="230"/>
    </row>
    <row r="161" spans="1:3" x14ac:dyDescent="0.25">
      <c r="A161" s="227" t="s">
        <v>64</v>
      </c>
      <c r="B161" s="228"/>
      <c r="C161" s="8" t="str">
        <f>'ACTIVIDADES(tanque 100%)'!A27</f>
        <v>4,13</v>
      </c>
    </row>
    <row r="162" spans="1:3" x14ac:dyDescent="0.25">
      <c r="A162" s="9" t="s">
        <v>49</v>
      </c>
      <c r="B162" s="229" t="s">
        <v>62</v>
      </c>
      <c r="C162" s="229"/>
    </row>
    <row r="163" spans="1:3" x14ac:dyDescent="0.25">
      <c r="A163" s="226" t="s">
        <v>38</v>
      </c>
      <c r="B163" s="226"/>
      <c r="C163" s="226"/>
    </row>
    <row r="164" spans="1:3" ht="52.9" customHeight="1" x14ac:dyDescent="0.25">
      <c r="A164" s="225" t="s">
        <v>191</v>
      </c>
      <c r="B164" s="225"/>
      <c r="C164" s="225"/>
    </row>
    <row r="165" spans="1:3" x14ac:dyDescent="0.25">
      <c r="A165" s="226" t="s">
        <v>39</v>
      </c>
      <c r="B165" s="226"/>
      <c r="C165" s="226"/>
    </row>
    <row r="166" spans="1:3" ht="278.45" customHeight="1" x14ac:dyDescent="0.25">
      <c r="A166" s="225" t="s">
        <v>193</v>
      </c>
      <c r="B166" s="225"/>
      <c r="C166" s="225"/>
    </row>
    <row r="167" spans="1:3" x14ac:dyDescent="0.25">
      <c r="A167" s="226" t="s">
        <v>40</v>
      </c>
      <c r="B167" s="226"/>
      <c r="C167" s="226"/>
    </row>
    <row r="168" spans="1:3" ht="143.44999999999999" customHeight="1" x14ac:dyDescent="0.25">
      <c r="A168" s="225" t="s">
        <v>194</v>
      </c>
      <c r="B168" s="225"/>
      <c r="C168" s="225"/>
    </row>
    <row r="169" spans="1:3" x14ac:dyDescent="0.25">
      <c r="A169" s="226" t="s">
        <v>41</v>
      </c>
      <c r="B169" s="226"/>
      <c r="C169" s="226"/>
    </row>
    <row r="170" spans="1:3" ht="115.9" customHeight="1" x14ac:dyDescent="0.25">
      <c r="A170" s="225" t="s">
        <v>195</v>
      </c>
      <c r="B170" s="225"/>
      <c r="C170" s="225"/>
    </row>
    <row r="171" spans="1:3" x14ac:dyDescent="0.25">
      <c r="A171" s="226" t="s">
        <v>42</v>
      </c>
      <c r="B171" s="226"/>
      <c r="C171" s="226"/>
    </row>
    <row r="172" spans="1:3" ht="73.900000000000006" customHeight="1" x14ac:dyDescent="0.25">
      <c r="A172" s="225" t="s">
        <v>78</v>
      </c>
      <c r="B172" s="225"/>
      <c r="C172" s="225"/>
    </row>
    <row r="173" spans="1:3" x14ac:dyDescent="0.25">
      <c r="A173" s="11" t="s">
        <v>43</v>
      </c>
      <c r="B173" s="11" t="s">
        <v>45</v>
      </c>
      <c r="C173" s="11" t="s">
        <v>46</v>
      </c>
    </row>
    <row r="174" spans="1:3" x14ac:dyDescent="0.25">
      <c r="A174" s="12" t="s">
        <v>44</v>
      </c>
      <c r="B174" s="12" t="s">
        <v>44</v>
      </c>
      <c r="C174" s="12" t="s">
        <v>44</v>
      </c>
    </row>
    <row r="175" spans="1:3" x14ac:dyDescent="0.25">
      <c r="A175" s="15" t="s">
        <v>132</v>
      </c>
      <c r="B175" s="15" t="s">
        <v>132</v>
      </c>
      <c r="C175" s="15" t="s">
        <v>132</v>
      </c>
    </row>
    <row r="176" spans="1:3" x14ac:dyDescent="0.25">
      <c r="A176" s="226" t="s">
        <v>47</v>
      </c>
      <c r="B176" s="226"/>
      <c r="C176" s="226"/>
    </row>
    <row r="177" spans="1:3" ht="124.15" customHeight="1" x14ac:dyDescent="0.25">
      <c r="A177" s="225" t="s">
        <v>196</v>
      </c>
      <c r="B177" s="225"/>
      <c r="C177" s="225"/>
    </row>
    <row r="178" spans="1:3" x14ac:dyDescent="0.25">
      <c r="A178" s="230" t="str">
        <f>'ACTIVIDADES(tanque 100%)'!B28</f>
        <v>Suministro e instalación presóstatos, válvulas, sensores y sistema de control.</v>
      </c>
      <c r="B178" s="230"/>
      <c r="C178" s="230"/>
    </row>
    <row r="179" spans="1:3" x14ac:dyDescent="0.25">
      <c r="A179" s="227" t="s">
        <v>64</v>
      </c>
      <c r="B179" s="228"/>
      <c r="C179" s="8" t="str">
        <f>'ACTIVIDADES(tanque 100%)'!A28</f>
        <v>4,14</v>
      </c>
    </row>
    <row r="180" spans="1:3" x14ac:dyDescent="0.25">
      <c r="A180" s="9" t="s">
        <v>49</v>
      </c>
      <c r="B180" s="229" t="s">
        <v>84</v>
      </c>
      <c r="C180" s="229"/>
    </row>
    <row r="181" spans="1:3" x14ac:dyDescent="0.25">
      <c r="A181" s="226" t="s">
        <v>38</v>
      </c>
      <c r="B181" s="226"/>
      <c r="C181" s="226"/>
    </row>
    <row r="182" spans="1:3" ht="73.150000000000006" customHeight="1" x14ac:dyDescent="0.25">
      <c r="A182" s="225" t="s">
        <v>79</v>
      </c>
      <c r="B182" s="225"/>
      <c r="C182" s="225"/>
    </row>
    <row r="183" spans="1:3" x14ac:dyDescent="0.25">
      <c r="A183" s="226" t="s">
        <v>39</v>
      </c>
      <c r="B183" s="226"/>
      <c r="C183" s="226"/>
    </row>
    <row r="184" spans="1:3" ht="187.9" customHeight="1" x14ac:dyDescent="0.25">
      <c r="A184" s="225" t="s">
        <v>80</v>
      </c>
      <c r="B184" s="225"/>
      <c r="C184" s="225"/>
    </row>
    <row r="185" spans="1:3" x14ac:dyDescent="0.25">
      <c r="A185" s="226" t="s">
        <v>40</v>
      </c>
      <c r="B185" s="226"/>
      <c r="C185" s="226"/>
    </row>
    <row r="186" spans="1:3" ht="82.15" customHeight="1" x14ac:dyDescent="0.25">
      <c r="A186" s="225" t="s">
        <v>81</v>
      </c>
      <c r="B186" s="225"/>
      <c r="C186" s="225"/>
    </row>
    <row r="187" spans="1:3" x14ac:dyDescent="0.25">
      <c r="A187" s="226" t="s">
        <v>41</v>
      </c>
      <c r="B187" s="226"/>
      <c r="C187" s="226"/>
    </row>
    <row r="188" spans="1:3" ht="100.15" customHeight="1" x14ac:dyDescent="0.25">
      <c r="A188" s="225" t="s">
        <v>198</v>
      </c>
      <c r="B188" s="225"/>
      <c r="C188" s="225"/>
    </row>
    <row r="189" spans="1:3" x14ac:dyDescent="0.25">
      <c r="A189" s="226" t="s">
        <v>42</v>
      </c>
      <c r="B189" s="226"/>
      <c r="C189" s="226"/>
    </row>
    <row r="190" spans="1:3" ht="68.45" customHeight="1" x14ac:dyDescent="0.25">
      <c r="A190" s="225" t="s">
        <v>82</v>
      </c>
      <c r="B190" s="225"/>
      <c r="C190" s="225"/>
    </row>
    <row r="191" spans="1:3" x14ac:dyDescent="0.25">
      <c r="A191" s="11" t="s">
        <v>43</v>
      </c>
      <c r="B191" s="11" t="s">
        <v>45</v>
      </c>
      <c r="C191" s="11" t="s">
        <v>46</v>
      </c>
    </row>
    <row r="192" spans="1:3" x14ac:dyDescent="0.25">
      <c r="A192" s="12" t="s">
        <v>44</v>
      </c>
      <c r="B192" s="12" t="s">
        <v>44</v>
      </c>
      <c r="C192" s="12" t="s">
        <v>44</v>
      </c>
    </row>
    <row r="193" spans="1:3" x14ac:dyDescent="0.25">
      <c r="A193" s="15" t="s">
        <v>132</v>
      </c>
      <c r="B193" s="15" t="s">
        <v>132</v>
      </c>
      <c r="C193" s="15" t="s">
        <v>132</v>
      </c>
    </row>
    <row r="194" spans="1:3" x14ac:dyDescent="0.25">
      <c r="A194" s="226" t="s">
        <v>47</v>
      </c>
      <c r="B194" s="226"/>
      <c r="C194" s="226"/>
    </row>
    <row r="195" spans="1:3" ht="64.900000000000006" customHeight="1" x14ac:dyDescent="0.25">
      <c r="A195" s="225" t="s">
        <v>83</v>
      </c>
      <c r="B195" s="225"/>
      <c r="C195" s="225"/>
    </row>
    <row r="196" spans="1:3" ht="37.9" customHeight="1" x14ac:dyDescent="0.25">
      <c r="A196" s="230" t="str">
        <f>'ACTIVIDADES(tanque 100%)'!B29</f>
        <v>Adecuación e instalación del sistema eléctrico: tablero de control, acometida y ruta eléctricas de 35 ML hasta la subestación.</v>
      </c>
      <c r="B196" s="230"/>
      <c r="C196" s="230"/>
    </row>
    <row r="197" spans="1:3" x14ac:dyDescent="0.25">
      <c r="A197" s="227" t="s">
        <v>64</v>
      </c>
      <c r="B197" s="228"/>
      <c r="C197" s="8" t="str">
        <f>'ACTIVIDADES(tanque 100%)'!A29</f>
        <v>4,15</v>
      </c>
    </row>
    <row r="198" spans="1:3" x14ac:dyDescent="0.25">
      <c r="A198" s="9" t="s">
        <v>49</v>
      </c>
      <c r="B198" s="229" t="s">
        <v>84</v>
      </c>
      <c r="C198" s="229"/>
    </row>
    <row r="199" spans="1:3" x14ac:dyDescent="0.25">
      <c r="A199" s="226" t="s">
        <v>38</v>
      </c>
      <c r="B199" s="226"/>
      <c r="C199" s="226"/>
    </row>
    <row r="200" spans="1:3" ht="76.150000000000006" customHeight="1" x14ac:dyDescent="0.25">
      <c r="A200" s="225" t="s">
        <v>197</v>
      </c>
      <c r="B200" s="225"/>
      <c r="C200" s="225"/>
    </row>
    <row r="201" spans="1:3" x14ac:dyDescent="0.25">
      <c r="A201" s="226" t="s">
        <v>39</v>
      </c>
      <c r="B201" s="226"/>
      <c r="C201" s="226"/>
    </row>
    <row r="202" spans="1:3" ht="213" customHeight="1" x14ac:dyDescent="0.25">
      <c r="A202" s="225" t="s">
        <v>85</v>
      </c>
      <c r="B202" s="225"/>
      <c r="C202" s="225"/>
    </row>
    <row r="203" spans="1:3" x14ac:dyDescent="0.25">
      <c r="A203" s="226" t="s">
        <v>40</v>
      </c>
      <c r="B203" s="226"/>
      <c r="C203" s="226"/>
    </row>
    <row r="204" spans="1:3" ht="57.6" customHeight="1" x14ac:dyDescent="0.25">
      <c r="A204" s="225" t="s">
        <v>86</v>
      </c>
      <c r="B204" s="225"/>
      <c r="C204" s="225"/>
    </row>
    <row r="205" spans="1:3" x14ac:dyDescent="0.25">
      <c r="A205" s="226" t="s">
        <v>41</v>
      </c>
      <c r="B205" s="226"/>
      <c r="C205" s="226"/>
    </row>
    <row r="206" spans="1:3" ht="103.9" customHeight="1" x14ac:dyDescent="0.25">
      <c r="A206" s="225" t="s">
        <v>87</v>
      </c>
      <c r="B206" s="225"/>
      <c r="C206" s="225"/>
    </row>
    <row r="207" spans="1:3" x14ac:dyDescent="0.25">
      <c r="A207" s="226" t="s">
        <v>42</v>
      </c>
      <c r="B207" s="226"/>
      <c r="C207" s="226"/>
    </row>
    <row r="208" spans="1:3" ht="67.150000000000006" customHeight="1" x14ac:dyDescent="0.25">
      <c r="A208" s="225" t="s">
        <v>88</v>
      </c>
      <c r="B208" s="225"/>
      <c r="C208" s="225"/>
    </row>
    <row r="209" spans="1:3" x14ac:dyDescent="0.25">
      <c r="A209" s="11" t="s">
        <v>43</v>
      </c>
      <c r="B209" s="11" t="s">
        <v>45</v>
      </c>
      <c r="C209" s="11" t="s">
        <v>46</v>
      </c>
    </row>
    <row r="210" spans="1:3" x14ac:dyDescent="0.25">
      <c r="A210" s="12" t="s">
        <v>44</v>
      </c>
      <c r="B210" s="12" t="s">
        <v>44</v>
      </c>
      <c r="C210" s="12" t="s">
        <v>44</v>
      </c>
    </row>
    <row r="211" spans="1:3" x14ac:dyDescent="0.25">
      <c r="A211" s="15" t="s">
        <v>132</v>
      </c>
      <c r="B211" s="15" t="s">
        <v>132</v>
      </c>
      <c r="C211" s="15" t="s">
        <v>132</v>
      </c>
    </row>
    <row r="212" spans="1:3" x14ac:dyDescent="0.25">
      <c r="A212" s="226" t="s">
        <v>47</v>
      </c>
      <c r="B212" s="226"/>
      <c r="C212" s="226"/>
    </row>
    <row r="213" spans="1:3" ht="60.6" customHeight="1" x14ac:dyDescent="0.25">
      <c r="A213" s="225" t="s">
        <v>89</v>
      </c>
      <c r="B213" s="225"/>
      <c r="C213" s="225"/>
    </row>
    <row r="214" spans="1:3" x14ac:dyDescent="0.25">
      <c r="A214" s="230" t="str">
        <f>'ACTIVIDADES(tanque 100%)'!B30</f>
        <v>Construcción de caseta para sistema hidroneumático</v>
      </c>
      <c r="B214" s="230"/>
      <c r="C214" s="230"/>
    </row>
    <row r="215" spans="1:3" x14ac:dyDescent="0.25">
      <c r="A215" s="227" t="s">
        <v>64</v>
      </c>
      <c r="B215" s="228"/>
      <c r="C215" s="8" t="str">
        <f>'ACTIVIDADES(tanque 100%)'!A30</f>
        <v>4,16</v>
      </c>
    </row>
    <row r="216" spans="1:3" x14ac:dyDescent="0.25">
      <c r="A216" s="9" t="s">
        <v>49</v>
      </c>
      <c r="B216" s="229" t="s">
        <v>84</v>
      </c>
      <c r="C216" s="229"/>
    </row>
    <row r="217" spans="1:3" x14ac:dyDescent="0.25">
      <c r="A217" s="226" t="s">
        <v>38</v>
      </c>
      <c r="B217" s="226"/>
      <c r="C217" s="226"/>
    </row>
    <row r="218" spans="1:3" ht="106.9" customHeight="1" x14ac:dyDescent="0.25">
      <c r="A218" s="225" t="s">
        <v>199</v>
      </c>
      <c r="B218" s="225"/>
      <c r="C218" s="225"/>
    </row>
    <row r="219" spans="1:3" x14ac:dyDescent="0.25">
      <c r="A219" s="226" t="s">
        <v>39</v>
      </c>
      <c r="B219" s="226"/>
      <c r="C219" s="226"/>
    </row>
    <row r="220" spans="1:3" ht="408" customHeight="1" x14ac:dyDescent="0.25">
      <c r="A220" s="225" t="s">
        <v>200</v>
      </c>
      <c r="B220" s="225"/>
      <c r="C220" s="225"/>
    </row>
    <row r="221" spans="1:3" x14ac:dyDescent="0.25">
      <c r="A221" s="226" t="s">
        <v>40</v>
      </c>
      <c r="B221" s="226"/>
      <c r="C221" s="226"/>
    </row>
    <row r="222" spans="1:3" ht="119.45" customHeight="1" x14ac:dyDescent="0.25">
      <c r="A222" s="225" t="s">
        <v>201</v>
      </c>
      <c r="B222" s="225"/>
      <c r="C222" s="225"/>
    </row>
    <row r="223" spans="1:3" x14ac:dyDescent="0.25">
      <c r="A223" s="226" t="s">
        <v>41</v>
      </c>
      <c r="B223" s="226"/>
      <c r="C223" s="226"/>
    </row>
    <row r="224" spans="1:3" ht="387.6" customHeight="1" x14ac:dyDescent="0.25">
      <c r="A224" s="225" t="s">
        <v>204</v>
      </c>
      <c r="B224" s="225"/>
      <c r="C224" s="225"/>
    </row>
    <row r="225" spans="1:3" x14ac:dyDescent="0.25">
      <c r="A225" s="226" t="s">
        <v>42</v>
      </c>
      <c r="B225" s="226"/>
      <c r="C225" s="226"/>
    </row>
    <row r="226" spans="1:3" ht="85.9" customHeight="1" x14ac:dyDescent="0.25">
      <c r="A226" s="225" t="s">
        <v>202</v>
      </c>
      <c r="B226" s="225"/>
      <c r="C226" s="225"/>
    </row>
    <row r="227" spans="1:3" x14ac:dyDescent="0.25">
      <c r="A227" s="11" t="s">
        <v>43</v>
      </c>
      <c r="B227" s="11" t="s">
        <v>45</v>
      </c>
      <c r="C227" s="11" t="s">
        <v>46</v>
      </c>
    </row>
    <row r="228" spans="1:3" x14ac:dyDescent="0.25">
      <c r="A228" s="12" t="s">
        <v>44</v>
      </c>
      <c r="B228" s="12" t="s">
        <v>44</v>
      </c>
      <c r="C228" s="12" t="s">
        <v>44</v>
      </c>
    </row>
    <row r="229" spans="1:3" x14ac:dyDescent="0.25">
      <c r="A229" s="15" t="s">
        <v>132</v>
      </c>
      <c r="B229" s="15" t="s">
        <v>132</v>
      </c>
      <c r="C229" s="15" t="s">
        <v>132</v>
      </c>
    </row>
    <row r="230" spans="1:3" x14ac:dyDescent="0.25">
      <c r="A230" s="226" t="s">
        <v>47</v>
      </c>
      <c r="B230" s="226"/>
      <c r="C230" s="226"/>
    </row>
    <row r="231" spans="1:3" ht="75.599999999999994" customHeight="1" x14ac:dyDescent="0.25">
      <c r="A231" s="225" t="s">
        <v>203</v>
      </c>
      <c r="B231" s="225"/>
      <c r="C231" s="225"/>
    </row>
    <row r="232" spans="1:3" x14ac:dyDescent="0.25">
      <c r="A232" s="230" t="str">
        <f>'ACTIVIDADES(tanque 100%)'!B31</f>
        <v>Disposición final de residuos conforme a la normativa ambiental vigente.</v>
      </c>
      <c r="B232" s="230"/>
      <c r="C232" s="230"/>
    </row>
    <row r="233" spans="1:3" x14ac:dyDescent="0.25">
      <c r="A233" s="227" t="s">
        <v>64</v>
      </c>
      <c r="B233" s="228"/>
      <c r="C233" s="8" t="str">
        <f>'ACTIVIDADES(tanque 100%)'!A31</f>
        <v>4,17</v>
      </c>
    </row>
    <row r="234" spans="1:3" x14ac:dyDescent="0.25">
      <c r="A234" s="9" t="s">
        <v>49</v>
      </c>
      <c r="B234" s="229" t="s">
        <v>90</v>
      </c>
      <c r="C234" s="229"/>
    </row>
    <row r="235" spans="1:3" x14ac:dyDescent="0.25">
      <c r="A235" s="226" t="s">
        <v>38</v>
      </c>
      <c r="B235" s="226"/>
      <c r="C235" s="226"/>
    </row>
    <row r="236" spans="1:3" ht="78.599999999999994" customHeight="1" x14ac:dyDescent="0.25">
      <c r="A236" s="225" t="s">
        <v>91</v>
      </c>
      <c r="B236" s="225"/>
      <c r="C236" s="225"/>
    </row>
    <row r="237" spans="1:3" x14ac:dyDescent="0.25">
      <c r="A237" s="226" t="s">
        <v>39</v>
      </c>
      <c r="B237" s="226"/>
      <c r="C237" s="226"/>
    </row>
    <row r="238" spans="1:3" ht="175.15" customHeight="1" x14ac:dyDescent="0.25">
      <c r="A238" s="225" t="s">
        <v>92</v>
      </c>
      <c r="B238" s="225"/>
      <c r="C238" s="225"/>
    </row>
    <row r="239" spans="1:3" x14ac:dyDescent="0.25">
      <c r="A239" s="226" t="s">
        <v>40</v>
      </c>
      <c r="B239" s="226"/>
      <c r="C239" s="226"/>
    </row>
    <row r="240" spans="1:3" ht="76.900000000000006" customHeight="1" x14ac:dyDescent="0.25">
      <c r="A240" s="225" t="s">
        <v>93</v>
      </c>
      <c r="B240" s="225"/>
      <c r="C240" s="225"/>
    </row>
    <row r="241" spans="1:3" x14ac:dyDescent="0.25">
      <c r="A241" s="226" t="s">
        <v>41</v>
      </c>
      <c r="B241" s="226"/>
      <c r="C241" s="226"/>
    </row>
    <row r="242" spans="1:3" ht="85.15" customHeight="1" x14ac:dyDescent="0.25">
      <c r="A242" s="225" t="s">
        <v>94</v>
      </c>
      <c r="B242" s="225"/>
      <c r="C242" s="225"/>
    </row>
    <row r="243" spans="1:3" x14ac:dyDescent="0.25">
      <c r="A243" s="226" t="s">
        <v>42</v>
      </c>
      <c r="B243" s="226"/>
      <c r="C243" s="226"/>
    </row>
    <row r="244" spans="1:3" ht="68.45" customHeight="1" x14ac:dyDescent="0.25">
      <c r="A244" s="225" t="s">
        <v>95</v>
      </c>
      <c r="B244" s="225"/>
      <c r="C244" s="225"/>
    </row>
    <row r="245" spans="1:3" x14ac:dyDescent="0.25">
      <c r="A245" s="11" t="s">
        <v>43</v>
      </c>
      <c r="B245" s="11" t="s">
        <v>45</v>
      </c>
      <c r="C245" s="11" t="s">
        <v>46</v>
      </c>
    </row>
    <row r="246" spans="1:3" x14ac:dyDescent="0.25">
      <c r="A246" s="12" t="s">
        <v>44</v>
      </c>
      <c r="B246" s="12" t="s">
        <v>44</v>
      </c>
      <c r="C246" s="12" t="s">
        <v>44</v>
      </c>
    </row>
    <row r="247" spans="1:3" x14ac:dyDescent="0.25">
      <c r="A247" s="15" t="s">
        <v>132</v>
      </c>
      <c r="B247" s="15" t="s">
        <v>132</v>
      </c>
      <c r="C247" s="15" t="s">
        <v>132</v>
      </c>
    </row>
    <row r="248" spans="1:3" x14ac:dyDescent="0.25">
      <c r="A248" s="226" t="s">
        <v>47</v>
      </c>
      <c r="B248" s="226"/>
      <c r="C248" s="226"/>
    </row>
    <row r="249" spans="1:3" ht="69" customHeight="1" x14ac:dyDescent="0.25">
      <c r="A249" s="225" t="s">
        <v>96</v>
      </c>
      <c r="B249" s="225"/>
      <c r="C249" s="225"/>
    </row>
    <row r="250" spans="1:3" ht="29.45" customHeight="1" x14ac:dyDescent="0.25">
      <c r="A250" s="230" t="str">
        <f>'ACTIVIDADES(tanque 100%)'!B32</f>
        <v>Pruebas hidráulicas y eléctricas para verificar el correcto funcionamiento del sistema hidroneumático.</v>
      </c>
      <c r="B250" s="230"/>
      <c r="C250" s="230"/>
    </row>
    <row r="251" spans="1:3" x14ac:dyDescent="0.25">
      <c r="A251" s="227" t="s">
        <v>64</v>
      </c>
      <c r="B251" s="228"/>
      <c r="C251" s="8" t="str">
        <f>'ACTIVIDADES(tanque 100%)'!A32</f>
        <v>4,18</v>
      </c>
    </row>
    <row r="252" spans="1:3" x14ac:dyDescent="0.25">
      <c r="A252" s="9" t="s">
        <v>49</v>
      </c>
      <c r="B252" s="229" t="s">
        <v>62</v>
      </c>
      <c r="C252" s="229"/>
    </row>
    <row r="253" spans="1:3" x14ac:dyDescent="0.25">
      <c r="A253" s="226" t="s">
        <v>38</v>
      </c>
      <c r="B253" s="226"/>
      <c r="C253" s="226"/>
    </row>
    <row r="254" spans="1:3" ht="60" customHeight="1" x14ac:dyDescent="0.25">
      <c r="A254" s="225" t="s">
        <v>97</v>
      </c>
      <c r="B254" s="225"/>
      <c r="C254" s="225"/>
    </row>
    <row r="255" spans="1:3" x14ac:dyDescent="0.25">
      <c r="A255" s="226" t="s">
        <v>39</v>
      </c>
      <c r="B255" s="226"/>
      <c r="C255" s="226"/>
    </row>
    <row r="256" spans="1:3" ht="205.15" customHeight="1" x14ac:dyDescent="0.25">
      <c r="A256" s="225" t="s">
        <v>98</v>
      </c>
      <c r="B256" s="225"/>
      <c r="C256" s="225"/>
    </row>
    <row r="257" spans="1:3" x14ac:dyDescent="0.25">
      <c r="A257" s="226" t="s">
        <v>40</v>
      </c>
      <c r="B257" s="226"/>
      <c r="C257" s="226"/>
    </row>
    <row r="258" spans="1:3" ht="85.15" customHeight="1" x14ac:dyDescent="0.25">
      <c r="A258" s="225" t="s">
        <v>99</v>
      </c>
      <c r="B258" s="225"/>
      <c r="C258" s="225"/>
    </row>
    <row r="259" spans="1:3" x14ac:dyDescent="0.25">
      <c r="A259" s="226" t="s">
        <v>41</v>
      </c>
      <c r="B259" s="226"/>
      <c r="C259" s="226"/>
    </row>
    <row r="260" spans="1:3" ht="75.599999999999994" customHeight="1" x14ac:dyDescent="0.25">
      <c r="A260" s="225" t="s">
        <v>100</v>
      </c>
      <c r="B260" s="225"/>
      <c r="C260" s="225"/>
    </row>
    <row r="261" spans="1:3" x14ac:dyDescent="0.25">
      <c r="A261" s="226" t="s">
        <v>42</v>
      </c>
      <c r="B261" s="226"/>
      <c r="C261" s="226"/>
    </row>
    <row r="262" spans="1:3" ht="97.15" customHeight="1" x14ac:dyDescent="0.25">
      <c r="A262" s="225" t="s">
        <v>101</v>
      </c>
      <c r="B262" s="225"/>
      <c r="C262" s="225"/>
    </row>
    <row r="263" spans="1:3" x14ac:dyDescent="0.25">
      <c r="A263" s="11" t="s">
        <v>43</v>
      </c>
      <c r="B263" s="11" t="s">
        <v>45</v>
      </c>
      <c r="C263" s="11" t="s">
        <v>46</v>
      </c>
    </row>
    <row r="264" spans="1:3" x14ac:dyDescent="0.25">
      <c r="A264" s="12" t="s">
        <v>44</v>
      </c>
      <c r="B264" s="12" t="s">
        <v>44</v>
      </c>
      <c r="C264" s="12" t="s">
        <v>44</v>
      </c>
    </row>
    <row r="265" spans="1:3" x14ac:dyDescent="0.25">
      <c r="A265" s="15" t="s">
        <v>132</v>
      </c>
      <c r="B265" s="15" t="s">
        <v>132</v>
      </c>
      <c r="C265" s="15" t="s">
        <v>132</v>
      </c>
    </row>
    <row r="266" spans="1:3" x14ac:dyDescent="0.25">
      <c r="A266" s="226" t="s">
        <v>47</v>
      </c>
      <c r="B266" s="226"/>
      <c r="C266" s="226"/>
    </row>
    <row r="267" spans="1:3" ht="66.599999999999994" customHeight="1" x14ac:dyDescent="0.25">
      <c r="A267" s="225" t="s">
        <v>102</v>
      </c>
      <c r="B267" s="225"/>
      <c r="C267" s="225"/>
    </row>
    <row r="268" spans="1:3" x14ac:dyDescent="0.25">
      <c r="A268" s="230" t="str">
        <f>'ACTIVIDADES(tanque 100%)'!B33</f>
        <v>Especificación e implementación de plan de mantenimiento periódico del sistema hidroneumático.</v>
      </c>
      <c r="B268" s="230"/>
      <c r="C268" s="230"/>
    </row>
    <row r="269" spans="1:3" x14ac:dyDescent="0.25">
      <c r="A269" s="227" t="s">
        <v>64</v>
      </c>
      <c r="B269" s="228"/>
      <c r="C269" s="8" t="str">
        <f>'ACTIVIDADES(tanque 100%)'!A33</f>
        <v>4,19</v>
      </c>
    </row>
    <row r="270" spans="1:3" x14ac:dyDescent="0.25">
      <c r="A270" s="9" t="s">
        <v>49</v>
      </c>
      <c r="B270" s="229" t="s">
        <v>62</v>
      </c>
      <c r="C270" s="229"/>
    </row>
    <row r="271" spans="1:3" x14ac:dyDescent="0.25">
      <c r="A271" s="226" t="s">
        <v>38</v>
      </c>
      <c r="B271" s="226"/>
      <c r="C271" s="226"/>
    </row>
    <row r="272" spans="1:3" ht="58.9" customHeight="1" x14ac:dyDescent="0.25">
      <c r="A272" s="225" t="s">
        <v>103</v>
      </c>
      <c r="B272" s="225"/>
      <c r="C272" s="225"/>
    </row>
    <row r="273" spans="1:3" x14ac:dyDescent="0.25">
      <c r="A273" s="226" t="s">
        <v>39</v>
      </c>
      <c r="B273" s="226"/>
      <c r="C273" s="226"/>
    </row>
    <row r="274" spans="1:3" ht="176.45" customHeight="1" x14ac:dyDescent="0.25">
      <c r="A274" s="225" t="s">
        <v>104</v>
      </c>
      <c r="B274" s="225"/>
      <c r="C274" s="225"/>
    </row>
    <row r="275" spans="1:3" x14ac:dyDescent="0.25">
      <c r="A275" s="226" t="s">
        <v>40</v>
      </c>
      <c r="B275" s="226"/>
      <c r="C275" s="226"/>
    </row>
    <row r="276" spans="1:3" ht="57.6" customHeight="1" x14ac:dyDescent="0.25">
      <c r="A276" s="225" t="s">
        <v>105</v>
      </c>
      <c r="B276" s="225"/>
      <c r="C276" s="225"/>
    </row>
    <row r="277" spans="1:3" x14ac:dyDescent="0.25">
      <c r="A277" s="226" t="s">
        <v>41</v>
      </c>
      <c r="B277" s="226"/>
      <c r="C277" s="226"/>
    </row>
    <row r="278" spans="1:3" ht="42.6" customHeight="1" x14ac:dyDescent="0.25">
      <c r="A278" s="225" t="s">
        <v>108</v>
      </c>
      <c r="B278" s="225"/>
      <c r="C278" s="225"/>
    </row>
    <row r="279" spans="1:3" x14ac:dyDescent="0.25">
      <c r="A279" s="226" t="s">
        <v>42</v>
      </c>
      <c r="B279" s="226"/>
      <c r="C279" s="226"/>
    </row>
    <row r="280" spans="1:3" ht="45.6" customHeight="1" x14ac:dyDescent="0.25">
      <c r="A280" s="225" t="s">
        <v>107</v>
      </c>
      <c r="B280" s="225"/>
      <c r="C280" s="225"/>
    </row>
    <row r="281" spans="1:3" x14ac:dyDescent="0.25">
      <c r="A281" s="11" t="s">
        <v>43</v>
      </c>
      <c r="B281" s="11" t="s">
        <v>45</v>
      </c>
      <c r="C281" s="11" t="s">
        <v>46</v>
      </c>
    </row>
    <row r="282" spans="1:3" x14ac:dyDescent="0.25">
      <c r="A282" s="12" t="s">
        <v>44</v>
      </c>
      <c r="B282" s="12" t="s">
        <v>44</v>
      </c>
      <c r="C282" s="12" t="s">
        <v>44</v>
      </c>
    </row>
    <row r="283" spans="1:3" x14ac:dyDescent="0.25">
      <c r="A283" s="15" t="s">
        <v>140</v>
      </c>
      <c r="B283" s="15" t="s">
        <v>132</v>
      </c>
      <c r="C283" s="15" t="s">
        <v>132</v>
      </c>
    </row>
    <row r="284" spans="1:3" x14ac:dyDescent="0.25">
      <c r="A284" s="226" t="s">
        <v>47</v>
      </c>
      <c r="B284" s="226"/>
      <c r="C284" s="226"/>
    </row>
    <row r="285" spans="1:3" ht="46.9" customHeight="1" x14ac:dyDescent="0.25">
      <c r="A285" s="225" t="s">
        <v>106</v>
      </c>
      <c r="B285" s="225"/>
      <c r="C285" s="225"/>
    </row>
  </sheetData>
  <mergeCells count="270">
    <mergeCell ref="E33:G33"/>
    <mergeCell ref="E34:G34"/>
    <mergeCell ref="E35:G35"/>
    <mergeCell ref="E36:G36"/>
    <mergeCell ref="E37:G37"/>
    <mergeCell ref="E41:G41"/>
    <mergeCell ref="E42:G42"/>
    <mergeCell ref="E24:G24"/>
    <mergeCell ref="E25:G25"/>
    <mergeCell ref="E26:F26"/>
    <mergeCell ref="F27:G27"/>
    <mergeCell ref="E28:G28"/>
    <mergeCell ref="E29:G29"/>
    <mergeCell ref="E30:G30"/>
    <mergeCell ref="E31:G31"/>
    <mergeCell ref="E32:G32"/>
    <mergeCell ref="E11:G11"/>
    <mergeCell ref="E12:G12"/>
    <mergeCell ref="E13:G13"/>
    <mergeCell ref="E14:G14"/>
    <mergeCell ref="E15:G15"/>
    <mergeCell ref="E16:G16"/>
    <mergeCell ref="E20:G20"/>
    <mergeCell ref="E21:G21"/>
    <mergeCell ref="F23:G23"/>
    <mergeCell ref="F2:G2"/>
    <mergeCell ref="E3:G3"/>
    <mergeCell ref="E4:G4"/>
    <mergeCell ref="E5:F5"/>
    <mergeCell ref="F6:G6"/>
    <mergeCell ref="E7:G7"/>
    <mergeCell ref="E8:G8"/>
    <mergeCell ref="E9:G9"/>
    <mergeCell ref="E10:G10"/>
    <mergeCell ref="A134:C134"/>
    <mergeCell ref="A135:C135"/>
    <mergeCell ref="A136:C136"/>
    <mergeCell ref="A140:C140"/>
    <mergeCell ref="A141:C141"/>
    <mergeCell ref="A129:C129"/>
    <mergeCell ref="A130:C130"/>
    <mergeCell ref="A131:C131"/>
    <mergeCell ref="A132:C132"/>
    <mergeCell ref="A133:C133"/>
    <mergeCell ref="A124:C124"/>
    <mergeCell ref="A125:B125"/>
    <mergeCell ref="B126:C126"/>
    <mergeCell ref="A127:C127"/>
    <mergeCell ref="A128:C128"/>
    <mergeCell ref="A116:C116"/>
    <mergeCell ref="A117:C117"/>
    <mergeCell ref="A118:C118"/>
    <mergeCell ref="A122:C122"/>
    <mergeCell ref="A123:C123"/>
    <mergeCell ref="B90:C90"/>
    <mergeCell ref="A77:C77"/>
    <mergeCell ref="A78:C78"/>
    <mergeCell ref="A111:C111"/>
    <mergeCell ref="A112:C112"/>
    <mergeCell ref="A113:C113"/>
    <mergeCell ref="A114:C114"/>
    <mergeCell ref="A115:C115"/>
    <mergeCell ref="A106:C106"/>
    <mergeCell ref="A107:B107"/>
    <mergeCell ref="B108:C108"/>
    <mergeCell ref="A109:C109"/>
    <mergeCell ref="A110:C110"/>
    <mergeCell ref="A68:C68"/>
    <mergeCell ref="B70:C70"/>
    <mergeCell ref="A71:C71"/>
    <mergeCell ref="A104:C104"/>
    <mergeCell ref="A105:C105"/>
    <mergeCell ref="A5:B5"/>
    <mergeCell ref="A26:B26"/>
    <mergeCell ref="A47:B47"/>
    <mergeCell ref="A69:B69"/>
    <mergeCell ref="A89:B89"/>
    <mergeCell ref="A96:C96"/>
    <mergeCell ref="A97:C97"/>
    <mergeCell ref="A98:C98"/>
    <mergeCell ref="A99:C99"/>
    <mergeCell ref="A100:C100"/>
    <mergeCell ref="A91:C91"/>
    <mergeCell ref="A92:C92"/>
    <mergeCell ref="A93:C93"/>
    <mergeCell ref="A94:C94"/>
    <mergeCell ref="A95:C95"/>
    <mergeCell ref="A85:C85"/>
    <mergeCell ref="A67:C67"/>
    <mergeCell ref="A86:C86"/>
    <mergeCell ref="A88:C88"/>
    <mergeCell ref="A32:C32"/>
    <mergeCell ref="A20:C20"/>
    <mergeCell ref="A21:C21"/>
    <mergeCell ref="B27:C27"/>
    <mergeCell ref="A28:C28"/>
    <mergeCell ref="A29:C29"/>
    <mergeCell ref="A30:C30"/>
    <mergeCell ref="A31:C31"/>
    <mergeCell ref="A42:C42"/>
    <mergeCell ref="A33:C33"/>
    <mergeCell ref="A34:C34"/>
    <mergeCell ref="A35:C35"/>
    <mergeCell ref="A36:C36"/>
    <mergeCell ref="A37:C37"/>
    <mergeCell ref="A41:C41"/>
    <mergeCell ref="B2:C2"/>
    <mergeCell ref="B6:C6"/>
    <mergeCell ref="B23:C23"/>
    <mergeCell ref="A24:C24"/>
    <mergeCell ref="A25:C25"/>
    <mergeCell ref="A15:C15"/>
    <mergeCell ref="A16:C16"/>
    <mergeCell ref="A12:C12"/>
    <mergeCell ref="A13:C13"/>
    <mergeCell ref="A14:C14"/>
    <mergeCell ref="A11:C11"/>
    <mergeCell ref="A9:C9"/>
    <mergeCell ref="A10:C10"/>
    <mergeCell ref="A3:C3"/>
    <mergeCell ref="A4:C4"/>
    <mergeCell ref="A7:C7"/>
    <mergeCell ref="A8:C8"/>
    <mergeCell ref="A142:C142"/>
    <mergeCell ref="A143:B143"/>
    <mergeCell ref="B144:C144"/>
    <mergeCell ref="A145:C145"/>
    <mergeCell ref="A146:C146"/>
    <mergeCell ref="A147:C147"/>
    <mergeCell ref="A148:C148"/>
    <mergeCell ref="A149:C149"/>
    <mergeCell ref="A45:C45"/>
    <mergeCell ref="A46:C46"/>
    <mergeCell ref="B48:C48"/>
    <mergeCell ref="A49:C49"/>
    <mergeCell ref="A50:C50"/>
    <mergeCell ref="A55:C55"/>
    <mergeCell ref="A79:C79"/>
    <mergeCell ref="A80:C80"/>
    <mergeCell ref="A84:C84"/>
    <mergeCell ref="A72:C72"/>
    <mergeCell ref="A73:C73"/>
    <mergeCell ref="A74:C74"/>
    <mergeCell ref="A75:C75"/>
    <mergeCell ref="A76:C76"/>
    <mergeCell ref="B65:C65"/>
    <mergeCell ref="A66:C66"/>
    <mergeCell ref="B44:C44"/>
    <mergeCell ref="A56:C56"/>
    <mergeCell ref="A57:C57"/>
    <mergeCell ref="A58:C58"/>
    <mergeCell ref="A62:C62"/>
    <mergeCell ref="A63:C63"/>
    <mergeCell ref="A51:C51"/>
    <mergeCell ref="A52:C52"/>
    <mergeCell ref="A53:C53"/>
    <mergeCell ref="A54:C54"/>
    <mergeCell ref="A150:C150"/>
    <mergeCell ref="A151:C151"/>
    <mergeCell ref="A152:C152"/>
    <mergeCell ref="A153:C153"/>
    <mergeCell ref="A154:C154"/>
    <mergeCell ref="A158:C158"/>
    <mergeCell ref="A159:C159"/>
    <mergeCell ref="A160:C160"/>
    <mergeCell ref="A161:B161"/>
    <mergeCell ref="B162:C162"/>
    <mergeCell ref="A163:C163"/>
    <mergeCell ref="A164:C164"/>
    <mergeCell ref="A165:C165"/>
    <mergeCell ref="A166:C166"/>
    <mergeCell ref="A167:C167"/>
    <mergeCell ref="A168:C168"/>
    <mergeCell ref="A169:C169"/>
    <mergeCell ref="A170:C170"/>
    <mergeCell ref="A189:C189"/>
    <mergeCell ref="A190:C190"/>
    <mergeCell ref="A194:C194"/>
    <mergeCell ref="A171:C171"/>
    <mergeCell ref="A172:C172"/>
    <mergeCell ref="A176:C176"/>
    <mergeCell ref="A177:C177"/>
    <mergeCell ref="A178:C178"/>
    <mergeCell ref="A179:B179"/>
    <mergeCell ref="B180:C180"/>
    <mergeCell ref="A181:C181"/>
    <mergeCell ref="A182:C182"/>
    <mergeCell ref="A204:C204"/>
    <mergeCell ref="A205:C205"/>
    <mergeCell ref="A206:C206"/>
    <mergeCell ref="A207:C207"/>
    <mergeCell ref="A208:C208"/>
    <mergeCell ref="A212:C212"/>
    <mergeCell ref="A213:C213"/>
    <mergeCell ref="A87:C87"/>
    <mergeCell ref="A214:C214"/>
    <mergeCell ref="A195:C195"/>
    <mergeCell ref="A196:C196"/>
    <mergeCell ref="A197:B197"/>
    <mergeCell ref="B198:C198"/>
    <mergeCell ref="A199:C199"/>
    <mergeCell ref="A200:C200"/>
    <mergeCell ref="A201:C201"/>
    <mergeCell ref="A202:C202"/>
    <mergeCell ref="A203:C203"/>
    <mergeCell ref="A183:C183"/>
    <mergeCell ref="A184:C184"/>
    <mergeCell ref="A185:C185"/>
    <mergeCell ref="A186:C186"/>
    <mergeCell ref="A187:C187"/>
    <mergeCell ref="A188:C188"/>
    <mergeCell ref="A215:B215"/>
    <mergeCell ref="B216:C216"/>
    <mergeCell ref="A217:C217"/>
    <mergeCell ref="A218:C218"/>
    <mergeCell ref="A219:C219"/>
    <mergeCell ref="A220:C220"/>
    <mergeCell ref="A221:C221"/>
    <mergeCell ref="A222:C222"/>
    <mergeCell ref="A223:C223"/>
    <mergeCell ref="A224:C224"/>
    <mergeCell ref="A225:C225"/>
    <mergeCell ref="A226:C226"/>
    <mergeCell ref="A230:C230"/>
    <mergeCell ref="A231:C231"/>
    <mergeCell ref="A232:C232"/>
    <mergeCell ref="A233:B233"/>
    <mergeCell ref="B234:C234"/>
    <mergeCell ref="A235:C235"/>
    <mergeCell ref="A236:C236"/>
    <mergeCell ref="A237:C237"/>
    <mergeCell ref="A238:C238"/>
    <mergeCell ref="A239:C239"/>
    <mergeCell ref="A240:C240"/>
    <mergeCell ref="A241:C241"/>
    <mergeCell ref="A242:C242"/>
    <mergeCell ref="A243:C243"/>
    <mergeCell ref="A244:C244"/>
    <mergeCell ref="A248:C248"/>
    <mergeCell ref="A249:C249"/>
    <mergeCell ref="A250:C250"/>
    <mergeCell ref="A251:B251"/>
    <mergeCell ref="B252:C252"/>
    <mergeCell ref="A253:C253"/>
    <mergeCell ref="A254:C254"/>
    <mergeCell ref="A255:C255"/>
    <mergeCell ref="A256:C256"/>
    <mergeCell ref="A257:C257"/>
    <mergeCell ref="A258:C258"/>
    <mergeCell ref="A259:C259"/>
    <mergeCell ref="A260:C260"/>
    <mergeCell ref="A261:C261"/>
    <mergeCell ref="A262:C262"/>
    <mergeCell ref="A266:C266"/>
    <mergeCell ref="A267:C267"/>
    <mergeCell ref="A268:C268"/>
    <mergeCell ref="A278:C278"/>
    <mergeCell ref="A279:C279"/>
    <mergeCell ref="A280:C280"/>
    <mergeCell ref="A284:C284"/>
    <mergeCell ref="A285:C285"/>
    <mergeCell ref="A269:B269"/>
    <mergeCell ref="B270:C270"/>
    <mergeCell ref="A271:C271"/>
    <mergeCell ref="A272:C272"/>
    <mergeCell ref="A273:C273"/>
    <mergeCell ref="A274:C274"/>
    <mergeCell ref="A275:C275"/>
    <mergeCell ref="A276:C276"/>
    <mergeCell ref="A277:C277"/>
  </mergeCells>
  <pageMargins left="0.7" right="0.7" top="0.75" bottom="0.75" header="0.3" footer="0.3"/>
  <pageSetup paperSize="9" scale="97" orientation="portrait" r:id="rId1"/>
  <colBreaks count="1" manualBreakCount="1">
    <brk id="3" max="28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ANEXO TÉCNICO</vt:lpstr>
      <vt:lpstr>ESTUDIO DE MERCADO (corregido)</vt:lpstr>
      <vt:lpstr>ESTUDIO DE MERCADO</vt:lpstr>
      <vt:lpstr>ESTUDIO DE MERCADO AJUSTADO</vt:lpstr>
      <vt:lpstr>ACTIVIDADES(tanque 100%)</vt:lpstr>
      <vt:lpstr>ESPECIFICACIONES TECNICAS</vt:lpstr>
      <vt:lpstr>'ACTIVIDADES(tanque 100%)'!Área_de_impresión</vt:lpstr>
      <vt:lpstr>'ANEXO TÉCNICO'!Área_de_impresión</vt:lpstr>
      <vt:lpstr>'ESTUDIO DE MERCADO'!Área_de_impresión</vt:lpstr>
      <vt:lpstr>'ESTUDIO DE MERCADO (corregido)'!Área_de_impresión</vt:lpstr>
      <vt:lpstr>'ESTUDIO DE MERCADO AJUSTADO'!Área_de_impresión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Sandy Lexter Gómez Miranda</dc:creator>
  <cp:lastModifiedBy>Andrea Narvaez Ramirez</cp:lastModifiedBy>
  <cp:lastPrinted>2025-08-04T02:36:31Z</cp:lastPrinted>
  <dcterms:created xsi:type="dcterms:W3CDTF">2025-08-02T15:26:58Z</dcterms:created>
  <dcterms:modified xsi:type="dcterms:W3CDTF">2025-09-09T22:57:21Z</dcterms:modified>
</cp:coreProperties>
</file>