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mc:AlternateContent xmlns:mc="http://schemas.openxmlformats.org/markup-compatibility/2006">
    <mc:Choice Requires="x15">
      <x15ac:absPath xmlns:x15ac="http://schemas.microsoft.com/office/spreadsheetml/2010/11/ac" url="C:\Users\MairethPatriciaVilla\Downloads\"/>
    </mc:Choice>
  </mc:AlternateContent>
  <xr:revisionPtr revIDLastSave="0" documentId="8_{CB4B947E-F953-4B4E-8C97-BE562E5E6737}" xr6:coauthVersionLast="47" xr6:coauthVersionMax="47" xr10:uidLastSave="{00000000-0000-0000-0000-000000000000}"/>
  <bookViews>
    <workbookView xWindow="-120" yWindow="-120" windowWidth="29040" windowHeight="15720" activeTab="1" xr2:uid="{00000000-000D-0000-FFFF-FFFF00000000}"/>
    <workbookView xWindow="-15" yWindow="-15" windowWidth="14400" windowHeight="15510" firstSheet="1" activeTab="1" xr2:uid="{CAEE46C1-D768-4381-8575-B7564BA02A59}"/>
  </bookViews>
  <sheets>
    <sheet name="ESPECIFICACIONES TECNICAS " sheetId="2" r:id="rId1"/>
    <sheet name="ESTUDIO DE MERCADO " sheetId="3" r:id="rId2"/>
    <sheet name="REGIONALIZACION " sheetId="5"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41" i="3" l="1"/>
  <c r="V23" i="3"/>
  <c r="D83" i="5"/>
  <c r="C83" i="5"/>
  <c r="D57" i="5"/>
  <c r="C57" i="5"/>
  <c r="D33" i="5"/>
  <c r="C33" i="5"/>
  <c r="D17" i="5"/>
  <c r="C17" i="5"/>
  <c r="D16" i="5"/>
  <c r="C16" i="5"/>
  <c r="D15" i="5"/>
  <c r="C15" i="5"/>
  <c r="V52" i="3"/>
  <c r="V68" i="3"/>
  <c r="O79" i="3"/>
  <c r="V91" i="3"/>
  <c r="D88" i="3"/>
  <c r="C88" i="3"/>
  <c r="E83" i="2"/>
  <c r="D83" i="2"/>
  <c r="C83" i="2"/>
  <c r="D60" i="3"/>
  <c r="C60" i="3"/>
  <c r="E57" i="2"/>
  <c r="D57" i="2"/>
  <c r="C57" i="2"/>
  <c r="D34" i="3"/>
  <c r="C34" i="3"/>
  <c r="C33" i="2"/>
  <c r="E17" i="2"/>
  <c r="E16" i="2"/>
  <c r="E15" i="2"/>
  <c r="D17" i="2"/>
  <c r="D16" i="2"/>
  <c r="D15" i="2"/>
  <c r="C17" i="2"/>
  <c r="C16" i="2"/>
  <c r="C15" i="2"/>
  <c r="C17" i="3"/>
  <c r="C16" i="3"/>
  <c r="C15" i="3"/>
  <c r="U1" i="5"/>
  <c r="W1" i="5"/>
  <c r="V51" i="3"/>
  <c r="V50" i="3"/>
  <c r="V48" i="3"/>
  <c r="C86" i="3"/>
  <c r="C75" i="3"/>
  <c r="C64" i="3"/>
  <c r="C59" i="3"/>
  <c r="C38" i="3"/>
  <c r="C31" i="3"/>
  <c r="Q35" i="3"/>
  <c r="U35" i="3" s="1"/>
  <c r="M34" i="5" s="1"/>
  <c r="Q34" i="3"/>
  <c r="U34" i="3" s="1"/>
  <c r="M33" i="5" s="1"/>
  <c r="Q33" i="3"/>
  <c r="U33" i="3" s="1"/>
  <c r="M32" i="5" s="1"/>
  <c r="Q32" i="3"/>
  <c r="U32" i="3" s="1"/>
  <c r="M31" i="5" s="1"/>
  <c r="Q31" i="3"/>
  <c r="U31" i="3" s="1"/>
  <c r="M30" i="5" s="1"/>
  <c r="C81" i="5"/>
  <c r="C71" i="5"/>
  <c r="C61" i="5"/>
  <c r="C56" i="5"/>
  <c r="C49" i="5"/>
  <c r="C48" i="5"/>
  <c r="C47" i="5"/>
  <c r="C46" i="5"/>
  <c r="C37" i="5"/>
  <c r="C36" i="5"/>
  <c r="C35" i="5"/>
  <c r="C30" i="5"/>
  <c r="C29" i="5"/>
  <c r="C18" i="5"/>
  <c r="C6" i="5"/>
  <c r="C51" i="3"/>
  <c r="C50" i="3"/>
  <c r="C49" i="3"/>
  <c r="C48" i="3"/>
  <c r="C37" i="3"/>
  <c r="C36" i="3"/>
  <c r="C30" i="3"/>
  <c r="C18" i="3"/>
  <c r="C6" i="3"/>
  <c r="K85" i="5" l="1"/>
  <c r="H85" i="5"/>
  <c r="K84" i="5"/>
  <c r="H84" i="5"/>
  <c r="K83" i="5"/>
  <c r="H83" i="5"/>
  <c r="K82" i="5"/>
  <c r="H82" i="5"/>
  <c r="K81" i="5"/>
  <c r="H81" i="5"/>
  <c r="K74" i="5"/>
  <c r="H74" i="5"/>
  <c r="K73" i="5"/>
  <c r="H73" i="5"/>
  <c r="K72" i="5"/>
  <c r="H72" i="5"/>
  <c r="K71" i="5"/>
  <c r="H71" i="5"/>
  <c r="K64" i="5"/>
  <c r="H64" i="5"/>
  <c r="K63" i="5"/>
  <c r="H63" i="5"/>
  <c r="K62" i="5"/>
  <c r="H62" i="5"/>
  <c r="K61" i="5"/>
  <c r="H61" i="5"/>
  <c r="K60" i="5"/>
  <c r="H60" i="5"/>
  <c r="K59" i="5"/>
  <c r="H59" i="5"/>
  <c r="K58" i="5"/>
  <c r="H58" i="5"/>
  <c r="K57" i="5"/>
  <c r="H57" i="5"/>
  <c r="K56" i="5"/>
  <c r="H56" i="5"/>
  <c r="K49" i="5"/>
  <c r="H49" i="5"/>
  <c r="K48" i="5"/>
  <c r="H48" i="5"/>
  <c r="K47" i="5"/>
  <c r="H47" i="5"/>
  <c r="K46" i="5"/>
  <c r="H46" i="5"/>
  <c r="K39" i="5"/>
  <c r="H39" i="5"/>
  <c r="K38" i="5"/>
  <c r="H38" i="5"/>
  <c r="K37" i="5"/>
  <c r="H37" i="5"/>
  <c r="K36" i="5"/>
  <c r="H36" i="5"/>
  <c r="K35" i="5"/>
  <c r="H35" i="5"/>
  <c r="U34" i="5"/>
  <c r="T34" i="5"/>
  <c r="R34" i="5"/>
  <c r="Q34" i="5"/>
  <c r="K34" i="5"/>
  <c r="H34" i="5"/>
  <c r="U33" i="5"/>
  <c r="T33" i="5"/>
  <c r="R33" i="5"/>
  <c r="Q33" i="5"/>
  <c r="K33" i="5"/>
  <c r="H33" i="5"/>
  <c r="U32" i="5"/>
  <c r="T32" i="5"/>
  <c r="R32" i="5"/>
  <c r="Q32" i="5"/>
  <c r="K32" i="5"/>
  <c r="H32" i="5"/>
  <c r="U31" i="5"/>
  <c r="T31" i="5"/>
  <c r="R31" i="5"/>
  <c r="Q31" i="5"/>
  <c r="K31" i="5"/>
  <c r="H31" i="5"/>
  <c r="U30" i="5"/>
  <c r="T30" i="5"/>
  <c r="R30" i="5"/>
  <c r="Q30" i="5"/>
  <c r="K30" i="5"/>
  <c r="H30" i="5"/>
  <c r="K29" i="5"/>
  <c r="H29" i="5"/>
  <c r="K22" i="5"/>
  <c r="H22" i="5"/>
  <c r="K21" i="5"/>
  <c r="H21" i="5"/>
  <c r="K20" i="5"/>
  <c r="H20" i="5"/>
  <c r="K19" i="5"/>
  <c r="H19" i="5"/>
  <c r="K18" i="5"/>
  <c r="H18" i="5"/>
  <c r="K17" i="5"/>
  <c r="H17" i="5"/>
  <c r="K16" i="5"/>
  <c r="H16" i="5"/>
  <c r="K15" i="5"/>
  <c r="H15" i="5"/>
  <c r="K14" i="5"/>
  <c r="H14" i="5"/>
  <c r="K13" i="5"/>
  <c r="H13" i="5"/>
  <c r="K12" i="5"/>
  <c r="H12" i="5"/>
  <c r="K11" i="5"/>
  <c r="H11" i="5"/>
  <c r="K10" i="5"/>
  <c r="H10" i="5"/>
  <c r="K9" i="5"/>
  <c r="H9" i="5"/>
  <c r="K8" i="5"/>
  <c r="H8" i="5"/>
  <c r="K7" i="5"/>
  <c r="H7" i="5"/>
  <c r="K6" i="5"/>
  <c r="H6" i="5"/>
  <c r="N90" i="3"/>
  <c r="O90" i="3" s="1"/>
  <c r="K90" i="3"/>
  <c r="H90" i="3"/>
  <c r="N89" i="3"/>
  <c r="O89" i="3" s="1"/>
  <c r="K89" i="3"/>
  <c r="H89" i="3"/>
  <c r="N88" i="3"/>
  <c r="O88" i="3" s="1"/>
  <c r="K88" i="3"/>
  <c r="H88" i="3"/>
  <c r="Q87" i="3"/>
  <c r="T87" i="3" s="1"/>
  <c r="K87" i="3"/>
  <c r="H87" i="3"/>
  <c r="Q86" i="3"/>
  <c r="T86" i="3" s="1"/>
  <c r="K86" i="3"/>
  <c r="H86" i="3"/>
  <c r="N78" i="3"/>
  <c r="O78" i="3" s="1"/>
  <c r="K78" i="3"/>
  <c r="H78" i="3"/>
  <c r="N77" i="3"/>
  <c r="O77" i="3" s="1"/>
  <c r="K77" i="3"/>
  <c r="H77" i="3"/>
  <c r="N76" i="3"/>
  <c r="O76" i="3" s="1"/>
  <c r="K76" i="3"/>
  <c r="H76" i="3"/>
  <c r="N75" i="3"/>
  <c r="O75" i="3" s="1"/>
  <c r="K75" i="3"/>
  <c r="H75" i="3"/>
  <c r="Q67" i="3"/>
  <c r="K67" i="3"/>
  <c r="H67" i="3"/>
  <c r="Q66" i="3"/>
  <c r="K66" i="3"/>
  <c r="H66" i="3"/>
  <c r="Q65" i="3"/>
  <c r="K65" i="3"/>
  <c r="H65" i="3"/>
  <c r="Q64" i="3"/>
  <c r="K64" i="3"/>
  <c r="H64" i="3"/>
  <c r="N63" i="3"/>
  <c r="O63" i="3" s="1"/>
  <c r="K63" i="3"/>
  <c r="H63" i="3"/>
  <c r="N62" i="3"/>
  <c r="O62" i="3" s="1"/>
  <c r="K62" i="3"/>
  <c r="H62" i="3"/>
  <c r="N61" i="3"/>
  <c r="O61" i="3" s="1"/>
  <c r="K61" i="3"/>
  <c r="H61" i="3"/>
  <c r="N60" i="3"/>
  <c r="O60" i="3" s="1"/>
  <c r="K60" i="3"/>
  <c r="H60" i="3"/>
  <c r="N59" i="3"/>
  <c r="O59" i="3" s="1"/>
  <c r="K59" i="3"/>
  <c r="H59" i="3"/>
  <c r="N51" i="3"/>
  <c r="O51" i="3" s="1"/>
  <c r="M49" i="5" s="1"/>
  <c r="T49" i="5" s="1"/>
  <c r="K51" i="3"/>
  <c r="H51" i="3"/>
  <c r="N50" i="3"/>
  <c r="O50" i="3" s="1"/>
  <c r="M48" i="5" s="1"/>
  <c r="R48" i="5" s="1"/>
  <c r="K50" i="3"/>
  <c r="H50" i="3"/>
  <c r="Q49" i="3"/>
  <c r="K49" i="3"/>
  <c r="H49" i="3"/>
  <c r="N48" i="3"/>
  <c r="O48" i="3" s="1"/>
  <c r="K48" i="3"/>
  <c r="H48" i="3"/>
  <c r="N40" i="3"/>
  <c r="O40" i="3" s="1"/>
  <c r="K40" i="3"/>
  <c r="H40" i="3"/>
  <c r="N39" i="3"/>
  <c r="O39" i="3" s="1"/>
  <c r="K39" i="3"/>
  <c r="H39" i="3"/>
  <c r="N38" i="3"/>
  <c r="O38" i="3" s="1"/>
  <c r="K38" i="3"/>
  <c r="H38" i="3"/>
  <c r="N37" i="3"/>
  <c r="O37" i="3" s="1"/>
  <c r="K37" i="3"/>
  <c r="H37" i="3"/>
  <c r="N36" i="3"/>
  <c r="O36" i="3" s="1"/>
  <c r="K36" i="3"/>
  <c r="H36" i="3"/>
  <c r="K35" i="3"/>
  <c r="H35" i="3"/>
  <c r="K34" i="3"/>
  <c r="H34" i="3"/>
  <c r="K33" i="3"/>
  <c r="H33" i="3"/>
  <c r="K32" i="3"/>
  <c r="H32" i="3"/>
  <c r="K31" i="3"/>
  <c r="H31" i="3"/>
  <c r="N30" i="3"/>
  <c r="O30" i="3" s="1"/>
  <c r="K30" i="3"/>
  <c r="H30" i="3"/>
  <c r="N22" i="3"/>
  <c r="O22" i="3" s="1"/>
  <c r="V22" i="3" s="1"/>
  <c r="K22" i="3"/>
  <c r="H22" i="3"/>
  <c r="N21" i="3"/>
  <c r="O21" i="3" s="1"/>
  <c r="V21" i="3" s="1"/>
  <c r="K21" i="3"/>
  <c r="H21" i="3"/>
  <c r="N20" i="3"/>
  <c r="O20" i="3" s="1"/>
  <c r="V20" i="3" s="1"/>
  <c r="K20" i="3"/>
  <c r="H20" i="3"/>
  <c r="N19" i="3"/>
  <c r="O19" i="3" s="1"/>
  <c r="V19" i="3" s="1"/>
  <c r="K19" i="3"/>
  <c r="H19" i="3"/>
  <c r="N18" i="3"/>
  <c r="O18" i="3" s="1"/>
  <c r="V18" i="3" s="1"/>
  <c r="K18" i="3"/>
  <c r="H18" i="3"/>
  <c r="Q17" i="3"/>
  <c r="T17" i="3" s="1"/>
  <c r="K17" i="3"/>
  <c r="H17" i="3"/>
  <c r="Q16" i="3"/>
  <c r="T16" i="3" s="1"/>
  <c r="K16" i="3"/>
  <c r="H16" i="3"/>
  <c r="Q15" i="3"/>
  <c r="T15" i="3" s="1"/>
  <c r="K15" i="3"/>
  <c r="H15" i="3"/>
  <c r="N14" i="3"/>
  <c r="O14" i="3" s="1"/>
  <c r="K14" i="3"/>
  <c r="H14" i="3"/>
  <c r="N13" i="3"/>
  <c r="O13" i="3" s="1"/>
  <c r="K13" i="3"/>
  <c r="H13" i="3"/>
  <c r="N12" i="3"/>
  <c r="O12" i="3" s="1"/>
  <c r="K12" i="3"/>
  <c r="H12" i="3"/>
  <c r="N11" i="3"/>
  <c r="O11" i="3" s="1"/>
  <c r="K11" i="3"/>
  <c r="H11" i="3"/>
  <c r="N10" i="3"/>
  <c r="O10" i="3" s="1"/>
  <c r="K10" i="3"/>
  <c r="H10" i="3"/>
  <c r="N9" i="3"/>
  <c r="O9" i="3" s="1"/>
  <c r="K9" i="3"/>
  <c r="H9" i="3"/>
  <c r="N8" i="3"/>
  <c r="O8" i="3" s="1"/>
  <c r="K8" i="3"/>
  <c r="H8" i="3"/>
  <c r="N7" i="3"/>
  <c r="O7" i="3" s="1"/>
  <c r="K7" i="3"/>
  <c r="H7" i="3"/>
  <c r="N6" i="3"/>
  <c r="O6" i="3" s="1"/>
  <c r="K6" i="3"/>
  <c r="H6" i="3"/>
  <c r="L85" i="2"/>
  <c r="I85" i="2"/>
  <c r="L84" i="2"/>
  <c r="I84" i="2"/>
  <c r="L83" i="2"/>
  <c r="I83" i="2"/>
  <c r="L82" i="2"/>
  <c r="I82" i="2"/>
  <c r="L81" i="2"/>
  <c r="I81" i="2"/>
  <c r="L74" i="2"/>
  <c r="I74" i="2"/>
  <c r="L73" i="2"/>
  <c r="I73" i="2"/>
  <c r="L72" i="2"/>
  <c r="I72" i="2"/>
  <c r="L71" i="2"/>
  <c r="I71" i="2"/>
  <c r="L64" i="2"/>
  <c r="I64" i="2"/>
  <c r="L63" i="2"/>
  <c r="I63" i="2"/>
  <c r="L62" i="2"/>
  <c r="I62" i="2"/>
  <c r="L61" i="2"/>
  <c r="I61" i="2"/>
  <c r="L60" i="2"/>
  <c r="I60" i="2"/>
  <c r="L59" i="2"/>
  <c r="I59" i="2"/>
  <c r="L58" i="2"/>
  <c r="I58" i="2"/>
  <c r="L57" i="2"/>
  <c r="I57" i="2"/>
  <c r="L56" i="2"/>
  <c r="I56" i="2"/>
  <c r="L49" i="2"/>
  <c r="I49" i="2"/>
  <c r="L48" i="2"/>
  <c r="I48" i="2"/>
  <c r="L47" i="2"/>
  <c r="I47" i="2"/>
  <c r="L46" i="2"/>
  <c r="I46" i="2"/>
  <c r="L39" i="2"/>
  <c r="I39" i="2"/>
  <c r="L38" i="2"/>
  <c r="I38" i="2"/>
  <c r="L37" i="2"/>
  <c r="I37" i="2"/>
  <c r="L36" i="2"/>
  <c r="I36" i="2"/>
  <c r="L35" i="2"/>
  <c r="I35" i="2"/>
  <c r="L34" i="2"/>
  <c r="I34" i="2"/>
  <c r="L33" i="2"/>
  <c r="I33" i="2"/>
  <c r="L32" i="2"/>
  <c r="I32" i="2"/>
  <c r="L31" i="2"/>
  <c r="I31" i="2"/>
  <c r="L30" i="2"/>
  <c r="I30" i="2"/>
  <c r="L29" i="2"/>
  <c r="I29" i="2"/>
  <c r="L22" i="2"/>
  <c r="I22" i="2"/>
  <c r="L21" i="2"/>
  <c r="I21" i="2"/>
  <c r="L20" i="2"/>
  <c r="I20" i="2"/>
  <c r="L19" i="2"/>
  <c r="I19" i="2"/>
  <c r="L18" i="2"/>
  <c r="I18" i="2"/>
  <c r="L17" i="2"/>
  <c r="I17" i="2"/>
  <c r="L16" i="2"/>
  <c r="I16" i="2"/>
  <c r="L15" i="2"/>
  <c r="I15" i="2"/>
  <c r="L14" i="2"/>
  <c r="I14" i="2"/>
  <c r="L13" i="2"/>
  <c r="I13" i="2"/>
  <c r="L12" i="2"/>
  <c r="I12" i="2"/>
  <c r="L11" i="2"/>
  <c r="I11" i="2"/>
  <c r="L10" i="2"/>
  <c r="I10" i="2"/>
  <c r="L9" i="2"/>
  <c r="I9" i="2"/>
  <c r="L8" i="2"/>
  <c r="I8" i="2"/>
  <c r="L7" i="2"/>
  <c r="I7" i="2"/>
  <c r="L6" i="2"/>
  <c r="I6" i="2"/>
  <c r="M83" i="5" l="1"/>
  <c r="U83" i="5" s="1"/>
  <c r="V88" i="3"/>
  <c r="M84" i="5"/>
  <c r="U84" i="5" s="1"/>
  <c r="V89" i="3"/>
  <c r="M85" i="5"/>
  <c r="U85" i="5" s="1"/>
  <c r="V90" i="3"/>
  <c r="M71" i="5"/>
  <c r="U71" i="5" s="1"/>
  <c r="M72" i="5"/>
  <c r="U72" i="5" s="1"/>
  <c r="M73" i="5"/>
  <c r="U73" i="5" s="1"/>
  <c r="M74" i="5"/>
  <c r="U74" i="5" s="1"/>
  <c r="T64" i="3"/>
  <c r="V64" i="3" s="1"/>
  <c r="M61" i="5" s="1"/>
  <c r="S64" i="3"/>
  <c r="T67" i="3"/>
  <c r="V67" i="3" s="1"/>
  <c r="M64" i="5" s="1"/>
  <c r="S67" i="3"/>
  <c r="T65" i="3"/>
  <c r="V65" i="3" s="1"/>
  <c r="M62" i="5" s="1"/>
  <c r="S65" i="3"/>
  <c r="T66" i="3"/>
  <c r="V66" i="3" s="1"/>
  <c r="M63" i="5" s="1"/>
  <c r="U63" i="5" s="1"/>
  <c r="S66" i="3"/>
  <c r="M56" i="5"/>
  <c r="U56" i="5" s="1"/>
  <c r="V59" i="3"/>
  <c r="M57" i="5"/>
  <c r="U57" i="5" s="1"/>
  <c r="V60" i="3"/>
  <c r="M60" i="5"/>
  <c r="R60" i="5" s="1"/>
  <c r="V63" i="3"/>
  <c r="M58" i="5"/>
  <c r="U58" i="5" s="1"/>
  <c r="V61" i="3"/>
  <c r="M59" i="5"/>
  <c r="U59" i="5" s="1"/>
  <c r="V62" i="3"/>
  <c r="M46" i="5"/>
  <c r="U46" i="5" s="1"/>
  <c r="T49" i="3"/>
  <c r="V49" i="3" s="1"/>
  <c r="M47" i="5" s="1"/>
  <c r="R49" i="3"/>
  <c r="M29" i="5"/>
  <c r="U29" i="5" s="1"/>
  <c r="U30" i="3"/>
  <c r="M38" i="5"/>
  <c r="R38" i="5" s="1"/>
  <c r="U39" i="3"/>
  <c r="M37" i="5"/>
  <c r="U37" i="5" s="1"/>
  <c r="U38" i="3"/>
  <c r="M39" i="5"/>
  <c r="R39" i="5" s="1"/>
  <c r="U40" i="3"/>
  <c r="M35" i="5"/>
  <c r="U35" i="5" s="1"/>
  <c r="U36" i="3"/>
  <c r="M36" i="5"/>
  <c r="U36" i="5" s="1"/>
  <c r="U37" i="3"/>
  <c r="M14" i="5"/>
  <c r="Q14" i="5" s="1"/>
  <c r="V14" i="3"/>
  <c r="M8" i="5"/>
  <c r="R8" i="5" s="1"/>
  <c r="V8" i="3"/>
  <c r="M10" i="5"/>
  <c r="T10" i="5" s="1"/>
  <c r="V10" i="3"/>
  <c r="M9" i="5"/>
  <c r="R9" i="5" s="1"/>
  <c r="V9" i="3"/>
  <c r="M13" i="5"/>
  <c r="U13" i="5" s="1"/>
  <c r="V13" i="3"/>
  <c r="M11" i="5"/>
  <c r="U11" i="5" s="1"/>
  <c r="V11" i="3"/>
  <c r="M12" i="5"/>
  <c r="U12" i="5" s="1"/>
  <c r="V12" i="3"/>
  <c r="M6" i="5"/>
  <c r="T6" i="5" s="1"/>
  <c r="V6" i="3"/>
  <c r="M7" i="5"/>
  <c r="Q7" i="5" s="1"/>
  <c r="V7" i="3"/>
  <c r="M22" i="5"/>
  <c r="U22" i="5" s="1"/>
  <c r="M18" i="5"/>
  <c r="Q18" i="5" s="1"/>
  <c r="M19" i="5"/>
  <c r="T19" i="5" s="1"/>
  <c r="M20" i="5"/>
  <c r="U20" i="5" s="1"/>
  <c r="M21" i="5"/>
  <c r="R21" i="5" s="1"/>
  <c r="V33" i="5"/>
  <c r="V31" i="5"/>
  <c r="S32" i="5"/>
  <c r="V30" i="5"/>
  <c r="S34" i="5"/>
  <c r="Q46" i="5"/>
  <c r="Q83" i="5"/>
  <c r="T83" i="5"/>
  <c r="V83" i="5" s="1"/>
  <c r="U39" i="5"/>
  <c r="T84" i="5"/>
  <c r="V84" i="5" s="1"/>
  <c r="R57" i="5"/>
  <c r="Q84" i="5"/>
  <c r="T71" i="5"/>
  <c r="V71" i="5" s="1"/>
  <c r="R83" i="5"/>
  <c r="T57" i="5"/>
  <c r="V57" i="5" s="1"/>
  <c r="R84" i="5"/>
  <c r="V34" i="5"/>
  <c r="R73" i="5"/>
  <c r="T48" i="5"/>
  <c r="U48" i="5"/>
  <c r="Q74" i="5"/>
  <c r="V16" i="3"/>
  <c r="M16" i="5" s="1"/>
  <c r="V86" i="3"/>
  <c r="M81" i="5" s="1"/>
  <c r="R74" i="5"/>
  <c r="T73" i="5"/>
  <c r="V73" i="5" s="1"/>
  <c r="S33" i="5"/>
  <c r="Q49" i="5"/>
  <c r="Q71" i="5"/>
  <c r="T74" i="5"/>
  <c r="V74" i="5" s="1"/>
  <c r="Q48" i="5"/>
  <c r="S48" i="5" s="1"/>
  <c r="R49" i="5"/>
  <c r="R71" i="5"/>
  <c r="U49" i="5"/>
  <c r="V49" i="5" s="1"/>
  <c r="Q73" i="5"/>
  <c r="V87" i="3"/>
  <c r="M82" i="5" s="1"/>
  <c r="V15" i="3"/>
  <c r="M15" i="5" s="1"/>
  <c r="R37" i="5"/>
  <c r="R59" i="5"/>
  <c r="T37" i="5"/>
  <c r="V37" i="5" s="1"/>
  <c r="Q56" i="5"/>
  <c r="T59" i="5"/>
  <c r="V59" i="5" s="1"/>
  <c r="Q72" i="5"/>
  <c r="R56" i="5"/>
  <c r="R72" i="5"/>
  <c r="V17" i="3"/>
  <c r="M17" i="5" s="1"/>
  <c r="T72" i="5"/>
  <c r="Q85" i="5"/>
  <c r="R85" i="5"/>
  <c r="T85" i="5"/>
  <c r="V85" i="5" s="1"/>
  <c r="S30" i="5"/>
  <c r="S31" i="5"/>
  <c r="V32" i="5"/>
  <c r="U75" i="5"/>
  <c r="M6" i="2"/>
  <c r="M7" i="2"/>
  <c r="M8" i="2"/>
  <c r="M9" i="2"/>
  <c r="M10" i="2"/>
  <c r="M11" i="2"/>
  <c r="M12" i="2"/>
  <c r="M13" i="2"/>
  <c r="M14" i="2"/>
  <c r="M15" i="2"/>
  <c r="M16" i="2"/>
  <c r="M17" i="2"/>
  <c r="M18" i="2"/>
  <c r="M19" i="2"/>
  <c r="M20" i="2"/>
  <c r="M21" i="2"/>
  <c r="M22" i="2"/>
  <c r="M29" i="2"/>
  <c r="M30" i="2"/>
  <c r="M31" i="2"/>
  <c r="M32" i="2"/>
  <c r="M33" i="2"/>
  <c r="M34" i="2"/>
  <c r="M35" i="2"/>
  <c r="M36" i="2"/>
  <c r="M37" i="2"/>
  <c r="M38" i="2"/>
  <c r="M39" i="2"/>
  <c r="M46" i="2"/>
  <c r="M47" i="2"/>
  <c r="M48" i="2"/>
  <c r="M49" i="2"/>
  <c r="M56" i="2"/>
  <c r="M57" i="2"/>
  <c r="M58" i="2"/>
  <c r="M59" i="2"/>
  <c r="M60" i="2"/>
  <c r="M61" i="2"/>
  <c r="M62" i="2"/>
  <c r="M63" i="2"/>
  <c r="M64" i="2"/>
  <c r="M71" i="2"/>
  <c r="M72" i="2"/>
  <c r="M73" i="2"/>
  <c r="M74" i="2"/>
  <c r="M81" i="2"/>
  <c r="M82" i="2"/>
  <c r="M83" i="2"/>
  <c r="M84" i="2"/>
  <c r="M85" i="2"/>
  <c r="L6" i="3"/>
  <c r="U6" i="3" s="1"/>
  <c r="L7" i="3"/>
  <c r="U7" i="3" s="1"/>
  <c r="L8" i="3"/>
  <c r="U8" i="3" s="1"/>
  <c r="L9" i="3"/>
  <c r="U9" i="3" s="1"/>
  <c r="L10" i="3"/>
  <c r="U10" i="3" s="1"/>
  <c r="L11" i="3"/>
  <c r="U11" i="3" s="1"/>
  <c r="L12" i="3"/>
  <c r="U12" i="3" s="1"/>
  <c r="L13" i="3"/>
  <c r="U13" i="3" s="1"/>
  <c r="L14" i="3"/>
  <c r="U14" i="3" s="1"/>
  <c r="L15" i="3"/>
  <c r="U15" i="3" s="1"/>
  <c r="L16" i="3"/>
  <c r="U16" i="3" s="1"/>
  <c r="L17" i="3"/>
  <c r="U17" i="3" s="1"/>
  <c r="L18" i="3"/>
  <c r="U18" i="3" s="1"/>
  <c r="L19" i="3"/>
  <c r="U19" i="3" s="1"/>
  <c r="L20" i="3"/>
  <c r="U20" i="3" s="1"/>
  <c r="L21" i="3"/>
  <c r="U21" i="3" s="1"/>
  <c r="L22" i="3"/>
  <c r="U22" i="3" s="1"/>
  <c r="L30" i="3"/>
  <c r="T30" i="3" s="1"/>
  <c r="L31" i="3"/>
  <c r="L32" i="3"/>
  <c r="L33" i="3"/>
  <c r="L34" i="3"/>
  <c r="L35" i="3"/>
  <c r="L36" i="3"/>
  <c r="T36" i="3" s="1"/>
  <c r="L37" i="3"/>
  <c r="T37" i="3" s="1"/>
  <c r="L38" i="3"/>
  <c r="T38" i="3" s="1"/>
  <c r="L39" i="3"/>
  <c r="T39" i="3" s="1"/>
  <c r="L40" i="3"/>
  <c r="T40" i="3" s="1"/>
  <c r="L48" i="3"/>
  <c r="U48" i="3" s="1"/>
  <c r="L49" i="3"/>
  <c r="L50" i="3"/>
  <c r="U50" i="3" s="1"/>
  <c r="L51" i="3"/>
  <c r="U51" i="3" s="1"/>
  <c r="L59" i="3"/>
  <c r="U59" i="3" s="1"/>
  <c r="L60" i="3"/>
  <c r="U60" i="3" s="1"/>
  <c r="L61" i="3"/>
  <c r="U61" i="3" s="1"/>
  <c r="L62" i="3"/>
  <c r="U62" i="3" s="1"/>
  <c r="L63" i="3"/>
  <c r="U63" i="3" s="1"/>
  <c r="L64" i="3"/>
  <c r="U64" i="3" s="1"/>
  <c r="L65" i="3"/>
  <c r="L66" i="3"/>
  <c r="L67" i="3"/>
  <c r="U67" i="3" s="1"/>
  <c r="L75" i="3"/>
  <c r="P75" i="3" s="1"/>
  <c r="L76" i="3"/>
  <c r="P76" i="3" s="1"/>
  <c r="L77" i="3"/>
  <c r="P77" i="3" s="1"/>
  <c r="L78" i="3"/>
  <c r="P78" i="3" s="1"/>
  <c r="L86" i="3"/>
  <c r="U86" i="3" s="1"/>
  <c r="L87" i="3"/>
  <c r="U87" i="3" s="1"/>
  <c r="L88" i="3"/>
  <c r="U88" i="3" s="1"/>
  <c r="L89" i="3"/>
  <c r="U89" i="3" s="1"/>
  <c r="L90" i="3"/>
  <c r="U90" i="3" s="1"/>
  <c r="L6" i="5"/>
  <c r="L7" i="5"/>
  <c r="L8" i="5"/>
  <c r="L9" i="5"/>
  <c r="L10" i="5"/>
  <c r="L11" i="5"/>
  <c r="L12" i="5"/>
  <c r="L13" i="5"/>
  <c r="L14" i="5"/>
  <c r="L15" i="5"/>
  <c r="L16" i="5"/>
  <c r="L17" i="5"/>
  <c r="L18" i="5"/>
  <c r="L19" i="5"/>
  <c r="L20" i="5"/>
  <c r="L21" i="5"/>
  <c r="L22" i="5"/>
  <c r="L29" i="5"/>
  <c r="L30" i="5"/>
  <c r="N30" i="5" s="1"/>
  <c r="L31" i="5"/>
  <c r="N31" i="5" s="1"/>
  <c r="L32" i="5"/>
  <c r="N32" i="5" s="1"/>
  <c r="L33" i="5"/>
  <c r="N33" i="5" s="1"/>
  <c r="L34" i="5"/>
  <c r="N34" i="5" s="1"/>
  <c r="L35" i="5"/>
  <c r="L36" i="5"/>
  <c r="L37" i="5"/>
  <c r="L38" i="5"/>
  <c r="L39" i="5"/>
  <c r="L46" i="5"/>
  <c r="L47" i="5"/>
  <c r="L48" i="5"/>
  <c r="N48" i="5" s="1"/>
  <c r="O48" i="5" s="1"/>
  <c r="L49" i="5"/>
  <c r="N49" i="5" s="1"/>
  <c r="O49" i="5" s="1"/>
  <c r="L56" i="5"/>
  <c r="L57" i="5"/>
  <c r="L58" i="5"/>
  <c r="L59" i="5"/>
  <c r="L60" i="5"/>
  <c r="L61" i="5"/>
  <c r="L62" i="5"/>
  <c r="L63" i="5"/>
  <c r="N63" i="5" s="1"/>
  <c r="L64" i="5"/>
  <c r="L71" i="5"/>
  <c r="N71" i="5" s="1"/>
  <c r="L72" i="5"/>
  <c r="N72" i="5" s="1"/>
  <c r="L73" i="5"/>
  <c r="N73" i="5" s="1"/>
  <c r="L74" i="5"/>
  <c r="N74" i="5" s="1"/>
  <c r="L81" i="5"/>
  <c r="L82" i="5"/>
  <c r="L83" i="5"/>
  <c r="N83" i="5" s="1"/>
  <c r="L84" i="5"/>
  <c r="N84" i="5" s="1"/>
  <c r="L85" i="5"/>
  <c r="N85" i="5" s="1"/>
  <c r="U91" i="3" l="1"/>
  <c r="P79" i="3"/>
  <c r="R64" i="5"/>
  <c r="Q64" i="5"/>
  <c r="S64" i="5" s="1"/>
  <c r="T64" i="5"/>
  <c r="U64" i="5"/>
  <c r="U62" i="5"/>
  <c r="R62" i="5"/>
  <c r="T62" i="5"/>
  <c r="V62" i="5" s="1"/>
  <c r="Q62" i="5"/>
  <c r="S62" i="5" s="1"/>
  <c r="U61" i="5"/>
  <c r="Q61" i="5"/>
  <c r="R61" i="5"/>
  <c r="T61" i="5"/>
  <c r="V61" i="5" s="1"/>
  <c r="T58" i="5"/>
  <c r="V58" i="5" s="1"/>
  <c r="N64" i="5"/>
  <c r="N61" i="5"/>
  <c r="N62" i="5"/>
  <c r="N57" i="5"/>
  <c r="T60" i="5"/>
  <c r="N56" i="5"/>
  <c r="Q57" i="5"/>
  <c r="S57" i="5" s="1"/>
  <c r="T35" i="5"/>
  <c r="V35" i="5" s="1"/>
  <c r="Q38" i="5"/>
  <c r="S38" i="5" s="1"/>
  <c r="R63" i="5"/>
  <c r="U66" i="3"/>
  <c r="R46" i="5"/>
  <c r="U60" i="5"/>
  <c r="U65" i="5" s="1"/>
  <c r="Q63" i="5"/>
  <c r="S63" i="5" s="1"/>
  <c r="N60" i="5"/>
  <c r="T63" i="5"/>
  <c r="V63" i="5" s="1"/>
  <c r="Q60" i="5"/>
  <c r="S60" i="5" s="1"/>
  <c r="U65" i="3"/>
  <c r="U68" i="3" s="1"/>
  <c r="T56" i="5"/>
  <c r="T65" i="5" s="1"/>
  <c r="N58" i="5"/>
  <c r="R58" i="5"/>
  <c r="R65" i="5" s="1"/>
  <c r="T46" i="5"/>
  <c r="V46" i="5" s="1"/>
  <c r="Q58" i="5"/>
  <c r="S58" i="5" s="1"/>
  <c r="U49" i="3"/>
  <c r="U52" i="3" s="1"/>
  <c r="N59" i="5"/>
  <c r="Q59" i="5"/>
  <c r="S59" i="5" s="1"/>
  <c r="N46" i="5"/>
  <c r="O46" i="5" s="1"/>
  <c r="Q37" i="5"/>
  <c r="S37" i="5" s="1"/>
  <c r="N38" i="5"/>
  <c r="Q39" i="5"/>
  <c r="S39" i="5" s="1"/>
  <c r="N39" i="5"/>
  <c r="N37" i="5"/>
  <c r="O37" i="5" s="1"/>
  <c r="Q36" i="5"/>
  <c r="U38" i="5"/>
  <c r="T38" i="5"/>
  <c r="V38" i="5" s="1"/>
  <c r="N29" i="5"/>
  <c r="O29" i="5" s="1"/>
  <c r="R14" i="5"/>
  <c r="S14" i="5" s="1"/>
  <c r="T29" i="5"/>
  <c r="V29" i="5" s="1"/>
  <c r="R29" i="5"/>
  <c r="N36" i="5"/>
  <c r="O36" i="5" s="1"/>
  <c r="Q35" i="5"/>
  <c r="U14" i="5"/>
  <c r="R35" i="5"/>
  <c r="T14" i="5"/>
  <c r="T39" i="5"/>
  <c r="V39" i="5" s="1"/>
  <c r="Q29" i="5"/>
  <c r="S29" i="5" s="1"/>
  <c r="U18" i="5"/>
  <c r="N35" i="5"/>
  <c r="O35" i="5" s="1"/>
  <c r="T8" i="5"/>
  <c r="N8" i="5"/>
  <c r="T36" i="5"/>
  <c r="V36" i="5" s="1"/>
  <c r="N14" i="5"/>
  <c r="R36" i="5"/>
  <c r="Q8" i="5"/>
  <c r="S8" i="5" s="1"/>
  <c r="U19" i="5"/>
  <c r="V19" i="5" s="1"/>
  <c r="Q9" i="5"/>
  <c r="S9" i="5" s="1"/>
  <c r="U8" i="5"/>
  <c r="Q22" i="5"/>
  <c r="T22" i="5"/>
  <c r="V22" i="5" s="1"/>
  <c r="Q10" i="5"/>
  <c r="N7" i="5"/>
  <c r="N6" i="5"/>
  <c r="R6" i="5"/>
  <c r="Q6" i="5"/>
  <c r="S6" i="5" s="1"/>
  <c r="U6" i="5"/>
  <c r="V6" i="5" s="1"/>
  <c r="Q19" i="5"/>
  <c r="R7" i="5"/>
  <c r="S7" i="5" s="1"/>
  <c r="N10" i="5"/>
  <c r="T34" i="3"/>
  <c r="T18" i="5"/>
  <c r="T35" i="3"/>
  <c r="T33" i="3"/>
  <c r="T32" i="3"/>
  <c r="N9" i="5"/>
  <c r="N13" i="5"/>
  <c r="R10" i="5"/>
  <c r="T31" i="3"/>
  <c r="T11" i="5"/>
  <c r="V11" i="5" s="1"/>
  <c r="U9" i="5"/>
  <c r="U7" i="5"/>
  <c r="T13" i="5"/>
  <c r="V13" i="5" s="1"/>
  <c r="N11" i="5"/>
  <c r="N12" i="5"/>
  <c r="Q12" i="5"/>
  <c r="T9" i="5"/>
  <c r="R11" i="5"/>
  <c r="T7" i="5"/>
  <c r="T12" i="5"/>
  <c r="V12" i="5" s="1"/>
  <c r="U23" i="3"/>
  <c r="Q13" i="5"/>
  <c r="N22" i="5"/>
  <c r="R12" i="5"/>
  <c r="N19" i="5"/>
  <c r="R18" i="5"/>
  <c r="S18" i="5" s="1"/>
  <c r="Q11" i="5"/>
  <c r="R13" i="5"/>
  <c r="U10" i="5"/>
  <c r="V10" i="5" s="1"/>
  <c r="R22" i="5"/>
  <c r="N20" i="5"/>
  <c r="N18" i="5"/>
  <c r="T21" i="5"/>
  <c r="R19" i="5"/>
  <c r="Q20" i="5"/>
  <c r="R20" i="5"/>
  <c r="T20" i="5"/>
  <c r="V20" i="5" s="1"/>
  <c r="U21" i="5"/>
  <c r="N21" i="5"/>
  <c r="Q21" i="5"/>
  <c r="S21" i="5" s="1"/>
  <c r="V64" i="5"/>
  <c r="S83" i="5"/>
  <c r="S72" i="5"/>
  <c r="R75" i="5"/>
  <c r="S46" i="5"/>
  <c r="U40" i="5"/>
  <c r="S73" i="5"/>
  <c r="Q75" i="5"/>
  <c r="S49" i="5"/>
  <c r="S84" i="5"/>
  <c r="S85" i="5"/>
  <c r="T75" i="5"/>
  <c r="S71" i="5"/>
  <c r="V48" i="5"/>
  <c r="N82" i="5"/>
  <c r="N81" i="5"/>
  <c r="S74" i="5"/>
  <c r="U47" i="5"/>
  <c r="U50" i="5" s="1"/>
  <c r="T47" i="5"/>
  <c r="R47" i="5"/>
  <c r="R50" i="5" s="1"/>
  <c r="Q47" i="5"/>
  <c r="R82" i="5"/>
  <c r="Q82" i="5"/>
  <c r="T82" i="5"/>
  <c r="U82" i="5"/>
  <c r="V56" i="5"/>
  <c r="N17" i="5"/>
  <c r="T17" i="5"/>
  <c r="U17" i="5"/>
  <c r="R17" i="5"/>
  <c r="Q17" i="5"/>
  <c r="S56" i="5"/>
  <c r="V72" i="5"/>
  <c r="V75" i="5" s="1"/>
  <c r="U81" i="5"/>
  <c r="T81" i="5"/>
  <c r="R81" i="5"/>
  <c r="Q81" i="5"/>
  <c r="N15" i="5"/>
  <c r="U15" i="5"/>
  <c r="R15" i="5"/>
  <c r="T15" i="5"/>
  <c r="Q15" i="5"/>
  <c r="N47" i="5"/>
  <c r="O47" i="5" s="1"/>
  <c r="N16" i="5"/>
  <c r="R16" i="5"/>
  <c r="U16" i="5"/>
  <c r="T16" i="5"/>
  <c r="Q16" i="5"/>
  <c r="O71" i="5"/>
  <c r="P71" i="5" s="1"/>
  <c r="Q95" i="5" s="1"/>
  <c r="O30" i="5"/>
  <c r="O56" i="5" l="1"/>
  <c r="V60" i="5"/>
  <c r="O61" i="5"/>
  <c r="S61" i="5"/>
  <c r="Q65" i="5"/>
  <c r="P46" i="5"/>
  <c r="Q93" i="5" s="1"/>
  <c r="V8" i="5"/>
  <c r="V18" i="5"/>
  <c r="T41" i="3"/>
  <c r="Q40" i="5"/>
  <c r="R40" i="5"/>
  <c r="V14" i="5"/>
  <c r="S35" i="5"/>
  <c r="S11" i="5"/>
  <c r="S12" i="5"/>
  <c r="T40" i="5"/>
  <c r="S36" i="5"/>
  <c r="S82" i="5"/>
  <c r="S22" i="5"/>
  <c r="S13" i="5"/>
  <c r="S10" i="5"/>
  <c r="V9" i="5"/>
  <c r="S15" i="5"/>
  <c r="S19" i="5"/>
  <c r="O18" i="5"/>
  <c r="V7" i="5"/>
  <c r="V21" i="5"/>
  <c r="O81" i="5"/>
  <c r="P81" i="5" s="1"/>
  <c r="Q96" i="5" s="1"/>
  <c r="V65" i="5"/>
  <c r="S20" i="5"/>
  <c r="S17" i="5"/>
  <c r="V15" i="5"/>
  <c r="V16" i="5"/>
  <c r="S16" i="5"/>
  <c r="S75" i="5"/>
  <c r="W71" i="5" s="1"/>
  <c r="V40" i="5"/>
  <c r="S65" i="5"/>
  <c r="S40" i="5"/>
  <c r="R23" i="5"/>
  <c r="V82" i="5"/>
  <c r="O6" i="5"/>
  <c r="Q23" i="5"/>
  <c r="V17" i="5"/>
  <c r="U23" i="5"/>
  <c r="Q86" i="5"/>
  <c r="S81" i="5"/>
  <c r="R86" i="5"/>
  <c r="S47" i="5"/>
  <c r="S50" i="5" s="1"/>
  <c r="Q50" i="5"/>
  <c r="V81" i="5"/>
  <c r="T86" i="5"/>
  <c r="U86" i="5"/>
  <c r="V47" i="5"/>
  <c r="V50" i="5" s="1"/>
  <c r="T50" i="5"/>
  <c r="T23" i="5"/>
  <c r="P56" i="5"/>
  <c r="Q94" i="5" s="1"/>
  <c r="P29" i="5"/>
  <c r="Q92" i="5" s="1"/>
  <c r="S86" i="5" l="1"/>
  <c r="W56" i="5"/>
  <c r="P6" i="5"/>
  <c r="Q91" i="5" s="1"/>
  <c r="Q97" i="5" s="1"/>
  <c r="V86" i="5"/>
  <c r="W81" i="5" s="1"/>
  <c r="Q101" i="5"/>
  <c r="W29" i="5"/>
  <c r="Q109" i="5"/>
  <c r="Q108" i="5"/>
  <c r="V23" i="5"/>
  <c r="Q102" i="5"/>
  <c r="W46" i="5"/>
  <c r="Q103" i="5"/>
  <c r="Q100" i="5"/>
  <c r="S23" i="5"/>
  <c r="Q107" i="5" s="1"/>
  <c r="Q110" i="5" l="1"/>
  <c r="Q104" i="5"/>
  <c r="W6" i="5"/>
</calcChain>
</file>

<file path=xl/sharedStrings.xml><?xml version="1.0" encoding="utf-8"?>
<sst xmlns="http://schemas.openxmlformats.org/spreadsheetml/2006/main" count="626" uniqueCount="100">
  <si>
    <t>LOTE  1</t>
  </si>
  <si>
    <t>SERVICIO FORENSE:</t>
  </si>
  <si>
    <t>DIRECCION GENERAL-SSF</t>
  </si>
  <si>
    <t>CANTIDAD ESTIMADA SSF</t>
  </si>
  <si>
    <t xml:space="preserve">REGIONALES </t>
  </si>
  <si>
    <t>CANTIDADES ESTIMADAS</t>
  </si>
  <si>
    <t>ITEM</t>
  </si>
  <si>
    <t>DESCRIPCION</t>
  </si>
  <si>
    <t>PRESENTACION</t>
  </si>
  <si>
    <t xml:space="preserve">REGISTRO INVIMA </t>
  </si>
  <si>
    <t>TALLA</t>
  </si>
  <si>
    <t xml:space="preserve">GRUPO NACIONAL  DE PATOLOGÍA FORENSE
 </t>
  </si>
  <si>
    <t xml:space="preserve">GRUPO NACIONAL DE APOYO
 AL SISTEMA DE VERDAD JUSTICIA 
REPARACIÓN Y NO REPETICIÓN
  </t>
  </si>
  <si>
    <t xml:space="preserve">REGIONAL BOGOTA </t>
  </si>
  <si>
    <t xml:space="preserve">REGIONAL ORIENTE </t>
  </si>
  <si>
    <t>CANTIDAD ESTIMADA</t>
  </si>
  <si>
    <t>Calzado en color blanco, en material plástico etilenvinilacetato (EVA) con características impermeabilizantes que evitan la proliferación de bacterias, de fácil limpieza, plantilla con diseño ergonómico cuenta con inserto antideslizante en la suela lo cual hace que su resistencia al resbalamiento cumpla las condiciones a las normas técnicas NTC-ISO 2034, con suela comprobadamente antideslizante en cuartos fríos, piso húmedo ,liviano, capellada que protege toda la longitud del empeine lo que brinda protección contra salpicadura, apto para el trabajo en sala de necropsias.</t>
  </si>
  <si>
    <t>PAR</t>
  </si>
  <si>
    <t>NO</t>
  </si>
  <si>
    <t>Botas de caña alta de color blanco, liviana en PVC, suela antideslizante, forro en polyester, resistente a grasas, sangre, aceites y detergentes. Rango de temperatura de operación -30 y 40 grados centígrados. No debe ser con puntera de acero. Con inhibición de hongo y bacterias. Con curva ergonométrica. Con espolín para facilitar el descalce. Debe cumplir con la norma EN-344, ó ISO 20344 ó ISO 20345.</t>
  </si>
  <si>
    <t>LOTE  2</t>
  </si>
  <si>
    <t>Bata quirúrgica desechable no estéril, en polipropileno 100%, no tejido, Sin barrera anti-fluidos en todo su frente y en todo lo largo de la bata, de manga larga de 60 cm de largo con puño resortado de 6 cm de largo, color blanco en algodón 100%; cuello redondo con ribete, cierre adhesivo a la altura del cuello (velcro), cuatro (4) tiras de amarre de 65 cm de largo cada una, cosidas, dos internas y dos externas, largo de la bata 120 cm, color azul, empaque individual.</t>
  </si>
  <si>
    <t>UNIDAD</t>
  </si>
  <si>
    <t>UNICA</t>
  </si>
  <si>
    <t>Bata quirúrgica no estéril en prolipropileno SMS no tejido de 35 a 40 gramos, con barrera antifluido con recubrimiento en polietileno resistencia de rasgado 55gr, en la parte frontal y media manga (del puño hasta el codo) uniones termo selladas en las mangas, manga larga, cuello redondo con ribete, con puño color blanco 100% resortado con ribete, cierre adhesivo altura del cuello (velcro)parte de atrás, cuatro(4) tiras de amarre de 35 cm, largo de la bata 1.40 cm color azul,  empaque individual.</t>
  </si>
  <si>
    <t>S</t>
  </si>
  <si>
    <t>M</t>
  </si>
  <si>
    <t>L</t>
  </si>
  <si>
    <t>XL</t>
  </si>
  <si>
    <t>XXL</t>
  </si>
  <si>
    <t>Gorro desechable en polipropileno no tejido de 30 a 40 gramos, con elástico de sujeción que permita el fácil ajuste y comodidad.</t>
  </si>
  <si>
    <t>PAQUETE X 100 UNIDADES</t>
  </si>
  <si>
    <t xml:space="preserve">Polainas desechables elaboradas en SMS de 30 a 40 gm, resistente y antideslizante. Sistema elástico en la base para mayor firmeza, medidas talla única 16 x 41 cm, color azul, </t>
  </si>
  <si>
    <t>Vestido cirujano, no estéril en polipropileno SMS no tejido de 30 a 40 gramos, pantalón largo y blusa manga corta, cuello en "V", color azul, desechable, en empaque individual.</t>
  </si>
  <si>
    <t>LOTE  3</t>
  </si>
  <si>
    <t xml:space="preserve">Cartucho para mercurio, vapores orgánicos y gases ácidos. Referencia 6007 Marca 3 M ****. </t>
  </si>
  <si>
    <t>N/A</t>
  </si>
  <si>
    <t xml:space="preserve">Cartucho para vapores y gases múltiples  REF: 6003 Marca 3M *** </t>
  </si>
  <si>
    <t>Respirador de libre mantenimiento para partículas con filtro N95. Certificado por NIOSH. Contramarcado</t>
  </si>
  <si>
    <t>Tapaboca quirúrgico desechable tres pliegues en polipropileno, no tejido 30 grs, con 2 cintas elásticas para orejas, resistentes a los fluidos normales de la boca y nariz.</t>
  </si>
  <si>
    <t>CAJA X 50 UNIDADES</t>
  </si>
  <si>
    <t>LOTE  4</t>
  </si>
  <si>
    <t xml:space="preserve">Guante de nitrilo, desechable, ambidiestro, color azul, verde o lila, entre 5,5 y 6 milésimas de pulgada de espesor en todo el guante, entre 11 y 14 pulgadas de longitud. Sin talco, debe cumplir con la norma EN 374-1:2016 y EN420 o la norma que se encuentre vigente.  </t>
  </si>
  <si>
    <t>CAJA 100 UNIDADES</t>
  </si>
  <si>
    <t>SI</t>
  </si>
  <si>
    <t>XS</t>
  </si>
  <si>
    <t>Guantes de nitrilo no desechables resistentes a sustancias químicas y detergentes y solventes orgánicos longitud mínima de 18" (hasta el codo).</t>
  </si>
  <si>
    <t>LOTE  5</t>
  </si>
  <si>
    <t>Traje de seguridad de protección contra salpicadura de líquidos, color blanco,  cumple requisitos de las normas EN 13034 y EN 14126. elástico en capuchón, puños, cintura y tobillos. costuras cosidas y protegidas color blanco u otro color (selladas herméticamente).
Cierre de dos vías  con solapa sellable. Polaina del mismo material del traje, adherida al mismo o aparte, overol  en polipropileno -película laminada de polietileno. empaque individual.</t>
  </si>
  <si>
    <t>LOTE  6</t>
  </si>
  <si>
    <t>Guantes contra el corte en malla de acero inoxidable, cinco (5) dedos, manilla y broche 100% en acero inoxidable (sin telas, fibras o plástico), anillos microsoldados herméticamente (resortes de ajuste se encuentran localizados al interior del guante), guante ambidiestro, que cumpla con la Norma EN 1082 ó EN 1082-1 **.</t>
  </si>
  <si>
    <t>XXS</t>
  </si>
  <si>
    <t xml:space="preserve"> </t>
  </si>
  <si>
    <t>SASI-0002-SG-2024</t>
  </si>
  <si>
    <t>094-SG-2024</t>
  </si>
  <si>
    <t>095-SG-2024</t>
  </si>
  <si>
    <t xml:space="preserve"> 096-SG-2024</t>
  </si>
  <si>
    <t>097-SG-2024</t>
  </si>
  <si>
    <t>098-SG-2024</t>
  </si>
  <si>
    <t>HISTORICO 2024</t>
  </si>
  <si>
    <t xml:space="preserve">VALOR UNITARIO REDONDEADO </t>
  </si>
  <si>
    <t>IMPORTEX SANDOVAL SAS</t>
  </si>
  <si>
    <t xml:space="preserve">VALOR UNITARIO CONTRATO </t>
  </si>
  <si>
    <t>VALOR UNITARIO CON IPC</t>
  </si>
  <si>
    <t>VALOR UNITARIO</t>
  </si>
  <si>
    <t>VALOR UNITARIO CON IVA</t>
  </si>
  <si>
    <t>VALOR INDEXADO IPC JUNIO (3,74)</t>
  </si>
  <si>
    <t>VALOR TOTAL</t>
  </si>
  <si>
    <t>VALOR TOTAL LOTE 1</t>
  </si>
  <si>
    <t>POLYMEDICAL SAS</t>
  </si>
  <si>
    <t>VALOR TOTAL LOTE 2</t>
  </si>
  <si>
    <t>VALOR TOTAL LOTE 3</t>
  </si>
  <si>
    <t>VALOR TOTAL LOTE 4</t>
  </si>
  <si>
    <t>VALOR TOTAL LOTE 5</t>
  </si>
  <si>
    <t>VALOR TOTAL LOTE 6</t>
  </si>
  <si>
    <t>IPC JUNIO 2025</t>
  </si>
  <si>
    <t>VALOR TOTAL PROCESO</t>
  </si>
  <si>
    <t xml:space="preserve">VALOR PROMEDIO UNITARIO </t>
  </si>
  <si>
    <t>VALOR PROMEDIO POR ITEM</t>
  </si>
  <si>
    <t xml:space="preserve">VALOR PROMEDIO POR ITEM COMPLETO </t>
  </si>
  <si>
    <t xml:space="preserve">VALOR POR LOTE </t>
  </si>
  <si>
    <t>REGIONALIZACION</t>
  </si>
  <si>
    <t>VALOR SSF</t>
  </si>
  <si>
    <t>VALOR REGIONALES</t>
  </si>
  <si>
    <t>TOTAL</t>
  </si>
  <si>
    <t xml:space="preserve">LOTE </t>
  </si>
  <si>
    <t xml:space="preserve">VALOR </t>
  </si>
  <si>
    <t>LOTE 1</t>
  </si>
  <si>
    <t>LOTE 2</t>
  </si>
  <si>
    <t xml:space="preserve">LOTE 3 </t>
  </si>
  <si>
    <t>LOTE 4</t>
  </si>
  <si>
    <t>LOTE 5</t>
  </si>
  <si>
    <t>LOTE 6</t>
  </si>
  <si>
    <t>SERVICIO</t>
  </si>
  <si>
    <t>PATOLOGIA</t>
  </si>
  <si>
    <t>GNASVJRN</t>
  </si>
  <si>
    <t>BOGOTA</t>
  </si>
  <si>
    <t xml:space="preserve">ORIENTE </t>
  </si>
  <si>
    <t>SSF</t>
  </si>
  <si>
    <t>ORIENTE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</si>
</sst>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5">
    <font>
      <sz val="11"/>
      <color theme="1"/>
      <name val="Calibri"/>
      <charset val="134"/>
      <scheme val="minor"/>
    </font>
    <font>
      <sz val="11"/>
      <color theme="1"/>
      <name val="Calibri"/>
      <family val="2"/>
      <scheme val="minor"/>
    </font>
    <font>
      <b/>
      <sz val="11"/>
      <color theme="1"/>
      <name val="Calibri"/>
      <family val="2"/>
      <scheme val="minor"/>
    </font>
    <font>
      <b/>
      <sz val="15"/>
      <color theme="1"/>
      <name val="Arial"/>
      <family val="2"/>
    </font>
    <font>
      <b/>
      <sz val="7"/>
      <color rgb="FF000000"/>
      <name val="Arial"/>
      <family val="2"/>
    </font>
    <font>
      <b/>
      <sz val="8"/>
      <name val="Arial"/>
      <family val="2"/>
    </font>
    <font>
      <sz val="8"/>
      <name val="Arial"/>
      <family val="2"/>
    </font>
    <font>
      <sz val="8"/>
      <color rgb="FF000000"/>
      <name val="Arial"/>
      <family val="2"/>
    </font>
    <font>
      <b/>
      <sz val="8"/>
      <color theme="1"/>
      <name val="Arial"/>
      <family val="2"/>
    </font>
    <font>
      <sz val="8"/>
      <color theme="1"/>
      <name val="Arial"/>
      <family val="2"/>
    </font>
    <font>
      <b/>
      <sz val="8"/>
      <color rgb="FF000000"/>
      <name val="Arial"/>
      <family val="2"/>
    </font>
    <font>
      <sz val="7"/>
      <color theme="1"/>
      <name val="Arial"/>
      <family val="2"/>
    </font>
    <font>
      <b/>
      <sz val="7"/>
      <color theme="1"/>
      <name val="Arial"/>
      <family val="2"/>
    </font>
    <font>
      <sz val="11"/>
      <color theme="1"/>
      <name val="Calibri"/>
      <family val="2"/>
      <scheme val="minor"/>
    </font>
    <font>
      <sz val="11"/>
      <color rgb="FFFF0000"/>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92D050"/>
        <bgColor indexed="64"/>
      </patternFill>
    </fill>
    <fill>
      <patternFill patternType="solid">
        <fgColor theme="0"/>
        <bgColor rgb="FFD9E2F3"/>
      </patternFill>
    </fill>
    <fill>
      <patternFill patternType="solid">
        <fgColor rgb="FFFFFF00"/>
        <bgColor indexed="64"/>
      </patternFill>
    </fill>
    <fill>
      <patternFill patternType="solid">
        <fgColor rgb="FFFF99FF"/>
        <bgColor indexed="64"/>
      </patternFill>
    </fill>
    <fill>
      <patternFill patternType="solid">
        <fgColor rgb="FF00B0F0"/>
        <bgColor indexed="64"/>
      </patternFill>
    </fill>
    <fill>
      <patternFill patternType="solid">
        <fgColor theme="5" tint="0.59999389629810485"/>
        <bgColor indexed="64"/>
      </patternFill>
    </fill>
    <fill>
      <patternFill patternType="solid">
        <fgColor rgb="FF0000FF"/>
        <bgColor indexed="64"/>
      </patternFill>
    </fill>
    <fill>
      <patternFill patternType="solid">
        <fgColor rgb="FF7030A0"/>
        <bgColor indexed="64"/>
      </patternFill>
    </fill>
    <fill>
      <patternFill patternType="solid">
        <fgColor theme="5" tint="-0.249977111117893"/>
        <bgColor indexed="64"/>
      </patternFill>
    </fill>
    <fill>
      <patternFill patternType="solid">
        <fgColor rgb="FF00FFFF"/>
        <bgColor indexed="64"/>
      </patternFill>
    </fill>
    <fill>
      <patternFill patternType="solid">
        <fgColor theme="8" tint="0.79998168889431442"/>
        <bgColor indexed="64"/>
      </patternFill>
    </fill>
  </fills>
  <borders count="102">
    <border>
      <left/>
      <right/>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thin">
        <color rgb="FF000000"/>
      </right>
      <top style="medium">
        <color auto="1"/>
      </top>
      <bottom style="medium">
        <color auto="1"/>
      </bottom>
      <diagonal/>
    </border>
    <border>
      <left style="thin">
        <color rgb="FF000000"/>
      </left>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thin">
        <color auto="1"/>
      </top>
      <bottom/>
      <diagonal/>
    </border>
    <border>
      <left style="medium">
        <color auto="1"/>
      </left>
      <right style="thin">
        <color auto="1"/>
      </right>
      <top style="thin">
        <color auto="1"/>
      </top>
      <bottom/>
      <diagonal/>
    </border>
    <border>
      <left style="thin">
        <color auto="1"/>
      </left>
      <right/>
      <top style="thin">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thin">
        <color auto="1"/>
      </bottom>
      <diagonal/>
    </border>
    <border>
      <left/>
      <right/>
      <top style="thin">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diagonal/>
    </border>
    <border>
      <left/>
      <right style="thin">
        <color auto="1"/>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medium">
        <color auto="1"/>
      </top>
      <bottom style="thin">
        <color auto="1"/>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style="medium">
        <color auto="1"/>
      </left>
      <right/>
      <top/>
      <bottom/>
      <diagonal/>
    </border>
    <border>
      <left style="medium">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style="thin">
        <color auto="1"/>
      </left>
      <right style="medium">
        <color auto="1"/>
      </right>
      <top/>
      <bottom style="medium">
        <color auto="1"/>
      </bottom>
      <diagonal/>
    </border>
    <border>
      <left style="medium">
        <color auto="1"/>
      </left>
      <right style="medium">
        <color auto="1"/>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medium">
        <color auto="1"/>
      </right>
      <top style="medium">
        <color auto="1"/>
      </top>
      <bottom style="medium">
        <color auto="1"/>
      </bottom>
      <diagonal/>
    </border>
    <border>
      <left style="medium">
        <color auto="1"/>
      </left>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medium">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medium">
        <color auto="1"/>
      </right>
      <top/>
      <bottom/>
      <diagonal/>
    </border>
    <border>
      <left style="medium">
        <color auto="1"/>
      </left>
      <right style="thin">
        <color auto="1"/>
      </right>
      <top/>
      <bottom style="medium">
        <color auto="1"/>
      </bottom>
      <diagonal/>
    </border>
    <border>
      <left style="thin">
        <color auto="1"/>
      </left>
      <right style="medium">
        <color auto="1"/>
      </right>
      <top/>
      <bottom style="thin">
        <color auto="1"/>
      </bottom>
      <diagonal/>
    </border>
    <border>
      <left style="thin">
        <color auto="1"/>
      </left>
      <right style="thin">
        <color auto="1"/>
      </right>
      <top style="thin">
        <color auto="1"/>
      </top>
      <bottom/>
      <diagonal/>
    </border>
    <border>
      <left style="thin">
        <color auto="1"/>
      </left>
      <right/>
      <top style="medium">
        <color auto="1"/>
      </top>
      <bottom/>
      <diagonal/>
    </border>
    <border>
      <left style="medium">
        <color auto="1"/>
      </left>
      <right style="thin">
        <color auto="1"/>
      </right>
      <top/>
      <bottom/>
      <diagonal/>
    </border>
    <border>
      <left style="thin">
        <color auto="1"/>
      </left>
      <right/>
      <top/>
      <bottom style="medium">
        <color auto="1"/>
      </bottom>
      <diagonal/>
    </border>
    <border>
      <left/>
      <right style="thin">
        <color auto="1"/>
      </right>
      <top/>
      <bottom style="medium">
        <color auto="1"/>
      </bottom>
      <diagonal/>
    </border>
    <border>
      <left style="medium">
        <color auto="1"/>
      </left>
      <right/>
      <top style="thin">
        <color auto="1"/>
      </top>
      <bottom/>
      <diagonal/>
    </border>
    <border>
      <left/>
      <right style="thin">
        <color indexed="64"/>
      </right>
      <top/>
      <bottom/>
      <diagonal/>
    </border>
    <border>
      <left/>
      <right/>
      <top style="thin">
        <color auto="1"/>
      </top>
      <bottom/>
      <diagonal/>
    </border>
    <border>
      <left/>
      <right/>
      <top/>
      <bottom style="thin">
        <color auto="1"/>
      </bottom>
      <diagonal/>
    </border>
    <border>
      <left style="medium">
        <color auto="1"/>
      </left>
      <right style="thin">
        <color rgb="FF000000"/>
      </right>
      <top style="medium">
        <color auto="1"/>
      </top>
      <bottom/>
      <diagonal/>
    </border>
    <border>
      <left style="thin">
        <color rgb="FF000000"/>
      </left>
      <right/>
      <top style="medium">
        <color auto="1"/>
      </top>
      <bottom/>
      <diagonal/>
    </border>
    <border>
      <left style="thin">
        <color auto="1"/>
      </left>
      <right style="thin">
        <color auto="1"/>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auto="1"/>
      </right>
      <top style="thin">
        <color auto="1"/>
      </top>
      <bottom/>
      <diagonal/>
    </border>
    <border>
      <left style="thin">
        <color rgb="FF000000"/>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auto="1"/>
      </right>
      <top/>
      <bottom/>
      <diagonal/>
    </border>
    <border>
      <left style="thin">
        <color auto="1"/>
      </left>
      <right style="medium">
        <color auto="1"/>
      </right>
      <top style="thin">
        <color auto="1"/>
      </top>
      <bottom/>
      <diagonal/>
    </border>
    <border>
      <left/>
      <right style="medium">
        <color auto="1"/>
      </right>
      <top/>
      <bottom style="thin">
        <color auto="1"/>
      </bottom>
      <diagonal/>
    </border>
    <border>
      <left style="medium">
        <color auto="1"/>
      </left>
      <right style="medium">
        <color auto="1"/>
      </right>
      <top/>
      <bottom style="medium">
        <color rgb="FF000000"/>
      </bottom>
      <diagonal/>
    </border>
    <border>
      <left style="medium">
        <color auto="1"/>
      </left>
      <right style="thin">
        <color auto="1"/>
      </right>
      <top/>
      <bottom style="medium">
        <color rgb="FF000000"/>
      </bottom>
      <diagonal/>
    </border>
    <border>
      <left style="thin">
        <color auto="1"/>
      </left>
      <right style="medium">
        <color auto="1"/>
      </right>
      <top/>
      <bottom style="medium">
        <color rgb="FF000000"/>
      </bottom>
      <diagonal/>
    </border>
  </borders>
  <cellStyleXfs count="3">
    <xf numFmtId="0" fontId="0" fillId="0" borderId="0"/>
    <xf numFmtId="44" fontId="13" fillId="0" borderId="0" applyFont="0" applyFill="0" applyBorder="0" applyAlignment="0" applyProtection="0"/>
    <xf numFmtId="0" fontId="13" fillId="0" borderId="0"/>
  </cellStyleXfs>
  <cellXfs count="844">
    <xf numFmtId="0" fontId="0" fillId="0" borderId="0" xfId="0"/>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3" fillId="2" borderId="0" xfId="0" applyFont="1" applyFill="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5" fillId="0" borderId="15" xfId="2" applyFont="1" applyBorder="1" applyAlignment="1">
      <alignment horizontal="center" vertical="center" wrapText="1"/>
    </xf>
    <xf numFmtId="0" fontId="6" fillId="0" borderId="17" xfId="2" applyFont="1" applyBorder="1" applyAlignment="1">
      <alignment horizontal="center" vertical="center" wrapText="1"/>
    </xf>
    <xf numFmtId="0" fontId="6" fillId="0" borderId="16" xfId="2" applyFont="1" applyBorder="1" applyAlignment="1">
      <alignment horizontal="center" vertical="center" wrapText="1"/>
    </xf>
    <xf numFmtId="0" fontId="5" fillId="0" borderId="18" xfId="2" applyFont="1" applyBorder="1" applyAlignment="1">
      <alignment horizontal="center" vertical="center" wrapText="1"/>
    </xf>
    <xf numFmtId="0" fontId="6" fillId="0" borderId="20" xfId="2" applyFont="1" applyBorder="1" applyAlignment="1">
      <alignment horizontal="center" vertical="center" wrapText="1"/>
    </xf>
    <xf numFmtId="0" fontId="6" fillId="0" borderId="19" xfId="2" applyFont="1" applyBorder="1" applyAlignment="1">
      <alignment horizontal="center" vertical="center" wrapText="1"/>
    </xf>
    <xf numFmtId="0" fontId="5" fillId="0" borderId="24" xfId="2" applyFont="1" applyBorder="1" applyAlignment="1">
      <alignment horizontal="center" vertical="center" wrapText="1"/>
    </xf>
    <xf numFmtId="0" fontId="6" fillId="0" borderId="25" xfId="2" applyFont="1" applyBorder="1" applyAlignment="1">
      <alignment horizontal="center" vertical="center" wrapText="1"/>
    </xf>
    <xf numFmtId="0" fontId="6" fillId="0" borderId="27" xfId="2" applyFont="1" applyBorder="1" applyAlignment="1">
      <alignment horizontal="center" vertical="center" wrapText="1"/>
    </xf>
    <xf numFmtId="0" fontId="6" fillId="0" borderId="28" xfId="2" applyFont="1" applyBorder="1" applyAlignment="1">
      <alignment horizontal="center" vertical="center" wrapText="1"/>
    </xf>
    <xf numFmtId="0" fontId="5" fillId="0" borderId="0" xfId="2" applyFont="1" applyAlignment="1">
      <alignment horizontal="center" vertical="center" wrapText="1"/>
    </xf>
    <xf numFmtId="0" fontId="6" fillId="0" borderId="0" xfId="2" applyFont="1" applyAlignment="1">
      <alignment horizontal="left" vertical="center" wrapText="1"/>
    </xf>
    <xf numFmtId="0" fontId="6" fillId="0" borderId="0" xfId="2" applyFont="1" applyAlignment="1">
      <alignment horizontal="center" vertical="center" wrapText="1"/>
    </xf>
    <xf numFmtId="0" fontId="5" fillId="0" borderId="9" xfId="2" applyFont="1" applyBorder="1" applyAlignment="1">
      <alignment horizontal="center" vertical="center" wrapText="1"/>
    </xf>
    <xf numFmtId="0" fontId="6" fillId="0" borderId="12" xfId="2" applyFont="1" applyBorder="1" applyAlignment="1">
      <alignment horizontal="left" vertical="center" wrapText="1"/>
    </xf>
    <xf numFmtId="0" fontId="7" fillId="0" borderId="29" xfId="2" applyFont="1" applyBorder="1" applyAlignment="1">
      <alignment horizontal="center" vertical="center" wrapText="1"/>
    </xf>
    <xf numFmtId="0" fontId="8" fillId="0" borderId="9"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30" xfId="0" applyFont="1" applyBorder="1" applyAlignment="1">
      <alignment horizontal="center" vertical="center" wrapText="1"/>
    </xf>
    <xf numFmtId="0" fontId="5" fillId="0" borderId="7" xfId="2" applyFont="1" applyBorder="1" applyAlignment="1">
      <alignment horizontal="center" vertical="center" wrapText="1"/>
    </xf>
    <xf numFmtId="0" fontId="8"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31" xfId="0" applyFont="1" applyBorder="1" applyAlignment="1">
      <alignment horizontal="center" vertical="center" wrapText="1"/>
    </xf>
    <xf numFmtId="0" fontId="5" fillId="0" borderId="32" xfId="2" applyFont="1" applyBorder="1" applyAlignment="1">
      <alignment horizontal="center" vertical="center" wrapText="1"/>
    </xf>
    <xf numFmtId="0" fontId="8"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34" xfId="0" applyFont="1" applyBorder="1" applyAlignment="1">
      <alignment horizontal="center" vertical="center" wrapText="1"/>
    </xf>
    <xf numFmtId="0" fontId="5" fillId="0" borderId="35" xfId="2" applyFont="1" applyBorder="1" applyAlignment="1">
      <alignment horizontal="center" vertical="center" wrapText="1"/>
    </xf>
    <xf numFmtId="0" fontId="8"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36" xfId="0" applyFont="1" applyBorder="1" applyAlignment="1">
      <alignment horizontal="center" vertical="center" wrapText="1"/>
    </xf>
    <xf numFmtId="0" fontId="5" fillId="0" borderId="37" xfId="2" applyFont="1" applyBorder="1" applyAlignment="1">
      <alignment horizontal="center" vertical="center" wrapText="1"/>
    </xf>
    <xf numFmtId="0" fontId="6" fillId="0" borderId="12" xfId="0" applyFont="1" applyBorder="1" applyAlignment="1">
      <alignment horizontal="left" vertical="center" wrapText="1"/>
    </xf>
    <xf numFmtId="0" fontId="9" fillId="0" borderId="29" xfId="0" applyFont="1" applyBorder="1" applyAlignment="1">
      <alignment horizontal="center" vertical="center" wrapText="1"/>
    </xf>
    <xf numFmtId="0" fontId="7" fillId="5" borderId="12" xfId="0" applyFont="1" applyFill="1" applyBorder="1" applyAlignment="1">
      <alignment horizontal="left" vertical="top" wrapText="1"/>
    </xf>
    <xf numFmtId="0" fontId="6" fillId="0" borderId="29"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30" xfId="2" applyFont="1" applyBorder="1" applyAlignment="1">
      <alignment horizontal="center" vertical="center" wrapText="1"/>
    </xf>
    <xf numFmtId="0" fontId="7" fillId="0" borderId="0" xfId="0" applyFont="1" applyAlignment="1">
      <alignment horizontal="left" vertical="top"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6" fillId="0" borderId="6" xfId="2" applyFont="1" applyBorder="1" applyAlignment="1">
      <alignment horizontal="center" vertical="center" wrapText="1"/>
    </xf>
    <xf numFmtId="0" fontId="10" fillId="0" borderId="9" xfId="0" applyFont="1" applyBorder="1" applyAlignment="1">
      <alignment horizontal="center" vertical="center" wrapText="1"/>
    </xf>
    <xf numFmtId="0" fontId="6" fillId="0" borderId="38" xfId="2" applyFont="1" applyBorder="1" applyAlignment="1">
      <alignment horizontal="center" vertical="center" wrapText="1"/>
    </xf>
    <xf numFmtId="0" fontId="7" fillId="0" borderId="39" xfId="2" applyFont="1" applyBorder="1" applyAlignment="1">
      <alignment horizontal="center" vertical="center" wrapText="1"/>
    </xf>
    <xf numFmtId="0" fontId="5" fillId="0" borderId="6" xfId="2" applyFont="1" applyBorder="1" applyAlignment="1">
      <alignment horizontal="center" vertical="center" wrapText="1"/>
    </xf>
    <xf numFmtId="0" fontId="7" fillId="5" borderId="12" xfId="0" applyFont="1" applyFill="1" applyBorder="1" applyAlignment="1">
      <alignment horizontal="left" wrapText="1"/>
    </xf>
    <xf numFmtId="0" fontId="7" fillId="5" borderId="29" xfId="0" applyFont="1" applyFill="1" applyBorder="1" applyAlignment="1">
      <alignment horizontal="center" vertical="center"/>
    </xf>
    <xf numFmtId="0" fontId="10" fillId="5" borderId="9"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5" borderId="29" xfId="0" applyFont="1" applyFill="1" applyBorder="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center" vertical="center" wrapText="1"/>
    </xf>
    <xf numFmtId="0" fontId="9" fillId="6" borderId="34" xfId="0" applyFont="1" applyFill="1" applyBorder="1" applyAlignment="1">
      <alignment horizontal="center" vertical="center" wrapText="1"/>
    </xf>
    <xf numFmtId="0" fontId="8" fillId="0" borderId="40" xfId="0" applyFont="1" applyBorder="1" applyAlignment="1">
      <alignment horizontal="center" vertical="center" wrapText="1"/>
    </xf>
    <xf numFmtId="0" fontId="9" fillId="0" borderId="41" xfId="0" applyFont="1" applyBorder="1" applyAlignment="1">
      <alignment horizontal="center" vertical="center" wrapText="1"/>
    </xf>
    <xf numFmtId="0" fontId="5" fillId="0" borderId="42" xfId="2" applyFont="1" applyBorder="1" applyAlignment="1">
      <alignment horizontal="center" vertical="center" wrapText="1"/>
    </xf>
    <xf numFmtId="0" fontId="8" fillId="0" borderId="44" xfId="0" applyFont="1" applyBorder="1" applyAlignment="1">
      <alignment horizontal="center" vertical="center" wrapText="1"/>
    </xf>
    <xf numFmtId="0" fontId="9" fillId="0" borderId="45" xfId="0" applyFont="1" applyBorder="1" applyAlignment="1">
      <alignment horizontal="center" vertical="center" wrapText="1"/>
    </xf>
    <xf numFmtId="0" fontId="5" fillId="0" borderId="27" xfId="2" applyFont="1" applyBorder="1" applyAlignment="1">
      <alignment horizontal="center" vertical="center" wrapText="1"/>
    </xf>
    <xf numFmtId="0" fontId="8" fillId="0" borderId="46"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28" xfId="2" applyFont="1" applyBorder="1" applyAlignment="1">
      <alignment horizontal="center" vertical="center" wrapText="1"/>
    </xf>
    <xf numFmtId="2" fontId="0" fillId="0" borderId="0" xfId="0" applyNumberFormat="1"/>
    <xf numFmtId="0" fontId="4" fillId="3" borderId="9" xfId="0" applyFont="1" applyFill="1" applyBorder="1" applyAlignment="1">
      <alignment horizontal="center" vertical="center" wrapText="1"/>
    </xf>
    <xf numFmtId="0" fontId="11" fillId="0" borderId="16" xfId="0" applyFont="1" applyBorder="1" applyAlignment="1">
      <alignment horizontal="center" vertical="center"/>
    </xf>
    <xf numFmtId="0" fontId="11" fillId="0" borderId="17" xfId="0" applyFont="1" applyBorder="1" applyAlignment="1">
      <alignment horizontal="center" vertical="center"/>
    </xf>
    <xf numFmtId="0" fontId="12" fillId="0" borderId="15" xfId="0" applyFont="1" applyBorder="1" applyAlignment="1">
      <alignment horizontal="center" vertical="center"/>
    </xf>
    <xf numFmtId="0" fontId="2" fillId="0" borderId="40" xfId="0" applyFont="1" applyBorder="1" applyAlignment="1">
      <alignment horizontal="center" vertical="center"/>
    </xf>
    <xf numFmtId="44" fontId="0" fillId="0" borderId="15" xfId="1" applyFont="1" applyBorder="1"/>
    <xf numFmtId="44" fontId="0" fillId="0" borderId="41" xfId="1" applyFont="1" applyBorder="1"/>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12" fillId="0" borderId="18" xfId="0" applyFont="1" applyBorder="1" applyAlignment="1">
      <alignment horizontal="center" vertical="center"/>
    </xf>
    <xf numFmtId="0" fontId="2" fillId="0" borderId="44" xfId="0" applyFont="1" applyBorder="1" applyAlignment="1">
      <alignment horizontal="center" vertical="center"/>
    </xf>
    <xf numFmtId="44" fontId="0" fillId="0" borderId="18" xfId="1" applyFont="1" applyBorder="1"/>
    <xf numFmtId="44" fontId="0" fillId="0" borderId="45" xfId="1" applyFont="1" applyBorder="1"/>
    <xf numFmtId="0" fontId="11" fillId="0" borderId="25" xfId="0" applyFont="1" applyBorder="1" applyAlignment="1">
      <alignment horizontal="center" vertical="center"/>
    </xf>
    <xf numFmtId="0" fontId="11" fillId="0" borderId="26" xfId="0" applyFont="1" applyBorder="1" applyAlignment="1">
      <alignment horizontal="center" vertical="center"/>
    </xf>
    <xf numFmtId="0" fontId="12" fillId="0" borderId="24" xfId="0" applyFont="1" applyBorder="1" applyAlignment="1">
      <alignment horizontal="center" vertical="center"/>
    </xf>
    <xf numFmtId="0" fontId="2" fillId="0" borderId="46" xfId="0" applyFont="1" applyBorder="1" applyAlignment="1">
      <alignment horizontal="center" vertical="center"/>
    </xf>
    <xf numFmtId="44" fontId="0" fillId="0" borderId="24" xfId="1" applyFont="1" applyBorder="1"/>
    <xf numFmtId="44" fontId="0" fillId="0" borderId="51" xfId="1" applyFont="1" applyBorder="1"/>
    <xf numFmtId="44" fontId="0" fillId="0" borderId="47" xfId="1" applyFont="1" applyBorder="1"/>
    <xf numFmtId="0" fontId="11" fillId="0" borderId="0" xfId="0" applyFont="1" applyAlignment="1">
      <alignment horizontal="center" vertical="center"/>
    </xf>
    <xf numFmtId="0" fontId="12" fillId="0" borderId="0" xfId="0" applyFont="1" applyAlignment="1">
      <alignment horizontal="center" vertical="center"/>
    </xf>
    <xf numFmtId="0" fontId="2" fillId="0" borderId="0" xfId="0" applyFont="1" applyAlignment="1">
      <alignment horizontal="center" vertical="center"/>
    </xf>
    <xf numFmtId="0" fontId="2" fillId="0" borderId="5" xfId="0" applyFont="1" applyBorder="1" applyAlignment="1">
      <alignment horizontal="center" vertical="center"/>
    </xf>
    <xf numFmtId="0" fontId="11" fillId="6" borderId="12" xfId="0" applyFont="1" applyFill="1" applyBorder="1" applyAlignment="1">
      <alignment horizontal="center" vertical="center"/>
    </xf>
    <xf numFmtId="0" fontId="11" fillId="6" borderId="29" xfId="0" applyFont="1" applyFill="1" applyBorder="1" applyAlignment="1">
      <alignment horizontal="center" vertical="center"/>
    </xf>
    <xf numFmtId="0" fontId="12" fillId="0" borderId="9" xfId="0" applyFont="1" applyBorder="1" applyAlignment="1">
      <alignment horizontal="center" vertical="center"/>
    </xf>
    <xf numFmtId="44" fontId="0" fillId="0" borderId="1" xfId="1" applyFont="1" applyBorder="1"/>
    <xf numFmtId="44" fontId="0" fillId="0" borderId="52" xfId="0" applyNumberFormat="1" applyBorder="1" applyAlignment="1">
      <alignment horizontal="center" vertical="center"/>
    </xf>
    <xf numFmtId="44" fontId="0" fillId="0" borderId="39" xfId="0" applyNumberFormat="1" applyBorder="1" applyAlignment="1">
      <alignment horizontal="center" vertical="center"/>
    </xf>
    <xf numFmtId="0" fontId="11" fillId="6" borderId="16" xfId="0" applyFont="1" applyFill="1" applyBorder="1" applyAlignment="1">
      <alignment horizontal="center" vertical="center"/>
    </xf>
    <xf numFmtId="0" fontId="11" fillId="6" borderId="17" xfId="0" applyFont="1" applyFill="1" applyBorder="1" applyAlignment="1">
      <alignment horizontal="center" vertical="center"/>
    </xf>
    <xf numFmtId="0" fontId="11" fillId="6" borderId="19" xfId="0" applyFont="1" applyFill="1" applyBorder="1" applyAlignment="1">
      <alignment horizontal="center" vertical="center"/>
    </xf>
    <xf numFmtId="0" fontId="11" fillId="6" borderId="20" xfId="0" applyFont="1" applyFill="1" applyBorder="1" applyAlignment="1">
      <alignment horizontal="center" vertical="center"/>
    </xf>
    <xf numFmtId="44" fontId="0" fillId="0" borderId="45" xfId="0" applyNumberFormat="1" applyBorder="1" applyAlignment="1">
      <alignment horizontal="center" vertical="center"/>
    </xf>
    <xf numFmtId="0" fontId="11" fillId="6" borderId="25" xfId="0" applyFont="1" applyFill="1" applyBorder="1" applyAlignment="1">
      <alignment horizontal="center" vertical="center"/>
    </xf>
    <xf numFmtId="0" fontId="11" fillId="6" borderId="26" xfId="0" applyFont="1" applyFill="1" applyBorder="1" applyAlignment="1">
      <alignment horizontal="center" vertical="center"/>
    </xf>
    <xf numFmtId="44" fontId="0" fillId="0" borderId="47" xfId="0" applyNumberFormat="1" applyBorder="1" applyAlignment="1">
      <alignment horizontal="center" vertical="center"/>
    </xf>
    <xf numFmtId="0" fontId="11" fillId="0" borderId="29" xfId="0" applyFont="1" applyBorder="1" applyAlignment="1">
      <alignment horizontal="center" vertical="center"/>
    </xf>
    <xf numFmtId="44" fontId="0" fillId="0" borderId="3" xfId="1" applyFont="1" applyBorder="1"/>
    <xf numFmtId="44" fontId="0" fillId="0" borderId="56" xfId="0" applyNumberFormat="1" applyBorder="1" applyAlignment="1">
      <alignment horizontal="center" vertical="center"/>
    </xf>
    <xf numFmtId="44" fontId="0" fillId="0" borderId="50" xfId="0" applyNumberFormat="1" applyBorder="1" applyAlignment="1">
      <alignment horizontal="center" vertical="center"/>
    </xf>
    <xf numFmtId="44" fontId="0" fillId="0" borderId="5" xfId="1" applyFont="1" applyBorder="1"/>
    <xf numFmtId="44" fontId="0" fillId="0" borderId="13" xfId="0" applyNumberFormat="1" applyBorder="1" applyAlignment="1">
      <alignment horizontal="center" vertical="center"/>
    </xf>
    <xf numFmtId="44" fontId="0" fillId="0" borderId="57" xfId="0" applyNumberFormat="1" applyBorder="1" applyAlignment="1">
      <alignment horizontal="center" vertical="center"/>
    </xf>
    <xf numFmtId="44" fontId="0" fillId="0" borderId="58" xfId="1" applyFont="1" applyBorder="1"/>
    <xf numFmtId="44" fontId="0" fillId="0" borderId="59" xfId="0" applyNumberFormat="1" applyBorder="1" applyAlignment="1">
      <alignment horizontal="center" vertical="center"/>
    </xf>
    <xf numFmtId="44" fontId="0" fillId="0" borderId="44" xfId="1" applyFont="1" applyBorder="1"/>
    <xf numFmtId="44" fontId="0" fillId="0" borderId="46" xfId="1" applyFont="1" applyBorder="1"/>
    <xf numFmtId="0" fontId="11" fillId="0" borderId="12" xfId="0" applyFont="1" applyBorder="1" applyAlignment="1">
      <alignment horizontal="center" vertical="center"/>
    </xf>
    <xf numFmtId="44" fontId="0" fillId="0" borderId="13" xfId="1" applyFont="1" applyBorder="1"/>
    <xf numFmtId="44" fontId="0" fillId="0" borderId="57" xfId="1" applyFont="1" applyBorder="1"/>
    <xf numFmtId="44" fontId="0" fillId="0" borderId="56" xfId="1" applyFont="1" applyBorder="1"/>
    <xf numFmtId="44" fontId="0" fillId="0" borderId="50" xfId="1" applyFont="1" applyBorder="1"/>
    <xf numFmtId="44" fontId="0" fillId="0" borderId="59" xfId="1" applyFont="1" applyBorder="1"/>
    <xf numFmtId="0" fontId="4" fillId="3" borderId="61" xfId="0" applyFont="1" applyFill="1" applyBorder="1" applyAlignment="1">
      <alignment horizontal="center" vertical="center" wrapText="1"/>
    </xf>
    <xf numFmtId="0" fontId="4" fillId="3" borderId="52" xfId="0" applyFont="1" applyFill="1" applyBorder="1" applyAlignment="1">
      <alignment horizontal="center" vertical="center" wrapText="1"/>
    </xf>
    <xf numFmtId="44" fontId="0" fillId="0" borderId="16" xfId="0" applyNumberFormat="1" applyBorder="1"/>
    <xf numFmtId="44" fontId="0" fillId="0" borderId="17" xfId="0" applyNumberFormat="1" applyBorder="1"/>
    <xf numFmtId="44" fontId="0" fillId="0" borderId="15" xfId="0" applyNumberFormat="1" applyBorder="1"/>
    <xf numFmtId="44" fontId="0" fillId="0" borderId="31" xfId="0" applyNumberFormat="1" applyBorder="1"/>
    <xf numFmtId="44" fontId="0" fillId="0" borderId="19" xfId="0" applyNumberFormat="1" applyBorder="1"/>
    <xf numFmtId="44" fontId="0" fillId="0" borderId="20" xfId="0" applyNumberFormat="1" applyBorder="1"/>
    <xf numFmtId="44" fontId="0" fillId="0" borderId="18" xfId="0" applyNumberFormat="1" applyBorder="1"/>
    <xf numFmtId="44" fontId="0" fillId="0" borderId="34" xfId="0" applyNumberFormat="1" applyBorder="1"/>
    <xf numFmtId="44" fontId="0" fillId="0" borderId="25" xfId="0" applyNumberFormat="1" applyBorder="1"/>
    <xf numFmtId="44" fontId="0" fillId="0" borderId="26" xfId="0" applyNumberFormat="1" applyBorder="1"/>
    <xf numFmtId="44" fontId="0" fillId="0" borderId="24" xfId="0" applyNumberFormat="1" applyBorder="1"/>
    <xf numFmtId="44" fontId="0" fillId="0" borderId="36" xfId="0" applyNumberFormat="1" applyBorder="1"/>
    <xf numFmtId="44" fontId="0" fillId="0" borderId="62" xfId="0" applyNumberFormat="1" applyBorder="1"/>
    <xf numFmtId="44" fontId="0" fillId="0" borderId="60" xfId="0" applyNumberFormat="1" applyBorder="1"/>
    <xf numFmtId="44" fontId="0" fillId="0" borderId="51" xfId="0" applyNumberFormat="1" applyBorder="1"/>
    <xf numFmtId="44" fontId="0" fillId="0" borderId="63" xfId="0" applyNumberFormat="1" applyBorder="1"/>
    <xf numFmtId="44" fontId="0" fillId="0" borderId="22" xfId="0" applyNumberFormat="1" applyBorder="1"/>
    <xf numFmtId="44" fontId="0" fillId="0" borderId="23" xfId="0" applyNumberFormat="1" applyBorder="1"/>
    <xf numFmtId="44" fontId="0" fillId="0" borderId="64" xfId="0" applyNumberFormat="1" applyBorder="1"/>
    <xf numFmtId="44" fontId="0" fillId="0" borderId="12" xfId="0" applyNumberFormat="1" applyBorder="1"/>
    <xf numFmtId="44" fontId="0" fillId="0" borderId="57" xfId="0" applyNumberFormat="1" applyBorder="1"/>
    <xf numFmtId="44" fontId="2" fillId="0" borderId="6" xfId="0" applyNumberFormat="1" applyFont="1" applyBorder="1"/>
    <xf numFmtId="44" fontId="2" fillId="0" borderId="7" xfId="0" applyNumberFormat="1" applyFont="1" applyBorder="1"/>
    <xf numFmtId="44" fontId="0" fillId="0" borderId="29" xfId="0" applyNumberFormat="1" applyBorder="1"/>
    <xf numFmtId="44" fontId="0" fillId="0" borderId="9" xfId="0" applyNumberFormat="1" applyBorder="1"/>
    <xf numFmtId="44" fontId="0" fillId="0" borderId="30" xfId="0" applyNumberFormat="1" applyBorder="1"/>
    <xf numFmtId="44" fontId="2" fillId="0" borderId="9" xfId="0" applyNumberFormat="1" applyFont="1" applyBorder="1"/>
    <xf numFmtId="44" fontId="0" fillId="0" borderId="12" xfId="1" applyFont="1" applyBorder="1"/>
    <xf numFmtId="44" fontId="0" fillId="0" borderId="6" xfId="1" applyFont="1" applyBorder="1"/>
    <xf numFmtId="44" fontId="0" fillId="0" borderId="66" xfId="1" applyFont="1" applyBorder="1"/>
    <xf numFmtId="44" fontId="0" fillId="0" borderId="4" xfId="1" applyFont="1" applyBorder="1"/>
    <xf numFmtId="44" fontId="0" fillId="0" borderId="12" xfId="1" applyFont="1" applyFill="1" applyBorder="1"/>
    <xf numFmtId="44" fontId="0" fillId="0" borderId="29" xfId="1" applyFont="1" applyFill="1" applyBorder="1"/>
    <xf numFmtId="44" fontId="2" fillId="0" borderId="9" xfId="1" applyFont="1" applyFill="1" applyBorder="1"/>
    <xf numFmtId="44" fontId="0" fillId="0" borderId="30" xfId="1" applyFont="1" applyFill="1" applyBorder="1"/>
    <xf numFmtId="44" fontId="0" fillId="0" borderId="16" xfId="1" applyFont="1" applyBorder="1" applyAlignment="1">
      <alignment horizontal="center" vertical="center"/>
    </xf>
    <xf numFmtId="44" fontId="0" fillId="0" borderId="41" xfId="1" applyFont="1" applyBorder="1" applyAlignment="1">
      <alignment horizontal="center" vertical="center"/>
    </xf>
    <xf numFmtId="44" fontId="0" fillId="0" borderId="53" xfId="1" applyFont="1" applyBorder="1" applyAlignment="1">
      <alignment horizontal="center" vertical="center"/>
    </xf>
    <xf numFmtId="44" fontId="0" fillId="0" borderId="19" xfId="1" applyFont="1" applyBorder="1" applyAlignment="1">
      <alignment horizontal="center" vertical="center"/>
    </xf>
    <xf numFmtId="44" fontId="0" fillId="0" borderId="45" xfId="1" applyFont="1" applyBorder="1" applyAlignment="1">
      <alignment horizontal="center" vertical="center"/>
    </xf>
    <xf numFmtId="44" fontId="0" fillId="0" borderId="54" xfId="1" applyFont="1" applyBorder="1" applyAlignment="1">
      <alignment horizontal="center" vertical="center"/>
    </xf>
    <xf numFmtId="44" fontId="0" fillId="0" borderId="25" xfId="1" applyFont="1" applyBorder="1" applyAlignment="1">
      <alignment horizontal="center" vertical="center"/>
    </xf>
    <xf numFmtId="44" fontId="0" fillId="0" borderId="47" xfId="1" applyFont="1" applyBorder="1" applyAlignment="1">
      <alignment horizontal="center" vertical="center"/>
    </xf>
    <xf numFmtId="44" fontId="0" fillId="0" borderId="55" xfId="1" applyFont="1" applyBorder="1" applyAlignment="1">
      <alignment horizontal="center" vertical="center"/>
    </xf>
    <xf numFmtId="44" fontId="0" fillId="0" borderId="62" xfId="1" applyFont="1" applyBorder="1" applyAlignment="1">
      <alignment horizontal="center" vertical="center"/>
    </xf>
    <xf numFmtId="44" fontId="0" fillId="0" borderId="59" xfId="1" applyFont="1" applyBorder="1" applyAlignment="1">
      <alignment horizontal="center" vertical="center"/>
    </xf>
    <xf numFmtId="44" fontId="0" fillId="0" borderId="67" xfId="1" applyFont="1" applyBorder="1" applyAlignment="1">
      <alignment horizontal="center" vertical="center"/>
    </xf>
    <xf numFmtId="44" fontId="0" fillId="0" borderId="0" xfId="0" applyNumberFormat="1"/>
    <xf numFmtId="44" fontId="0" fillId="0" borderId="22" xfId="1" applyFont="1" applyBorder="1" applyAlignment="1">
      <alignment horizontal="center" vertical="center"/>
    </xf>
    <xf numFmtId="44" fontId="0" fillId="0" borderId="68" xfId="1" applyFont="1" applyBorder="1" applyAlignment="1">
      <alignment horizontal="center" vertical="center"/>
    </xf>
    <xf numFmtId="0" fontId="7" fillId="0" borderId="0" xfId="2" applyFont="1" applyAlignment="1">
      <alignment horizontal="center" vertical="center" wrapText="1"/>
    </xf>
    <xf numFmtId="0" fontId="6" fillId="0" borderId="42" xfId="2" applyFont="1" applyBorder="1" applyAlignment="1">
      <alignment horizontal="center" vertical="center" wrapText="1"/>
    </xf>
    <xf numFmtId="0" fontId="5" fillId="2" borderId="18" xfId="2" applyFont="1" applyFill="1" applyBorder="1" applyAlignment="1">
      <alignment horizontal="center" vertical="center" wrapText="1"/>
    </xf>
    <xf numFmtId="0" fontId="6" fillId="2" borderId="19" xfId="2" applyFont="1" applyFill="1" applyBorder="1" applyAlignment="1">
      <alignment horizontal="center" vertical="center" wrapText="1"/>
    </xf>
    <xf numFmtId="0" fontId="6" fillId="2" borderId="27" xfId="2" applyFont="1" applyFill="1" applyBorder="1" applyAlignment="1">
      <alignment horizontal="center" vertical="center" wrapText="1"/>
    </xf>
    <xf numFmtId="0" fontId="5" fillId="2" borderId="24" xfId="2" applyFont="1" applyFill="1" applyBorder="1" applyAlignment="1">
      <alignment horizontal="center" vertical="center" wrapText="1"/>
    </xf>
    <xf numFmtId="0" fontId="6" fillId="2" borderId="25" xfId="2" applyFont="1" applyFill="1" applyBorder="1" applyAlignment="1">
      <alignment horizontal="center" vertical="center" wrapText="1"/>
    </xf>
    <xf numFmtId="0" fontId="6" fillId="2" borderId="28" xfId="2" applyFont="1" applyFill="1" applyBorder="1" applyAlignment="1">
      <alignment horizontal="center" vertical="center" wrapText="1"/>
    </xf>
    <xf numFmtId="0" fontId="5" fillId="2" borderId="40" xfId="2" applyFont="1" applyFill="1" applyBorder="1" applyAlignment="1">
      <alignment horizontal="center" vertical="center" wrapText="1"/>
    </xf>
    <xf numFmtId="0" fontId="6" fillId="2" borderId="16" xfId="2" applyFont="1" applyFill="1" applyBorder="1" applyAlignment="1">
      <alignment horizontal="center" vertical="center" wrapText="1"/>
    </xf>
    <xf numFmtId="0" fontId="6" fillId="2" borderId="17" xfId="2" applyFont="1" applyFill="1" applyBorder="1" applyAlignment="1">
      <alignment horizontal="center" vertical="center" wrapText="1"/>
    </xf>
    <xf numFmtId="0" fontId="5" fillId="2" borderId="44" xfId="2" applyFont="1" applyFill="1" applyBorder="1" applyAlignment="1">
      <alignment horizontal="center" vertical="center" wrapText="1"/>
    </xf>
    <xf numFmtId="0" fontId="6" fillId="2" borderId="20" xfId="2" applyFont="1" applyFill="1" applyBorder="1" applyAlignment="1">
      <alignment horizontal="center" vertical="center" wrapText="1"/>
    </xf>
    <xf numFmtId="0" fontId="9" fillId="0" borderId="20" xfId="0" applyFont="1" applyBorder="1" applyAlignment="1">
      <alignment horizontal="center" vertical="center" wrapText="1"/>
    </xf>
    <xf numFmtId="0" fontId="9" fillId="0" borderId="26" xfId="0" applyFont="1" applyBorder="1" applyAlignment="1">
      <alignment horizontal="center" vertical="center" wrapText="1"/>
    </xf>
    <xf numFmtId="44" fontId="0" fillId="0" borderId="40" xfId="1" applyFont="1" applyBorder="1"/>
    <xf numFmtId="0" fontId="0" fillId="0" borderId="44" xfId="0" applyBorder="1" applyAlignment="1">
      <alignment horizontal="center" vertical="center"/>
    </xf>
    <xf numFmtId="0" fontId="0" fillId="0" borderId="46" xfId="0" applyBorder="1" applyAlignment="1">
      <alignment horizontal="center" vertical="center"/>
    </xf>
    <xf numFmtId="44" fontId="0" fillId="0" borderId="17" xfId="1" applyFont="1" applyBorder="1" applyAlignment="1">
      <alignment horizontal="center" vertical="center"/>
    </xf>
    <xf numFmtId="44" fontId="0" fillId="0" borderId="20" xfId="1" applyFont="1" applyBorder="1" applyAlignment="1">
      <alignment horizontal="center" vertical="center"/>
    </xf>
    <xf numFmtId="0" fontId="0" fillId="0" borderId="40" xfId="0" applyBorder="1" applyAlignment="1">
      <alignment horizontal="center" vertical="center"/>
    </xf>
    <xf numFmtId="0" fontId="2" fillId="0" borderId="8" xfId="0" applyFont="1" applyBorder="1" applyAlignment="1">
      <alignment horizontal="center" vertical="center"/>
    </xf>
    <xf numFmtId="44" fontId="0" fillId="0" borderId="12" xfId="1" applyFont="1" applyFill="1" applyBorder="1" applyAlignment="1">
      <alignment horizontal="center" vertical="center"/>
    </xf>
    <xf numFmtId="44" fontId="0" fillId="0" borderId="57" xfId="1" applyFont="1" applyFill="1" applyBorder="1" applyAlignment="1">
      <alignment horizontal="center" vertical="center"/>
    </xf>
    <xf numFmtId="44" fontId="2" fillId="0" borderId="4" xfId="1" applyFont="1" applyFill="1" applyBorder="1" applyAlignment="1">
      <alignment horizontal="center" vertical="center"/>
    </xf>
    <xf numFmtId="44" fontId="2" fillId="0" borderId="49" xfId="1" applyFont="1" applyFill="1" applyBorder="1" applyAlignment="1">
      <alignment horizontal="center" vertical="center"/>
    </xf>
    <xf numFmtId="44" fontId="0" fillId="0" borderId="31" xfId="1" applyFont="1" applyBorder="1" applyAlignment="1">
      <alignment horizontal="center" vertical="center"/>
    </xf>
    <xf numFmtId="44" fontId="0" fillId="0" borderId="34" xfId="1" applyFont="1" applyBorder="1" applyAlignment="1">
      <alignment horizontal="center" vertical="center"/>
    </xf>
    <xf numFmtId="44" fontId="0" fillId="0" borderId="64" xfId="1" applyFont="1" applyBorder="1" applyAlignment="1">
      <alignment horizontal="center" vertical="center"/>
    </xf>
    <xf numFmtId="44" fontId="0" fillId="0" borderId="23" xfId="1" applyFont="1" applyBorder="1" applyAlignment="1">
      <alignment horizontal="center" vertical="center"/>
    </xf>
    <xf numFmtId="44" fontId="0" fillId="0" borderId="66" xfId="1" applyFont="1" applyFill="1" applyBorder="1" applyAlignment="1">
      <alignment horizontal="center" vertical="center"/>
    </xf>
    <xf numFmtId="44" fontId="0" fillId="0" borderId="71" xfId="1" applyFont="1" applyFill="1" applyBorder="1" applyAlignment="1">
      <alignment horizontal="center" vertical="center"/>
    </xf>
    <xf numFmtId="44" fontId="2" fillId="0" borderId="9" xfId="1" applyFont="1" applyFill="1" applyBorder="1" applyAlignment="1">
      <alignment horizontal="center" vertical="center"/>
    </xf>
    <xf numFmtId="44" fontId="0" fillId="0" borderId="30" xfId="1" applyFont="1" applyFill="1" applyBorder="1" applyAlignment="1">
      <alignment horizontal="center" vertical="center"/>
    </xf>
    <xf numFmtId="44" fontId="2" fillId="0" borderId="5" xfId="1" applyFont="1" applyFill="1" applyBorder="1" applyAlignment="1">
      <alignment horizontal="center" vertical="center"/>
    </xf>
    <xf numFmtId="44" fontId="0" fillId="0" borderId="42" xfId="1" applyFont="1" applyBorder="1" applyAlignment="1">
      <alignment horizontal="center" vertical="center"/>
    </xf>
    <xf numFmtId="44" fontId="0" fillId="0" borderId="32" xfId="1" applyFont="1" applyBorder="1" applyAlignment="1">
      <alignment horizontal="center" vertical="center"/>
    </xf>
    <xf numFmtId="44" fontId="0" fillId="0" borderId="27" xfId="1" applyFont="1" applyBorder="1" applyAlignment="1">
      <alignment horizontal="center" vertical="center"/>
    </xf>
    <xf numFmtId="44" fontId="0" fillId="0" borderId="35" xfId="1" applyFont="1" applyBorder="1" applyAlignment="1">
      <alignment horizontal="center" vertical="center"/>
    </xf>
    <xf numFmtId="44" fontId="0" fillId="0" borderId="28" xfId="1" applyFont="1" applyBorder="1" applyAlignment="1">
      <alignment horizontal="center" vertical="center"/>
    </xf>
    <xf numFmtId="44" fontId="0" fillId="0" borderId="37" xfId="1" applyFont="1" applyBorder="1" applyAlignment="1">
      <alignment horizontal="center" vertical="center"/>
    </xf>
    <xf numFmtId="44" fontId="0" fillId="0" borderId="72" xfId="1" applyFont="1" applyFill="1" applyBorder="1" applyAlignment="1">
      <alignment horizontal="center" vertical="center"/>
    </xf>
    <xf numFmtId="44" fontId="2" fillId="0" borderId="9" xfId="1" applyFont="1" applyBorder="1" applyAlignment="1">
      <alignment horizontal="center" vertical="center"/>
    </xf>
    <xf numFmtId="44" fontId="0" fillId="0" borderId="15" xfId="1" applyFont="1" applyBorder="1" applyAlignment="1">
      <alignment horizontal="center" vertical="center"/>
    </xf>
    <xf numFmtId="44" fontId="0" fillId="0" borderId="18" xfId="1" applyFont="1" applyBorder="1" applyAlignment="1">
      <alignment horizontal="center" vertical="center"/>
    </xf>
    <xf numFmtId="44" fontId="2" fillId="0" borderId="14" xfId="1" applyFont="1" applyBorder="1"/>
    <xf numFmtId="0" fontId="6" fillId="0" borderId="34" xfId="2" applyFont="1" applyBorder="1" applyAlignment="1">
      <alignment horizontal="center" vertical="center" wrapText="1"/>
    </xf>
    <xf numFmtId="0" fontId="6" fillId="0" borderId="36" xfId="2" applyFont="1" applyBorder="1" applyAlignment="1">
      <alignment horizontal="center" vertical="center" wrapText="1"/>
    </xf>
    <xf numFmtId="0" fontId="9" fillId="0" borderId="13" xfId="0" applyFont="1" applyBorder="1" applyAlignment="1">
      <alignment horizontal="center" vertical="center" wrapText="1"/>
    </xf>
    <xf numFmtId="0" fontId="7" fillId="5" borderId="30" xfId="0" applyFont="1" applyFill="1" applyBorder="1" applyAlignment="1">
      <alignment horizontal="center" vertical="center" wrapText="1"/>
    </xf>
    <xf numFmtId="44" fontId="0" fillId="0" borderId="0" xfId="1" applyFont="1"/>
    <xf numFmtId="0" fontId="6" fillId="0" borderId="31" xfId="2" applyFont="1" applyBorder="1" applyAlignment="1">
      <alignment horizontal="center" vertical="center" wrapText="1"/>
    </xf>
    <xf numFmtId="0" fontId="6" fillId="2" borderId="34" xfId="2" applyFont="1" applyFill="1" applyBorder="1" applyAlignment="1">
      <alignment horizontal="center" vertical="center" wrapText="1"/>
    </xf>
    <xf numFmtId="0" fontId="6" fillId="2" borderId="36" xfId="2" applyFont="1" applyFill="1" applyBorder="1" applyAlignment="1">
      <alignment horizontal="center" vertical="center" wrapText="1"/>
    </xf>
    <xf numFmtId="0" fontId="6" fillId="2" borderId="41" xfId="2" applyFont="1" applyFill="1" applyBorder="1" applyAlignment="1">
      <alignment horizontal="center" vertical="center" wrapText="1"/>
    </xf>
    <xf numFmtId="0" fontId="7" fillId="7" borderId="0" xfId="0" applyFont="1" applyFill="1" applyAlignment="1">
      <alignment horizontal="left" vertical="center" wrapText="1" indent="1"/>
    </xf>
    <xf numFmtId="0" fontId="7" fillId="6" borderId="0" xfId="0" applyFont="1" applyFill="1"/>
    <xf numFmtId="0" fontId="5" fillId="6" borderId="9" xfId="2" applyFont="1" applyFill="1" applyBorder="1" applyAlignment="1">
      <alignment horizontal="center" vertical="center" wrapText="1"/>
    </xf>
    <xf numFmtId="0" fontId="5" fillId="11" borderId="9" xfId="2" applyFont="1" applyFill="1" applyBorder="1" applyAlignment="1">
      <alignment horizontal="center" vertical="center" wrapText="1"/>
    </xf>
    <xf numFmtId="0" fontId="10" fillId="11" borderId="9" xfId="0" applyFont="1" applyFill="1" applyBorder="1" applyAlignment="1">
      <alignment horizontal="center" vertical="center" wrapText="1"/>
    </xf>
    <xf numFmtId="0" fontId="2" fillId="0" borderId="9" xfId="0" applyFont="1" applyBorder="1" applyAlignment="1">
      <alignment horizontal="center" vertical="center"/>
    </xf>
    <xf numFmtId="0" fontId="7" fillId="0" borderId="69" xfId="2" applyFont="1" applyBorder="1" applyAlignment="1">
      <alignment horizontal="center" vertical="center" wrapText="1"/>
    </xf>
    <xf numFmtId="0" fontId="6" fillId="0" borderId="41" xfId="2" applyFont="1" applyBorder="1" applyAlignment="1">
      <alignment horizontal="center" vertical="center" wrapText="1"/>
    </xf>
    <xf numFmtId="0" fontId="6" fillId="0" borderId="45" xfId="2" applyFont="1" applyBorder="1" applyAlignment="1">
      <alignment horizontal="center" vertical="center" wrapText="1"/>
    </xf>
    <xf numFmtId="0" fontId="6" fillId="0" borderId="47" xfId="2" applyFont="1" applyBorder="1" applyAlignment="1">
      <alignment horizontal="center" vertical="center" wrapText="1"/>
    </xf>
    <xf numFmtId="0" fontId="7" fillId="0" borderId="9" xfId="2" applyFont="1" applyBorder="1" applyAlignment="1">
      <alignment horizontal="center" vertical="center" wrapText="1"/>
    </xf>
    <xf numFmtId="0" fontId="9" fillId="0" borderId="9" xfId="0" applyFont="1" applyBorder="1" applyAlignment="1">
      <alignment horizontal="center" vertical="center" wrapText="1"/>
    </xf>
    <xf numFmtId="0" fontId="6" fillId="0" borderId="9" xfId="2" applyFont="1" applyBorder="1" applyAlignment="1">
      <alignment horizontal="center" vertical="center" wrapText="1"/>
    </xf>
    <xf numFmtId="0" fontId="10" fillId="5" borderId="7" xfId="0" applyFont="1" applyFill="1" applyBorder="1" applyAlignment="1">
      <alignment horizontal="center" vertical="center" wrapText="1"/>
    </xf>
    <xf numFmtId="0" fontId="7" fillId="0" borderId="8" xfId="2" applyFont="1" applyBorder="1" applyAlignment="1">
      <alignment horizontal="center" vertical="center" wrapText="1"/>
    </xf>
    <xf numFmtId="0" fontId="7" fillId="5" borderId="9" xfId="0" applyFont="1" applyFill="1" applyBorder="1" applyAlignment="1">
      <alignment horizontal="center" vertical="center"/>
    </xf>
    <xf numFmtId="0" fontId="7" fillId="5" borderId="9" xfId="0" applyFont="1" applyFill="1" applyBorder="1" applyAlignment="1">
      <alignment horizontal="center" vertical="center" wrapText="1"/>
    </xf>
    <xf numFmtId="0" fontId="9" fillId="0" borderId="0" xfId="0" applyFont="1"/>
    <xf numFmtId="0" fontId="8" fillId="2" borderId="0" xfId="0" applyFont="1" applyFill="1" applyAlignment="1">
      <alignment horizontal="center" vertical="center" wrapText="1"/>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10" fillId="3" borderId="11" xfId="0" applyFont="1" applyFill="1" applyBorder="1" applyAlignment="1">
      <alignment horizontal="center" vertical="center"/>
    </xf>
    <xf numFmtId="0" fontId="10" fillId="3" borderId="9"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8" fillId="0" borderId="17" xfId="0" applyFont="1" applyBorder="1" applyAlignment="1">
      <alignment horizontal="center" vertical="center"/>
    </xf>
    <xf numFmtId="0" fontId="8" fillId="0" borderId="15" xfId="0" applyFont="1" applyBorder="1" applyAlignment="1">
      <alignment horizontal="center" vertical="center"/>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8" fillId="0" borderId="20" xfId="0" applyFont="1" applyBorder="1" applyAlignment="1">
      <alignment horizontal="center" vertical="center"/>
    </xf>
    <xf numFmtId="0" fontId="8" fillId="0" borderId="18" xfId="0" applyFont="1" applyBorder="1" applyAlignment="1">
      <alignment horizontal="center" vertical="center"/>
    </xf>
    <xf numFmtId="0" fontId="9" fillId="0" borderId="25" xfId="0" applyFont="1" applyBorder="1" applyAlignment="1">
      <alignment horizontal="center" vertical="center"/>
    </xf>
    <xf numFmtId="0" fontId="9" fillId="0" borderId="26" xfId="0" applyFont="1" applyBorder="1" applyAlignment="1">
      <alignment horizontal="center" vertical="center"/>
    </xf>
    <xf numFmtId="0" fontId="8" fillId="0" borderId="26" xfId="0" applyFont="1" applyBorder="1" applyAlignment="1">
      <alignment horizontal="center" vertical="center"/>
    </xf>
    <xf numFmtId="0" fontId="8" fillId="0" borderId="24" xfId="0" applyFont="1" applyBorder="1" applyAlignment="1">
      <alignment horizontal="center" vertical="center"/>
    </xf>
    <xf numFmtId="0" fontId="9" fillId="0" borderId="0" xfId="0" applyFont="1" applyAlignment="1">
      <alignment horizontal="center" vertical="center"/>
    </xf>
    <xf numFmtId="0" fontId="8" fillId="0" borderId="0" xfId="0" applyFont="1" applyAlignment="1">
      <alignment horizontal="center" vertical="center"/>
    </xf>
    <xf numFmtId="0" fontId="6" fillId="0" borderId="30" xfId="0" applyFont="1" applyBorder="1" applyAlignment="1">
      <alignment horizontal="center" vertical="center" wrapText="1"/>
    </xf>
    <xf numFmtId="0" fontId="9" fillId="6" borderId="12" xfId="0" applyFont="1" applyFill="1" applyBorder="1" applyAlignment="1">
      <alignment horizontal="center" vertical="center"/>
    </xf>
    <xf numFmtId="0" fontId="9" fillId="6"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9" xfId="0" applyFont="1" applyBorder="1" applyAlignment="1">
      <alignment horizontal="center" vertical="center"/>
    </xf>
    <xf numFmtId="0" fontId="9" fillId="6" borderId="16" xfId="0" applyFont="1" applyFill="1" applyBorder="1" applyAlignment="1">
      <alignment horizontal="center" vertical="center"/>
    </xf>
    <xf numFmtId="0" fontId="9" fillId="6" borderId="17" xfId="0" applyFont="1" applyFill="1" applyBorder="1" applyAlignment="1">
      <alignment horizontal="center" vertical="center"/>
    </xf>
    <xf numFmtId="0" fontId="9" fillId="6" borderId="19" xfId="0" applyFont="1" applyFill="1" applyBorder="1" applyAlignment="1">
      <alignment horizontal="center" vertical="center"/>
    </xf>
    <xf numFmtId="0" fontId="9" fillId="6" borderId="20" xfId="0" applyFont="1" applyFill="1" applyBorder="1" applyAlignment="1">
      <alignment horizontal="center" vertical="center"/>
    </xf>
    <xf numFmtId="0" fontId="9" fillId="6" borderId="25" xfId="0" applyFont="1" applyFill="1" applyBorder="1" applyAlignment="1">
      <alignment horizontal="center" vertical="center"/>
    </xf>
    <xf numFmtId="0" fontId="9" fillId="6" borderId="26" xfId="0" applyFont="1" applyFill="1" applyBorder="1" applyAlignment="1">
      <alignment horizontal="center" vertical="center"/>
    </xf>
    <xf numFmtId="0" fontId="9" fillId="0" borderId="29" xfId="0" applyFont="1" applyBorder="1" applyAlignment="1">
      <alignment horizontal="center" vertical="center"/>
    </xf>
    <xf numFmtId="0" fontId="9" fillId="0" borderId="12" xfId="0" applyFont="1" applyBorder="1" applyAlignment="1">
      <alignment horizontal="center" vertical="center"/>
    </xf>
    <xf numFmtId="0" fontId="9" fillId="0" borderId="22" xfId="0" applyFont="1" applyBorder="1" applyAlignment="1">
      <alignment horizontal="center" vertical="center"/>
    </xf>
    <xf numFmtId="0" fontId="9" fillId="6" borderId="23" xfId="0" applyFont="1" applyFill="1" applyBorder="1" applyAlignment="1">
      <alignment horizontal="center" vertical="center"/>
    </xf>
    <xf numFmtId="0" fontId="9" fillId="0" borderId="41" xfId="0" applyFont="1" applyBorder="1" applyAlignment="1">
      <alignment horizontal="center" vertical="center"/>
    </xf>
    <xf numFmtId="0" fontId="9" fillId="0" borderId="45" xfId="0" applyFont="1" applyBorder="1" applyAlignment="1">
      <alignment horizontal="center" vertical="center"/>
    </xf>
    <xf numFmtId="0" fontId="9" fillId="0" borderId="47" xfId="0" applyFont="1" applyBorder="1" applyAlignment="1">
      <alignment horizontal="center" vertical="center"/>
    </xf>
    <xf numFmtId="2" fontId="9" fillId="0" borderId="0" xfId="0" applyNumberFormat="1" applyFont="1"/>
    <xf numFmtId="0" fontId="9" fillId="8" borderId="0" xfId="0" applyFont="1" applyFill="1"/>
    <xf numFmtId="0" fontId="9" fillId="9" borderId="0" xfId="0" applyFont="1" applyFill="1"/>
    <xf numFmtId="0" fontId="9" fillId="10" borderId="0" xfId="0" applyFont="1" applyFill="1"/>
    <xf numFmtId="0" fontId="8" fillId="0" borderId="40" xfId="0" applyFont="1" applyBorder="1" applyAlignment="1">
      <alignment horizontal="center" vertical="center"/>
    </xf>
    <xf numFmtId="44" fontId="9" fillId="0" borderId="16" xfId="1" applyFont="1" applyBorder="1"/>
    <xf numFmtId="44" fontId="9" fillId="0" borderId="17" xfId="1" applyFont="1" applyBorder="1"/>
    <xf numFmtId="44" fontId="9" fillId="0" borderId="41" xfId="1" applyFont="1" applyBorder="1"/>
    <xf numFmtId="0" fontId="8" fillId="0" borderId="44" xfId="0" applyFont="1" applyBorder="1" applyAlignment="1">
      <alignment horizontal="center" vertical="center"/>
    </xf>
    <xf numFmtId="44" fontId="9" fillId="0" borderId="19" xfId="1" applyFont="1" applyBorder="1"/>
    <xf numFmtId="44" fontId="9" fillId="0" borderId="20" xfId="1" applyFont="1" applyBorder="1"/>
    <xf numFmtId="44" fontId="9" fillId="0" borderId="45" xfId="1" applyFont="1" applyBorder="1"/>
    <xf numFmtId="0" fontId="8" fillId="0" borderId="46" xfId="0" applyFont="1" applyBorder="1" applyAlignment="1">
      <alignment horizontal="center" vertical="center"/>
    </xf>
    <xf numFmtId="44" fontId="9" fillId="0" borderId="22" xfId="1" applyFont="1" applyBorder="1"/>
    <xf numFmtId="44" fontId="9" fillId="0" borderId="23" xfId="1" applyFont="1" applyBorder="1"/>
    <xf numFmtId="44" fontId="9" fillId="0" borderId="25" xfId="1" applyFont="1" applyBorder="1"/>
    <xf numFmtId="44" fontId="9" fillId="0" borderId="47" xfId="1" applyFont="1" applyBorder="1"/>
    <xf numFmtId="44" fontId="9" fillId="0" borderId="26" xfId="1" applyFont="1" applyBorder="1"/>
    <xf numFmtId="0" fontId="8" fillId="0" borderId="5" xfId="0" applyFont="1" applyBorder="1" applyAlignment="1">
      <alignment horizontal="center" vertical="center"/>
    </xf>
    <xf numFmtId="44" fontId="9" fillId="0" borderId="12" xfId="1" applyFont="1" applyBorder="1"/>
    <xf numFmtId="44" fontId="9" fillId="0" borderId="62" xfId="1" applyFont="1" applyBorder="1"/>
    <xf numFmtId="44" fontId="9" fillId="0" borderId="29" xfId="1" applyFont="1" applyBorder="1"/>
    <xf numFmtId="44" fontId="9" fillId="0" borderId="66" xfId="1" applyFont="1" applyBorder="1"/>
    <xf numFmtId="44" fontId="9" fillId="0" borderId="71" xfId="1" applyFont="1" applyBorder="1"/>
    <xf numFmtId="44" fontId="9" fillId="0" borderId="68" xfId="1" applyFont="1" applyBorder="1"/>
    <xf numFmtId="44" fontId="9" fillId="0" borderId="60" xfId="1" applyFont="1" applyBorder="1"/>
    <xf numFmtId="0" fontId="9" fillId="0" borderId="45" xfId="0" applyFont="1" applyBorder="1"/>
    <xf numFmtId="0" fontId="9" fillId="0" borderId="47" xfId="0" applyFont="1" applyBorder="1"/>
    <xf numFmtId="0" fontId="9" fillId="0" borderId="12" xfId="0" applyFont="1" applyBorder="1"/>
    <xf numFmtId="0" fontId="9" fillId="0" borderId="13" xfId="0" applyFont="1" applyBorder="1"/>
    <xf numFmtId="0" fontId="9" fillId="0" borderId="29" xfId="0" applyFont="1" applyBorder="1"/>
    <xf numFmtId="44" fontId="9" fillId="0" borderId="61" xfId="1" applyFont="1" applyBorder="1"/>
    <xf numFmtId="44" fontId="9" fillId="0" borderId="52" xfId="1" applyFont="1" applyBorder="1"/>
    <xf numFmtId="44" fontId="9" fillId="0" borderId="69" xfId="1" applyFont="1" applyBorder="1"/>
    <xf numFmtId="44" fontId="9" fillId="0" borderId="13" xfId="1" applyFont="1" applyBorder="1"/>
    <xf numFmtId="44" fontId="9" fillId="0" borderId="56" xfId="1" applyFont="1" applyBorder="1"/>
    <xf numFmtId="44" fontId="9" fillId="0" borderId="15" xfId="1" applyFont="1" applyBorder="1"/>
    <xf numFmtId="44" fontId="9" fillId="0" borderId="18" xfId="1" applyFont="1" applyBorder="1"/>
    <xf numFmtId="44" fontId="9" fillId="0" borderId="24" xfId="1" applyFont="1" applyBorder="1"/>
    <xf numFmtId="44" fontId="9" fillId="0" borderId="9" xfId="1" applyFont="1" applyBorder="1"/>
    <xf numFmtId="44" fontId="9" fillId="0" borderId="51" xfId="1" applyFont="1" applyBorder="1"/>
    <xf numFmtId="44" fontId="9" fillId="0" borderId="8" xfId="1" applyFont="1" applyBorder="1"/>
    <xf numFmtId="44" fontId="9" fillId="0" borderId="18" xfId="0" applyNumberFormat="1" applyFont="1" applyBorder="1"/>
    <xf numFmtId="44" fontId="9" fillId="0" borderId="9" xfId="0" applyNumberFormat="1" applyFont="1" applyBorder="1"/>
    <xf numFmtId="44" fontId="9" fillId="0" borderId="15" xfId="0" applyNumberFormat="1" applyFont="1" applyBorder="1"/>
    <xf numFmtId="0" fontId="1" fillId="0" borderId="0" xfId="0" applyFont="1"/>
    <xf numFmtId="44" fontId="0" fillId="0" borderId="14" xfId="1" applyFont="1" applyBorder="1"/>
    <xf numFmtId="44" fontId="0" fillId="0" borderId="31" xfId="0" applyNumberFormat="1" applyBorder="1" applyAlignment="1">
      <alignment horizontal="center" vertical="center"/>
    </xf>
    <xf numFmtId="44" fontId="0" fillId="0" borderId="34" xfId="0" applyNumberFormat="1" applyBorder="1" applyAlignment="1">
      <alignment horizontal="center" vertical="center"/>
    </xf>
    <xf numFmtId="44" fontId="0" fillId="0" borderId="36" xfId="0" applyNumberFormat="1" applyBorder="1" applyAlignment="1">
      <alignment horizontal="center" vertical="center"/>
    </xf>
    <xf numFmtId="44" fontId="0" fillId="0" borderId="34" xfId="1" applyFont="1" applyBorder="1"/>
    <xf numFmtId="44" fontId="0" fillId="0" borderId="36" xfId="1" applyFont="1" applyBorder="1"/>
    <xf numFmtId="44" fontId="14" fillId="0" borderId="0" xfId="1" applyFont="1"/>
    <xf numFmtId="0" fontId="0" fillId="0" borderId="73" xfId="0" applyBorder="1" applyAlignment="1">
      <alignment horizontal="center" vertical="center"/>
    </xf>
    <xf numFmtId="0" fontId="8" fillId="0" borderId="1" xfId="0" applyFont="1" applyBorder="1" applyAlignment="1">
      <alignment horizontal="center" vertical="center"/>
    </xf>
    <xf numFmtId="0" fontId="5" fillId="0" borderId="8" xfId="2" applyFont="1" applyBorder="1" applyAlignment="1">
      <alignment horizontal="center" vertical="center" wrapText="1"/>
    </xf>
    <xf numFmtId="0" fontId="6" fillId="0" borderId="61" xfId="2" applyFont="1" applyBorder="1" applyAlignment="1">
      <alignment horizontal="center" vertical="center" wrapText="1"/>
    </xf>
    <xf numFmtId="0" fontId="9" fillId="0" borderId="6" xfId="0" applyFont="1" applyBorder="1" applyAlignment="1">
      <alignment horizontal="center" vertical="center" wrapText="1"/>
    </xf>
    <xf numFmtId="0" fontId="9" fillId="0" borderId="6" xfId="0" applyFont="1" applyBorder="1" applyAlignment="1">
      <alignment horizontal="center" vertical="center"/>
    </xf>
    <xf numFmtId="0" fontId="8" fillId="0" borderId="6" xfId="0" applyFont="1" applyBorder="1" applyAlignment="1">
      <alignment horizontal="center" vertical="center"/>
    </xf>
    <xf numFmtId="0" fontId="8" fillId="0" borderId="73" xfId="0" applyFont="1" applyBorder="1" applyAlignment="1">
      <alignment horizontal="center" vertical="center"/>
    </xf>
    <xf numFmtId="0" fontId="8" fillId="0" borderId="58" xfId="0" applyFont="1" applyBorder="1" applyAlignment="1">
      <alignment horizontal="center" vertical="center"/>
    </xf>
    <xf numFmtId="44" fontId="9" fillId="0" borderId="6" xfId="1" applyFont="1" applyBorder="1"/>
    <xf numFmtId="0" fontId="9" fillId="0" borderId="6" xfId="0" applyFont="1" applyBorder="1"/>
    <xf numFmtId="44" fontId="9" fillId="6" borderId="20" xfId="1" applyFont="1" applyFill="1" applyBorder="1"/>
    <xf numFmtId="0" fontId="8" fillId="0" borderId="23" xfId="0" applyFont="1" applyBorder="1" applyAlignment="1">
      <alignment horizontal="center" vertical="center"/>
    </xf>
    <xf numFmtId="44" fontId="9" fillId="0" borderId="21" xfId="1" applyFont="1" applyBorder="1"/>
    <xf numFmtId="44" fontId="9" fillId="6" borderId="23" xfId="1" applyFont="1" applyFill="1" applyBorder="1"/>
    <xf numFmtId="44" fontId="9" fillId="0" borderId="21" xfId="0" applyNumberFormat="1" applyFont="1" applyBorder="1"/>
    <xf numFmtId="0" fontId="5" fillId="0" borderId="45" xfId="2" applyFont="1" applyBorder="1" applyAlignment="1">
      <alignment horizontal="center" vertical="center" wrapText="1"/>
    </xf>
    <xf numFmtId="0" fontId="8" fillId="0" borderId="45" xfId="0" applyFont="1" applyBorder="1" applyAlignment="1">
      <alignment horizontal="center" vertical="center"/>
    </xf>
    <xf numFmtId="44" fontId="9" fillId="6" borderId="45" xfId="1" applyFont="1" applyFill="1" applyBorder="1"/>
    <xf numFmtId="0" fontId="5" fillId="0" borderId="41" xfId="2" applyFont="1" applyBorder="1" applyAlignment="1">
      <alignment horizontal="center" vertical="center" wrapText="1"/>
    </xf>
    <xf numFmtId="0" fontId="8" fillId="0" borderId="41" xfId="0" applyFont="1" applyBorder="1" applyAlignment="1">
      <alignment horizontal="center" vertical="center"/>
    </xf>
    <xf numFmtId="44" fontId="9" fillId="6" borderId="41" xfId="1" applyFont="1" applyFill="1" applyBorder="1"/>
    <xf numFmtId="0" fontId="5" fillId="0" borderId="47" xfId="2" applyFont="1" applyBorder="1" applyAlignment="1">
      <alignment horizontal="center" vertical="center" wrapText="1"/>
    </xf>
    <xf numFmtId="0" fontId="8" fillId="0" borderId="47" xfId="0" applyFont="1" applyBorder="1" applyAlignment="1">
      <alignment horizontal="center" vertical="center"/>
    </xf>
    <xf numFmtId="44" fontId="9" fillId="6" borderId="47" xfId="1" applyFont="1" applyFill="1" applyBorder="1"/>
    <xf numFmtId="44" fontId="9" fillId="6" borderId="6" xfId="1" applyFont="1" applyFill="1" applyBorder="1"/>
    <xf numFmtId="0" fontId="10" fillId="3" borderId="8" xfId="0" applyFont="1" applyFill="1" applyBorder="1" applyAlignment="1">
      <alignment horizontal="center" vertical="center"/>
    </xf>
    <xf numFmtId="0" fontId="10" fillId="3" borderId="77" xfId="0" applyFont="1" applyFill="1" applyBorder="1" applyAlignment="1">
      <alignment horizontal="center" vertical="center"/>
    </xf>
    <xf numFmtId="0" fontId="10" fillId="3" borderId="78" xfId="0" applyFont="1" applyFill="1" applyBorder="1" applyAlignment="1">
      <alignment horizontal="center" vertical="center"/>
    </xf>
    <xf numFmtId="0" fontId="10" fillId="3" borderId="61" xfId="0" applyFont="1" applyFill="1" applyBorder="1" applyAlignment="1">
      <alignment horizontal="center" vertical="center" wrapText="1"/>
    </xf>
    <xf numFmtId="0" fontId="10" fillId="3" borderId="52" xfId="0" applyFont="1" applyFill="1" applyBorder="1" applyAlignment="1">
      <alignment horizontal="center" vertical="center" wrapText="1"/>
    </xf>
    <xf numFmtId="0" fontId="6" fillId="0" borderId="59" xfId="2" applyFont="1" applyBorder="1" applyAlignment="1">
      <alignment horizontal="center" vertical="center" wrapText="1"/>
    </xf>
    <xf numFmtId="0" fontId="5" fillId="0" borderId="59" xfId="2" applyFont="1" applyBorder="1" applyAlignment="1">
      <alignment horizontal="center" vertical="center" wrapText="1"/>
    </xf>
    <xf numFmtId="0" fontId="9" fillId="0" borderId="59" xfId="0" applyFont="1" applyBorder="1" applyAlignment="1">
      <alignment horizontal="center" vertical="center"/>
    </xf>
    <xf numFmtId="0" fontId="8" fillId="0" borderId="59" xfId="0" applyFont="1" applyBorder="1" applyAlignment="1">
      <alignment horizontal="center" vertical="center"/>
    </xf>
    <xf numFmtId="44" fontId="9" fillId="0" borderId="59" xfId="1" applyFont="1" applyBorder="1"/>
    <xf numFmtId="44" fontId="9" fillId="6" borderId="59" xfId="1" applyFont="1" applyFill="1" applyBorder="1"/>
    <xf numFmtId="44" fontId="9" fillId="0" borderId="54" xfId="0" applyNumberFormat="1" applyFont="1" applyBorder="1"/>
    <xf numFmtId="44" fontId="9" fillId="0" borderId="55" xfId="0" applyNumberFormat="1" applyFont="1" applyBorder="1"/>
    <xf numFmtId="44" fontId="9" fillId="0" borderId="53" xfId="0" applyNumberFormat="1" applyFont="1" applyBorder="1"/>
    <xf numFmtId="44" fontId="9" fillId="0" borderId="67" xfId="0" applyNumberFormat="1" applyFont="1" applyBorder="1"/>
    <xf numFmtId="44" fontId="9" fillId="0" borderId="51" xfId="0" applyNumberFormat="1" applyFont="1" applyBorder="1"/>
    <xf numFmtId="44" fontId="9" fillId="6" borderId="29" xfId="1" applyFont="1" applyFill="1" applyBorder="1"/>
    <xf numFmtId="0" fontId="7" fillId="5" borderId="61" xfId="0" applyFont="1" applyFill="1" applyBorder="1" applyAlignment="1">
      <alignment horizontal="left" vertical="top" wrapText="1"/>
    </xf>
    <xf numFmtId="0" fontId="6" fillId="0" borderId="69" xfId="2" applyFont="1" applyBorder="1" applyAlignment="1">
      <alignment horizontal="center" vertical="center" wrapText="1"/>
    </xf>
    <xf numFmtId="0" fontId="5" fillId="0" borderId="48" xfId="2" applyFont="1" applyBorder="1" applyAlignment="1">
      <alignment horizontal="center" vertical="center" wrapText="1"/>
    </xf>
    <xf numFmtId="0" fontId="9" fillId="0" borderId="61" xfId="0" applyFont="1" applyBorder="1" applyAlignment="1">
      <alignment horizontal="center" vertical="center"/>
    </xf>
    <xf numFmtId="0" fontId="9" fillId="0" borderId="69" xfId="0" applyFont="1" applyBorder="1" applyAlignment="1">
      <alignment horizontal="center" vertical="center"/>
    </xf>
    <xf numFmtId="0" fontId="8" fillId="0" borderId="69" xfId="0" applyFont="1" applyBorder="1" applyAlignment="1">
      <alignment horizontal="center" vertical="center"/>
    </xf>
    <xf numFmtId="0" fontId="9" fillId="0" borderId="61" xfId="0" applyFont="1" applyBorder="1"/>
    <xf numFmtId="0" fontId="9" fillId="0" borderId="52" xfId="0" applyFont="1" applyBorder="1"/>
    <xf numFmtId="0" fontId="8" fillId="0" borderId="45" xfId="0" applyFont="1" applyBorder="1" applyAlignment="1">
      <alignment horizontal="center" vertical="center" wrapText="1"/>
    </xf>
    <xf numFmtId="0" fontId="8" fillId="0" borderId="41" xfId="0" applyFont="1" applyBorder="1" applyAlignment="1">
      <alignment horizontal="center" vertical="center" wrapText="1"/>
    </xf>
    <xf numFmtId="0" fontId="9" fillId="0" borderId="41" xfId="0" applyFont="1" applyBorder="1"/>
    <xf numFmtId="0" fontId="8" fillId="0" borderId="47" xfId="0" applyFont="1" applyBorder="1" applyAlignment="1">
      <alignment horizontal="center" vertical="center" wrapText="1"/>
    </xf>
    <xf numFmtId="44" fontId="9" fillId="6" borderId="69" xfId="1" applyFont="1" applyFill="1" applyBorder="1"/>
    <xf numFmtId="44" fontId="9" fillId="0" borderId="8" xfId="0" applyNumberFormat="1" applyFont="1" applyBorder="1"/>
    <xf numFmtId="0" fontId="8" fillId="0" borderId="6" xfId="0" applyFont="1" applyBorder="1" applyAlignment="1">
      <alignment horizontal="center" vertical="center" wrapText="1"/>
    </xf>
    <xf numFmtId="44" fontId="9" fillId="0" borderId="7" xfId="0" applyNumberFormat="1" applyFont="1" applyBorder="1"/>
    <xf numFmtId="0" fontId="9" fillId="0" borderId="69" xfId="0" applyFont="1" applyBorder="1"/>
    <xf numFmtId="44" fontId="9" fillId="6" borderId="57" xfId="1" applyFont="1" applyFill="1" applyBorder="1"/>
    <xf numFmtId="44" fontId="9" fillId="6" borderId="39" xfId="1" applyFont="1" applyFill="1" applyBorder="1"/>
    <xf numFmtId="44" fontId="9" fillId="6" borderId="50" xfId="1" applyFont="1" applyFill="1" applyBorder="1"/>
    <xf numFmtId="0" fontId="10" fillId="5" borderId="6"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9" fillId="2" borderId="19" xfId="0" applyFont="1" applyFill="1" applyBorder="1" applyAlignment="1">
      <alignment horizontal="center" vertical="center"/>
    </xf>
    <xf numFmtId="0" fontId="9" fillId="2" borderId="22" xfId="0" applyFont="1" applyFill="1" applyBorder="1" applyAlignment="1">
      <alignment horizontal="center" vertical="center"/>
    </xf>
    <xf numFmtId="0" fontId="9" fillId="2" borderId="45" xfId="0" applyFont="1" applyFill="1" applyBorder="1" applyAlignment="1">
      <alignment horizontal="center" vertical="center" wrapText="1"/>
    </xf>
    <xf numFmtId="0" fontId="5" fillId="2" borderId="27" xfId="2" applyFont="1" applyFill="1" applyBorder="1" applyAlignment="1">
      <alignment horizontal="center" vertical="center" wrapText="1"/>
    </xf>
    <xf numFmtId="0" fontId="9" fillId="2" borderId="45" xfId="0" applyFont="1" applyFill="1" applyBorder="1" applyAlignment="1">
      <alignment horizontal="center" vertical="center"/>
    </xf>
    <xf numFmtId="0" fontId="9" fillId="2" borderId="47" xfId="0" applyFont="1" applyFill="1" applyBorder="1" applyAlignment="1">
      <alignment horizontal="center" vertical="center" wrapText="1"/>
    </xf>
    <xf numFmtId="0" fontId="9" fillId="2" borderId="47" xfId="0" applyFont="1" applyFill="1" applyBorder="1" applyAlignment="1">
      <alignment horizontal="center" vertical="center"/>
    </xf>
    <xf numFmtId="0" fontId="8" fillId="0" borderId="58" xfId="0" applyFont="1" applyBorder="1" applyAlignment="1">
      <alignment horizontal="center" vertical="center" wrapText="1"/>
    </xf>
    <xf numFmtId="0" fontId="9" fillId="2" borderId="62" xfId="0" applyFont="1" applyFill="1" applyBorder="1" applyAlignment="1">
      <alignment horizontal="center" vertical="center" wrapText="1"/>
    </xf>
    <xf numFmtId="0" fontId="9" fillId="2" borderId="59" xfId="0" applyFont="1" applyFill="1" applyBorder="1" applyAlignment="1">
      <alignment horizontal="center" vertical="center" wrapText="1"/>
    </xf>
    <xf numFmtId="0" fontId="5" fillId="2" borderId="76" xfId="2" applyFont="1" applyFill="1" applyBorder="1" applyAlignment="1">
      <alignment horizontal="center" vertical="center" wrapText="1"/>
    </xf>
    <xf numFmtId="0" fontId="9" fillId="2" borderId="62" xfId="0" applyFont="1" applyFill="1" applyBorder="1" applyAlignment="1">
      <alignment horizontal="center" vertical="center"/>
    </xf>
    <xf numFmtId="0" fontId="9" fillId="2" borderId="59" xfId="0" applyFont="1" applyFill="1" applyBorder="1" applyAlignment="1">
      <alignment horizontal="center" vertical="center"/>
    </xf>
    <xf numFmtId="0" fontId="8" fillId="0" borderId="60" xfId="0" applyFont="1" applyBorder="1" applyAlignment="1">
      <alignment horizontal="center" vertical="center"/>
    </xf>
    <xf numFmtId="0" fontId="5" fillId="2" borderId="45" xfId="2" applyFont="1" applyFill="1" applyBorder="1" applyAlignment="1">
      <alignment horizontal="center" vertical="center" wrapText="1"/>
    </xf>
    <xf numFmtId="0" fontId="5" fillId="2" borderId="47" xfId="2" applyFont="1" applyFill="1" applyBorder="1" applyAlignment="1">
      <alignment horizontal="center" vertical="center" wrapText="1"/>
    </xf>
    <xf numFmtId="44" fontId="9" fillId="6" borderId="60" xfId="1" applyFont="1" applyFill="1" applyBorder="1"/>
    <xf numFmtId="0" fontId="8" fillId="0" borderId="73" xfId="0" applyFont="1" applyBorder="1" applyAlignment="1">
      <alignment horizontal="center" vertical="center" wrapText="1"/>
    </xf>
    <xf numFmtId="0" fontId="9" fillId="2" borderId="22" xfId="0" applyFont="1" applyFill="1" applyBorder="1" applyAlignment="1">
      <alignment horizontal="center" vertical="center" wrapText="1"/>
    </xf>
    <xf numFmtId="0" fontId="9" fillId="2" borderId="68" xfId="0" applyFont="1" applyFill="1" applyBorder="1" applyAlignment="1">
      <alignment horizontal="center" vertical="center" wrapText="1"/>
    </xf>
    <xf numFmtId="0" fontId="5" fillId="2" borderId="75" xfId="2" applyFont="1" applyFill="1" applyBorder="1" applyAlignment="1">
      <alignment horizontal="center" vertical="center" wrapText="1"/>
    </xf>
    <xf numFmtId="0" fontId="9" fillId="2" borderId="68" xfId="0" applyFont="1" applyFill="1" applyBorder="1" applyAlignment="1">
      <alignment horizontal="center" vertical="center"/>
    </xf>
    <xf numFmtId="44" fontId="9" fillId="0" borderId="79" xfId="1" applyFont="1" applyBorder="1"/>
    <xf numFmtId="44" fontId="9" fillId="6" borderId="79" xfId="1" applyFont="1" applyFill="1" applyBorder="1"/>
    <xf numFmtId="0" fontId="9" fillId="2" borderId="6" xfId="0" applyFont="1" applyFill="1" applyBorder="1" applyAlignment="1">
      <alignment horizontal="center" vertical="center" wrapText="1"/>
    </xf>
    <xf numFmtId="0" fontId="5" fillId="2" borderId="6" xfId="2" applyFont="1" applyFill="1" applyBorder="1" applyAlignment="1">
      <alignment horizontal="center" vertical="center" wrapText="1"/>
    </xf>
    <xf numFmtId="0" fontId="9" fillId="2" borderId="6" xfId="0" applyFont="1" applyFill="1" applyBorder="1" applyAlignment="1">
      <alignment horizontal="center" vertical="center"/>
    </xf>
    <xf numFmtId="0" fontId="5" fillId="0" borderId="81" xfId="2" applyFont="1" applyBorder="1" applyAlignment="1">
      <alignment horizontal="center" vertical="center" wrapText="1"/>
    </xf>
    <xf numFmtId="0" fontId="9" fillId="0" borderId="81" xfId="0" applyFont="1" applyBorder="1" applyAlignment="1">
      <alignment horizontal="center" vertical="center"/>
    </xf>
    <xf numFmtId="0" fontId="8" fillId="0" borderId="81" xfId="0" applyFont="1" applyBorder="1" applyAlignment="1">
      <alignment horizontal="center" vertical="center"/>
    </xf>
    <xf numFmtId="0" fontId="5" fillId="0" borderId="83" xfId="2" applyFont="1" applyBorder="1" applyAlignment="1">
      <alignment horizontal="center" vertical="center" wrapText="1"/>
    </xf>
    <xf numFmtId="0" fontId="6" fillId="0" borderId="84" xfId="2" applyFont="1" applyBorder="1" applyAlignment="1">
      <alignment horizontal="center" vertical="center" wrapText="1"/>
    </xf>
    <xf numFmtId="0" fontId="5" fillId="0" borderId="84" xfId="2" applyFont="1" applyBorder="1" applyAlignment="1">
      <alignment horizontal="center" vertical="center" wrapText="1"/>
    </xf>
    <xf numFmtId="0" fontId="9" fillId="0" borderId="84" xfId="0" applyFont="1" applyBorder="1" applyAlignment="1">
      <alignment horizontal="center" vertical="center"/>
    </xf>
    <xf numFmtId="0" fontId="9" fillId="2" borderId="84" xfId="0" applyFont="1" applyFill="1" applyBorder="1" applyAlignment="1">
      <alignment horizontal="center" vertical="center"/>
    </xf>
    <xf numFmtId="0" fontId="8" fillId="0" borderId="84" xfId="0" applyFont="1" applyBorder="1" applyAlignment="1">
      <alignment horizontal="center" vertical="center"/>
    </xf>
    <xf numFmtId="44" fontId="9" fillId="0" borderId="84" xfId="1" applyFont="1" applyBorder="1"/>
    <xf numFmtId="0" fontId="5" fillId="2" borderId="84" xfId="2" applyFont="1" applyFill="1" applyBorder="1" applyAlignment="1">
      <alignment horizontal="center" vertical="center" wrapText="1"/>
    </xf>
    <xf numFmtId="0" fontId="6" fillId="2" borderId="84" xfId="2" applyFont="1" applyFill="1" applyBorder="1" applyAlignment="1">
      <alignment horizontal="center" vertical="center" wrapText="1"/>
    </xf>
    <xf numFmtId="0" fontId="5" fillId="2" borderId="86" xfId="2" applyFont="1" applyFill="1" applyBorder="1" applyAlignment="1">
      <alignment horizontal="center" vertical="center" wrapText="1"/>
    </xf>
    <xf numFmtId="0" fontId="6" fillId="2" borderId="86" xfId="2" applyFont="1" applyFill="1" applyBorder="1" applyAlignment="1">
      <alignment horizontal="center" vertical="center" wrapText="1"/>
    </xf>
    <xf numFmtId="0" fontId="5" fillId="0" borderId="86" xfId="2" applyFont="1" applyBorder="1" applyAlignment="1">
      <alignment horizontal="center" vertical="center" wrapText="1"/>
    </xf>
    <xf numFmtId="0" fontId="9" fillId="0" borderId="86" xfId="0" applyFont="1" applyBorder="1" applyAlignment="1">
      <alignment horizontal="center" vertical="center"/>
    </xf>
    <xf numFmtId="0" fontId="9" fillId="2" borderId="86" xfId="0" applyFont="1" applyFill="1" applyBorder="1" applyAlignment="1">
      <alignment horizontal="center" vertical="center"/>
    </xf>
    <xf numFmtId="0" fontId="8" fillId="0" borderId="86" xfId="0" applyFont="1" applyBorder="1" applyAlignment="1">
      <alignment horizontal="center" vertical="center"/>
    </xf>
    <xf numFmtId="44" fontId="9" fillId="0" borderId="86" xfId="1" applyFont="1" applyBorder="1"/>
    <xf numFmtId="44" fontId="9" fillId="0" borderId="87" xfId="1" applyFont="1" applyBorder="1"/>
    <xf numFmtId="0" fontId="6" fillId="0" borderId="89" xfId="2" applyFont="1" applyBorder="1" applyAlignment="1">
      <alignment horizontal="center" vertical="center" wrapText="1"/>
    </xf>
    <xf numFmtId="0" fontId="5" fillId="0" borderId="89" xfId="2" applyFont="1" applyBorder="1" applyAlignment="1">
      <alignment horizontal="center" vertical="center" wrapText="1"/>
    </xf>
    <xf numFmtId="0" fontId="9" fillId="0" borderId="89" xfId="0" applyFont="1" applyBorder="1" applyAlignment="1">
      <alignment horizontal="center" vertical="center"/>
    </xf>
    <xf numFmtId="0" fontId="9" fillId="2" borderId="89" xfId="0" applyFont="1" applyFill="1" applyBorder="1" applyAlignment="1">
      <alignment horizontal="center" vertical="center"/>
    </xf>
    <xf numFmtId="0" fontId="8" fillId="0" borderId="89" xfId="0" applyFont="1" applyBorder="1" applyAlignment="1">
      <alignment horizontal="center" vertical="center"/>
    </xf>
    <xf numFmtId="44" fontId="9" fillId="0" borderId="89" xfId="1" applyFont="1" applyBorder="1"/>
    <xf numFmtId="44" fontId="9" fillId="0" borderId="90" xfId="1" applyFont="1" applyBorder="1"/>
    <xf numFmtId="44" fontId="9" fillId="0" borderId="92" xfId="1" applyFont="1" applyBorder="1"/>
    <xf numFmtId="0" fontId="5" fillId="2" borderId="94" xfId="2" applyFont="1" applyFill="1" applyBorder="1" applyAlignment="1">
      <alignment horizontal="center" vertical="center" wrapText="1"/>
    </xf>
    <xf numFmtId="0" fontId="6" fillId="2" borderId="94" xfId="2" applyFont="1" applyFill="1" applyBorder="1" applyAlignment="1">
      <alignment horizontal="center" vertical="center" wrapText="1"/>
    </xf>
    <xf numFmtId="0" fontId="5" fillId="0" borderId="94" xfId="2" applyFont="1" applyBorder="1" applyAlignment="1">
      <alignment horizontal="center" vertical="center" wrapText="1"/>
    </xf>
    <xf numFmtId="0" fontId="9" fillId="0" borderId="94" xfId="0" applyFont="1" applyBorder="1" applyAlignment="1">
      <alignment horizontal="center" vertical="center"/>
    </xf>
    <xf numFmtId="0" fontId="9" fillId="2" borderId="94" xfId="0" applyFont="1" applyFill="1" applyBorder="1" applyAlignment="1">
      <alignment horizontal="center" vertical="center"/>
    </xf>
    <xf numFmtId="0" fontId="8" fillId="0" borderId="94" xfId="0" applyFont="1" applyBorder="1" applyAlignment="1">
      <alignment horizontal="center" vertical="center"/>
    </xf>
    <xf numFmtId="44" fontId="9" fillId="0" borderId="94" xfId="1" applyFont="1" applyBorder="1"/>
    <xf numFmtId="44" fontId="9" fillId="0" borderId="95" xfId="1" applyFont="1" applyBorder="1"/>
    <xf numFmtId="44" fontId="9" fillId="2" borderId="19" xfId="1" applyFont="1" applyFill="1" applyBorder="1"/>
    <xf numFmtId="0" fontId="8" fillId="0" borderId="81" xfId="0" applyFont="1" applyBorder="1" applyAlignment="1">
      <alignment horizontal="center" vertical="center" wrapText="1"/>
    </xf>
    <xf numFmtId="0" fontId="9" fillId="0" borderId="81" xfId="0" applyFont="1" applyBorder="1" applyAlignment="1">
      <alignment horizontal="center" vertical="center" wrapText="1"/>
    </xf>
    <xf numFmtId="0" fontId="9" fillId="0" borderId="81" xfId="0" applyFont="1" applyBorder="1"/>
    <xf numFmtId="0" fontId="9" fillId="0" borderId="22"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23" xfId="0" applyFont="1" applyBorder="1" applyAlignment="1">
      <alignment horizontal="center" vertical="center"/>
    </xf>
    <xf numFmtId="44" fontId="9" fillId="0" borderId="81" xfId="0" applyNumberFormat="1" applyFont="1" applyBorder="1"/>
    <xf numFmtId="43" fontId="9" fillId="0" borderId="0" xfId="0" applyNumberFormat="1" applyFont="1"/>
    <xf numFmtId="44" fontId="9" fillId="0" borderId="0" xfId="0" applyNumberFormat="1" applyFont="1"/>
    <xf numFmtId="0" fontId="6" fillId="0" borderId="72" xfId="0" applyFont="1" applyBorder="1" applyAlignment="1">
      <alignment horizontal="center" vertical="center" wrapText="1"/>
    </xf>
    <xf numFmtId="0" fontId="6" fillId="0" borderId="14" xfId="2" applyFont="1" applyBorder="1" applyAlignment="1">
      <alignment horizontal="center" vertical="center" wrapText="1"/>
    </xf>
    <xf numFmtId="0" fontId="6" fillId="0" borderId="23" xfId="2" applyFont="1" applyBorder="1" applyAlignment="1">
      <alignment horizontal="center" vertical="center" wrapText="1"/>
    </xf>
    <xf numFmtId="0" fontId="6" fillId="0" borderId="62" xfId="2" applyFont="1" applyBorder="1" applyAlignment="1">
      <alignment horizontal="center" vertical="center" wrapText="1"/>
    </xf>
    <xf numFmtId="0" fontId="5" fillId="0" borderId="14" xfId="2" applyFont="1" applyBorder="1" applyAlignment="1">
      <alignment horizontal="center" vertical="center" wrapText="1"/>
    </xf>
    <xf numFmtId="0" fontId="6" fillId="2" borderId="19" xfId="2" applyFont="1" applyFill="1" applyBorder="1" applyAlignment="1">
      <alignment horizontal="left" vertical="center" wrapText="1"/>
    </xf>
    <xf numFmtId="0" fontId="6" fillId="2" borderId="22" xfId="2" applyFont="1" applyFill="1" applyBorder="1" applyAlignment="1">
      <alignment horizontal="left" vertical="center" wrapText="1"/>
    </xf>
    <xf numFmtId="0" fontId="6" fillId="0" borderId="66" xfId="2" applyFont="1" applyBorder="1" applyAlignment="1">
      <alignment horizontal="center" vertical="center" wrapText="1"/>
    </xf>
    <xf numFmtId="0" fontId="5" fillId="0" borderId="21" xfId="2" applyFont="1" applyBorder="1" applyAlignment="1">
      <alignment horizontal="center" vertical="center" wrapText="1"/>
    </xf>
    <xf numFmtId="0" fontId="9" fillId="2" borderId="16" xfId="0" applyFont="1" applyFill="1" applyBorder="1" applyAlignment="1">
      <alignment horizontal="center" vertical="center" wrapText="1"/>
    </xf>
    <xf numFmtId="0" fontId="9" fillId="2" borderId="16" xfId="0" applyFont="1" applyFill="1" applyBorder="1" applyAlignment="1">
      <alignment horizontal="center" vertical="center"/>
    </xf>
    <xf numFmtId="0" fontId="11" fillId="2" borderId="17" xfId="0" applyFont="1" applyFill="1" applyBorder="1" applyAlignment="1">
      <alignment horizontal="center" vertical="center"/>
    </xf>
    <xf numFmtId="0" fontId="9" fillId="2" borderId="34" xfId="0" applyFont="1" applyFill="1" applyBorder="1" applyAlignment="1">
      <alignment horizontal="center" vertical="center" wrapText="1"/>
    </xf>
    <xf numFmtId="0" fontId="5" fillId="2" borderId="35" xfId="2" applyFont="1" applyFill="1" applyBorder="1" applyAlignment="1">
      <alignment horizontal="center" vertical="center" wrapText="1"/>
    </xf>
    <xf numFmtId="0" fontId="11" fillId="2" borderId="20" xfId="0" applyFont="1" applyFill="1" applyBorder="1" applyAlignment="1">
      <alignment horizontal="center" vertical="center"/>
    </xf>
    <xf numFmtId="0" fontId="9" fillId="2" borderId="25" xfId="0" applyFont="1" applyFill="1" applyBorder="1" applyAlignment="1">
      <alignment horizontal="center" vertical="center" wrapText="1"/>
    </xf>
    <xf numFmtId="0" fontId="9" fillId="2" borderId="36" xfId="0" applyFont="1" applyFill="1" applyBorder="1" applyAlignment="1">
      <alignment horizontal="center" vertical="center" wrapText="1"/>
    </xf>
    <xf numFmtId="0" fontId="5" fillId="2" borderId="37" xfId="2" applyFont="1" applyFill="1" applyBorder="1" applyAlignment="1">
      <alignment horizontal="center" vertical="center" wrapText="1"/>
    </xf>
    <xf numFmtId="0" fontId="11" fillId="2" borderId="23" xfId="0" applyFont="1" applyFill="1" applyBorder="1" applyAlignment="1">
      <alignment horizontal="center" vertical="center"/>
    </xf>
    <xf numFmtId="0" fontId="9" fillId="2" borderId="41" xfId="0" applyFont="1" applyFill="1" applyBorder="1" applyAlignment="1">
      <alignment horizontal="center" vertical="center" wrapText="1"/>
    </xf>
    <xf numFmtId="0" fontId="5" fillId="2" borderId="42" xfId="2" applyFont="1" applyFill="1" applyBorder="1" applyAlignment="1">
      <alignment horizontal="center" vertical="center" wrapText="1"/>
    </xf>
    <xf numFmtId="0" fontId="11" fillId="2" borderId="41" xfId="0" applyFont="1" applyFill="1" applyBorder="1" applyAlignment="1">
      <alignment horizontal="center" vertical="center"/>
    </xf>
    <xf numFmtId="0" fontId="11" fillId="2" borderId="45" xfId="0" applyFont="1" applyFill="1" applyBorder="1" applyAlignment="1">
      <alignment horizontal="center" vertical="center"/>
    </xf>
    <xf numFmtId="0" fontId="5" fillId="2" borderId="28" xfId="2" applyFont="1" applyFill="1" applyBorder="1" applyAlignment="1">
      <alignment horizontal="center" vertical="center" wrapText="1"/>
    </xf>
    <xf numFmtId="0" fontId="9" fillId="2" borderId="25" xfId="0" applyFont="1" applyFill="1" applyBorder="1" applyAlignment="1">
      <alignment horizontal="center" vertical="center"/>
    </xf>
    <xf numFmtId="0" fontId="11" fillId="2" borderId="47" xfId="0" applyFont="1" applyFill="1" applyBorder="1" applyAlignment="1">
      <alignment horizontal="center" vertical="center"/>
    </xf>
    <xf numFmtId="0" fontId="11" fillId="2" borderId="26" xfId="0" applyFont="1" applyFill="1" applyBorder="1" applyAlignment="1">
      <alignment horizontal="center" vertical="center"/>
    </xf>
    <xf numFmtId="43" fontId="0" fillId="0" borderId="0" xfId="0" applyNumberFormat="1"/>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3" borderId="14" xfId="0" applyFont="1" applyFill="1" applyBorder="1" applyAlignment="1">
      <alignment horizontal="center" vertical="center" wrapText="1"/>
    </xf>
    <xf numFmtId="0" fontId="6" fillId="0" borderId="8" xfId="2" applyFont="1" applyBorder="1" applyAlignment="1">
      <alignment horizontal="center" vertical="center" wrapText="1"/>
    </xf>
    <xf numFmtId="0" fontId="6" fillId="0" borderId="33" xfId="2" applyFont="1" applyBorder="1" applyAlignment="1">
      <alignment horizontal="center" vertical="center" wrapText="1"/>
    </xf>
    <xf numFmtId="0" fontId="6" fillId="0" borderId="14" xfId="2" applyFont="1" applyBorder="1" applyAlignment="1">
      <alignment horizontal="center" vertical="center" wrapText="1"/>
    </xf>
    <xf numFmtId="0" fontId="5" fillId="8" borderId="18" xfId="2" applyFont="1" applyFill="1" applyBorder="1" applyAlignment="1">
      <alignment horizontal="center" vertical="center" wrapText="1"/>
    </xf>
    <xf numFmtId="0" fontId="5" fillId="8" borderId="24" xfId="2" applyFont="1" applyFill="1" applyBorder="1" applyAlignment="1">
      <alignment horizontal="center" vertical="center" wrapText="1"/>
    </xf>
    <xf numFmtId="0" fontId="6" fillId="0" borderId="17" xfId="2" applyFont="1" applyBorder="1" applyAlignment="1">
      <alignment horizontal="center" vertical="center" wrapText="1"/>
    </xf>
    <xf numFmtId="0" fontId="6" fillId="0" borderId="20" xfId="2" applyFont="1" applyBorder="1" applyAlignment="1">
      <alignment horizontal="center" vertical="center" wrapText="1"/>
    </xf>
    <xf numFmtId="0" fontId="6" fillId="0" borderId="26" xfId="2" applyFont="1" applyBorder="1" applyAlignment="1">
      <alignment horizontal="center" vertical="center" wrapText="1"/>
    </xf>
    <xf numFmtId="0" fontId="7" fillId="0" borderId="8" xfId="2" applyFont="1" applyBorder="1" applyAlignment="1">
      <alignment horizontal="center" vertical="center" wrapText="1"/>
    </xf>
    <xf numFmtId="0" fontId="7" fillId="0" borderId="33" xfId="2" applyFont="1" applyBorder="1" applyAlignment="1">
      <alignment horizontal="center" vertical="center" wrapText="1"/>
    </xf>
    <xf numFmtId="0" fontId="7" fillId="0" borderId="14" xfId="2" applyFont="1" applyBorder="1" applyAlignment="1">
      <alignment horizontal="center" vertical="center" wrapText="1"/>
    </xf>
    <xf numFmtId="0" fontId="7" fillId="0" borderId="17" xfId="2" applyFont="1" applyBorder="1" applyAlignment="1">
      <alignment horizontal="center" vertical="center" wrapText="1"/>
    </xf>
    <xf numFmtId="0" fontId="7" fillId="0" borderId="20" xfId="2" applyFont="1" applyBorder="1" applyAlignment="1">
      <alignment horizontal="center" vertical="center" wrapText="1"/>
    </xf>
    <xf numFmtId="0" fontId="7" fillId="0" borderId="26" xfId="2" applyFont="1" applyBorder="1" applyAlignment="1">
      <alignment horizontal="center" vertical="center" wrapText="1"/>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48"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49" xfId="0" applyFont="1" applyBorder="1" applyAlignment="1">
      <alignment horizontal="center" vertical="center"/>
    </xf>
    <xf numFmtId="0" fontId="6" fillId="0" borderId="61" xfId="2" applyFont="1" applyBorder="1" applyAlignment="1">
      <alignment horizontal="left" vertical="center" wrapText="1"/>
    </xf>
    <xf numFmtId="0" fontId="6" fillId="0" borderId="70" xfId="2" applyFont="1" applyBorder="1" applyAlignment="1">
      <alignment horizontal="left" vertical="center" wrapText="1"/>
    </xf>
    <xf numFmtId="0" fontId="6" fillId="0" borderId="66" xfId="2" applyFont="1" applyBorder="1" applyAlignment="1">
      <alignment horizontal="left" vertical="center" wrapText="1"/>
    </xf>
    <xf numFmtId="0" fontId="5" fillId="6" borderId="8" xfId="2" applyFont="1" applyFill="1" applyBorder="1" applyAlignment="1">
      <alignment horizontal="center" vertical="center" wrapText="1"/>
    </xf>
    <xf numFmtId="0" fontId="5" fillId="6" borderId="33" xfId="2" applyFont="1" applyFill="1" applyBorder="1" applyAlignment="1">
      <alignment horizontal="center" vertical="center" wrapText="1"/>
    </xf>
    <xf numFmtId="0" fontId="5" fillId="6" borderId="14" xfId="2" applyFont="1" applyFill="1" applyBorder="1" applyAlignment="1">
      <alignment horizontal="center" vertical="center" wrapText="1"/>
    </xf>
    <xf numFmtId="0" fontId="5" fillId="7" borderId="33" xfId="2" applyFont="1" applyFill="1" applyBorder="1" applyAlignment="1">
      <alignment horizontal="center" vertical="center" wrapText="1"/>
    </xf>
    <xf numFmtId="0" fontId="5" fillId="7" borderId="14" xfId="2"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7" borderId="43" xfId="0" applyFont="1" applyFill="1" applyBorder="1" applyAlignment="1">
      <alignment horizontal="center" vertical="center" wrapText="1"/>
    </xf>
    <xf numFmtId="0" fontId="10" fillId="7" borderId="3" xfId="0" applyFont="1" applyFill="1" applyBorder="1" applyAlignment="1">
      <alignment horizontal="center" vertical="center" wrapText="1"/>
    </xf>
    <xf numFmtId="0" fontId="5" fillId="12" borderId="8" xfId="2" applyFont="1" applyFill="1" applyBorder="1" applyAlignment="1">
      <alignment horizontal="center" vertical="center" wrapText="1"/>
    </xf>
    <xf numFmtId="0" fontId="5" fillId="12" borderId="33" xfId="2" applyFont="1" applyFill="1" applyBorder="1" applyAlignment="1">
      <alignment horizontal="center" vertical="center" wrapText="1"/>
    </xf>
    <xf numFmtId="0" fontId="5" fillId="12" borderId="14" xfId="2" applyFont="1" applyFill="1" applyBorder="1" applyAlignment="1">
      <alignment horizontal="center" vertical="center" wrapText="1"/>
    </xf>
    <xf numFmtId="0" fontId="6" fillId="0" borderId="16" xfId="2" applyFont="1" applyBorder="1" applyAlignment="1">
      <alignment horizontal="left" vertical="center" wrapText="1"/>
    </xf>
    <xf numFmtId="0" fontId="6" fillId="0" borderId="19" xfId="2" applyFont="1" applyBorder="1" applyAlignment="1">
      <alignment horizontal="left" vertical="center" wrapText="1"/>
    </xf>
    <xf numFmtId="0" fontId="6" fillId="0" borderId="25" xfId="2" applyFont="1" applyBorder="1" applyAlignment="1">
      <alignment horizontal="left" vertical="center" wrapText="1"/>
    </xf>
    <xf numFmtId="0" fontId="10" fillId="13" borderId="8" xfId="0" applyFont="1" applyFill="1" applyBorder="1" applyAlignment="1">
      <alignment horizontal="center" vertical="center" wrapText="1"/>
    </xf>
    <xf numFmtId="0" fontId="10" fillId="13" borderId="33" xfId="0"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6" fillId="0" borderId="38"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72" xfId="0" applyFont="1" applyBorder="1" applyAlignment="1">
      <alignment horizontal="center" vertical="center" wrapText="1"/>
    </xf>
    <xf numFmtId="0" fontId="8" fillId="4" borderId="8"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10" fillId="3" borderId="33" xfId="0" applyFont="1" applyFill="1" applyBorder="1" applyAlignment="1">
      <alignment horizontal="center" vertical="center" wrapText="1"/>
    </xf>
    <xf numFmtId="0" fontId="8" fillId="4" borderId="33" xfId="0" applyFont="1" applyFill="1" applyBorder="1" applyAlignment="1">
      <alignment horizontal="center" vertical="center" wrapText="1"/>
    </xf>
    <xf numFmtId="0" fontId="6" fillId="0" borderId="59" xfId="2" applyFont="1" applyBorder="1" applyAlignment="1">
      <alignment horizontal="left" vertical="center" wrapText="1"/>
    </xf>
    <xf numFmtId="0" fontId="6" fillId="0" borderId="45" xfId="2" applyFont="1" applyBorder="1" applyAlignment="1">
      <alignment horizontal="left" vertical="center" wrapText="1"/>
    </xf>
    <xf numFmtId="0" fontId="6" fillId="0" borderId="47" xfId="2" applyFont="1" applyBorder="1" applyAlignment="1">
      <alignment horizontal="left" vertical="center" wrapText="1"/>
    </xf>
    <xf numFmtId="0" fontId="8" fillId="14" borderId="8" xfId="0" applyFont="1" applyFill="1" applyBorder="1" applyAlignment="1">
      <alignment horizontal="center" vertical="center" wrapText="1"/>
    </xf>
    <xf numFmtId="0" fontId="8" fillId="14" borderId="33" xfId="0" applyFont="1" applyFill="1" applyBorder="1" applyAlignment="1">
      <alignment horizontal="center" vertical="center" wrapText="1"/>
    </xf>
    <xf numFmtId="0" fontId="8" fillId="14" borderId="14" xfId="0" applyFont="1" applyFill="1" applyBorder="1" applyAlignment="1">
      <alignment horizontal="center" vertical="center" wrapText="1"/>
    </xf>
    <xf numFmtId="0" fontId="5" fillId="0" borderId="8" xfId="2" applyFont="1" applyBorder="1" applyAlignment="1">
      <alignment horizontal="center" vertical="center" wrapText="1"/>
    </xf>
    <xf numFmtId="0" fontId="5" fillId="0" borderId="33" xfId="2" applyFont="1" applyBorder="1" applyAlignment="1">
      <alignment horizontal="center" vertical="center" wrapText="1"/>
    </xf>
    <xf numFmtId="0" fontId="5" fillId="0" borderId="14" xfId="2" applyFont="1" applyBorder="1" applyAlignment="1">
      <alignment horizontal="center" vertical="center" wrapText="1"/>
    </xf>
    <xf numFmtId="0" fontId="5" fillId="0" borderId="16" xfId="2" applyFont="1" applyBorder="1" applyAlignment="1">
      <alignment horizontal="center" vertical="center" wrapText="1"/>
    </xf>
    <xf numFmtId="0" fontId="5" fillId="0" borderId="19" xfId="2" applyFont="1" applyBorder="1" applyAlignment="1">
      <alignment horizontal="center" vertical="center" wrapText="1"/>
    </xf>
    <xf numFmtId="0" fontId="5" fillId="0" borderId="25" xfId="2" applyFont="1" applyBorder="1" applyAlignment="1">
      <alignment horizontal="center" vertical="center" wrapText="1"/>
    </xf>
    <xf numFmtId="0" fontId="6" fillId="0" borderId="41" xfId="2" applyFont="1" applyBorder="1" applyAlignment="1">
      <alignment horizontal="center" vertical="center" wrapText="1"/>
    </xf>
    <xf numFmtId="0" fontId="6" fillId="0" borderId="45" xfId="2" applyFont="1" applyBorder="1" applyAlignment="1">
      <alignment horizontal="center" vertical="center" wrapText="1"/>
    </xf>
    <xf numFmtId="0" fontId="6" fillId="0" borderId="47" xfId="2" applyFont="1" applyBorder="1" applyAlignment="1">
      <alignment horizontal="center" vertical="center" wrapText="1"/>
    </xf>
    <xf numFmtId="0" fontId="6" fillId="0" borderId="59" xfId="2" applyFont="1" applyBorder="1" applyAlignment="1">
      <alignment horizontal="center" vertical="center" wrapText="1"/>
    </xf>
    <xf numFmtId="0" fontId="5" fillId="0" borderId="5" xfId="2" applyFont="1" applyBorder="1" applyAlignment="1">
      <alignment horizontal="center" vertical="center" wrapText="1"/>
    </xf>
    <xf numFmtId="0" fontId="5" fillId="0" borderId="6" xfId="2" applyFont="1" applyBorder="1" applyAlignment="1">
      <alignment horizontal="center" vertical="center" wrapText="1"/>
    </xf>
    <xf numFmtId="0" fontId="5" fillId="0" borderId="62" xfId="2" applyFont="1" applyBorder="1" applyAlignment="1">
      <alignment horizontal="center" vertical="center" wrapText="1"/>
    </xf>
    <xf numFmtId="0" fontId="10" fillId="0" borderId="43" xfId="0" applyFont="1" applyBorder="1" applyAlignment="1">
      <alignment horizontal="center" vertical="center" wrapText="1"/>
    </xf>
    <xf numFmtId="0" fontId="5" fillId="0" borderId="88" xfId="2" applyFont="1" applyBorder="1" applyAlignment="1">
      <alignment horizontal="center" vertical="center" wrapText="1"/>
    </xf>
    <xf numFmtId="0" fontId="5" fillId="0" borderId="91" xfId="2" applyFont="1" applyBorder="1" applyAlignment="1">
      <alignment horizontal="center" vertical="center" wrapText="1"/>
    </xf>
    <xf numFmtId="0" fontId="5" fillId="0" borderId="93" xfId="2" applyFont="1" applyBorder="1" applyAlignment="1">
      <alignment horizontal="center" vertical="center" wrapText="1"/>
    </xf>
    <xf numFmtId="0" fontId="10" fillId="0" borderId="8" xfId="0" applyFont="1" applyBorder="1" applyAlignment="1">
      <alignment horizontal="center" vertical="center" wrapText="1"/>
    </xf>
    <xf numFmtId="0" fontId="10" fillId="0" borderId="33" xfId="0" applyFont="1" applyBorder="1" applyAlignment="1">
      <alignment horizontal="center" vertical="center" wrapText="1"/>
    </xf>
    <xf numFmtId="0" fontId="6" fillId="0" borderId="61" xfId="2" applyFont="1" applyBorder="1" applyAlignment="1">
      <alignment horizontal="center" vertical="center" wrapText="1"/>
    </xf>
    <xf numFmtId="0" fontId="6" fillId="0" borderId="70" xfId="2"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7" fillId="0" borderId="60" xfId="2" applyFont="1" applyBorder="1" applyAlignment="1">
      <alignment horizontal="center" vertical="center" wrapText="1"/>
    </xf>
    <xf numFmtId="0" fontId="7" fillId="0" borderId="23" xfId="2" applyFont="1" applyBorder="1" applyAlignment="1">
      <alignment horizontal="center" vertical="center" wrapText="1"/>
    </xf>
    <xf numFmtId="0" fontId="7" fillId="5" borderId="41" xfId="0" applyFont="1" applyFill="1" applyBorder="1" applyAlignment="1">
      <alignment horizontal="left" vertical="top" wrapText="1"/>
    </xf>
    <xf numFmtId="0" fontId="7" fillId="5" borderId="45" xfId="0" applyFont="1" applyFill="1" applyBorder="1" applyAlignment="1">
      <alignment horizontal="left" vertical="top" wrapText="1"/>
    </xf>
    <xf numFmtId="0" fontId="7" fillId="5" borderId="47" xfId="0" applyFont="1" applyFill="1" applyBorder="1" applyAlignment="1">
      <alignment horizontal="left" vertical="top" wrapText="1"/>
    </xf>
    <xf numFmtId="0" fontId="6" fillId="0" borderId="89" xfId="2" applyFont="1" applyBorder="1" applyAlignment="1">
      <alignment horizontal="left" vertical="center" wrapText="1"/>
    </xf>
    <xf numFmtId="0" fontId="6" fillId="0" borderId="84" xfId="2" applyFont="1" applyBorder="1" applyAlignment="1">
      <alignment horizontal="left" vertical="center" wrapText="1"/>
    </xf>
    <xf numFmtId="0" fontId="6" fillId="0" borderId="94" xfId="2" applyFont="1" applyBorder="1" applyAlignment="1">
      <alignment horizontal="left" vertical="center" wrapText="1"/>
    </xf>
    <xf numFmtId="0" fontId="6" fillId="0" borderId="89" xfId="2" applyFont="1" applyBorder="1" applyAlignment="1">
      <alignment horizontal="center" vertical="center" wrapText="1"/>
    </xf>
    <xf numFmtId="0" fontId="6" fillId="0" borderId="84" xfId="2" applyFont="1" applyBorder="1" applyAlignment="1">
      <alignment horizontal="center" vertical="center" wrapText="1"/>
    </xf>
    <xf numFmtId="0" fontId="6" fillId="0" borderId="94" xfId="2" applyFont="1" applyBorder="1" applyAlignment="1">
      <alignment horizontal="center" vertical="center" wrapText="1"/>
    </xf>
    <xf numFmtId="0" fontId="8" fillId="6" borderId="1" xfId="0" applyFont="1" applyFill="1" applyBorder="1" applyAlignment="1">
      <alignment horizontal="center" vertical="center"/>
    </xf>
    <xf numFmtId="0" fontId="8" fillId="6" borderId="48" xfId="0" applyFont="1" applyFill="1" applyBorder="1" applyAlignment="1">
      <alignment horizontal="center" vertical="center"/>
    </xf>
    <xf numFmtId="0" fontId="8" fillId="6" borderId="43" xfId="0" applyFont="1" applyFill="1" applyBorder="1" applyAlignment="1">
      <alignment horizontal="center" vertical="center"/>
    </xf>
    <xf numFmtId="0" fontId="8" fillId="6" borderId="65" xfId="0" applyFont="1" applyFill="1" applyBorder="1" applyAlignment="1">
      <alignment horizontal="center" vertical="center"/>
    </xf>
    <xf numFmtId="0" fontId="8" fillId="6" borderId="3" xfId="0" applyFont="1" applyFill="1" applyBorder="1" applyAlignment="1">
      <alignment horizontal="center" vertical="center"/>
    </xf>
    <xf numFmtId="0" fontId="8" fillId="6" borderId="49" xfId="0" applyFont="1" applyFill="1" applyBorder="1" applyAlignment="1">
      <alignment horizontal="center" vertical="center"/>
    </xf>
    <xf numFmtId="0" fontId="8" fillId="8" borderId="1" xfId="0" applyFont="1" applyFill="1" applyBorder="1" applyAlignment="1">
      <alignment horizontal="center" vertical="center"/>
    </xf>
    <xf numFmtId="0" fontId="8" fillId="8" borderId="48" xfId="0" applyFont="1" applyFill="1" applyBorder="1" applyAlignment="1">
      <alignment horizontal="center" vertical="center"/>
    </xf>
    <xf numFmtId="0" fontId="8" fillId="8" borderId="43" xfId="0" applyFont="1" applyFill="1" applyBorder="1" applyAlignment="1">
      <alignment horizontal="center" vertical="center"/>
    </xf>
    <xf numFmtId="0" fontId="8" fillId="8" borderId="65" xfId="0" applyFont="1" applyFill="1" applyBorder="1" applyAlignment="1">
      <alignment horizontal="center" vertical="center"/>
    </xf>
    <xf numFmtId="0" fontId="8" fillId="8" borderId="3" xfId="0" applyFont="1" applyFill="1" applyBorder="1" applyAlignment="1">
      <alignment horizontal="center" vertical="center"/>
    </xf>
    <xf numFmtId="0" fontId="8" fillId="8" borderId="49" xfId="0" applyFont="1" applyFill="1" applyBorder="1" applyAlignment="1">
      <alignment horizontal="center" vertical="center"/>
    </xf>
    <xf numFmtId="0" fontId="8" fillId="9" borderId="1" xfId="0" applyFont="1" applyFill="1" applyBorder="1" applyAlignment="1">
      <alignment horizontal="center" vertical="center"/>
    </xf>
    <xf numFmtId="0" fontId="8" fillId="9" borderId="48" xfId="0" applyFont="1" applyFill="1" applyBorder="1" applyAlignment="1">
      <alignment horizontal="center" vertical="center"/>
    </xf>
    <xf numFmtId="0" fontId="8" fillId="9" borderId="43" xfId="0" applyFont="1" applyFill="1" applyBorder="1" applyAlignment="1">
      <alignment horizontal="center" vertical="center"/>
    </xf>
    <xf numFmtId="0" fontId="8" fillId="9" borderId="65" xfId="0" applyFont="1" applyFill="1" applyBorder="1" applyAlignment="1">
      <alignment horizontal="center" vertical="center"/>
    </xf>
    <xf numFmtId="0" fontId="8" fillId="9" borderId="3" xfId="0" applyFont="1" applyFill="1" applyBorder="1" applyAlignment="1">
      <alignment horizontal="center" vertical="center"/>
    </xf>
    <xf numFmtId="0" fontId="8" fillId="9" borderId="49" xfId="0" applyFont="1" applyFill="1" applyBorder="1" applyAlignment="1">
      <alignment horizontal="center" vertical="center"/>
    </xf>
    <xf numFmtId="0" fontId="8" fillId="10" borderId="1" xfId="0" applyFont="1" applyFill="1" applyBorder="1" applyAlignment="1">
      <alignment horizontal="center" vertical="center"/>
    </xf>
    <xf numFmtId="0" fontId="8" fillId="10" borderId="48" xfId="0" applyFont="1" applyFill="1" applyBorder="1" applyAlignment="1">
      <alignment horizontal="center" vertical="center"/>
    </xf>
    <xf numFmtId="0" fontId="8" fillId="10" borderId="43" xfId="0" applyFont="1" applyFill="1" applyBorder="1" applyAlignment="1">
      <alignment horizontal="center" vertical="center"/>
    </xf>
    <xf numFmtId="0" fontId="8" fillId="10" borderId="65" xfId="0" applyFont="1" applyFill="1" applyBorder="1" applyAlignment="1">
      <alignment horizontal="center" vertical="center"/>
    </xf>
    <xf numFmtId="0" fontId="8" fillId="10" borderId="3" xfId="0" applyFont="1" applyFill="1" applyBorder="1" applyAlignment="1">
      <alignment horizontal="center" vertical="center"/>
    </xf>
    <xf numFmtId="0" fontId="8" fillId="10" borderId="49" xfId="0" applyFont="1" applyFill="1" applyBorder="1" applyAlignment="1">
      <alignment horizontal="center" vertical="center"/>
    </xf>
    <xf numFmtId="0" fontId="8" fillId="0" borderId="43" xfId="0" applyFont="1" applyBorder="1" applyAlignment="1">
      <alignment horizontal="center" vertical="center"/>
    </xf>
    <xf numFmtId="0" fontId="8" fillId="0" borderId="0" xfId="0" applyFont="1" applyAlignment="1">
      <alignment horizontal="center" vertical="center"/>
    </xf>
    <xf numFmtId="0" fontId="8" fillId="0" borderId="65" xfId="0" applyFont="1" applyBorder="1" applyAlignment="1">
      <alignment horizontal="center" vertical="center"/>
    </xf>
    <xf numFmtId="0" fontId="10" fillId="0" borderId="80" xfId="0" applyFont="1" applyBorder="1" applyAlignment="1">
      <alignment horizontal="center" vertical="center" wrapText="1"/>
    </xf>
    <xf numFmtId="0" fontId="10" fillId="0" borderId="81" xfId="0" applyFont="1" applyBorder="1" applyAlignment="1">
      <alignment horizontal="center" vertical="center" wrapText="1"/>
    </xf>
    <xf numFmtId="0" fontId="8" fillId="7" borderId="1" xfId="0" applyFont="1" applyFill="1" applyBorder="1" applyAlignment="1">
      <alignment horizontal="center" vertical="center"/>
    </xf>
    <xf numFmtId="0" fontId="8" fillId="7" borderId="48" xfId="0" applyFont="1" applyFill="1" applyBorder="1" applyAlignment="1">
      <alignment horizontal="center" vertical="center"/>
    </xf>
    <xf numFmtId="0" fontId="8" fillId="7" borderId="43" xfId="0" applyFont="1" applyFill="1" applyBorder="1" applyAlignment="1">
      <alignment horizontal="center" vertical="center"/>
    </xf>
    <xf numFmtId="0" fontId="8" fillId="7" borderId="65" xfId="0" applyFont="1" applyFill="1" applyBorder="1" applyAlignment="1">
      <alignment horizontal="center" vertical="center"/>
    </xf>
    <xf numFmtId="0" fontId="8" fillId="7" borderId="3" xfId="0" applyFont="1" applyFill="1" applyBorder="1" applyAlignment="1">
      <alignment horizontal="center" vertical="center"/>
    </xf>
    <xf numFmtId="0" fontId="8" fillId="7" borderId="49" xfId="0" applyFont="1" applyFill="1" applyBorder="1" applyAlignment="1">
      <alignment horizontal="center" vertical="center"/>
    </xf>
    <xf numFmtId="0" fontId="5" fillId="0" borderId="85" xfId="2" applyFont="1" applyBorder="1" applyAlignment="1">
      <alignment horizontal="center" vertical="center" wrapText="1"/>
    </xf>
    <xf numFmtId="0" fontId="5" fillId="0" borderId="86" xfId="2" applyFont="1" applyBorder="1" applyAlignment="1">
      <alignment horizontal="center" vertical="center" wrapText="1"/>
    </xf>
    <xf numFmtId="44" fontId="2" fillId="0" borderId="5" xfId="0" applyNumberFormat="1" applyFont="1" applyBorder="1" applyAlignment="1">
      <alignment horizontal="center"/>
    </xf>
    <xf numFmtId="0" fontId="2" fillId="0" borderId="7" xfId="0" applyFont="1" applyBorder="1" applyAlignment="1">
      <alignment horizontal="center"/>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14" xfId="0" applyFont="1" applyBorder="1" applyAlignment="1">
      <alignment horizontal="center" vertical="center" wrapText="1"/>
    </xf>
    <xf numFmtId="44" fontId="0" fillId="0" borderId="8" xfId="1" applyFont="1" applyBorder="1" applyAlignment="1">
      <alignment horizontal="center" vertical="center"/>
    </xf>
    <xf numFmtId="44" fontId="0" fillId="0" borderId="33" xfId="1" applyFont="1" applyBorder="1" applyAlignment="1">
      <alignment horizontal="center" vertical="center"/>
    </xf>
    <xf numFmtId="44" fontId="0" fillId="0" borderId="14" xfId="1" applyFont="1" applyBorder="1" applyAlignment="1">
      <alignment horizontal="center" vertical="center"/>
    </xf>
    <xf numFmtId="44" fontId="2" fillId="0" borderId="8" xfId="0" applyNumberFormat="1" applyFont="1" applyBorder="1" applyAlignment="1">
      <alignment horizontal="center" vertical="center"/>
    </xf>
    <xf numFmtId="44" fontId="2" fillId="0" borderId="33" xfId="0" applyNumberFormat="1" applyFont="1" applyBorder="1" applyAlignment="1">
      <alignment horizontal="center" vertical="center"/>
    </xf>
    <xf numFmtId="44" fontId="2" fillId="0" borderId="14" xfId="0" applyNumberFormat="1" applyFont="1" applyBorder="1" applyAlignment="1">
      <alignment horizontal="center" vertical="center"/>
    </xf>
    <xf numFmtId="0" fontId="2" fillId="4" borderId="8"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48"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49" xfId="0" applyFont="1" applyBorder="1" applyAlignment="1">
      <alignment horizontal="center" vertical="center"/>
    </xf>
    <xf numFmtId="0" fontId="5" fillId="0" borderId="18" xfId="2" applyFont="1" applyBorder="1" applyAlignment="1">
      <alignment horizontal="center" vertical="center" wrapText="1"/>
    </xf>
    <xf numFmtId="0" fontId="5" fillId="0" borderId="24" xfId="2" applyFont="1" applyBorder="1" applyAlignment="1">
      <alignment horizontal="center" vertical="center" wrapText="1"/>
    </xf>
    <xf numFmtId="0" fontId="2" fillId="0" borderId="1" xfId="0" applyFont="1" applyBorder="1" applyAlignment="1">
      <alignment horizontal="center"/>
    </xf>
    <xf numFmtId="0" fontId="2" fillId="0" borderId="48" xfId="0" applyFont="1" applyBorder="1" applyAlignment="1">
      <alignment horizontal="center"/>
    </xf>
    <xf numFmtId="44" fontId="2" fillId="0" borderId="7" xfId="0" applyNumberFormat="1" applyFont="1" applyBorder="1" applyAlignment="1">
      <alignment horizontal="center"/>
    </xf>
    <xf numFmtId="0" fontId="4" fillId="3" borderId="8"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4" xfId="0" applyFont="1" applyBorder="1" applyAlignment="1">
      <alignment horizontal="center" vertical="center" wrapText="1"/>
    </xf>
    <xf numFmtId="0" fontId="7" fillId="5" borderId="16" xfId="0" applyFont="1" applyFill="1" applyBorder="1" applyAlignment="1">
      <alignment horizontal="left" vertical="top" wrapText="1"/>
    </xf>
    <xf numFmtId="0" fontId="7" fillId="5" borderId="19" xfId="0" applyFont="1" applyFill="1" applyBorder="1" applyAlignment="1">
      <alignment horizontal="left" vertical="top" wrapText="1"/>
    </xf>
    <xf numFmtId="0" fontId="7" fillId="5" borderId="25" xfId="0" applyFont="1" applyFill="1" applyBorder="1" applyAlignment="1">
      <alignment horizontal="left" vertical="top" wrapText="1"/>
    </xf>
    <xf numFmtId="0" fontId="6" fillId="0" borderId="66" xfId="2" applyFont="1" applyBorder="1" applyAlignment="1">
      <alignment horizontal="center" vertical="center" wrapText="1"/>
    </xf>
    <xf numFmtId="44" fontId="0" fillId="0" borderId="48" xfId="1" applyFont="1" applyBorder="1" applyAlignment="1">
      <alignment horizontal="center" vertical="center"/>
    </xf>
    <xf numFmtId="44" fontId="0" fillId="0" borderId="65" xfId="1" applyFont="1" applyBorder="1" applyAlignment="1">
      <alignment horizontal="center" vertical="center"/>
    </xf>
    <xf numFmtId="44" fontId="0" fillId="0" borderId="49" xfId="1" applyFont="1" applyBorder="1" applyAlignment="1">
      <alignment horizontal="center" vertical="center"/>
    </xf>
    <xf numFmtId="44" fontId="0" fillId="0" borderId="53" xfId="0" applyNumberForma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44" fontId="0" fillId="0" borderId="60" xfId="0" applyNumberFormat="1" applyBorder="1" applyAlignment="1">
      <alignment horizontal="center" vertical="center"/>
    </xf>
    <xf numFmtId="0" fontId="0" fillId="0" borderId="20" xfId="0" applyBorder="1" applyAlignment="1">
      <alignment horizontal="center" vertical="center"/>
    </xf>
    <xf numFmtId="0" fontId="0" fillId="0" borderId="26" xfId="0" applyBorder="1" applyAlignment="1">
      <alignment horizontal="center" vertical="center"/>
    </xf>
    <xf numFmtId="44" fontId="0" fillId="0" borderId="53" xfId="1" applyFont="1" applyBorder="1" applyAlignment="1">
      <alignment horizontal="center" vertical="center" wrapText="1"/>
    </xf>
    <xf numFmtId="44" fontId="0" fillId="0" borderId="54" xfId="1" applyFont="1" applyBorder="1" applyAlignment="1">
      <alignment horizontal="center" vertical="center" wrapText="1"/>
    </xf>
    <xf numFmtId="44" fontId="0" fillId="0" borderId="55" xfId="1" applyFont="1" applyBorder="1" applyAlignment="1">
      <alignment horizontal="center" vertical="center" wrapText="1"/>
    </xf>
    <xf numFmtId="44" fontId="0" fillId="0" borderId="60" xfId="1" applyFont="1" applyBorder="1" applyAlignment="1">
      <alignment horizontal="center" vertical="center" wrapText="1"/>
    </xf>
    <xf numFmtId="44" fontId="0" fillId="0" borderId="20" xfId="1" applyFont="1" applyBorder="1" applyAlignment="1">
      <alignment horizontal="center" vertical="center" wrapText="1"/>
    </xf>
    <xf numFmtId="44" fontId="0" fillId="0" borderId="26" xfId="1" applyFont="1" applyBorder="1" applyAlignment="1">
      <alignment horizontal="center" vertical="center" wrapText="1"/>
    </xf>
    <xf numFmtId="44" fontId="0" fillId="0" borderId="17" xfId="0" applyNumberFormat="1" applyBorder="1" applyAlignment="1">
      <alignment horizontal="center" vertical="center"/>
    </xf>
    <xf numFmtId="44" fontId="0" fillId="0" borderId="17" xfId="1" applyFont="1" applyBorder="1" applyAlignment="1">
      <alignment horizontal="center" vertical="center"/>
    </xf>
    <xf numFmtId="44" fontId="0" fillId="0" borderId="20" xfId="1" applyFont="1" applyBorder="1" applyAlignment="1">
      <alignment horizontal="center" vertical="center"/>
    </xf>
    <xf numFmtId="44" fontId="0" fillId="0" borderId="26" xfId="1" applyFont="1" applyBorder="1" applyAlignment="1">
      <alignment horizontal="center" vertical="center"/>
    </xf>
    <xf numFmtId="44" fontId="2" fillId="0" borderId="15" xfId="1" applyFont="1" applyBorder="1" applyAlignment="1">
      <alignment horizontal="center" vertical="center"/>
    </xf>
    <xf numFmtId="44" fontId="2" fillId="0" borderId="18" xfId="1" applyFont="1" applyBorder="1" applyAlignment="1">
      <alignment horizontal="center" vertical="center"/>
    </xf>
    <xf numFmtId="44" fontId="2" fillId="0" borderId="24" xfId="1" applyFont="1" applyBorder="1" applyAlignment="1">
      <alignment horizontal="center" vertical="center"/>
    </xf>
    <xf numFmtId="44" fontId="2" fillId="0" borderId="8" xfId="1" applyFont="1" applyBorder="1" applyAlignment="1">
      <alignment horizontal="center" vertical="center"/>
    </xf>
    <xf numFmtId="44" fontId="2" fillId="0" borderId="33" xfId="1" applyFont="1" applyBorder="1" applyAlignment="1">
      <alignment horizontal="center" vertical="center"/>
    </xf>
    <xf numFmtId="44" fontId="2" fillId="0" borderId="14" xfId="1" applyFont="1" applyBorder="1" applyAlignment="1">
      <alignment horizontal="center" vertical="center"/>
    </xf>
    <xf numFmtId="0" fontId="4" fillId="4" borderId="8"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2" fillId="4" borderId="33" xfId="0" applyFont="1" applyFill="1" applyBorder="1" applyAlignment="1">
      <alignment horizontal="center" vertical="center" wrapText="1"/>
    </xf>
    <xf numFmtId="44" fontId="2" fillId="0" borderId="15" xfId="0" applyNumberFormat="1" applyFont="1" applyBorder="1" applyAlignment="1">
      <alignment horizontal="center" vertical="center"/>
    </xf>
    <xf numFmtId="0" fontId="2" fillId="0" borderId="18" xfId="0" applyFont="1" applyBorder="1" applyAlignment="1">
      <alignment horizontal="center" vertical="center"/>
    </xf>
    <xf numFmtId="0" fontId="2" fillId="0" borderId="24" xfId="0" applyFont="1" applyBorder="1" applyAlignment="1">
      <alignment horizontal="center" vertical="center"/>
    </xf>
    <xf numFmtId="44" fontId="2" fillId="0" borderId="40" xfId="0" applyNumberFormat="1" applyFont="1" applyBorder="1" applyAlignment="1">
      <alignment horizontal="center" vertical="center"/>
    </xf>
    <xf numFmtId="0" fontId="2" fillId="0" borderId="44" xfId="0" applyFont="1" applyBorder="1" applyAlignment="1">
      <alignment horizontal="center" vertical="center"/>
    </xf>
    <xf numFmtId="0" fontId="2" fillId="0" borderId="46" xfId="0" applyFont="1" applyBorder="1" applyAlignment="1">
      <alignment horizontal="center" vertical="center"/>
    </xf>
    <xf numFmtId="44" fontId="2" fillId="0" borderId="40" xfId="1" applyFont="1" applyBorder="1" applyAlignment="1">
      <alignment horizontal="center" vertical="center"/>
    </xf>
    <xf numFmtId="44" fontId="2" fillId="0" borderId="44" xfId="1" applyFont="1" applyBorder="1" applyAlignment="1">
      <alignment horizontal="center" vertical="center"/>
    </xf>
    <xf numFmtId="44" fontId="2" fillId="0" borderId="46" xfId="1" applyFont="1" applyBorder="1" applyAlignment="1">
      <alignment horizontal="center" vertical="center"/>
    </xf>
    <xf numFmtId="0" fontId="5" fillId="0" borderId="61" xfId="2" applyFont="1" applyBorder="1" applyAlignment="1">
      <alignment horizontal="center" vertical="center" wrapText="1"/>
    </xf>
    <xf numFmtId="0" fontId="0" fillId="0" borderId="70" xfId="0" applyBorder="1" applyAlignment="1">
      <alignment horizontal="center" vertical="center" wrapText="1"/>
    </xf>
    <xf numFmtId="0" fontId="6" fillId="2" borderId="52" xfId="2" applyFont="1" applyFill="1" applyBorder="1" applyAlignment="1">
      <alignment horizontal="left" vertical="center" wrapText="1"/>
    </xf>
    <xf numFmtId="0" fontId="0" fillId="0" borderId="79" xfId="0" applyBorder="1" applyAlignment="1">
      <alignment horizontal="left" vertical="center" wrapText="1"/>
    </xf>
    <xf numFmtId="0" fontId="6" fillId="0" borderId="52" xfId="2" applyFont="1" applyBorder="1" applyAlignment="1">
      <alignment horizontal="center" vertical="center" wrapText="1"/>
    </xf>
    <xf numFmtId="0" fontId="6" fillId="0" borderId="79" xfId="2" applyFont="1" applyBorder="1" applyAlignment="1">
      <alignment horizontal="center" vertical="center" wrapText="1"/>
    </xf>
    <xf numFmtId="0" fontId="5" fillId="8" borderId="8" xfId="2" applyFont="1" applyFill="1" applyBorder="1" applyAlignment="1">
      <alignment horizontal="center" vertical="center" wrapText="1"/>
    </xf>
    <xf numFmtId="0" fontId="5" fillId="8" borderId="33" xfId="2" applyFont="1" applyFill="1" applyBorder="1" applyAlignment="1">
      <alignment horizontal="center" vertical="center" wrapText="1"/>
    </xf>
    <xf numFmtId="0" fontId="6" fillId="0" borderId="61" xfId="0" applyFont="1" applyBorder="1" applyAlignment="1">
      <alignment horizontal="center" vertical="center" wrapText="1"/>
    </xf>
    <xf numFmtId="0" fontId="6" fillId="0" borderId="70" xfId="0" applyFont="1" applyBorder="1" applyAlignment="1">
      <alignment horizontal="center" vertical="center" wrapText="1"/>
    </xf>
    <xf numFmtId="0" fontId="6" fillId="0" borderId="39" xfId="2" applyFont="1" applyBorder="1" applyAlignment="1">
      <alignment horizontal="center" vertical="center" wrapText="1"/>
    </xf>
    <xf numFmtId="0" fontId="6" fillId="0" borderId="96" xfId="2" applyFont="1" applyBorder="1" applyAlignment="1">
      <alignment horizontal="center" vertical="center" wrapText="1"/>
    </xf>
    <xf numFmtId="0" fontId="6" fillId="0" borderId="67" xfId="2" applyFont="1" applyBorder="1" applyAlignment="1">
      <alignment horizontal="center" vertical="center" wrapText="1"/>
    </xf>
    <xf numFmtId="0" fontId="6" fillId="0" borderId="51" xfId="2" applyFont="1" applyBorder="1" applyAlignment="1">
      <alignment horizontal="center" vertical="center" wrapText="1"/>
    </xf>
    <xf numFmtId="0" fontId="6" fillId="0" borderId="66" xfId="0" applyFont="1" applyBorder="1" applyAlignment="1">
      <alignment horizontal="center" vertical="center" wrapText="1"/>
    </xf>
    <xf numFmtId="0" fontId="6" fillId="0" borderId="97" xfId="2" applyFont="1" applyBorder="1" applyAlignment="1">
      <alignment horizontal="center" vertical="center" wrapText="1"/>
    </xf>
    <xf numFmtId="0" fontId="6" fillId="0" borderId="50" xfId="2" applyFont="1" applyBorder="1" applyAlignment="1">
      <alignment horizontal="center" vertical="center" wrapText="1"/>
    </xf>
    <xf numFmtId="0" fontId="6" fillId="0" borderId="62" xfId="2" applyFont="1" applyBorder="1" applyAlignment="1">
      <alignment horizontal="left" vertical="center" wrapText="1"/>
    </xf>
    <xf numFmtId="0" fontId="8" fillId="0" borderId="5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5" fillId="0" borderId="98" xfId="2" applyFont="1" applyBorder="1" applyAlignment="1">
      <alignment horizontal="center" vertical="center" wrapText="1"/>
    </xf>
    <xf numFmtId="0" fontId="9" fillId="0" borderId="62" xfId="0" applyFont="1" applyBorder="1" applyAlignment="1">
      <alignment horizontal="center" vertical="center"/>
    </xf>
    <xf numFmtId="0" fontId="9" fillId="0" borderId="60" xfId="0" applyFont="1" applyBorder="1" applyAlignment="1">
      <alignment horizontal="center" vertical="center"/>
    </xf>
    <xf numFmtId="44" fontId="9" fillId="0" borderId="14" xfId="0" applyNumberFormat="1" applyFont="1" applyBorder="1"/>
    <xf numFmtId="0" fontId="9" fillId="0" borderId="0" xfId="0" applyFont="1" applyFill="1"/>
    <xf numFmtId="0" fontId="7" fillId="0" borderId="96" xfId="2" applyFont="1" applyBorder="1" applyAlignment="1">
      <alignment horizontal="center" vertical="center" wrapText="1"/>
    </xf>
    <xf numFmtId="0" fontId="7" fillId="0" borderId="50" xfId="2" applyFont="1" applyBorder="1" applyAlignment="1">
      <alignment horizontal="center" vertical="center" wrapText="1"/>
    </xf>
    <xf numFmtId="0" fontId="6" fillId="0" borderId="22" xfId="2" applyFont="1" applyBorder="1" applyAlignment="1">
      <alignment horizontal="left" vertical="center" wrapText="1"/>
    </xf>
    <xf numFmtId="0" fontId="5" fillId="7" borderId="9" xfId="2" applyFont="1" applyFill="1" applyBorder="1" applyAlignment="1">
      <alignment horizontal="center" vertical="center" wrapText="1"/>
    </xf>
    <xf numFmtId="0" fontId="6" fillId="0" borderId="56" xfId="2" applyFont="1" applyBorder="1" applyAlignment="1">
      <alignment horizontal="center" vertical="center" wrapText="1"/>
    </xf>
    <xf numFmtId="0" fontId="7" fillId="0" borderId="79" xfId="2" applyFont="1" applyBorder="1" applyAlignment="1">
      <alignment horizontal="center" vertical="center" wrapText="1"/>
    </xf>
    <xf numFmtId="0" fontId="7" fillId="0" borderId="56" xfId="2" applyFont="1" applyBorder="1" applyAlignment="1">
      <alignment horizontal="center" vertical="center" wrapText="1"/>
    </xf>
    <xf numFmtId="0" fontId="5" fillId="0" borderId="70" xfId="2" applyFont="1" applyBorder="1" applyAlignment="1">
      <alignment horizontal="center" vertical="center" wrapText="1"/>
    </xf>
    <xf numFmtId="0" fontId="5" fillId="0" borderId="66" xfId="2" applyFont="1" applyBorder="1" applyAlignment="1">
      <alignment horizontal="center" vertical="center" wrapText="1"/>
    </xf>
    <xf numFmtId="0" fontId="6" fillId="0" borderId="79" xfId="2" applyFont="1" applyBorder="1" applyAlignment="1">
      <alignment horizontal="left" vertical="center" wrapText="1"/>
    </xf>
    <xf numFmtId="0" fontId="6" fillId="0" borderId="56" xfId="2" applyFont="1" applyBorder="1" applyAlignment="1">
      <alignment horizontal="left" vertical="center" wrapText="1"/>
    </xf>
    <xf numFmtId="0" fontId="6" fillId="0" borderId="38" xfId="2" applyFont="1" applyBorder="1" applyAlignment="1">
      <alignment horizontal="left" vertical="center" wrapText="1"/>
    </xf>
    <xf numFmtId="0" fontId="0" fillId="0" borderId="66" xfId="0" applyBorder="1" applyAlignment="1">
      <alignment horizontal="center" vertical="center" wrapText="1"/>
    </xf>
    <xf numFmtId="0" fontId="0" fillId="0" borderId="56" xfId="0" applyBorder="1" applyAlignment="1">
      <alignment horizontal="left" vertical="center" wrapText="1"/>
    </xf>
    <xf numFmtId="0" fontId="5" fillId="0" borderId="47" xfId="2" applyFont="1" applyFill="1" applyBorder="1" applyAlignment="1">
      <alignment horizontal="center" vertical="center" wrapText="1"/>
    </xf>
    <xf numFmtId="0" fontId="6" fillId="0" borderId="47" xfId="2" applyFont="1" applyFill="1" applyBorder="1" applyAlignment="1">
      <alignment horizontal="center" vertical="center" wrapText="1"/>
    </xf>
    <xf numFmtId="0" fontId="9" fillId="0" borderId="47" xfId="0" applyFont="1" applyFill="1" applyBorder="1" applyAlignment="1">
      <alignment horizontal="center" vertical="center"/>
    </xf>
    <xf numFmtId="0" fontId="8" fillId="0" borderId="47" xfId="0" applyFont="1" applyFill="1" applyBorder="1" applyAlignment="1">
      <alignment horizontal="center" vertical="center"/>
    </xf>
    <xf numFmtId="44" fontId="9" fillId="0" borderId="47" xfId="1" applyFont="1" applyFill="1" applyBorder="1"/>
    <xf numFmtId="44" fontId="9" fillId="0" borderId="55" xfId="0" applyNumberFormat="1" applyFont="1" applyFill="1" applyBorder="1"/>
    <xf numFmtId="0" fontId="5" fillId="0" borderId="12" xfId="2" applyFont="1" applyBorder="1" applyAlignment="1">
      <alignment horizontal="center" vertical="center" wrapText="1"/>
    </xf>
    <xf numFmtId="0" fontId="6" fillId="2" borderId="13" xfId="2" applyFont="1" applyFill="1" applyBorder="1" applyAlignment="1">
      <alignment horizontal="left" vertical="center" wrapText="1"/>
    </xf>
    <xf numFmtId="0" fontId="6" fillId="0" borderId="13" xfId="2" applyFont="1" applyBorder="1" applyAlignment="1">
      <alignment horizontal="center" vertical="center" wrapText="1"/>
    </xf>
    <xf numFmtId="0" fontId="5" fillId="0" borderId="13" xfId="2" applyFont="1" applyBorder="1" applyAlignment="1">
      <alignment horizontal="center" vertical="center" wrapText="1"/>
    </xf>
    <xf numFmtId="0" fontId="9" fillId="0" borderId="13" xfId="0" applyFont="1" applyBorder="1" applyAlignment="1">
      <alignment horizontal="center" vertical="center"/>
    </xf>
    <xf numFmtId="0" fontId="8" fillId="0" borderId="13" xfId="0" applyFont="1" applyBorder="1" applyAlignment="1">
      <alignment horizontal="center" vertical="center"/>
    </xf>
    <xf numFmtId="44" fontId="9" fillId="6" borderId="13" xfId="1" applyFont="1" applyFill="1" applyBorder="1"/>
    <xf numFmtId="44" fontId="9" fillId="0" borderId="57" xfId="0" applyNumberFormat="1" applyFont="1" applyBorder="1"/>
    <xf numFmtId="0" fontId="5" fillId="0" borderId="66" xfId="2" applyFont="1" applyBorder="1" applyAlignment="1">
      <alignment horizontal="center" vertical="center" wrapText="1"/>
    </xf>
    <xf numFmtId="0" fontId="6" fillId="2" borderId="56" xfId="2" applyFont="1" applyFill="1" applyBorder="1" applyAlignment="1">
      <alignment horizontal="left" vertical="center" wrapText="1"/>
    </xf>
    <xf numFmtId="0" fontId="6" fillId="0" borderId="56" xfId="2" applyFont="1" applyBorder="1" applyAlignment="1">
      <alignment horizontal="center" vertical="center" wrapText="1"/>
    </xf>
    <xf numFmtId="0" fontId="5" fillId="0" borderId="56" xfId="2" applyFont="1" applyBorder="1" applyAlignment="1">
      <alignment horizontal="center" vertical="center" wrapText="1"/>
    </xf>
    <xf numFmtId="0" fontId="9" fillId="0" borderId="56" xfId="0" applyFont="1" applyBorder="1" applyAlignment="1">
      <alignment horizontal="center" vertical="center"/>
    </xf>
    <xf numFmtId="0" fontId="8" fillId="0" borderId="56" xfId="0" applyFont="1" applyBorder="1" applyAlignment="1">
      <alignment horizontal="center" vertical="center"/>
    </xf>
    <xf numFmtId="44" fontId="9" fillId="6" borderId="56" xfId="1" applyFont="1" applyFill="1" applyBorder="1"/>
    <xf numFmtId="44" fontId="9" fillId="0" borderId="50" xfId="0" applyNumberFormat="1" applyFont="1" applyBorder="1"/>
    <xf numFmtId="0" fontId="8" fillId="0" borderId="59" xfId="0" applyFont="1" applyBorder="1" applyAlignment="1">
      <alignment horizontal="center" vertical="center" wrapText="1"/>
    </xf>
    <xf numFmtId="0" fontId="5" fillId="2" borderId="59" xfId="2" applyFont="1" applyFill="1" applyBorder="1" applyAlignment="1">
      <alignment horizontal="center" vertical="center" wrapText="1"/>
    </xf>
    <xf numFmtId="0" fontId="6" fillId="0" borderId="13" xfId="2" applyFont="1" applyBorder="1" applyAlignment="1">
      <alignment horizontal="left" vertical="center" wrapText="1"/>
    </xf>
    <xf numFmtId="0" fontId="7" fillId="0" borderId="13" xfId="2" applyFont="1" applyBorder="1" applyAlignment="1">
      <alignment horizontal="center" vertical="center" wrapText="1"/>
    </xf>
    <xf numFmtId="0" fontId="8" fillId="0" borderId="13" xfId="0" applyFont="1" applyBorder="1" applyAlignment="1">
      <alignment horizontal="center" vertical="center" wrapText="1"/>
    </xf>
    <xf numFmtId="0" fontId="7" fillId="0" borderId="39" xfId="2" applyFont="1" applyBorder="1" applyAlignment="1">
      <alignment horizontal="center" vertical="center" wrapText="1"/>
    </xf>
    <xf numFmtId="0" fontId="9" fillId="0" borderId="59" xfId="0" applyFont="1" applyBorder="1" applyAlignment="1">
      <alignment horizontal="center" vertical="center" wrapText="1"/>
    </xf>
    <xf numFmtId="0" fontId="8" fillId="0" borderId="51" xfId="0" applyFont="1" applyBorder="1" applyAlignment="1">
      <alignment horizontal="center" vertical="center"/>
    </xf>
    <xf numFmtId="0" fontId="5" fillId="2" borderId="46" xfId="2" applyFont="1" applyFill="1" applyBorder="1" applyAlignment="1">
      <alignment horizontal="center" vertical="center" wrapText="1"/>
    </xf>
    <xf numFmtId="0" fontId="6" fillId="2" borderId="47" xfId="2" applyFont="1" applyFill="1" applyBorder="1" applyAlignment="1">
      <alignment horizontal="center" vertical="center" wrapText="1"/>
    </xf>
    <xf numFmtId="0" fontId="6" fillId="0" borderId="61" xfId="2" applyFont="1" applyBorder="1" applyAlignment="1">
      <alignment horizontal="left" vertical="top" wrapText="1"/>
    </xf>
    <xf numFmtId="0" fontId="6" fillId="0" borderId="66" xfId="2" applyFont="1" applyBorder="1" applyAlignment="1">
      <alignment horizontal="left" vertical="top" wrapText="1"/>
    </xf>
    <xf numFmtId="0" fontId="5" fillId="0" borderId="51" xfId="2" applyFont="1" applyBorder="1" applyAlignment="1">
      <alignment horizontal="center" vertical="center" wrapText="1"/>
    </xf>
    <xf numFmtId="0" fontId="5" fillId="8" borderId="14" xfId="2" applyFont="1" applyFill="1" applyBorder="1" applyAlignment="1">
      <alignment horizontal="center" vertical="center" wrapText="1"/>
    </xf>
    <xf numFmtId="0" fontId="6" fillId="0" borderId="61" xfId="0" applyFont="1" applyBorder="1" applyAlignment="1">
      <alignment horizontal="left" vertical="center" wrapText="1"/>
    </xf>
    <xf numFmtId="0" fontId="6" fillId="0" borderId="70" xfId="0" applyFont="1" applyBorder="1" applyAlignment="1">
      <alignment horizontal="left" vertical="center" wrapText="1"/>
    </xf>
    <xf numFmtId="0" fontId="6" fillId="0" borderId="66" xfId="0" applyFont="1" applyBorder="1" applyAlignment="1">
      <alignment horizontal="left" vertical="center" wrapText="1"/>
    </xf>
    <xf numFmtId="0" fontId="5" fillId="8" borderId="9" xfId="2" applyFont="1" applyFill="1" applyBorder="1" applyAlignment="1">
      <alignment horizontal="center" vertical="center" wrapText="1"/>
    </xf>
    <xf numFmtId="0" fontId="6" fillId="0" borderId="12" xfId="0" applyFont="1" applyBorder="1" applyAlignment="1">
      <alignment horizontal="center" vertical="center" wrapText="1"/>
    </xf>
    <xf numFmtId="0" fontId="5" fillId="8" borderId="14" xfId="2" applyFont="1" applyFill="1" applyBorder="1" applyAlignment="1">
      <alignment horizontal="center" vertical="center" wrapText="1"/>
    </xf>
    <xf numFmtId="0" fontId="6" fillId="0" borderId="71" xfId="2" applyFont="1" applyBorder="1" applyAlignment="1">
      <alignment horizontal="center" vertical="center" wrapText="1"/>
    </xf>
    <xf numFmtId="0" fontId="5" fillId="0" borderId="49" xfId="2" applyFont="1" applyBorder="1" applyAlignment="1">
      <alignment horizontal="center" vertical="center" wrapText="1"/>
    </xf>
    <xf numFmtId="0" fontId="9" fillId="0" borderId="66" xfId="0" applyFont="1" applyBorder="1" applyAlignment="1">
      <alignment horizontal="center" vertical="center"/>
    </xf>
    <xf numFmtId="0" fontId="9" fillId="0" borderId="71" xfId="0" applyFont="1" applyBorder="1" applyAlignment="1">
      <alignment horizontal="center" vertical="center"/>
    </xf>
    <xf numFmtId="0" fontId="8" fillId="0" borderId="71" xfId="0" applyFont="1" applyBorder="1" applyAlignment="1">
      <alignment horizontal="center" vertical="center"/>
    </xf>
    <xf numFmtId="0" fontId="8" fillId="0" borderId="14" xfId="0" applyFont="1" applyBorder="1" applyAlignment="1">
      <alignment horizontal="center" vertical="center"/>
    </xf>
    <xf numFmtId="0" fontId="10" fillId="0" borderId="99" xfId="0" applyFont="1" applyBorder="1" applyAlignment="1">
      <alignment horizontal="center" vertical="center" wrapText="1"/>
    </xf>
    <xf numFmtId="0" fontId="6" fillId="0" borderId="100" xfId="2" applyFont="1" applyBorder="1" applyAlignment="1">
      <alignment horizontal="center" vertical="center" wrapText="1"/>
    </xf>
    <xf numFmtId="0" fontId="7" fillId="0" borderId="101" xfId="2" applyFont="1" applyBorder="1" applyAlignment="1">
      <alignment horizontal="center" vertical="center" wrapText="1"/>
    </xf>
    <xf numFmtId="44" fontId="9" fillId="2" borderId="62" xfId="1" applyFont="1" applyFill="1" applyBorder="1"/>
    <xf numFmtId="44" fontId="9" fillId="0" borderId="24" xfId="0" applyNumberFormat="1" applyFont="1" applyBorder="1"/>
    <xf numFmtId="44" fontId="9" fillId="0" borderId="82" xfId="0" applyNumberFormat="1" applyFont="1" applyBorder="1"/>
    <xf numFmtId="0" fontId="5" fillId="0" borderId="51" xfId="2" applyFont="1" applyBorder="1" applyAlignment="1">
      <alignment horizontal="center" vertical="center" wrapText="1"/>
    </xf>
    <xf numFmtId="0" fontId="6" fillId="2" borderId="61" xfId="2" applyFont="1" applyFill="1" applyBorder="1" applyAlignment="1">
      <alignment horizontal="left" vertical="center" wrapText="1"/>
    </xf>
    <xf numFmtId="0" fontId="6" fillId="2" borderId="70" xfId="2" applyFont="1" applyFill="1" applyBorder="1" applyAlignment="1">
      <alignment horizontal="left" vertical="center" wrapText="1"/>
    </xf>
    <xf numFmtId="0" fontId="6" fillId="2" borderId="62" xfId="2" applyFont="1" applyFill="1" applyBorder="1" applyAlignment="1">
      <alignment horizontal="left" vertical="center" wrapText="1"/>
    </xf>
    <xf numFmtId="0" fontId="6" fillId="0" borderId="60" xfId="2" applyFont="1" applyBorder="1" applyAlignment="1">
      <alignment horizontal="center" vertical="center" wrapText="1"/>
    </xf>
    <xf numFmtId="0" fontId="6" fillId="0" borderId="76" xfId="2" applyFont="1" applyBorder="1" applyAlignment="1">
      <alignment horizontal="center" vertical="center" wrapText="1"/>
    </xf>
    <xf numFmtId="0" fontId="11" fillId="0" borderId="62" xfId="0" applyFont="1" applyBorder="1" applyAlignment="1">
      <alignment horizontal="center" vertical="center"/>
    </xf>
    <xf numFmtId="0" fontId="11" fillId="0" borderId="60" xfId="0" applyFont="1" applyBorder="1" applyAlignment="1">
      <alignment horizontal="center" vertical="center"/>
    </xf>
    <xf numFmtId="0" fontId="12" fillId="0" borderId="51" xfId="0" applyFont="1" applyBorder="1" applyAlignment="1">
      <alignment horizontal="center" vertical="center"/>
    </xf>
    <xf numFmtId="0" fontId="2" fillId="0" borderId="58" xfId="0" applyFont="1" applyBorder="1" applyAlignment="1">
      <alignment horizontal="center" vertical="center"/>
    </xf>
    <xf numFmtId="0" fontId="11" fillId="6" borderId="62" xfId="0" applyFont="1" applyFill="1" applyBorder="1" applyAlignment="1">
      <alignment horizontal="center" vertical="center"/>
    </xf>
    <xf numFmtId="0" fontId="11" fillId="6" borderId="60" xfId="0" applyFont="1" applyFill="1" applyBorder="1" applyAlignment="1">
      <alignment horizontal="center" vertical="center"/>
    </xf>
    <xf numFmtId="44" fontId="0" fillId="0" borderId="63" xfId="0" applyNumberFormat="1" applyBorder="1" applyAlignment="1">
      <alignment horizontal="center" vertical="center"/>
    </xf>
    <xf numFmtId="0" fontId="7" fillId="0" borderId="57" xfId="2" applyFont="1" applyBorder="1" applyAlignment="1">
      <alignment horizontal="center" vertical="center" wrapText="1"/>
    </xf>
    <xf numFmtId="0" fontId="9" fillId="2" borderId="63" xfId="0" applyFont="1" applyFill="1" applyBorder="1" applyAlignment="1">
      <alignment horizontal="center" vertical="center" wrapText="1"/>
    </xf>
    <xf numFmtId="0" fontId="5" fillId="2" borderId="98" xfId="2" applyFont="1" applyFill="1" applyBorder="1" applyAlignment="1">
      <alignment horizontal="center" vertical="center" wrapText="1"/>
    </xf>
    <xf numFmtId="0" fontId="11" fillId="2" borderId="60" xfId="0" applyFont="1" applyFill="1" applyBorder="1" applyAlignment="1">
      <alignment horizontal="center" vertical="center"/>
    </xf>
    <xf numFmtId="44" fontId="0" fillId="0" borderId="63" xfId="1" applyFont="1" applyBorder="1"/>
    <xf numFmtId="0" fontId="9" fillId="2" borderId="12" xfId="0" applyFont="1" applyFill="1" applyBorder="1" applyAlignment="1">
      <alignment horizontal="center" vertical="center" wrapText="1"/>
    </xf>
    <xf numFmtId="0" fontId="9" fillId="2" borderId="30" xfId="0" applyFont="1" applyFill="1" applyBorder="1" applyAlignment="1">
      <alignment horizontal="center" vertical="center" wrapText="1"/>
    </xf>
    <xf numFmtId="0" fontId="5" fillId="2" borderId="7" xfId="2" applyFont="1" applyFill="1" applyBorder="1" applyAlignment="1">
      <alignment horizontal="center" vertical="center" wrapText="1"/>
    </xf>
    <xf numFmtId="0" fontId="9" fillId="2" borderId="12" xfId="0" applyFont="1" applyFill="1" applyBorder="1" applyAlignment="1">
      <alignment horizontal="center" vertical="center"/>
    </xf>
    <xf numFmtId="0" fontId="11" fillId="2" borderId="29" xfId="0" applyFont="1" applyFill="1" applyBorder="1" applyAlignment="1">
      <alignment horizontal="center" vertical="center"/>
    </xf>
    <xf numFmtId="44" fontId="0" fillId="0" borderId="9" xfId="1" applyFont="1" applyBorder="1"/>
    <xf numFmtId="44" fontId="0" fillId="0" borderId="30" xfId="1" applyFont="1" applyBorder="1"/>
    <xf numFmtId="0" fontId="10" fillId="0" borderId="51" xfId="0" applyFont="1" applyBorder="1" applyAlignment="1">
      <alignment horizontal="center" vertical="center" wrapText="1"/>
    </xf>
    <xf numFmtId="0" fontId="7" fillId="0" borderId="67" xfId="2" applyFont="1" applyBorder="1" applyAlignment="1">
      <alignment horizontal="center" vertical="center" wrapText="1"/>
    </xf>
  </cellXfs>
  <cellStyles count="3">
    <cellStyle name="Moneda" xfId="1" builtinId="4"/>
    <cellStyle name="Normal" xfId="0" builtinId="0"/>
    <cellStyle name="Normal 5" xfId="2" xr:uid="{00000000-0005-0000-0000-000002000000}"/>
  </cellStyles>
  <dxfs count="0"/>
  <tableStyles count="0" defaultTableStyle="TableStyleMedium2" defaultPivotStyle="PivotStyleLight16"/>
  <colors>
    <mruColors>
      <color rgb="FF00FFFF"/>
      <color rgb="FF0000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99"/>
  <sheetViews>
    <sheetView workbookViewId="0">
      <selection activeCell="P79" sqref="P79"/>
    </sheetView>
    <sheetView workbookViewId="1"/>
  </sheetViews>
  <sheetFormatPr baseColWidth="10" defaultColWidth="11.42578125" defaultRowHeight="11.25"/>
  <cols>
    <col min="1" max="2" width="11.42578125" style="254"/>
    <col min="3" max="3" width="44.42578125" style="254" customWidth="1"/>
    <col min="4" max="5" width="14" style="254" customWidth="1"/>
    <col min="6" max="12" width="11.42578125" style="254"/>
    <col min="13" max="13" width="14.28515625" style="254" customWidth="1"/>
    <col min="14" max="16384" width="11.42578125" style="254"/>
  </cols>
  <sheetData>
    <row r="1" spans="1:13" ht="12" thickBot="1"/>
    <row r="2" spans="1:13">
      <c r="B2" s="536" t="s">
        <v>0</v>
      </c>
      <c r="C2" s="537"/>
      <c r="D2" s="537"/>
      <c r="E2" s="537"/>
      <c r="F2" s="537"/>
      <c r="G2" s="537"/>
      <c r="H2" s="537"/>
      <c r="I2" s="537"/>
      <c r="J2" s="537"/>
      <c r="K2" s="537"/>
      <c r="L2" s="537"/>
      <c r="M2" s="538"/>
    </row>
    <row r="3" spans="1:13" ht="12" thickBot="1">
      <c r="B3" s="539"/>
      <c r="C3" s="540"/>
      <c r="D3" s="540"/>
      <c r="E3" s="540"/>
      <c r="F3" s="540"/>
      <c r="G3" s="540"/>
      <c r="H3" s="540"/>
      <c r="I3" s="540"/>
      <c r="J3" s="540"/>
      <c r="K3" s="540"/>
      <c r="L3" s="540"/>
      <c r="M3" s="541"/>
    </row>
    <row r="4" spans="1:13" ht="20.25" customHeight="1" thickBot="1">
      <c r="A4" s="255"/>
      <c r="B4" s="514" t="s">
        <v>1</v>
      </c>
      <c r="C4" s="515"/>
      <c r="D4" s="515"/>
      <c r="E4" s="515"/>
      <c r="F4" s="516"/>
      <c r="G4" s="517" t="s">
        <v>2</v>
      </c>
      <c r="H4" s="518"/>
      <c r="I4" s="520" t="s">
        <v>3</v>
      </c>
      <c r="J4" s="517" t="s">
        <v>4</v>
      </c>
      <c r="K4" s="518"/>
      <c r="L4" s="519"/>
      <c r="M4" s="565" t="s">
        <v>5</v>
      </c>
    </row>
    <row r="5" spans="1:13" ht="113.25" thickBot="1">
      <c r="B5" s="257" t="s">
        <v>6</v>
      </c>
      <c r="C5" s="258" t="s">
        <v>7</v>
      </c>
      <c r="D5" s="259" t="s">
        <v>8</v>
      </c>
      <c r="E5" s="260" t="s">
        <v>9</v>
      </c>
      <c r="F5" s="257" t="s">
        <v>10</v>
      </c>
      <c r="G5" s="261" t="s">
        <v>11</v>
      </c>
      <c r="H5" s="262" t="s">
        <v>12</v>
      </c>
      <c r="I5" s="521"/>
      <c r="J5" s="260" t="s">
        <v>13</v>
      </c>
      <c r="K5" s="260" t="s">
        <v>14</v>
      </c>
      <c r="L5" s="260" t="s">
        <v>15</v>
      </c>
      <c r="M5" s="566"/>
    </row>
    <row r="6" spans="1:13" ht="15" customHeight="1">
      <c r="B6" s="729">
        <v>1</v>
      </c>
      <c r="C6" s="799" t="s">
        <v>16</v>
      </c>
      <c r="D6" s="733" t="s">
        <v>17</v>
      </c>
      <c r="E6" s="522" t="s">
        <v>18</v>
      </c>
      <c r="F6" s="10">
        <v>34</v>
      </c>
      <c r="G6" s="12"/>
      <c r="H6" s="244"/>
      <c r="I6" s="33">
        <f>SUM(G6:H6)</f>
        <v>0</v>
      </c>
      <c r="J6" s="263">
        <v>10</v>
      </c>
      <c r="K6" s="264"/>
      <c r="L6" s="265">
        <f>SUM(J6:K6)</f>
        <v>10</v>
      </c>
      <c r="M6" s="266">
        <f>L6+I6</f>
        <v>10</v>
      </c>
    </row>
    <row r="7" spans="1:13" ht="16.5" customHeight="1">
      <c r="B7" s="730"/>
      <c r="C7" s="800"/>
      <c r="D7" s="734"/>
      <c r="E7" s="523"/>
      <c r="F7" s="13">
        <v>35</v>
      </c>
      <c r="G7" s="15"/>
      <c r="H7" s="245"/>
      <c r="I7" s="37">
        <f>SUM(G7:H7)</f>
        <v>0</v>
      </c>
      <c r="J7" s="267">
        <v>10</v>
      </c>
      <c r="K7" s="268"/>
      <c r="L7" s="269">
        <f t="shared" ref="L7:L85" si="0">SUM(J7:K7)</f>
        <v>10</v>
      </c>
      <c r="M7" s="270">
        <f t="shared" ref="M7:M85" si="1">L7+I7</f>
        <v>10</v>
      </c>
    </row>
    <row r="8" spans="1:13">
      <c r="B8" s="730"/>
      <c r="C8" s="800"/>
      <c r="D8" s="734"/>
      <c r="E8" s="523"/>
      <c r="F8" s="13">
        <v>36</v>
      </c>
      <c r="G8" s="15"/>
      <c r="H8" s="245"/>
      <c r="I8" s="37">
        <f t="shared" ref="I8:I85" si="2">SUM(G8:H8)</f>
        <v>0</v>
      </c>
      <c r="J8" s="267">
        <v>10</v>
      </c>
      <c r="K8" s="268"/>
      <c r="L8" s="269">
        <f t="shared" si="0"/>
        <v>10</v>
      </c>
      <c r="M8" s="270">
        <f t="shared" si="1"/>
        <v>10</v>
      </c>
    </row>
    <row r="9" spans="1:13">
      <c r="B9" s="730"/>
      <c r="C9" s="800"/>
      <c r="D9" s="734"/>
      <c r="E9" s="523"/>
      <c r="F9" s="13">
        <v>37</v>
      </c>
      <c r="G9" s="15">
        <v>1</v>
      </c>
      <c r="H9" s="245"/>
      <c r="I9" s="37">
        <f t="shared" si="2"/>
        <v>1</v>
      </c>
      <c r="J9" s="267">
        <v>20</v>
      </c>
      <c r="K9" s="268"/>
      <c r="L9" s="269">
        <f t="shared" si="0"/>
        <v>20</v>
      </c>
      <c r="M9" s="270">
        <f t="shared" si="1"/>
        <v>21</v>
      </c>
    </row>
    <row r="10" spans="1:13">
      <c r="B10" s="730"/>
      <c r="C10" s="800"/>
      <c r="D10" s="734"/>
      <c r="E10" s="523"/>
      <c r="F10" s="13">
        <v>38</v>
      </c>
      <c r="G10" s="15">
        <v>3</v>
      </c>
      <c r="H10" s="245"/>
      <c r="I10" s="37">
        <f t="shared" si="2"/>
        <v>3</v>
      </c>
      <c r="J10" s="267">
        <v>20</v>
      </c>
      <c r="K10" s="268"/>
      <c r="L10" s="269">
        <f t="shared" si="0"/>
        <v>20</v>
      </c>
      <c r="M10" s="270">
        <f t="shared" si="1"/>
        <v>23</v>
      </c>
    </row>
    <row r="11" spans="1:13">
      <c r="B11" s="730"/>
      <c r="C11" s="800"/>
      <c r="D11" s="734"/>
      <c r="E11" s="523"/>
      <c r="F11" s="13">
        <v>39</v>
      </c>
      <c r="G11" s="15">
        <v>4</v>
      </c>
      <c r="H11" s="245"/>
      <c r="I11" s="37">
        <f t="shared" si="2"/>
        <v>4</v>
      </c>
      <c r="J11" s="267">
        <v>20</v>
      </c>
      <c r="K11" s="268"/>
      <c r="L11" s="269">
        <f t="shared" si="0"/>
        <v>20</v>
      </c>
      <c r="M11" s="270">
        <f t="shared" si="1"/>
        <v>24</v>
      </c>
    </row>
    <row r="12" spans="1:13">
      <c r="B12" s="730"/>
      <c r="C12" s="800"/>
      <c r="D12" s="734"/>
      <c r="E12" s="523"/>
      <c r="F12" s="13">
        <v>40</v>
      </c>
      <c r="G12" s="15"/>
      <c r="H12" s="245"/>
      <c r="I12" s="37">
        <f t="shared" si="2"/>
        <v>0</v>
      </c>
      <c r="J12" s="267">
        <v>20</v>
      </c>
      <c r="K12" s="268"/>
      <c r="L12" s="269">
        <f t="shared" si="0"/>
        <v>20</v>
      </c>
      <c r="M12" s="270">
        <f t="shared" si="1"/>
        <v>20</v>
      </c>
    </row>
    <row r="13" spans="1:13" ht="13.5" customHeight="1">
      <c r="B13" s="730"/>
      <c r="C13" s="800"/>
      <c r="D13" s="734"/>
      <c r="E13" s="523"/>
      <c r="F13" s="13">
        <v>41</v>
      </c>
      <c r="G13" s="15">
        <v>1</v>
      </c>
      <c r="H13" s="245"/>
      <c r="I13" s="37">
        <f t="shared" si="2"/>
        <v>1</v>
      </c>
      <c r="J13" s="267">
        <v>20</v>
      </c>
      <c r="K13" s="268"/>
      <c r="L13" s="269">
        <f t="shared" si="0"/>
        <v>20</v>
      </c>
      <c r="M13" s="270">
        <f t="shared" si="1"/>
        <v>21</v>
      </c>
    </row>
    <row r="14" spans="1:13" ht="13.5" customHeight="1" thickBot="1">
      <c r="B14" s="798"/>
      <c r="C14" s="801"/>
      <c r="D14" s="739"/>
      <c r="E14" s="524"/>
      <c r="F14" s="16">
        <v>42</v>
      </c>
      <c r="G14" s="17"/>
      <c r="H14" s="246"/>
      <c r="I14" s="41">
        <f t="shared" si="2"/>
        <v>0</v>
      </c>
      <c r="J14" s="271">
        <v>20</v>
      </c>
      <c r="K14" s="272"/>
      <c r="L14" s="273">
        <f t="shared" si="0"/>
        <v>20</v>
      </c>
      <c r="M14" s="274">
        <f t="shared" si="1"/>
        <v>20</v>
      </c>
    </row>
    <row r="15" spans="1:13" ht="113.25" thickBot="1">
      <c r="B15" s="802">
        <v>2</v>
      </c>
      <c r="C15" s="803" t="str">
        <f>+C6</f>
        <v>Calzado en color blanco, en material plástico etilenvinilacetato (EVA) con características impermeabilizantes que evitan la proliferación de bacterias, de fácil limpieza, plantilla con diseño ergonómico cuenta con inserto antideslizante en la suela lo cual hace que su resistencia al resbalamiento cumpla las condiciones a las normas técnicas NTC-ISO 2034, con suela comprobadamente antideslizante en cuartos fríos, piso húmedo ,liviano, capellada que protege toda la longitud del empeine lo que brinda protección contra salpicadura, apto para el trabajo en sala de necropsias.</v>
      </c>
      <c r="D15" s="45" t="str">
        <f>+D6</f>
        <v>PAR</v>
      </c>
      <c r="E15" s="249" t="str">
        <f>+E6</f>
        <v>NO</v>
      </c>
      <c r="F15" s="23">
        <v>43</v>
      </c>
      <c r="G15" s="46"/>
      <c r="H15" s="771"/>
      <c r="I15" s="29">
        <f t="shared" si="2"/>
        <v>0</v>
      </c>
      <c r="J15" s="289">
        <v>15</v>
      </c>
      <c r="K15" s="288"/>
      <c r="L15" s="280">
        <f t="shared" si="0"/>
        <v>15</v>
      </c>
      <c r="M15" s="281">
        <f t="shared" si="1"/>
        <v>15</v>
      </c>
    </row>
    <row r="16" spans="1:13" ht="113.25" thickBot="1">
      <c r="B16" s="802">
        <v>3</v>
      </c>
      <c r="C16" s="803" t="str">
        <f>+C6</f>
        <v>Calzado en color blanco, en material plástico etilenvinilacetato (EVA) con características impermeabilizantes que evitan la proliferación de bacterias, de fácil limpieza, plantilla con diseño ergonómico cuenta con inserto antideslizante en la suela lo cual hace que su resistencia al resbalamiento cumpla las condiciones a las normas técnicas NTC-ISO 2034, con suela comprobadamente antideslizante en cuartos fríos, piso húmedo ,liviano, capellada que protege toda la longitud del empeine lo que brinda protección contra salpicadura, apto para el trabajo en sala de necropsias.</v>
      </c>
      <c r="D16" s="45" t="str">
        <f>+D6</f>
        <v>PAR</v>
      </c>
      <c r="E16" s="249" t="str">
        <f>+E6</f>
        <v>NO</v>
      </c>
      <c r="F16" s="23">
        <v>44</v>
      </c>
      <c r="G16" s="46"/>
      <c r="H16" s="771"/>
      <c r="I16" s="29">
        <f t="shared" si="2"/>
        <v>0</v>
      </c>
      <c r="J16" s="289">
        <v>15</v>
      </c>
      <c r="K16" s="288"/>
      <c r="L16" s="280">
        <f t="shared" si="0"/>
        <v>15</v>
      </c>
      <c r="M16" s="281">
        <f t="shared" si="1"/>
        <v>15</v>
      </c>
    </row>
    <row r="17" spans="2:13" ht="113.25" thickBot="1">
      <c r="B17" s="804">
        <v>4</v>
      </c>
      <c r="C17" s="486" t="str">
        <f>+C6</f>
        <v>Calzado en color blanco, en material plástico etilenvinilacetato (EVA) con características impermeabilizantes que evitan la proliferación de bacterias, de fácil limpieza, plantilla con diseño ergonómico cuenta con inserto antideslizante en la suela lo cual hace que su resistencia al resbalamiento cumpla las condiciones a las normas técnicas NTC-ISO 2034, con suela comprobadamente antideslizante en cuartos fríos, piso húmedo ,liviano, capellada que protege toda la longitud del empeine lo que brinda protección contra salpicadura, apto para el trabajo en sala de necropsias.</v>
      </c>
      <c r="D17" s="805" t="str">
        <f>+D6</f>
        <v>PAR</v>
      </c>
      <c r="E17" s="487" t="str">
        <f>+E6</f>
        <v>NO</v>
      </c>
      <c r="F17" s="490">
        <v>45</v>
      </c>
      <c r="G17" s="493"/>
      <c r="H17" s="779"/>
      <c r="I17" s="806">
        <f t="shared" si="2"/>
        <v>0</v>
      </c>
      <c r="J17" s="807">
        <v>15</v>
      </c>
      <c r="K17" s="808"/>
      <c r="L17" s="809">
        <f t="shared" si="0"/>
        <v>15</v>
      </c>
      <c r="M17" s="810">
        <f t="shared" si="1"/>
        <v>15</v>
      </c>
    </row>
    <row r="18" spans="2:13" ht="15" customHeight="1">
      <c r="B18" s="525">
        <v>5</v>
      </c>
      <c r="C18" s="562" t="s">
        <v>19</v>
      </c>
      <c r="D18" s="528" t="s">
        <v>17</v>
      </c>
      <c r="E18" s="522" t="s">
        <v>18</v>
      </c>
      <c r="F18" s="13">
        <v>37</v>
      </c>
      <c r="G18" s="15">
        <v>1</v>
      </c>
      <c r="H18" s="228"/>
      <c r="I18" s="37">
        <f t="shared" si="2"/>
        <v>1</v>
      </c>
      <c r="J18" s="267"/>
      <c r="K18" s="268">
        <v>1</v>
      </c>
      <c r="L18" s="269">
        <f t="shared" si="0"/>
        <v>1</v>
      </c>
      <c r="M18" s="270">
        <f t="shared" si="1"/>
        <v>2</v>
      </c>
    </row>
    <row r="19" spans="2:13" ht="14.25" customHeight="1">
      <c r="B19" s="525"/>
      <c r="C19" s="563"/>
      <c r="D19" s="528"/>
      <c r="E19" s="523"/>
      <c r="F19" s="13">
        <v>38</v>
      </c>
      <c r="G19" s="15">
        <v>3</v>
      </c>
      <c r="H19" s="228"/>
      <c r="I19" s="37">
        <f t="shared" si="2"/>
        <v>3</v>
      </c>
      <c r="J19" s="267"/>
      <c r="K19" s="268"/>
      <c r="L19" s="269">
        <f t="shared" si="0"/>
        <v>0</v>
      </c>
      <c r="M19" s="270">
        <f t="shared" si="1"/>
        <v>3</v>
      </c>
    </row>
    <row r="20" spans="2:13" ht="16.5" customHeight="1">
      <c r="B20" s="525"/>
      <c r="C20" s="563"/>
      <c r="D20" s="528"/>
      <c r="E20" s="523"/>
      <c r="F20" s="13">
        <v>39</v>
      </c>
      <c r="G20" s="15">
        <v>4</v>
      </c>
      <c r="H20" s="228"/>
      <c r="I20" s="37">
        <f t="shared" si="2"/>
        <v>4</v>
      </c>
      <c r="J20" s="267"/>
      <c r="K20" s="268">
        <v>3</v>
      </c>
      <c r="L20" s="269">
        <f t="shared" si="0"/>
        <v>3</v>
      </c>
      <c r="M20" s="270">
        <f t="shared" si="1"/>
        <v>7</v>
      </c>
    </row>
    <row r="21" spans="2:13" ht="16.5" customHeight="1">
      <c r="B21" s="525"/>
      <c r="C21" s="563"/>
      <c r="D21" s="528"/>
      <c r="E21" s="523"/>
      <c r="F21" s="13">
        <v>41</v>
      </c>
      <c r="G21" s="15">
        <v>1</v>
      </c>
      <c r="H21" s="228"/>
      <c r="I21" s="37">
        <f t="shared" si="2"/>
        <v>1</v>
      </c>
      <c r="J21" s="267"/>
      <c r="K21" s="268">
        <v>2</v>
      </c>
      <c r="L21" s="269">
        <f t="shared" si="0"/>
        <v>2</v>
      </c>
      <c r="M21" s="270">
        <f t="shared" si="1"/>
        <v>3</v>
      </c>
    </row>
    <row r="22" spans="2:13" ht="19.5" customHeight="1" thickBot="1">
      <c r="B22" s="526"/>
      <c r="C22" s="564"/>
      <c r="D22" s="529"/>
      <c r="E22" s="524"/>
      <c r="F22" s="16">
        <v>42</v>
      </c>
      <c r="G22" s="17"/>
      <c r="H22" s="229"/>
      <c r="I22" s="41">
        <f t="shared" si="2"/>
        <v>0</v>
      </c>
      <c r="J22" s="271"/>
      <c r="K22" s="272">
        <v>1</v>
      </c>
      <c r="L22" s="273">
        <f t="shared" si="0"/>
        <v>1</v>
      </c>
      <c r="M22" s="274">
        <f t="shared" si="1"/>
        <v>1</v>
      </c>
    </row>
    <row r="23" spans="2:13">
      <c r="B23" s="20"/>
      <c r="C23" s="21"/>
      <c r="D23" s="22"/>
      <c r="E23" s="22"/>
      <c r="F23" s="20"/>
      <c r="G23" s="22"/>
      <c r="H23" s="22"/>
      <c r="I23" s="20"/>
      <c r="J23" s="275"/>
      <c r="K23" s="275"/>
      <c r="L23" s="276"/>
      <c r="M23" s="276"/>
    </row>
    <row r="24" spans="2:13" ht="12" thickBot="1">
      <c r="B24" s="20"/>
      <c r="C24" s="21"/>
      <c r="D24" s="22"/>
      <c r="E24" s="22"/>
      <c r="F24" s="20"/>
      <c r="G24" s="22"/>
      <c r="H24" s="22"/>
      <c r="I24" s="20"/>
      <c r="J24" s="275"/>
      <c r="K24" s="275"/>
      <c r="L24" s="276"/>
      <c r="M24" s="276"/>
    </row>
    <row r="25" spans="2:13">
      <c r="B25" s="536" t="s">
        <v>20</v>
      </c>
      <c r="C25" s="537"/>
      <c r="D25" s="537"/>
      <c r="E25" s="537"/>
      <c r="F25" s="537"/>
      <c r="G25" s="537"/>
      <c r="H25" s="537"/>
      <c r="I25" s="537"/>
      <c r="J25" s="537"/>
      <c r="K25" s="537"/>
      <c r="L25" s="537"/>
      <c r="M25" s="538"/>
    </row>
    <row r="26" spans="2:13" ht="12" thickBot="1">
      <c r="B26" s="539"/>
      <c r="C26" s="540"/>
      <c r="D26" s="540"/>
      <c r="E26" s="540"/>
      <c r="F26" s="540"/>
      <c r="G26" s="540"/>
      <c r="H26" s="540"/>
      <c r="I26" s="540"/>
      <c r="J26" s="540"/>
      <c r="K26" s="540"/>
      <c r="L26" s="540"/>
      <c r="M26" s="541"/>
    </row>
    <row r="27" spans="2:13" ht="12" thickBot="1">
      <c r="B27" s="514" t="s">
        <v>1</v>
      </c>
      <c r="C27" s="515"/>
      <c r="D27" s="515"/>
      <c r="E27" s="515"/>
      <c r="F27" s="516"/>
      <c r="G27" s="517" t="s">
        <v>2</v>
      </c>
      <c r="H27" s="518"/>
      <c r="I27" s="520" t="s">
        <v>3</v>
      </c>
      <c r="J27" s="517" t="s">
        <v>4</v>
      </c>
      <c r="K27" s="518"/>
      <c r="L27" s="519"/>
      <c r="M27" s="565" t="s">
        <v>5</v>
      </c>
    </row>
    <row r="28" spans="2:13" ht="113.25" thickBot="1">
      <c r="B28" s="257" t="s">
        <v>6</v>
      </c>
      <c r="C28" s="258" t="s">
        <v>7</v>
      </c>
      <c r="D28" s="259" t="s">
        <v>8</v>
      </c>
      <c r="E28" s="260" t="s">
        <v>9</v>
      </c>
      <c r="F28" s="257" t="s">
        <v>10</v>
      </c>
      <c r="G28" s="261" t="s">
        <v>11</v>
      </c>
      <c r="H28" s="262" t="s">
        <v>12</v>
      </c>
      <c r="I28" s="521"/>
      <c r="J28" s="260" t="s">
        <v>13</v>
      </c>
      <c r="K28" s="260" t="s">
        <v>14</v>
      </c>
      <c r="L28" s="260" t="s">
        <v>15</v>
      </c>
      <c r="M28" s="566"/>
    </row>
    <row r="29" spans="2:13" ht="102" customHeight="1" thickBot="1">
      <c r="B29" s="239">
        <v>6</v>
      </c>
      <c r="C29" s="277" t="s">
        <v>21</v>
      </c>
      <c r="D29" s="25" t="s">
        <v>22</v>
      </c>
      <c r="E29" s="247" t="s">
        <v>18</v>
      </c>
      <c r="F29" s="26" t="s">
        <v>23</v>
      </c>
      <c r="G29" s="27"/>
      <c r="H29" s="28">
        <v>1000</v>
      </c>
      <c r="I29" s="29">
        <f t="shared" si="2"/>
        <v>1000</v>
      </c>
      <c r="J29" s="278">
        <v>2500</v>
      </c>
      <c r="K29" s="279">
        <v>700</v>
      </c>
      <c r="L29" s="280">
        <f t="shared" si="0"/>
        <v>3200</v>
      </c>
      <c r="M29" s="281">
        <f t="shared" si="1"/>
        <v>4200</v>
      </c>
    </row>
    <row r="30" spans="2:13" ht="71.25" customHeight="1">
      <c r="B30" s="545">
        <v>7</v>
      </c>
      <c r="C30" s="731" t="s">
        <v>24</v>
      </c>
      <c r="D30" s="733" t="s">
        <v>22</v>
      </c>
      <c r="E30" s="522" t="s">
        <v>18</v>
      </c>
      <c r="F30" s="30" t="s">
        <v>25</v>
      </c>
      <c r="G30" s="31">
        <v>40</v>
      </c>
      <c r="H30" s="32"/>
      <c r="I30" s="33">
        <f t="shared" si="2"/>
        <v>40</v>
      </c>
      <c r="J30" s="282">
        <v>550</v>
      </c>
      <c r="K30" s="283">
        <v>550</v>
      </c>
      <c r="L30" s="265">
        <f t="shared" si="0"/>
        <v>1100</v>
      </c>
      <c r="M30" s="266">
        <f t="shared" si="1"/>
        <v>1140</v>
      </c>
    </row>
    <row r="31" spans="2:13" ht="25.5" customHeight="1">
      <c r="B31" s="546"/>
      <c r="C31" s="732"/>
      <c r="D31" s="734"/>
      <c r="E31" s="523"/>
      <c r="F31" s="34" t="s">
        <v>26</v>
      </c>
      <c r="G31" s="35">
        <v>40</v>
      </c>
      <c r="H31" s="36"/>
      <c r="I31" s="37">
        <f t="shared" si="2"/>
        <v>40</v>
      </c>
      <c r="J31" s="284">
        <v>550</v>
      </c>
      <c r="K31" s="285">
        <v>4800</v>
      </c>
      <c r="L31" s="269">
        <f t="shared" si="0"/>
        <v>5350</v>
      </c>
      <c r="M31" s="270">
        <f t="shared" si="1"/>
        <v>5390</v>
      </c>
    </row>
    <row r="32" spans="2:13" ht="21.75" customHeight="1" thickBot="1">
      <c r="B32" s="547"/>
      <c r="C32" s="737"/>
      <c r="D32" s="735"/>
      <c r="E32" s="736"/>
      <c r="F32" s="34" t="s">
        <v>27</v>
      </c>
      <c r="G32" s="35">
        <v>20</v>
      </c>
      <c r="H32" s="36"/>
      <c r="I32" s="37">
        <f t="shared" si="2"/>
        <v>20</v>
      </c>
      <c r="J32" s="284">
        <v>550</v>
      </c>
      <c r="K32" s="285">
        <v>2500</v>
      </c>
      <c r="L32" s="269">
        <f t="shared" si="0"/>
        <v>3050</v>
      </c>
      <c r="M32" s="270">
        <f t="shared" si="1"/>
        <v>3070</v>
      </c>
    </row>
    <row r="33" spans="2:13" ht="69.75" customHeight="1">
      <c r="B33" s="546">
        <v>8</v>
      </c>
      <c r="C33" s="732" t="str">
        <f>+C30</f>
        <v>Bata quirúrgica no estéril en prolipropileno SMS no tejido de 35 a 40 gramos, con barrera antifluido con recubrimiento en polietileno resistencia de rasgado 55gr, en la parte frontal y media manga (del puño hasta el codo) uniones termo selladas en las mangas, manga larga, cuello redondo con ribete, con puño color blanco 100% resortado con ribete, cierre adhesivo altura del cuello (velcro)parte de atrás, cuatro(4) tiras de amarre de 35 cm, largo de la bata 1.40 cm color azul,  empaque individual.</v>
      </c>
      <c r="D33" s="738" t="s">
        <v>22</v>
      </c>
      <c r="E33" s="523" t="s">
        <v>18</v>
      </c>
      <c r="F33" s="34" t="s">
        <v>28</v>
      </c>
      <c r="G33" s="35"/>
      <c r="H33" s="36"/>
      <c r="I33" s="37">
        <f t="shared" si="2"/>
        <v>0</v>
      </c>
      <c r="J33" s="284">
        <v>550</v>
      </c>
      <c r="K33" s="285">
        <v>2800</v>
      </c>
      <c r="L33" s="269">
        <f t="shared" si="0"/>
        <v>3350</v>
      </c>
      <c r="M33" s="270">
        <f t="shared" si="1"/>
        <v>3350</v>
      </c>
    </row>
    <row r="34" spans="2:13" ht="48" customHeight="1" thickBot="1">
      <c r="B34" s="547"/>
      <c r="C34" s="737"/>
      <c r="D34" s="739"/>
      <c r="E34" s="524"/>
      <c r="F34" s="38" t="s">
        <v>29</v>
      </c>
      <c r="G34" s="39"/>
      <c r="H34" s="40"/>
      <c r="I34" s="41">
        <f t="shared" si="2"/>
        <v>0</v>
      </c>
      <c r="J34" s="286">
        <v>550</v>
      </c>
      <c r="K34" s="287">
        <v>700</v>
      </c>
      <c r="L34" s="273">
        <f t="shared" si="0"/>
        <v>1250</v>
      </c>
      <c r="M34" s="274">
        <f t="shared" si="1"/>
        <v>1250</v>
      </c>
    </row>
    <row r="35" spans="2:13" ht="41.25" customHeight="1" thickBot="1">
      <c r="B35" s="239">
        <v>9</v>
      </c>
      <c r="C35" s="277" t="s">
        <v>30</v>
      </c>
      <c r="D35" s="43" t="s">
        <v>31</v>
      </c>
      <c r="E35" s="248" t="s">
        <v>18</v>
      </c>
      <c r="F35" s="26" t="s">
        <v>23</v>
      </c>
      <c r="G35" s="27">
        <v>1</v>
      </c>
      <c r="H35" s="28">
        <v>30</v>
      </c>
      <c r="I35" s="29">
        <f t="shared" si="2"/>
        <v>31</v>
      </c>
      <c r="J35" s="278">
        <v>500</v>
      </c>
      <c r="K35" s="288">
        <v>5</v>
      </c>
      <c r="L35" s="280">
        <f t="shared" si="0"/>
        <v>505</v>
      </c>
      <c r="M35" s="281">
        <f t="shared" si="1"/>
        <v>536</v>
      </c>
    </row>
    <row r="36" spans="2:13" ht="37.5" customHeight="1" thickBot="1">
      <c r="B36" s="239">
        <v>10</v>
      </c>
      <c r="C36" s="277" t="s">
        <v>32</v>
      </c>
      <c r="D36" s="45" t="s">
        <v>17</v>
      </c>
      <c r="E36" s="249" t="s">
        <v>18</v>
      </c>
      <c r="F36" s="23" t="s">
        <v>23</v>
      </c>
      <c r="G36" s="46">
        <v>100</v>
      </c>
      <c r="H36" s="47">
        <v>10</v>
      </c>
      <c r="I36" s="29">
        <f t="shared" si="2"/>
        <v>110</v>
      </c>
      <c r="J36" s="278">
        <v>700</v>
      </c>
      <c r="K36" s="288"/>
      <c r="L36" s="280">
        <f t="shared" si="0"/>
        <v>700</v>
      </c>
      <c r="M36" s="281">
        <f t="shared" si="1"/>
        <v>810</v>
      </c>
    </row>
    <row r="37" spans="2:13" ht="21" customHeight="1">
      <c r="B37" s="545">
        <v>11</v>
      </c>
      <c r="C37" s="562" t="s">
        <v>33</v>
      </c>
      <c r="D37" s="527" t="s">
        <v>22</v>
      </c>
      <c r="E37" s="522" t="s">
        <v>18</v>
      </c>
      <c r="F37" s="30" t="s">
        <v>25</v>
      </c>
      <c r="G37" s="31"/>
      <c r="H37" s="32">
        <v>50</v>
      </c>
      <c r="I37" s="33">
        <f t="shared" si="2"/>
        <v>50</v>
      </c>
      <c r="J37" s="282">
        <v>300</v>
      </c>
      <c r="K37" s="283">
        <v>1000</v>
      </c>
      <c r="L37" s="265">
        <f t="shared" si="0"/>
        <v>1300</v>
      </c>
      <c r="M37" s="266">
        <f t="shared" si="1"/>
        <v>1350</v>
      </c>
    </row>
    <row r="38" spans="2:13">
      <c r="B38" s="546"/>
      <c r="C38" s="563"/>
      <c r="D38" s="528"/>
      <c r="E38" s="523"/>
      <c r="F38" s="34" t="s">
        <v>26</v>
      </c>
      <c r="G38" s="35"/>
      <c r="H38" s="36">
        <v>50</v>
      </c>
      <c r="I38" s="37">
        <f t="shared" si="2"/>
        <v>50</v>
      </c>
      <c r="J38" s="284">
        <v>300</v>
      </c>
      <c r="K38" s="285">
        <v>4000</v>
      </c>
      <c r="L38" s="269">
        <f t="shared" si="0"/>
        <v>4300</v>
      </c>
      <c r="M38" s="270">
        <f t="shared" si="1"/>
        <v>4350</v>
      </c>
    </row>
    <row r="39" spans="2:13" ht="12" thickBot="1">
      <c r="B39" s="547"/>
      <c r="C39" s="564"/>
      <c r="D39" s="529"/>
      <c r="E39" s="524"/>
      <c r="F39" s="38" t="s">
        <v>27</v>
      </c>
      <c r="G39" s="39"/>
      <c r="H39" s="40">
        <v>50</v>
      </c>
      <c r="I39" s="41">
        <f t="shared" si="2"/>
        <v>50</v>
      </c>
      <c r="J39" s="286">
        <v>300</v>
      </c>
      <c r="K39" s="287">
        <v>4000</v>
      </c>
      <c r="L39" s="273">
        <f t="shared" si="0"/>
        <v>4300</v>
      </c>
      <c r="M39" s="274">
        <f t="shared" si="1"/>
        <v>4350</v>
      </c>
    </row>
    <row r="40" spans="2:13">
      <c r="B40" s="20"/>
      <c r="C40" s="48"/>
      <c r="D40" s="22"/>
      <c r="E40" s="22"/>
      <c r="F40" s="49"/>
      <c r="G40" s="50"/>
      <c r="H40" s="50"/>
      <c r="I40" s="20"/>
      <c r="J40" s="275"/>
      <c r="K40" s="275"/>
      <c r="L40" s="276"/>
      <c r="M40" s="276"/>
    </row>
    <row r="41" spans="2:13" ht="12" thickBot="1">
      <c r="B41" s="20"/>
      <c r="C41" s="48"/>
      <c r="D41" s="22"/>
      <c r="E41" s="22"/>
      <c r="F41" s="49"/>
      <c r="G41" s="50"/>
      <c r="H41" s="50"/>
      <c r="I41" s="20"/>
      <c r="J41" s="275"/>
      <c r="K41" s="275"/>
      <c r="L41" s="276"/>
      <c r="M41" s="276"/>
    </row>
    <row r="42" spans="2:13">
      <c r="B42" s="536" t="s">
        <v>34</v>
      </c>
      <c r="C42" s="537"/>
      <c r="D42" s="537"/>
      <c r="E42" s="537"/>
      <c r="F42" s="537"/>
      <c r="G42" s="537"/>
      <c r="H42" s="537"/>
      <c r="I42" s="537"/>
      <c r="J42" s="537"/>
      <c r="K42" s="537"/>
      <c r="L42" s="537"/>
      <c r="M42" s="538"/>
    </row>
    <row r="43" spans="2:13" ht="12" thickBot="1">
      <c r="B43" s="539"/>
      <c r="C43" s="540"/>
      <c r="D43" s="540"/>
      <c r="E43" s="540"/>
      <c r="F43" s="540"/>
      <c r="G43" s="540"/>
      <c r="H43" s="540"/>
      <c r="I43" s="540"/>
      <c r="J43" s="540"/>
      <c r="K43" s="540"/>
      <c r="L43" s="540"/>
      <c r="M43" s="541"/>
    </row>
    <row r="44" spans="2:13" ht="20.25" customHeight="1" thickBot="1">
      <c r="B44" s="514" t="s">
        <v>1</v>
      </c>
      <c r="C44" s="515"/>
      <c r="D44" s="515"/>
      <c r="E44" s="515"/>
      <c r="F44" s="516"/>
      <c r="G44" s="517" t="s">
        <v>2</v>
      </c>
      <c r="H44" s="518"/>
      <c r="I44" s="520" t="s">
        <v>3</v>
      </c>
      <c r="J44" s="517" t="s">
        <v>4</v>
      </c>
      <c r="K44" s="518"/>
      <c r="L44" s="519"/>
      <c r="M44" s="565" t="s">
        <v>5</v>
      </c>
    </row>
    <row r="45" spans="2:13" ht="113.25" thickBot="1">
      <c r="B45" s="257" t="s">
        <v>6</v>
      </c>
      <c r="C45" s="258" t="s">
        <v>7</v>
      </c>
      <c r="D45" s="259" t="s">
        <v>8</v>
      </c>
      <c r="E45" s="260" t="s">
        <v>9</v>
      </c>
      <c r="F45" s="257" t="s">
        <v>10</v>
      </c>
      <c r="G45" s="261" t="s">
        <v>11</v>
      </c>
      <c r="H45" s="262" t="s">
        <v>12</v>
      </c>
      <c r="I45" s="521"/>
      <c r="J45" s="260" t="s">
        <v>13</v>
      </c>
      <c r="K45" s="260" t="s">
        <v>14</v>
      </c>
      <c r="L45" s="260" t="s">
        <v>15</v>
      </c>
      <c r="M45" s="566"/>
    </row>
    <row r="46" spans="2:13" ht="36" customHeight="1" thickBot="1">
      <c r="B46" s="240">
        <v>12</v>
      </c>
      <c r="C46" s="24" t="s">
        <v>35</v>
      </c>
      <c r="D46" s="45" t="s">
        <v>17</v>
      </c>
      <c r="E46" s="249" t="s">
        <v>18</v>
      </c>
      <c r="F46" s="29" t="s">
        <v>36</v>
      </c>
      <c r="G46" s="46"/>
      <c r="H46" s="47">
        <v>5</v>
      </c>
      <c r="I46" s="29">
        <f t="shared" si="2"/>
        <v>5</v>
      </c>
      <c r="J46" s="289">
        <v>30</v>
      </c>
      <c r="K46" s="288">
        <v>30</v>
      </c>
      <c r="L46" s="280">
        <f t="shared" si="0"/>
        <v>60</v>
      </c>
      <c r="M46" s="281">
        <f t="shared" si="1"/>
        <v>65</v>
      </c>
    </row>
    <row r="47" spans="2:13" ht="24.75" customHeight="1" thickBot="1">
      <c r="B47" s="241">
        <v>13</v>
      </c>
      <c r="C47" s="53" t="s">
        <v>37</v>
      </c>
      <c r="D47" s="243" t="s">
        <v>17</v>
      </c>
      <c r="E47" s="251" t="s">
        <v>18</v>
      </c>
      <c r="F47" s="55" t="s">
        <v>36</v>
      </c>
      <c r="G47" s="27"/>
      <c r="H47" s="230"/>
      <c r="I47" s="29">
        <f t="shared" si="2"/>
        <v>0</v>
      </c>
      <c r="J47" s="289">
        <v>200</v>
      </c>
      <c r="K47" s="288"/>
      <c r="L47" s="280">
        <f t="shared" si="0"/>
        <v>200</v>
      </c>
      <c r="M47" s="281">
        <f t="shared" si="1"/>
        <v>200</v>
      </c>
    </row>
    <row r="48" spans="2:13" ht="37.5" customHeight="1" thickBot="1">
      <c r="B48" s="240">
        <v>14</v>
      </c>
      <c r="C48" s="56" t="s">
        <v>38</v>
      </c>
      <c r="D48" s="57" t="s">
        <v>22</v>
      </c>
      <c r="E48" s="252" t="s">
        <v>18</v>
      </c>
      <c r="F48" s="250" t="s">
        <v>36</v>
      </c>
      <c r="G48" s="59"/>
      <c r="H48" s="231">
        <v>200</v>
      </c>
      <c r="I48" s="29">
        <f t="shared" ref="I48:I49" si="3">SUM(G48:H48)</f>
        <v>200</v>
      </c>
      <c r="J48" s="289">
        <v>50</v>
      </c>
      <c r="K48" s="288">
        <v>200</v>
      </c>
      <c r="L48" s="280">
        <f t="shared" ref="L48:L49" si="4">SUM(J48:K48)</f>
        <v>250</v>
      </c>
      <c r="M48" s="281">
        <f t="shared" ref="M48:M49" si="5">L48+I48</f>
        <v>450</v>
      </c>
    </row>
    <row r="49" spans="2:13" ht="37.5" customHeight="1" thickBot="1">
      <c r="B49" s="240">
        <v>15</v>
      </c>
      <c r="C49" s="44" t="s">
        <v>39</v>
      </c>
      <c r="D49" s="61" t="s">
        <v>40</v>
      </c>
      <c r="E49" s="253" t="s">
        <v>18</v>
      </c>
      <c r="F49" s="250" t="s">
        <v>36</v>
      </c>
      <c r="G49" s="59">
        <v>10</v>
      </c>
      <c r="H49" s="231">
        <v>50</v>
      </c>
      <c r="I49" s="29">
        <f t="shared" si="3"/>
        <v>60</v>
      </c>
      <c r="J49" s="289"/>
      <c r="K49" s="288">
        <v>50</v>
      </c>
      <c r="L49" s="280">
        <f t="shared" si="4"/>
        <v>50</v>
      </c>
      <c r="M49" s="281">
        <f t="shared" si="5"/>
        <v>110</v>
      </c>
    </row>
    <row r="50" spans="2:13">
      <c r="B50" s="20"/>
      <c r="C50" s="48"/>
      <c r="D50" s="62"/>
      <c r="E50" s="62"/>
      <c r="F50" s="63"/>
      <c r="G50" s="62"/>
      <c r="H50" s="62"/>
      <c r="I50" s="20"/>
      <c r="J50" s="275"/>
      <c r="K50" s="275"/>
      <c r="L50" s="276"/>
      <c r="M50" s="276"/>
    </row>
    <row r="51" spans="2:13" ht="12" thickBot="1">
      <c r="B51" s="20"/>
      <c r="C51" s="48"/>
      <c r="D51" s="62"/>
      <c r="E51" s="62"/>
      <c r="F51" s="63"/>
      <c r="G51" s="62"/>
      <c r="H51" s="62"/>
      <c r="I51" s="20"/>
      <c r="J51" s="275"/>
      <c r="K51" s="275"/>
      <c r="L51" s="276"/>
      <c r="M51" s="276"/>
    </row>
    <row r="52" spans="2:13" ht="16.5" customHeight="1">
      <c r="B52" s="536" t="s">
        <v>41</v>
      </c>
      <c r="C52" s="537"/>
      <c r="D52" s="537"/>
      <c r="E52" s="537"/>
      <c r="F52" s="537"/>
      <c r="G52" s="537"/>
      <c r="H52" s="537"/>
      <c r="I52" s="537"/>
      <c r="J52" s="537"/>
      <c r="K52" s="537"/>
      <c r="L52" s="537"/>
      <c r="M52" s="538"/>
    </row>
    <row r="53" spans="2:13" ht="16.5" customHeight="1" thickBot="1">
      <c r="B53" s="539"/>
      <c r="C53" s="540"/>
      <c r="D53" s="540"/>
      <c r="E53" s="540"/>
      <c r="F53" s="540"/>
      <c r="G53" s="540"/>
      <c r="H53" s="540"/>
      <c r="I53" s="540"/>
      <c r="J53" s="540"/>
      <c r="K53" s="540"/>
      <c r="L53" s="540"/>
      <c r="M53" s="541"/>
    </row>
    <row r="54" spans="2:13" ht="37.5" customHeight="1" thickBot="1">
      <c r="B54" s="514" t="s">
        <v>1</v>
      </c>
      <c r="C54" s="515"/>
      <c r="D54" s="515"/>
      <c r="E54" s="515"/>
      <c r="F54" s="516"/>
      <c r="G54" s="517" t="s">
        <v>2</v>
      </c>
      <c r="H54" s="518"/>
      <c r="I54" s="520" t="s">
        <v>3</v>
      </c>
      <c r="J54" s="517" t="s">
        <v>4</v>
      </c>
      <c r="K54" s="518"/>
      <c r="L54" s="519"/>
      <c r="M54" s="565" t="s">
        <v>5</v>
      </c>
    </row>
    <row r="55" spans="2:13" ht="113.25" thickBot="1">
      <c r="B55" s="257" t="s">
        <v>6</v>
      </c>
      <c r="C55" s="258" t="s">
        <v>7</v>
      </c>
      <c r="D55" s="259" t="s">
        <v>8</v>
      </c>
      <c r="E55" s="260" t="s">
        <v>9</v>
      </c>
      <c r="F55" s="257" t="s">
        <v>10</v>
      </c>
      <c r="G55" s="261" t="s">
        <v>11</v>
      </c>
      <c r="H55" s="262" t="s">
        <v>12</v>
      </c>
      <c r="I55" s="521"/>
      <c r="J55" s="260" t="s">
        <v>13</v>
      </c>
      <c r="K55" s="260" t="s">
        <v>14</v>
      </c>
      <c r="L55" s="260" t="s">
        <v>15</v>
      </c>
      <c r="M55" s="566"/>
    </row>
    <row r="56" spans="2:13" ht="63" customHeight="1" thickBot="1">
      <c r="B56" s="752">
        <v>16</v>
      </c>
      <c r="C56" s="24" t="s">
        <v>42</v>
      </c>
      <c r="D56" s="25" t="s">
        <v>43</v>
      </c>
      <c r="E56" s="247" t="s">
        <v>44</v>
      </c>
      <c r="F56" s="30" t="s">
        <v>45</v>
      </c>
      <c r="G56" s="31"/>
      <c r="H56" s="32">
        <v>4</v>
      </c>
      <c r="I56" s="33">
        <f t="shared" si="2"/>
        <v>4</v>
      </c>
      <c r="J56" s="263">
        <v>100</v>
      </c>
      <c r="K56" s="264">
        <v>10</v>
      </c>
      <c r="L56" s="265">
        <f t="shared" si="0"/>
        <v>110</v>
      </c>
      <c r="M56" s="266">
        <f t="shared" si="1"/>
        <v>114</v>
      </c>
    </row>
    <row r="57" spans="2:13" ht="36.75" customHeight="1">
      <c r="B57" s="548">
        <v>17</v>
      </c>
      <c r="C57" s="543" t="str">
        <f>+C56</f>
        <v xml:space="preserve">Guante de nitrilo, desechable, ambidiestro, color azul, verde o lila, entre 5,5 y 6 milésimas de pulgada de espesor en todo el guante, entre 11 y 14 pulgadas de longitud. Sin talco, debe cumplir con la norma EN 374-1:2016 y EN420 o la norma que se encuentre vigente.  </v>
      </c>
      <c r="D57" s="749" t="str">
        <f>+D56</f>
        <v>CAJA 100 UNIDADES</v>
      </c>
      <c r="E57" s="531" t="str">
        <f>+E56</f>
        <v>SI</v>
      </c>
      <c r="F57" s="34" t="s">
        <v>25</v>
      </c>
      <c r="G57" s="35">
        <v>10</v>
      </c>
      <c r="H57" s="64">
        <v>40</v>
      </c>
      <c r="I57" s="37">
        <f t="shared" ref="I57:I64" si="6">SUM(G57:H57)</f>
        <v>50</v>
      </c>
      <c r="J57" s="284">
        <v>500</v>
      </c>
      <c r="K57" s="285">
        <v>100</v>
      </c>
      <c r="L57" s="269">
        <f t="shared" si="0"/>
        <v>600</v>
      </c>
      <c r="M57" s="270">
        <f t="shared" si="1"/>
        <v>650</v>
      </c>
    </row>
    <row r="58" spans="2:13" ht="15" customHeight="1">
      <c r="B58" s="548"/>
      <c r="C58" s="543"/>
      <c r="D58" s="749"/>
      <c r="E58" s="531"/>
      <c r="F58" s="34" t="s">
        <v>26</v>
      </c>
      <c r="G58" s="35">
        <v>10</v>
      </c>
      <c r="H58" s="64">
        <v>40</v>
      </c>
      <c r="I58" s="37">
        <f t="shared" si="6"/>
        <v>50</v>
      </c>
      <c r="J58" s="284">
        <v>500</v>
      </c>
      <c r="K58" s="285">
        <v>400</v>
      </c>
      <c r="L58" s="269">
        <f t="shared" si="0"/>
        <v>900</v>
      </c>
      <c r="M58" s="270">
        <f t="shared" si="1"/>
        <v>950</v>
      </c>
    </row>
    <row r="59" spans="2:13" ht="11.25" customHeight="1">
      <c r="B59" s="548"/>
      <c r="C59" s="543"/>
      <c r="D59" s="749"/>
      <c r="E59" s="531"/>
      <c r="F59" s="34" t="s">
        <v>27</v>
      </c>
      <c r="G59" s="35">
        <v>5</v>
      </c>
      <c r="H59" s="64">
        <v>40</v>
      </c>
      <c r="I59" s="37">
        <f t="shared" si="6"/>
        <v>45</v>
      </c>
      <c r="J59" s="284">
        <v>800</v>
      </c>
      <c r="K59" s="285">
        <v>550</v>
      </c>
      <c r="L59" s="269">
        <f t="shared" si="0"/>
        <v>1350</v>
      </c>
      <c r="M59" s="270">
        <f t="shared" si="1"/>
        <v>1395</v>
      </c>
    </row>
    <row r="60" spans="2:13" ht="12.75" customHeight="1" thickBot="1">
      <c r="B60" s="549"/>
      <c r="C60" s="544"/>
      <c r="D60" s="750"/>
      <c r="E60" s="532"/>
      <c r="F60" s="38" t="s">
        <v>28</v>
      </c>
      <c r="G60" s="39"/>
      <c r="H60" s="40"/>
      <c r="I60" s="41">
        <f t="shared" si="6"/>
        <v>0</v>
      </c>
      <c r="J60" s="290">
        <v>500</v>
      </c>
      <c r="K60" s="291">
        <v>300</v>
      </c>
      <c r="L60" s="273">
        <f t="shared" si="0"/>
        <v>800</v>
      </c>
      <c r="M60" s="274">
        <f t="shared" si="1"/>
        <v>800</v>
      </c>
    </row>
    <row r="61" spans="2:13" ht="15" customHeight="1">
      <c r="B61" s="550">
        <v>18</v>
      </c>
      <c r="C61" s="556" t="s">
        <v>46</v>
      </c>
      <c r="D61" s="533" t="s">
        <v>17</v>
      </c>
      <c r="E61" s="530" t="s">
        <v>18</v>
      </c>
      <c r="F61" s="65">
        <v>7</v>
      </c>
      <c r="G61" s="31"/>
      <c r="H61" s="66"/>
      <c r="I61" s="67">
        <f t="shared" si="6"/>
        <v>0</v>
      </c>
      <c r="J61" s="282">
        <v>420</v>
      </c>
      <c r="K61" s="292"/>
      <c r="L61" s="265">
        <f t="shared" ref="L61:L64" si="7">SUM(J61:K61)</f>
        <v>420</v>
      </c>
      <c r="M61" s="266">
        <f t="shared" ref="M61:M64" si="8">L61+I61</f>
        <v>420</v>
      </c>
    </row>
    <row r="62" spans="2:13" ht="15" customHeight="1">
      <c r="B62" s="551"/>
      <c r="C62" s="557"/>
      <c r="D62" s="534"/>
      <c r="E62" s="531"/>
      <c r="F62" s="68">
        <v>8</v>
      </c>
      <c r="G62" s="35"/>
      <c r="H62" s="69"/>
      <c r="I62" s="70">
        <f t="shared" si="6"/>
        <v>0</v>
      </c>
      <c r="J62" s="284">
        <v>420</v>
      </c>
      <c r="K62" s="293"/>
      <c r="L62" s="269">
        <f t="shared" si="7"/>
        <v>420</v>
      </c>
      <c r="M62" s="270">
        <f t="shared" si="8"/>
        <v>420</v>
      </c>
    </row>
    <row r="63" spans="2:13" ht="14.25" customHeight="1">
      <c r="B63" s="551"/>
      <c r="C63" s="557"/>
      <c r="D63" s="534"/>
      <c r="E63" s="531"/>
      <c r="F63" s="68">
        <v>9</v>
      </c>
      <c r="G63" s="35"/>
      <c r="H63" s="69"/>
      <c r="I63" s="70">
        <f t="shared" si="6"/>
        <v>0</v>
      </c>
      <c r="J63" s="284">
        <v>420</v>
      </c>
      <c r="K63" s="293"/>
      <c r="L63" s="269">
        <f t="shared" si="7"/>
        <v>420</v>
      </c>
      <c r="M63" s="270">
        <f t="shared" si="8"/>
        <v>420</v>
      </c>
    </row>
    <row r="64" spans="2:13" ht="15" customHeight="1" thickBot="1">
      <c r="B64" s="552"/>
      <c r="C64" s="558"/>
      <c r="D64" s="535"/>
      <c r="E64" s="532"/>
      <c r="F64" s="71">
        <v>10</v>
      </c>
      <c r="G64" s="39"/>
      <c r="H64" s="72"/>
      <c r="I64" s="73">
        <f t="shared" si="6"/>
        <v>0</v>
      </c>
      <c r="J64" s="286">
        <v>420</v>
      </c>
      <c r="K64" s="294"/>
      <c r="L64" s="273">
        <f t="shared" si="7"/>
        <v>420</v>
      </c>
      <c r="M64" s="274">
        <f t="shared" si="8"/>
        <v>420</v>
      </c>
    </row>
    <row r="65" spans="2:13" ht="15" customHeight="1">
      <c r="B65" s="20"/>
      <c r="C65" s="21"/>
      <c r="D65" s="182"/>
      <c r="E65" s="182"/>
      <c r="F65" s="49"/>
      <c r="G65" s="50"/>
      <c r="H65" s="50"/>
      <c r="I65" s="20"/>
      <c r="J65" s="275"/>
      <c r="K65" s="275"/>
      <c r="L65" s="276"/>
      <c r="M65" s="276"/>
    </row>
    <row r="66" spans="2:13" ht="15" customHeight="1" thickBot="1">
      <c r="B66" s="20"/>
      <c r="C66" s="21"/>
      <c r="D66" s="182"/>
      <c r="E66" s="182"/>
      <c r="F66" s="49"/>
      <c r="G66" s="50"/>
      <c r="H66" s="50"/>
      <c r="I66" s="20"/>
      <c r="J66" s="275"/>
      <c r="K66" s="275"/>
      <c r="L66" s="276"/>
      <c r="M66" s="276"/>
    </row>
    <row r="67" spans="2:13" ht="15" customHeight="1">
      <c r="B67" s="536" t="s">
        <v>47</v>
      </c>
      <c r="C67" s="537"/>
      <c r="D67" s="537"/>
      <c r="E67" s="537"/>
      <c r="F67" s="537"/>
      <c r="G67" s="537"/>
      <c r="H67" s="537"/>
      <c r="I67" s="537"/>
      <c r="J67" s="537"/>
      <c r="K67" s="537"/>
      <c r="L67" s="537"/>
      <c r="M67" s="538"/>
    </row>
    <row r="68" spans="2:13" ht="15" customHeight="1" thickBot="1">
      <c r="B68" s="539"/>
      <c r="C68" s="540"/>
      <c r="D68" s="540"/>
      <c r="E68" s="540"/>
      <c r="F68" s="540"/>
      <c r="G68" s="540"/>
      <c r="H68" s="540"/>
      <c r="I68" s="540"/>
      <c r="J68" s="540"/>
      <c r="K68" s="540"/>
      <c r="L68" s="540"/>
      <c r="M68" s="541"/>
    </row>
    <row r="69" spans="2:13" ht="15" customHeight="1" thickBot="1">
      <c r="B69" s="514" t="s">
        <v>1</v>
      </c>
      <c r="C69" s="515"/>
      <c r="D69" s="515"/>
      <c r="E69" s="515"/>
      <c r="F69" s="516"/>
      <c r="G69" s="517" t="s">
        <v>2</v>
      </c>
      <c r="H69" s="518"/>
      <c r="I69" s="520" t="s">
        <v>3</v>
      </c>
      <c r="J69" s="517" t="s">
        <v>4</v>
      </c>
      <c r="K69" s="518"/>
      <c r="L69" s="519"/>
      <c r="M69" s="565" t="s">
        <v>5</v>
      </c>
    </row>
    <row r="70" spans="2:13" ht="113.25" thickBot="1">
      <c r="B70" s="257" t="s">
        <v>6</v>
      </c>
      <c r="C70" s="258" t="s">
        <v>7</v>
      </c>
      <c r="D70" s="259" t="s">
        <v>8</v>
      </c>
      <c r="E70" s="260" t="s">
        <v>9</v>
      </c>
      <c r="F70" s="257" t="s">
        <v>10</v>
      </c>
      <c r="G70" s="261" t="s">
        <v>11</v>
      </c>
      <c r="H70" s="262" t="s">
        <v>12</v>
      </c>
      <c r="I70" s="521"/>
      <c r="J70" s="260" t="s">
        <v>13</v>
      </c>
      <c r="K70" s="260" t="s">
        <v>14</v>
      </c>
      <c r="L70" s="260" t="s">
        <v>15</v>
      </c>
      <c r="M70" s="566"/>
    </row>
    <row r="71" spans="2:13" ht="30" customHeight="1">
      <c r="B71" s="553">
        <v>19</v>
      </c>
      <c r="C71" s="556" t="s">
        <v>48</v>
      </c>
      <c r="D71" s="527" t="s">
        <v>22</v>
      </c>
      <c r="E71" s="522" t="s">
        <v>18</v>
      </c>
      <c r="F71" s="10" t="s">
        <v>25</v>
      </c>
      <c r="G71" s="12"/>
      <c r="H71" s="233">
        <v>30</v>
      </c>
      <c r="I71" s="33">
        <f t="shared" si="2"/>
        <v>30</v>
      </c>
      <c r="J71" s="263"/>
      <c r="K71" s="283">
        <v>65</v>
      </c>
      <c r="L71" s="265">
        <f t="shared" si="0"/>
        <v>65</v>
      </c>
      <c r="M71" s="266">
        <f t="shared" si="1"/>
        <v>95</v>
      </c>
    </row>
    <row r="72" spans="2:13" ht="27.75" customHeight="1">
      <c r="B72" s="554"/>
      <c r="C72" s="557"/>
      <c r="D72" s="528"/>
      <c r="E72" s="523"/>
      <c r="F72" s="13" t="s">
        <v>26</v>
      </c>
      <c r="G72" s="15"/>
      <c r="H72" s="228">
        <v>30</v>
      </c>
      <c r="I72" s="37">
        <f t="shared" si="2"/>
        <v>30</v>
      </c>
      <c r="J72" s="267"/>
      <c r="K72" s="285">
        <v>250</v>
      </c>
      <c r="L72" s="269">
        <f t="shared" si="0"/>
        <v>250</v>
      </c>
      <c r="M72" s="270">
        <f t="shared" si="1"/>
        <v>280</v>
      </c>
    </row>
    <row r="73" spans="2:13" ht="29.25" customHeight="1">
      <c r="B73" s="554"/>
      <c r="C73" s="557"/>
      <c r="D73" s="528"/>
      <c r="E73" s="523"/>
      <c r="F73" s="184" t="s">
        <v>27</v>
      </c>
      <c r="G73" s="185"/>
      <c r="H73" s="234">
        <v>30</v>
      </c>
      <c r="I73" s="37">
        <f t="shared" si="2"/>
        <v>30</v>
      </c>
      <c r="J73" s="267"/>
      <c r="K73" s="285">
        <v>200</v>
      </c>
      <c r="L73" s="269">
        <f t="shared" si="0"/>
        <v>200</v>
      </c>
      <c r="M73" s="270">
        <f t="shared" si="1"/>
        <v>230</v>
      </c>
    </row>
    <row r="74" spans="2:13" ht="22.5" customHeight="1" thickBot="1">
      <c r="B74" s="555"/>
      <c r="C74" s="558"/>
      <c r="D74" s="529"/>
      <c r="E74" s="524"/>
      <c r="F74" s="187" t="s">
        <v>28</v>
      </c>
      <c r="G74" s="188"/>
      <c r="H74" s="235">
        <v>10</v>
      </c>
      <c r="I74" s="41">
        <f t="shared" si="2"/>
        <v>10</v>
      </c>
      <c r="J74" s="271"/>
      <c r="K74" s="287">
        <v>300</v>
      </c>
      <c r="L74" s="273">
        <f t="shared" si="0"/>
        <v>300</v>
      </c>
      <c r="M74" s="274">
        <f t="shared" si="1"/>
        <v>310</v>
      </c>
    </row>
    <row r="75" spans="2:13">
      <c r="B75" s="20"/>
      <c r="C75" s="21"/>
      <c r="D75" s="22"/>
      <c r="E75" s="22"/>
      <c r="F75" s="20"/>
      <c r="G75" s="22"/>
      <c r="H75" s="22"/>
      <c r="I75" s="20"/>
      <c r="J75" s="275"/>
      <c r="K75" s="275"/>
      <c r="L75" s="276"/>
      <c r="M75" s="276"/>
    </row>
    <row r="76" spans="2:13" ht="12" thickBot="1">
      <c r="B76" s="20"/>
      <c r="C76" s="21"/>
      <c r="D76" s="22"/>
      <c r="E76" s="22"/>
      <c r="F76" s="20"/>
      <c r="G76" s="22"/>
      <c r="H76" s="22"/>
      <c r="I76" s="20"/>
      <c r="J76" s="275"/>
      <c r="K76" s="275"/>
      <c r="L76" s="276"/>
      <c r="M76" s="276"/>
    </row>
    <row r="77" spans="2:13" ht="22.5" customHeight="1">
      <c r="B77" s="536" t="s">
        <v>49</v>
      </c>
      <c r="C77" s="537"/>
      <c r="D77" s="537"/>
      <c r="E77" s="537"/>
      <c r="F77" s="537"/>
      <c r="G77" s="537"/>
      <c r="H77" s="537"/>
      <c r="I77" s="537"/>
      <c r="J77" s="537"/>
      <c r="K77" s="537"/>
      <c r="L77" s="537"/>
      <c r="M77" s="538"/>
    </row>
    <row r="78" spans="2:13" ht="22.5" customHeight="1" thickBot="1">
      <c r="B78" s="539"/>
      <c r="C78" s="540"/>
      <c r="D78" s="540"/>
      <c r="E78" s="540"/>
      <c r="F78" s="540"/>
      <c r="G78" s="540"/>
      <c r="H78" s="540"/>
      <c r="I78" s="540"/>
      <c r="J78" s="540"/>
      <c r="K78" s="540"/>
      <c r="L78" s="540"/>
      <c r="M78" s="541"/>
    </row>
    <row r="79" spans="2:13" ht="22.5" customHeight="1" thickBot="1">
      <c r="B79" s="514" t="s">
        <v>1</v>
      </c>
      <c r="C79" s="515"/>
      <c r="D79" s="515"/>
      <c r="E79" s="515"/>
      <c r="F79" s="516"/>
      <c r="G79" s="517" t="s">
        <v>2</v>
      </c>
      <c r="H79" s="518"/>
      <c r="I79" s="520" t="s">
        <v>3</v>
      </c>
      <c r="J79" s="517" t="s">
        <v>4</v>
      </c>
      <c r="K79" s="518"/>
      <c r="L79" s="519"/>
      <c r="M79" s="565" t="s">
        <v>5</v>
      </c>
    </row>
    <row r="80" spans="2:13" ht="113.25" thickBot="1">
      <c r="B80" s="257" t="s">
        <v>6</v>
      </c>
      <c r="C80" s="258" t="s">
        <v>7</v>
      </c>
      <c r="D80" s="259" t="s">
        <v>8</v>
      </c>
      <c r="E80" s="260" t="s">
        <v>9</v>
      </c>
      <c r="F80" s="257" t="s">
        <v>10</v>
      </c>
      <c r="G80" s="261" t="s">
        <v>11</v>
      </c>
      <c r="H80" s="262" t="s">
        <v>12</v>
      </c>
      <c r="I80" s="521"/>
      <c r="J80" s="260" t="s">
        <v>13</v>
      </c>
      <c r="K80" s="260" t="s">
        <v>14</v>
      </c>
      <c r="L80" s="260" t="s">
        <v>15</v>
      </c>
      <c r="M80" s="566"/>
    </row>
    <row r="81" spans="2:13" ht="55.5" customHeight="1">
      <c r="B81" s="559">
        <v>20</v>
      </c>
      <c r="C81" s="795" t="s">
        <v>50</v>
      </c>
      <c r="D81" s="790" t="s">
        <v>22</v>
      </c>
      <c r="E81" s="530" t="s">
        <v>18</v>
      </c>
      <c r="F81" s="190" t="s">
        <v>51</v>
      </c>
      <c r="G81" s="191"/>
      <c r="H81" s="236"/>
      <c r="I81" s="33">
        <f t="shared" si="2"/>
        <v>0</v>
      </c>
      <c r="J81" s="263">
        <v>5</v>
      </c>
      <c r="K81" s="264"/>
      <c r="L81" s="265">
        <f t="shared" si="0"/>
        <v>5</v>
      </c>
      <c r="M81" s="266">
        <f t="shared" si="1"/>
        <v>5</v>
      </c>
    </row>
    <row r="82" spans="2:13" ht="22.5" customHeight="1" thickBot="1">
      <c r="B82" s="561"/>
      <c r="C82" s="796"/>
      <c r="D82" s="750"/>
      <c r="E82" s="532"/>
      <c r="F82" s="793" t="s">
        <v>45</v>
      </c>
      <c r="G82" s="188"/>
      <c r="H82" s="794"/>
      <c r="I82" s="41">
        <f t="shared" si="2"/>
        <v>0</v>
      </c>
      <c r="J82" s="271">
        <v>5</v>
      </c>
      <c r="K82" s="272"/>
      <c r="L82" s="273">
        <f t="shared" si="0"/>
        <v>5</v>
      </c>
      <c r="M82" s="274">
        <f t="shared" si="1"/>
        <v>5</v>
      </c>
    </row>
    <row r="83" spans="2:13" ht="21.75" customHeight="1">
      <c r="B83" s="560">
        <v>21</v>
      </c>
      <c r="C83" s="595" t="str">
        <f>+C81</f>
        <v>Guantes contra el corte en malla de acero inoxidable, cinco (5) dedos, manilla y broche 100% en acero inoxidable (sin telas, fibras o plástico), anillos microsoldados herméticamente (resortes de ajuste se encuentran localizados al interior del guante), guante ambidiestro, que cumpla con la Norma EN 1082 ó EN 1082-1 **.</v>
      </c>
      <c r="D83" s="749" t="str">
        <f>+D81</f>
        <v>UNIDAD</v>
      </c>
      <c r="E83" s="531" t="str">
        <f>+E81</f>
        <v>NO</v>
      </c>
      <c r="F83" s="420" t="s">
        <v>25</v>
      </c>
      <c r="G83" s="742"/>
      <c r="H83" s="791"/>
      <c r="I83" s="744">
        <f t="shared" si="2"/>
        <v>0</v>
      </c>
      <c r="J83" s="745">
        <v>5</v>
      </c>
      <c r="K83" s="746">
        <v>13</v>
      </c>
      <c r="L83" s="426">
        <f t="shared" si="0"/>
        <v>18</v>
      </c>
      <c r="M83" s="792">
        <f t="shared" si="1"/>
        <v>18</v>
      </c>
    </row>
    <row r="84" spans="2:13" ht="24.75" customHeight="1">
      <c r="B84" s="560"/>
      <c r="C84" s="595"/>
      <c r="D84" s="749"/>
      <c r="E84" s="531"/>
      <c r="F84" s="68" t="s">
        <v>26</v>
      </c>
      <c r="G84" s="35"/>
      <c r="H84" s="69">
        <v>2</v>
      </c>
      <c r="I84" s="37">
        <f t="shared" si="2"/>
        <v>2</v>
      </c>
      <c r="J84" s="267">
        <v>5</v>
      </c>
      <c r="K84" s="268">
        <v>22</v>
      </c>
      <c r="L84" s="269">
        <f t="shared" si="0"/>
        <v>27</v>
      </c>
      <c r="M84" s="270">
        <f t="shared" si="1"/>
        <v>29</v>
      </c>
    </row>
    <row r="85" spans="2:13" ht="22.5" customHeight="1" thickBot="1">
      <c r="B85" s="561"/>
      <c r="C85" s="684"/>
      <c r="D85" s="750"/>
      <c r="E85" s="532"/>
      <c r="F85" s="71" t="s">
        <v>27</v>
      </c>
      <c r="G85" s="39"/>
      <c r="H85" s="72"/>
      <c r="I85" s="41">
        <f t="shared" si="2"/>
        <v>0</v>
      </c>
      <c r="J85" s="271">
        <v>5</v>
      </c>
      <c r="K85" s="272">
        <v>20</v>
      </c>
      <c r="L85" s="273">
        <f t="shared" si="0"/>
        <v>25</v>
      </c>
      <c r="M85" s="274">
        <f t="shared" si="1"/>
        <v>25</v>
      </c>
    </row>
    <row r="86" spans="2:13">
      <c r="B86" s="63"/>
      <c r="C86" s="22"/>
      <c r="D86" s="182"/>
      <c r="E86" s="182"/>
      <c r="F86" s="49"/>
      <c r="G86" s="50"/>
      <c r="H86" s="50"/>
      <c r="I86" s="20"/>
      <c r="J86" s="275"/>
      <c r="K86" s="275"/>
      <c r="L86" s="276"/>
      <c r="M86" s="276"/>
    </row>
    <row r="87" spans="2:13">
      <c r="B87" s="63"/>
      <c r="C87" s="22"/>
      <c r="D87" s="182"/>
      <c r="E87" s="182"/>
      <c r="F87" s="49"/>
      <c r="G87" s="50"/>
      <c r="H87" s="50"/>
      <c r="I87" s="20"/>
      <c r="J87" s="275"/>
      <c r="K87" s="275"/>
      <c r="L87" s="276"/>
      <c r="M87" s="276"/>
    </row>
    <row r="88" spans="2:13">
      <c r="B88" s="50"/>
      <c r="C88" s="50"/>
      <c r="D88" s="182"/>
      <c r="E88" s="182"/>
      <c r="F88" s="49"/>
      <c r="G88" s="49"/>
      <c r="H88" s="49"/>
      <c r="I88" s="49"/>
    </row>
    <row r="99" spans="14:14">
      <c r="N99" s="254" t="s">
        <v>52</v>
      </c>
    </row>
  </sheetData>
  <mergeCells count="76">
    <mergeCell ref="E81:E82"/>
    <mergeCell ref="E83:E85"/>
    <mergeCell ref="C83:C85"/>
    <mergeCell ref="C81:C82"/>
    <mergeCell ref="B81:B82"/>
    <mergeCell ref="B83:B85"/>
    <mergeCell ref="D81:D82"/>
    <mergeCell ref="D83:D85"/>
    <mergeCell ref="D6:D14"/>
    <mergeCell ref="E6:E14"/>
    <mergeCell ref="B30:B32"/>
    <mergeCell ref="C33:C34"/>
    <mergeCell ref="C30:C32"/>
    <mergeCell ref="B33:B34"/>
    <mergeCell ref="D30:D32"/>
    <mergeCell ref="D33:D34"/>
    <mergeCell ref="E30:E32"/>
    <mergeCell ref="E33:E34"/>
    <mergeCell ref="J54:L54"/>
    <mergeCell ref="I44:I45"/>
    <mergeCell ref="I54:I55"/>
    <mergeCell ref="M69:M70"/>
    <mergeCell ref="M79:M80"/>
    <mergeCell ref="B77:M78"/>
    <mergeCell ref="B52:M53"/>
    <mergeCell ref="C61:C64"/>
    <mergeCell ref="G69:H69"/>
    <mergeCell ref="J69:L69"/>
    <mergeCell ref="G79:H79"/>
    <mergeCell ref="J79:L79"/>
    <mergeCell ref="I69:I70"/>
    <mergeCell ref="I79:I80"/>
    <mergeCell ref="E61:E64"/>
    <mergeCell ref="B54:F54"/>
    <mergeCell ref="C37:C39"/>
    <mergeCell ref="B2:M3"/>
    <mergeCell ref="B25:M26"/>
    <mergeCell ref="B67:M68"/>
    <mergeCell ref="M4:M5"/>
    <mergeCell ref="M27:M28"/>
    <mergeCell ref="M44:M45"/>
    <mergeCell ref="M54:M55"/>
    <mergeCell ref="C18:C22"/>
    <mergeCell ref="G44:H44"/>
    <mergeCell ref="J44:L44"/>
    <mergeCell ref="G54:H54"/>
    <mergeCell ref="B61:B64"/>
    <mergeCell ref="B71:B74"/>
    <mergeCell ref="B79:F79"/>
    <mergeCell ref="C71:C74"/>
    <mergeCell ref="E71:E74"/>
    <mergeCell ref="C57:C60"/>
    <mergeCell ref="D57:D60"/>
    <mergeCell ref="E57:E60"/>
    <mergeCell ref="B57:B60"/>
    <mergeCell ref="B69:F69"/>
    <mergeCell ref="B44:F44"/>
    <mergeCell ref="E37:E39"/>
    <mergeCell ref="D37:D39"/>
    <mergeCell ref="D61:D64"/>
    <mergeCell ref="D71:D74"/>
    <mergeCell ref="B42:M43"/>
    <mergeCell ref="B37:B39"/>
    <mergeCell ref="B4:F4"/>
    <mergeCell ref="G4:H4"/>
    <mergeCell ref="J4:L4"/>
    <mergeCell ref="B27:F27"/>
    <mergeCell ref="G27:H27"/>
    <mergeCell ref="J27:L27"/>
    <mergeCell ref="I4:I5"/>
    <mergeCell ref="I27:I28"/>
    <mergeCell ref="E18:E22"/>
    <mergeCell ref="B18:B22"/>
    <mergeCell ref="D18:D22"/>
    <mergeCell ref="B6:B14"/>
    <mergeCell ref="C6:C1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3"/>
  <sheetViews>
    <sheetView tabSelected="1" topLeftCell="A30" workbookViewId="0">
      <selection activeCell="U42" sqref="U42"/>
    </sheetView>
    <sheetView tabSelected="1" workbookViewId="1">
      <selection activeCell="E10" sqref="E10"/>
    </sheetView>
  </sheetViews>
  <sheetFormatPr baseColWidth="10" defaultColWidth="11.42578125" defaultRowHeight="11.25"/>
  <cols>
    <col min="1" max="2" width="11.42578125" style="254"/>
    <col min="3" max="3" width="44.42578125" style="254" customWidth="1"/>
    <col min="4" max="4" width="14" style="254" customWidth="1"/>
    <col min="5" max="5" width="11.42578125" style="254"/>
    <col min="6" max="11" width="11.42578125" style="254" customWidth="1"/>
    <col min="12" max="12" width="14.28515625" style="254" customWidth="1"/>
    <col min="13" max="13" width="17.42578125" style="254" customWidth="1"/>
    <col min="14" max="15" width="15.7109375" style="254" customWidth="1"/>
    <col min="16" max="17" width="16.140625" style="254" customWidth="1"/>
    <col min="18" max="19" width="16.140625" style="254" hidden="1" customWidth="1"/>
    <col min="20" max="20" width="16.140625" style="254" customWidth="1"/>
    <col min="21" max="21" width="16.85546875" style="254" customWidth="1"/>
    <col min="22" max="22" width="18.85546875" style="254" customWidth="1"/>
    <col min="23" max="16384" width="11.42578125" style="254"/>
  </cols>
  <sheetData>
    <row r="1" spans="1:23">
      <c r="M1" s="254" t="s">
        <v>53</v>
      </c>
      <c r="N1" s="295">
        <v>5.2</v>
      </c>
      <c r="O1" s="295"/>
      <c r="P1" s="237" t="s">
        <v>54</v>
      </c>
      <c r="Q1" s="238" t="s">
        <v>55</v>
      </c>
      <c r="R1" s="238"/>
      <c r="S1" s="238"/>
      <c r="T1" s="238"/>
      <c r="U1" s="296" t="s">
        <v>56</v>
      </c>
      <c r="V1" s="297" t="s">
        <v>57</v>
      </c>
      <c r="W1" s="298" t="s">
        <v>58</v>
      </c>
    </row>
    <row r="2" spans="1:23" ht="15" customHeight="1">
      <c r="B2" s="536" t="s">
        <v>0</v>
      </c>
      <c r="C2" s="537"/>
      <c r="D2" s="537"/>
      <c r="E2" s="537"/>
      <c r="F2" s="537"/>
      <c r="G2" s="537"/>
      <c r="H2" s="537"/>
      <c r="I2" s="537"/>
      <c r="J2" s="537"/>
      <c r="K2" s="537"/>
      <c r="L2" s="538"/>
      <c r="M2" s="609" t="s">
        <v>59</v>
      </c>
      <c r="N2" s="610"/>
      <c r="O2" s="572" t="s">
        <v>60</v>
      </c>
      <c r="P2" s="536" t="s">
        <v>61</v>
      </c>
      <c r="Q2" s="537"/>
      <c r="R2" s="537"/>
      <c r="S2" s="537"/>
      <c r="T2" s="537"/>
      <c r="U2" s="538"/>
      <c r="V2" s="572" t="s">
        <v>60</v>
      </c>
    </row>
    <row r="3" spans="1:23" ht="15.75" customHeight="1">
      <c r="B3" s="539"/>
      <c r="C3" s="540"/>
      <c r="D3" s="540"/>
      <c r="E3" s="540"/>
      <c r="F3" s="540"/>
      <c r="G3" s="540"/>
      <c r="H3" s="540"/>
      <c r="I3" s="540"/>
      <c r="J3" s="540"/>
      <c r="K3" s="540"/>
      <c r="L3" s="541"/>
      <c r="M3" s="611"/>
      <c r="N3" s="612"/>
      <c r="O3" s="573"/>
      <c r="P3" s="633"/>
      <c r="Q3" s="634"/>
      <c r="R3" s="634"/>
      <c r="S3" s="634"/>
      <c r="T3" s="634"/>
      <c r="U3" s="635"/>
      <c r="V3" s="573"/>
    </row>
    <row r="4" spans="1:23" ht="20.25" customHeight="1">
      <c r="A4" s="255"/>
      <c r="B4" s="514" t="s">
        <v>1</v>
      </c>
      <c r="C4" s="515"/>
      <c r="D4" s="515"/>
      <c r="E4" s="516"/>
      <c r="F4" s="517" t="s">
        <v>2</v>
      </c>
      <c r="G4" s="518"/>
      <c r="H4" s="520" t="s">
        <v>3</v>
      </c>
      <c r="I4" s="517" t="s">
        <v>4</v>
      </c>
      <c r="J4" s="518"/>
      <c r="K4" s="519"/>
      <c r="L4" s="565" t="s">
        <v>5</v>
      </c>
      <c r="M4" s="613"/>
      <c r="N4" s="614"/>
      <c r="O4" s="573"/>
      <c r="P4" s="539"/>
      <c r="Q4" s="540"/>
      <c r="R4" s="540"/>
      <c r="S4" s="540"/>
      <c r="T4" s="540"/>
      <c r="U4" s="541"/>
      <c r="V4" s="573"/>
    </row>
    <row r="5" spans="1:23" ht="113.25" thickBot="1">
      <c r="B5" s="374" t="s">
        <v>6</v>
      </c>
      <c r="C5" s="375" t="s">
        <v>7</v>
      </c>
      <c r="D5" s="376" t="s">
        <v>8</v>
      </c>
      <c r="E5" s="374" t="s">
        <v>10</v>
      </c>
      <c r="F5" s="377" t="s">
        <v>11</v>
      </c>
      <c r="G5" s="378" t="s">
        <v>12</v>
      </c>
      <c r="H5" s="567"/>
      <c r="I5" s="256" t="s">
        <v>13</v>
      </c>
      <c r="J5" s="256" t="s">
        <v>14</v>
      </c>
      <c r="K5" s="256" t="s">
        <v>15</v>
      </c>
      <c r="L5" s="568"/>
      <c r="M5" s="256" t="s">
        <v>62</v>
      </c>
      <c r="N5" s="256" t="s">
        <v>63</v>
      </c>
      <c r="O5" s="573"/>
      <c r="P5" s="256" t="s">
        <v>64</v>
      </c>
      <c r="Q5" s="256" t="s">
        <v>65</v>
      </c>
      <c r="R5" s="256"/>
      <c r="S5" s="256"/>
      <c r="T5" s="256" t="s">
        <v>66</v>
      </c>
      <c r="U5" s="256" t="s">
        <v>67</v>
      </c>
      <c r="V5" s="573"/>
    </row>
    <row r="6" spans="1:23">
      <c r="B6" s="723">
        <v>1</v>
      </c>
      <c r="C6" s="725" t="str">
        <f>'ESPECIFICACIONES TECNICAS '!C6:C17</f>
        <v>Calzado en color blanco, en material plástico etilenvinilacetato (EVA) con características impermeabilizantes que evitan la proliferación de bacterias, de fácil limpieza, plantilla con diseño ergonómico cuenta con inserto antideslizante en la suela lo cual hace que su resistencia al resbalamiento cumpla las condiciones a las normas técnicas NTC-ISO 2034, con suela comprobadamente antideslizante en cuartos fríos, piso húmedo ,liviano, capellada que protege toda la longitud del empeine lo que brinda protección contra salpicadura, apto para el trabajo en sala de necropsias.</v>
      </c>
      <c r="D6" s="727" t="s">
        <v>17</v>
      </c>
      <c r="E6" s="367">
        <v>34</v>
      </c>
      <c r="F6" s="244"/>
      <c r="G6" s="244"/>
      <c r="H6" s="367">
        <f t="shared" ref="H6:H22" si="0">SUM(F6:G6)</f>
        <v>0</v>
      </c>
      <c r="I6" s="292">
        <v>10</v>
      </c>
      <c r="J6" s="292"/>
      <c r="K6" s="368">
        <f t="shared" ref="K6:K22" si="1">SUM(I6:J6)</f>
        <v>10</v>
      </c>
      <c r="L6" s="368">
        <f t="shared" ref="L6:L22" si="2">K6+H6</f>
        <v>10</v>
      </c>
      <c r="M6" s="302">
        <v>111235.88</v>
      </c>
      <c r="N6" s="302">
        <f>M6*(1+(N1/100))</f>
        <v>117020.14576000001</v>
      </c>
      <c r="O6" s="302">
        <f t="shared" ref="O6:O14" si="3">ROUND(N6,0)</f>
        <v>117020</v>
      </c>
      <c r="P6" s="302"/>
      <c r="Q6" s="302"/>
      <c r="R6" s="302"/>
      <c r="S6" s="302"/>
      <c r="T6" s="302"/>
      <c r="U6" s="369">
        <f t="shared" ref="U6:U14" si="4">+O6*L6</f>
        <v>1170200</v>
      </c>
      <c r="V6" s="387">
        <f>+O6</f>
        <v>117020</v>
      </c>
    </row>
    <row r="7" spans="1:23">
      <c r="B7" s="724"/>
      <c r="C7" s="726"/>
      <c r="D7" s="728"/>
      <c r="E7" s="364">
        <v>35</v>
      </c>
      <c r="F7" s="245"/>
      <c r="G7" s="245"/>
      <c r="H7" s="364">
        <f t="shared" si="0"/>
        <v>0</v>
      </c>
      <c r="I7" s="293">
        <v>10</v>
      </c>
      <c r="J7" s="293"/>
      <c r="K7" s="365">
        <f t="shared" si="1"/>
        <v>10</v>
      </c>
      <c r="L7" s="365">
        <f t="shared" si="2"/>
        <v>10</v>
      </c>
      <c r="M7" s="306">
        <v>111235.88</v>
      </c>
      <c r="N7" s="306">
        <f>M7*(1+(N1/100))</f>
        <v>117020.14576000001</v>
      </c>
      <c r="O7" s="306">
        <f t="shared" si="3"/>
        <v>117020</v>
      </c>
      <c r="P7" s="306"/>
      <c r="Q7" s="306"/>
      <c r="R7" s="306"/>
      <c r="S7" s="306"/>
      <c r="T7" s="306"/>
      <c r="U7" s="366">
        <f t="shared" si="4"/>
        <v>1170200</v>
      </c>
      <c r="V7" s="385">
        <f t="shared" ref="V7:V14" si="5">+O7</f>
        <v>117020</v>
      </c>
    </row>
    <row r="8" spans="1:23">
      <c r="B8" s="724"/>
      <c r="C8" s="726"/>
      <c r="D8" s="728"/>
      <c r="E8" s="364">
        <v>36</v>
      </c>
      <c r="F8" s="245"/>
      <c r="G8" s="245"/>
      <c r="H8" s="364">
        <f t="shared" si="0"/>
        <v>0</v>
      </c>
      <c r="I8" s="293">
        <v>10</v>
      </c>
      <c r="J8" s="293"/>
      <c r="K8" s="365">
        <f t="shared" si="1"/>
        <v>10</v>
      </c>
      <c r="L8" s="365">
        <f t="shared" si="2"/>
        <v>10</v>
      </c>
      <c r="M8" s="306">
        <v>111235.88</v>
      </c>
      <c r="N8" s="306">
        <f>M8*(1+(N1/100))</f>
        <v>117020.14576000001</v>
      </c>
      <c r="O8" s="306">
        <f t="shared" si="3"/>
        <v>117020</v>
      </c>
      <c r="P8" s="306"/>
      <c r="Q8" s="306"/>
      <c r="R8" s="306"/>
      <c r="S8" s="306"/>
      <c r="T8" s="306"/>
      <c r="U8" s="366">
        <f t="shared" si="4"/>
        <v>1170200</v>
      </c>
      <c r="V8" s="385">
        <f t="shared" si="5"/>
        <v>117020</v>
      </c>
    </row>
    <row r="9" spans="1:23">
      <c r="B9" s="724"/>
      <c r="C9" s="726"/>
      <c r="D9" s="728"/>
      <c r="E9" s="364">
        <v>37</v>
      </c>
      <c r="F9" s="245">
        <v>1</v>
      </c>
      <c r="G9" s="245"/>
      <c r="H9" s="364">
        <f t="shared" si="0"/>
        <v>1</v>
      </c>
      <c r="I9" s="293">
        <v>20</v>
      </c>
      <c r="J9" s="293"/>
      <c r="K9" s="365">
        <f t="shared" si="1"/>
        <v>20</v>
      </c>
      <c r="L9" s="365">
        <f t="shared" si="2"/>
        <v>21</v>
      </c>
      <c r="M9" s="306">
        <v>111235.88</v>
      </c>
      <c r="N9" s="306">
        <f>M9*(1+(N1/100))</f>
        <v>117020.14576000001</v>
      </c>
      <c r="O9" s="306">
        <f t="shared" si="3"/>
        <v>117020</v>
      </c>
      <c r="P9" s="306"/>
      <c r="Q9" s="306"/>
      <c r="R9" s="306"/>
      <c r="S9" s="306"/>
      <c r="T9" s="306"/>
      <c r="U9" s="366">
        <f t="shared" si="4"/>
        <v>2457420</v>
      </c>
      <c r="V9" s="385">
        <f t="shared" si="5"/>
        <v>117020</v>
      </c>
    </row>
    <row r="10" spans="1:23">
      <c r="B10" s="724"/>
      <c r="C10" s="726"/>
      <c r="D10" s="728"/>
      <c r="E10" s="364">
        <v>38</v>
      </c>
      <c r="F10" s="245">
        <v>3</v>
      </c>
      <c r="G10" s="245"/>
      <c r="H10" s="364">
        <f t="shared" si="0"/>
        <v>3</v>
      </c>
      <c r="I10" s="293">
        <v>20</v>
      </c>
      <c r="J10" s="293"/>
      <c r="K10" s="365">
        <f t="shared" si="1"/>
        <v>20</v>
      </c>
      <c r="L10" s="365">
        <f t="shared" si="2"/>
        <v>23</v>
      </c>
      <c r="M10" s="306">
        <v>111235.88</v>
      </c>
      <c r="N10" s="306">
        <f>M10*(1+(N1/100))</f>
        <v>117020.14576000001</v>
      </c>
      <c r="O10" s="306">
        <f t="shared" si="3"/>
        <v>117020</v>
      </c>
      <c r="P10" s="306"/>
      <c r="Q10" s="306"/>
      <c r="R10" s="306"/>
      <c r="S10" s="306"/>
      <c r="T10" s="306"/>
      <c r="U10" s="366">
        <f t="shared" si="4"/>
        <v>2691460</v>
      </c>
      <c r="V10" s="385">
        <f t="shared" si="5"/>
        <v>117020</v>
      </c>
    </row>
    <row r="11" spans="1:23">
      <c r="B11" s="724"/>
      <c r="C11" s="726"/>
      <c r="D11" s="728"/>
      <c r="E11" s="364">
        <v>39</v>
      </c>
      <c r="F11" s="245">
        <v>4</v>
      </c>
      <c r="G11" s="245"/>
      <c r="H11" s="364">
        <f t="shared" si="0"/>
        <v>4</v>
      </c>
      <c r="I11" s="293">
        <v>20</v>
      </c>
      <c r="J11" s="293"/>
      <c r="K11" s="365">
        <f t="shared" si="1"/>
        <v>20</v>
      </c>
      <c r="L11" s="365">
        <f t="shared" si="2"/>
        <v>24</v>
      </c>
      <c r="M11" s="306">
        <v>111235.88</v>
      </c>
      <c r="N11" s="306">
        <f>M11*(1+(N1/100))</f>
        <v>117020.14576000001</v>
      </c>
      <c r="O11" s="306">
        <f t="shared" si="3"/>
        <v>117020</v>
      </c>
      <c r="P11" s="306"/>
      <c r="Q11" s="306"/>
      <c r="R11" s="306"/>
      <c r="S11" s="306"/>
      <c r="T11" s="306"/>
      <c r="U11" s="366">
        <f t="shared" si="4"/>
        <v>2808480</v>
      </c>
      <c r="V11" s="385">
        <f t="shared" si="5"/>
        <v>117020</v>
      </c>
    </row>
    <row r="12" spans="1:23">
      <c r="B12" s="724"/>
      <c r="C12" s="726"/>
      <c r="D12" s="728"/>
      <c r="E12" s="364">
        <v>40</v>
      </c>
      <c r="F12" s="245"/>
      <c r="G12" s="245"/>
      <c r="H12" s="364">
        <f t="shared" si="0"/>
        <v>0</v>
      </c>
      <c r="I12" s="293">
        <v>20</v>
      </c>
      <c r="J12" s="293"/>
      <c r="K12" s="365">
        <f t="shared" si="1"/>
        <v>20</v>
      </c>
      <c r="L12" s="365">
        <f t="shared" si="2"/>
        <v>20</v>
      </c>
      <c r="M12" s="306">
        <v>111235.88</v>
      </c>
      <c r="N12" s="306">
        <f>M12*(1+(N1/100))</f>
        <v>117020.14576000001</v>
      </c>
      <c r="O12" s="306">
        <f t="shared" si="3"/>
        <v>117020</v>
      </c>
      <c r="P12" s="306"/>
      <c r="Q12" s="306"/>
      <c r="R12" s="306"/>
      <c r="S12" s="306"/>
      <c r="T12" s="306"/>
      <c r="U12" s="366">
        <f t="shared" si="4"/>
        <v>2340400</v>
      </c>
      <c r="V12" s="385">
        <f t="shared" si="5"/>
        <v>117020</v>
      </c>
    </row>
    <row r="13" spans="1:23" ht="13.5" customHeight="1">
      <c r="B13" s="724"/>
      <c r="C13" s="726"/>
      <c r="D13" s="728"/>
      <c r="E13" s="364">
        <v>41</v>
      </c>
      <c r="F13" s="245">
        <v>1</v>
      </c>
      <c r="G13" s="245"/>
      <c r="H13" s="364">
        <f t="shared" si="0"/>
        <v>1</v>
      </c>
      <c r="I13" s="293">
        <v>20</v>
      </c>
      <c r="J13" s="293"/>
      <c r="K13" s="365">
        <f t="shared" si="1"/>
        <v>20</v>
      </c>
      <c r="L13" s="365">
        <f t="shared" si="2"/>
        <v>21</v>
      </c>
      <c r="M13" s="306">
        <v>111235.88</v>
      </c>
      <c r="N13" s="306">
        <f>M13*(1+(N1/100))</f>
        <v>117020.14576000001</v>
      </c>
      <c r="O13" s="306">
        <f t="shared" si="3"/>
        <v>117020</v>
      </c>
      <c r="P13" s="306"/>
      <c r="Q13" s="306"/>
      <c r="R13" s="306"/>
      <c r="S13" s="306"/>
      <c r="T13" s="306"/>
      <c r="U13" s="366">
        <f t="shared" si="4"/>
        <v>2457420</v>
      </c>
      <c r="V13" s="385">
        <f t="shared" si="5"/>
        <v>117020</v>
      </c>
    </row>
    <row r="14" spans="1:23" s="748" customFormat="1" ht="23.25" customHeight="1" thickBot="1">
      <c r="B14" s="761"/>
      <c r="C14" s="762"/>
      <c r="D14" s="753"/>
      <c r="E14" s="763">
        <v>42</v>
      </c>
      <c r="F14" s="764"/>
      <c r="G14" s="764"/>
      <c r="H14" s="763">
        <f t="shared" si="0"/>
        <v>0</v>
      </c>
      <c r="I14" s="765">
        <v>20</v>
      </c>
      <c r="J14" s="765"/>
      <c r="K14" s="766">
        <f t="shared" si="1"/>
        <v>20</v>
      </c>
      <c r="L14" s="766">
        <f t="shared" si="2"/>
        <v>20</v>
      </c>
      <c r="M14" s="767">
        <v>111235.88</v>
      </c>
      <c r="N14" s="767">
        <f>M14*(1+(N1/100))</f>
        <v>117020.14576000001</v>
      </c>
      <c r="O14" s="767">
        <f t="shared" si="3"/>
        <v>117020</v>
      </c>
      <c r="P14" s="767"/>
      <c r="Q14" s="767"/>
      <c r="R14" s="767"/>
      <c r="S14" s="767"/>
      <c r="T14" s="767"/>
      <c r="U14" s="767">
        <f t="shared" si="4"/>
        <v>2340400</v>
      </c>
      <c r="V14" s="768">
        <f t="shared" si="5"/>
        <v>117020</v>
      </c>
    </row>
    <row r="15" spans="1:23" ht="123" customHeight="1" thickBot="1">
      <c r="B15" s="769">
        <v>2</v>
      </c>
      <c r="C15" s="770" t="str">
        <f>+C6</f>
        <v>Calzado en color blanco, en material plástico etilenvinilacetato (EVA) con características impermeabilizantes que evitan la proliferación de bacterias, de fácil limpieza, plantilla con diseño ergonómico cuenta con inserto antideslizante en la suela lo cual hace que su resistencia al resbalamiento cumpla las condiciones a las normas técnicas NTC-ISO 2034, con suela comprobadamente antideslizante en cuartos fríos, piso húmedo ,liviano, capellada que protege toda la longitud del empeine lo que brinda protección contra salpicadura, apto para el trabajo en sala de necropsias.</v>
      </c>
      <c r="D15" s="771" t="s">
        <v>17</v>
      </c>
      <c r="E15" s="772">
        <v>43</v>
      </c>
      <c r="F15" s="771"/>
      <c r="G15" s="771"/>
      <c r="H15" s="772">
        <f t="shared" si="0"/>
        <v>0</v>
      </c>
      <c r="I15" s="773">
        <v>15</v>
      </c>
      <c r="J15" s="773"/>
      <c r="K15" s="774">
        <f t="shared" si="1"/>
        <v>15</v>
      </c>
      <c r="L15" s="774">
        <f t="shared" si="2"/>
        <v>15</v>
      </c>
      <c r="M15" s="329"/>
      <c r="N15" s="329"/>
      <c r="O15" s="329"/>
      <c r="P15" s="329">
        <v>63000</v>
      </c>
      <c r="Q15" s="329">
        <f>P15*1.19</f>
        <v>74970</v>
      </c>
      <c r="R15" s="329"/>
      <c r="S15" s="329"/>
      <c r="T15" s="775">
        <f>ROUND((Q15*(1+(3.74/100))),0)</f>
        <v>77774</v>
      </c>
      <c r="U15" s="775">
        <f>T15*L15</f>
        <v>1166610</v>
      </c>
      <c r="V15" s="776">
        <f>ROUND(T15,0)</f>
        <v>77774</v>
      </c>
    </row>
    <row r="16" spans="1:23" ht="118.5" customHeight="1" thickBot="1">
      <c r="B16" s="769">
        <v>3</v>
      </c>
      <c r="C16" s="770" t="str">
        <f>+C15</f>
        <v>Calzado en color blanco, en material plástico etilenvinilacetato (EVA) con características impermeabilizantes que evitan la proliferación de bacterias, de fácil limpieza, plantilla con diseño ergonómico cuenta con inserto antideslizante en la suela lo cual hace que su resistencia al resbalamiento cumpla las condiciones a las normas técnicas NTC-ISO 2034, con suela comprobadamente antideslizante en cuartos fríos, piso húmedo ,liviano, capellada que protege toda la longitud del empeine lo que brinda protección contra salpicadura, apto para el trabajo en sala de necropsias.</v>
      </c>
      <c r="D16" s="771" t="s">
        <v>17</v>
      </c>
      <c r="E16" s="772">
        <v>44</v>
      </c>
      <c r="F16" s="771"/>
      <c r="G16" s="771"/>
      <c r="H16" s="772">
        <f t="shared" si="0"/>
        <v>0</v>
      </c>
      <c r="I16" s="773">
        <v>15</v>
      </c>
      <c r="J16" s="773"/>
      <c r="K16" s="774">
        <f t="shared" si="1"/>
        <v>15</v>
      </c>
      <c r="L16" s="774">
        <f t="shared" si="2"/>
        <v>15</v>
      </c>
      <c r="M16" s="329"/>
      <c r="N16" s="329"/>
      <c r="O16" s="329"/>
      <c r="P16" s="329">
        <v>63500</v>
      </c>
      <c r="Q16" s="329">
        <f>P16*1.19</f>
        <v>75565</v>
      </c>
      <c r="R16" s="329"/>
      <c r="S16" s="329"/>
      <c r="T16" s="775">
        <f>ROUND((Q16*(1+(3.74/100))),0)</f>
        <v>78391</v>
      </c>
      <c r="U16" s="775">
        <f>T16*L16</f>
        <v>1175865</v>
      </c>
      <c r="V16" s="776">
        <f t="shared" ref="V16:V17" si="6">ROUND(T16,0)</f>
        <v>78391</v>
      </c>
    </row>
    <row r="17" spans="2:22" ht="113.25" thickBot="1">
      <c r="B17" s="777">
        <v>4</v>
      </c>
      <c r="C17" s="778" t="str">
        <f>+C16</f>
        <v>Calzado en color blanco, en material plástico etilenvinilacetato (EVA) con características impermeabilizantes que evitan la proliferación de bacterias, de fácil limpieza, plantilla con diseño ergonómico cuenta con inserto antideslizante en la suela lo cual hace que su resistencia al resbalamiento cumpla las condiciones a las normas técnicas NTC-ISO 2034, con suela comprobadamente antideslizante en cuartos fríos, piso húmedo ,liviano, capellada que protege toda la longitud del empeine lo que brinda protección contra salpicadura, apto para el trabajo en sala de necropsias.</v>
      </c>
      <c r="D17" s="779" t="s">
        <v>17</v>
      </c>
      <c r="E17" s="780">
        <v>45</v>
      </c>
      <c r="F17" s="779"/>
      <c r="G17" s="779"/>
      <c r="H17" s="780">
        <f t="shared" si="0"/>
        <v>0</v>
      </c>
      <c r="I17" s="781">
        <v>15</v>
      </c>
      <c r="J17" s="781"/>
      <c r="K17" s="782">
        <f t="shared" si="1"/>
        <v>15</v>
      </c>
      <c r="L17" s="782">
        <f t="shared" si="2"/>
        <v>15</v>
      </c>
      <c r="M17" s="330"/>
      <c r="N17" s="330"/>
      <c r="O17" s="330"/>
      <c r="P17" s="330">
        <v>64000</v>
      </c>
      <c r="Q17" s="330">
        <f>P17*1.19</f>
        <v>76160</v>
      </c>
      <c r="R17" s="330"/>
      <c r="S17" s="330"/>
      <c r="T17" s="783">
        <f>ROUND((Q17*(1+(3.74/100))),0)</f>
        <v>79008</v>
      </c>
      <c r="U17" s="783">
        <f>T17*L17</f>
        <v>1185120</v>
      </c>
      <c r="V17" s="784">
        <f t="shared" si="6"/>
        <v>79008</v>
      </c>
    </row>
    <row r="18" spans="2:22" ht="21" customHeight="1">
      <c r="B18" s="587">
        <v>5</v>
      </c>
      <c r="C18" s="569" t="str">
        <f>'ESPECIFICACIONES TECNICAS '!C18:C22</f>
        <v>Botas de caña alta de color blanco, liviana en PVC, suela antideslizante, forro en polyester, resistente a grasas, sangre, aceites y detergentes. Rango de temperatura de operación -30 y 40 grados centígrados. No debe ser con puntera de acero. Con inhibición de hongo y bacterias. Con curva ergonométrica. Con espolín para facilitar el descalce. Debe cumplir con la norma EN-344, ó ISO 20344 ó ISO 20345.</v>
      </c>
      <c r="D18" s="584" t="s">
        <v>17</v>
      </c>
      <c r="E18" s="380">
        <v>37</v>
      </c>
      <c r="F18" s="379">
        <v>1</v>
      </c>
      <c r="G18" s="379"/>
      <c r="H18" s="380">
        <f t="shared" si="0"/>
        <v>1</v>
      </c>
      <c r="I18" s="381"/>
      <c r="J18" s="381">
        <v>1</v>
      </c>
      <c r="K18" s="382">
        <f t="shared" si="1"/>
        <v>1</v>
      </c>
      <c r="L18" s="382">
        <f t="shared" si="2"/>
        <v>2</v>
      </c>
      <c r="M18" s="383">
        <v>97888</v>
      </c>
      <c r="N18" s="383">
        <f>M18*(1+(N1/100))</f>
        <v>102978.17600000001</v>
      </c>
      <c r="O18" s="383">
        <f>ROUND(N18,0)</f>
        <v>102978</v>
      </c>
      <c r="P18" s="383"/>
      <c r="Q18" s="383"/>
      <c r="R18" s="383"/>
      <c r="S18" s="383"/>
      <c r="T18" s="383"/>
      <c r="U18" s="384">
        <f>+O18*L18</f>
        <v>205956</v>
      </c>
      <c r="V18" s="388">
        <f>+O18</f>
        <v>102978</v>
      </c>
    </row>
    <row r="19" spans="2:22" ht="21" customHeight="1">
      <c r="B19" s="579"/>
      <c r="C19" s="570"/>
      <c r="D19" s="582"/>
      <c r="E19" s="364">
        <v>38</v>
      </c>
      <c r="F19" s="245">
        <v>3</v>
      </c>
      <c r="G19" s="245"/>
      <c r="H19" s="364">
        <f t="shared" si="0"/>
        <v>3</v>
      </c>
      <c r="I19" s="293"/>
      <c r="J19" s="293"/>
      <c r="K19" s="365">
        <f t="shared" si="1"/>
        <v>0</v>
      </c>
      <c r="L19" s="365">
        <f t="shared" si="2"/>
        <v>3</v>
      </c>
      <c r="M19" s="306">
        <v>97888</v>
      </c>
      <c r="N19" s="306">
        <f>M19*(1+(N1/100))</f>
        <v>102978.17600000001</v>
      </c>
      <c r="O19" s="306">
        <f>ROUND(N19,0)</f>
        <v>102978</v>
      </c>
      <c r="P19" s="306"/>
      <c r="Q19" s="306"/>
      <c r="R19" s="306"/>
      <c r="S19" s="306"/>
      <c r="T19" s="306"/>
      <c r="U19" s="366">
        <f>+O19*L19</f>
        <v>308934</v>
      </c>
      <c r="V19" s="388">
        <f t="shared" ref="V19:V22" si="7">+O19</f>
        <v>102978</v>
      </c>
    </row>
    <row r="20" spans="2:22" ht="18" customHeight="1">
      <c r="B20" s="579"/>
      <c r="C20" s="570"/>
      <c r="D20" s="582"/>
      <c r="E20" s="364">
        <v>39</v>
      </c>
      <c r="F20" s="245">
        <v>4</v>
      </c>
      <c r="G20" s="245"/>
      <c r="H20" s="364">
        <f t="shared" si="0"/>
        <v>4</v>
      </c>
      <c r="I20" s="293"/>
      <c r="J20" s="293">
        <v>3</v>
      </c>
      <c r="K20" s="365">
        <f t="shared" si="1"/>
        <v>3</v>
      </c>
      <c r="L20" s="365">
        <f t="shared" si="2"/>
        <v>7</v>
      </c>
      <c r="M20" s="306">
        <v>97888</v>
      </c>
      <c r="N20" s="306">
        <f>M20*(1+(N1/100))</f>
        <v>102978.17600000001</v>
      </c>
      <c r="O20" s="306">
        <f>ROUND(N20,0)</f>
        <v>102978</v>
      </c>
      <c r="P20" s="306"/>
      <c r="Q20" s="306"/>
      <c r="R20" s="306"/>
      <c r="S20" s="306"/>
      <c r="T20" s="306"/>
      <c r="U20" s="366">
        <f>+O20*L20</f>
        <v>720846</v>
      </c>
      <c r="V20" s="388">
        <f t="shared" si="7"/>
        <v>102978</v>
      </c>
    </row>
    <row r="21" spans="2:22" ht="16.5" customHeight="1">
      <c r="B21" s="579"/>
      <c r="C21" s="570"/>
      <c r="D21" s="582"/>
      <c r="E21" s="364">
        <v>41</v>
      </c>
      <c r="F21" s="245">
        <v>1</v>
      </c>
      <c r="G21" s="245"/>
      <c r="H21" s="364">
        <f t="shared" si="0"/>
        <v>1</v>
      </c>
      <c r="I21" s="293"/>
      <c r="J21" s="293">
        <v>2</v>
      </c>
      <c r="K21" s="365">
        <f t="shared" si="1"/>
        <v>2</v>
      </c>
      <c r="L21" s="365">
        <f t="shared" si="2"/>
        <v>3</v>
      </c>
      <c r="M21" s="306">
        <v>97888</v>
      </c>
      <c r="N21" s="306">
        <f>M21*(1+(N1/100))</f>
        <v>102978.17600000001</v>
      </c>
      <c r="O21" s="306">
        <f>ROUND(N21,0)</f>
        <v>102978</v>
      </c>
      <c r="P21" s="306"/>
      <c r="Q21" s="306"/>
      <c r="R21" s="306"/>
      <c r="S21" s="306"/>
      <c r="T21" s="306"/>
      <c r="U21" s="366">
        <f>+O21*L21</f>
        <v>308934</v>
      </c>
      <c r="V21" s="388">
        <f t="shared" si="7"/>
        <v>102978</v>
      </c>
    </row>
    <row r="22" spans="2:22" ht="14.25" customHeight="1">
      <c r="B22" s="580"/>
      <c r="C22" s="571"/>
      <c r="D22" s="583"/>
      <c r="E22" s="370">
        <v>42</v>
      </c>
      <c r="F22" s="246"/>
      <c r="G22" s="246"/>
      <c r="H22" s="370">
        <f t="shared" si="0"/>
        <v>0</v>
      </c>
      <c r="I22" s="294"/>
      <c r="J22" s="294">
        <v>1</v>
      </c>
      <c r="K22" s="371">
        <f t="shared" si="1"/>
        <v>1</v>
      </c>
      <c r="L22" s="371">
        <f t="shared" si="2"/>
        <v>1</v>
      </c>
      <c r="M22" s="311">
        <v>97888</v>
      </c>
      <c r="N22" s="311">
        <f>M22*(1+(N1/100))</f>
        <v>102978.17600000001</v>
      </c>
      <c r="O22" s="311">
        <f>ROUND(N22,0)</f>
        <v>102978</v>
      </c>
      <c r="P22" s="311"/>
      <c r="Q22" s="311"/>
      <c r="R22" s="311"/>
      <c r="S22" s="311"/>
      <c r="T22" s="311"/>
      <c r="U22" s="372">
        <f>+O22*L22</f>
        <v>102978</v>
      </c>
      <c r="V22" s="388">
        <f t="shared" si="7"/>
        <v>102978</v>
      </c>
    </row>
    <row r="23" spans="2:22" ht="21" customHeight="1">
      <c r="B23" s="585" t="s">
        <v>68</v>
      </c>
      <c r="C23" s="586"/>
      <c r="D23" s="586"/>
      <c r="E23" s="55"/>
      <c r="F23" s="51"/>
      <c r="G23" s="51"/>
      <c r="H23" s="55"/>
      <c r="I23" s="353"/>
      <c r="J23" s="353"/>
      <c r="K23" s="354"/>
      <c r="L23" s="354"/>
      <c r="M23" s="357"/>
      <c r="N23" s="357"/>
      <c r="O23" s="357"/>
      <c r="P23" s="357"/>
      <c r="Q23" s="357"/>
      <c r="R23" s="357"/>
      <c r="S23" s="357"/>
      <c r="T23" s="357"/>
      <c r="U23" s="373">
        <f>SUM(U6:U22)</f>
        <v>23781423</v>
      </c>
      <c r="V23" s="406">
        <f>SUM(V6:V22)</f>
        <v>1803243</v>
      </c>
    </row>
    <row r="24" spans="2:22">
      <c r="B24" s="20"/>
      <c r="C24" s="21"/>
      <c r="D24" s="22"/>
      <c r="E24" s="20"/>
      <c r="F24" s="22"/>
      <c r="G24" s="22"/>
      <c r="H24" s="20"/>
      <c r="I24" s="275"/>
      <c r="J24" s="275"/>
      <c r="K24" s="276"/>
      <c r="L24" s="276"/>
    </row>
    <row r="25" spans="2:22">
      <c r="B25" s="20"/>
      <c r="C25" s="21"/>
      <c r="D25" s="22"/>
      <c r="E25" s="20"/>
      <c r="F25" s="22"/>
      <c r="G25" s="22"/>
      <c r="H25" s="20"/>
      <c r="I25" s="275"/>
      <c r="J25" s="275"/>
      <c r="K25" s="276"/>
      <c r="L25" s="276"/>
    </row>
    <row r="26" spans="2:22" ht="15" customHeight="1">
      <c r="B26" s="536" t="s">
        <v>20</v>
      </c>
      <c r="C26" s="537"/>
      <c r="D26" s="537"/>
      <c r="E26" s="537"/>
      <c r="F26" s="537"/>
      <c r="G26" s="537"/>
      <c r="H26" s="537"/>
      <c r="I26" s="537"/>
      <c r="J26" s="537"/>
      <c r="K26" s="537"/>
      <c r="L26" s="538"/>
      <c r="M26" s="615" t="s">
        <v>59</v>
      </c>
      <c r="N26" s="616"/>
      <c r="O26" s="572" t="s">
        <v>60</v>
      </c>
      <c r="P26" s="536" t="s">
        <v>69</v>
      </c>
      <c r="Q26" s="537"/>
      <c r="R26" s="537"/>
      <c r="S26" s="537"/>
      <c r="T26" s="538"/>
      <c r="U26" s="572" t="s">
        <v>60</v>
      </c>
    </row>
    <row r="27" spans="2:22" ht="15.75" customHeight="1">
      <c r="B27" s="539"/>
      <c r="C27" s="540"/>
      <c r="D27" s="540"/>
      <c r="E27" s="540"/>
      <c r="F27" s="540"/>
      <c r="G27" s="540"/>
      <c r="H27" s="540"/>
      <c r="I27" s="540"/>
      <c r="J27" s="540"/>
      <c r="K27" s="540"/>
      <c r="L27" s="541"/>
      <c r="M27" s="617"/>
      <c r="N27" s="618"/>
      <c r="O27" s="573"/>
      <c r="P27" s="633"/>
      <c r="Q27" s="634"/>
      <c r="R27" s="634"/>
      <c r="S27" s="634"/>
      <c r="T27" s="635"/>
      <c r="U27" s="573"/>
    </row>
    <row r="28" spans="2:22" ht="15.75" customHeight="1">
      <c r="B28" s="514" t="s">
        <v>1</v>
      </c>
      <c r="C28" s="515"/>
      <c r="D28" s="515"/>
      <c r="E28" s="516"/>
      <c r="F28" s="517" t="s">
        <v>2</v>
      </c>
      <c r="G28" s="518"/>
      <c r="H28" s="520" t="s">
        <v>3</v>
      </c>
      <c r="I28" s="517" t="s">
        <v>4</v>
      </c>
      <c r="J28" s="518"/>
      <c r="K28" s="519"/>
      <c r="L28" s="565" t="s">
        <v>5</v>
      </c>
      <c r="M28" s="619"/>
      <c r="N28" s="620"/>
      <c r="O28" s="573"/>
      <c r="P28" s="539"/>
      <c r="Q28" s="540"/>
      <c r="R28" s="540"/>
      <c r="S28" s="540"/>
      <c r="T28" s="541"/>
      <c r="U28" s="573"/>
    </row>
    <row r="29" spans="2:22" ht="112.5">
      <c r="B29" s="257" t="s">
        <v>6</v>
      </c>
      <c r="C29" s="258" t="s">
        <v>7</v>
      </c>
      <c r="D29" s="259" t="s">
        <v>8</v>
      </c>
      <c r="E29" s="257" t="s">
        <v>10</v>
      </c>
      <c r="F29" s="261" t="s">
        <v>11</v>
      </c>
      <c r="G29" s="262" t="s">
        <v>12</v>
      </c>
      <c r="H29" s="521"/>
      <c r="I29" s="260" t="s">
        <v>13</v>
      </c>
      <c r="J29" s="260" t="s">
        <v>14</v>
      </c>
      <c r="K29" s="260" t="s">
        <v>15</v>
      </c>
      <c r="L29" s="566"/>
      <c r="M29" s="256" t="s">
        <v>62</v>
      </c>
      <c r="N29" s="256" t="s">
        <v>63</v>
      </c>
      <c r="O29" s="574"/>
      <c r="P29" s="256" t="s">
        <v>64</v>
      </c>
      <c r="Q29" s="256" t="s">
        <v>65</v>
      </c>
      <c r="R29" s="256"/>
      <c r="S29" s="256"/>
      <c r="T29" s="256" t="s">
        <v>67</v>
      </c>
      <c r="U29" s="573"/>
    </row>
    <row r="30" spans="2:22" ht="102" customHeight="1" thickBot="1">
      <c r="B30" s="23">
        <v>6</v>
      </c>
      <c r="C30" s="24" t="str">
        <f>'ESPECIFICACIONES TECNICAS '!C29</f>
        <v>Bata quirúrgica desechable no estéril, en polipropileno 100%, no tejido, Sin barrera anti-fluidos en todo su frente y en todo lo largo de la bata, de manga larga de 60 cm de largo con puño resortado de 6 cm de largo, color blanco en algodón 100%; cuello redondo con ribete, cierre adhesivo a la altura del cuello (velcro), cuatro (4) tiras de amarre de 65 cm de largo cada una, cosidas, dos internas y dos externas, largo de la bata 120 cm, color azul, empaque individual.</v>
      </c>
      <c r="D30" s="25" t="s">
        <v>22</v>
      </c>
      <c r="E30" s="26" t="s">
        <v>23</v>
      </c>
      <c r="F30" s="27"/>
      <c r="G30" s="28">
        <v>1000</v>
      </c>
      <c r="H30" s="29">
        <f t="shared" ref="H30:H40" si="8">SUM(F30:G30)</f>
        <v>1000</v>
      </c>
      <c r="I30" s="289">
        <v>2500</v>
      </c>
      <c r="J30" s="288">
        <v>700</v>
      </c>
      <c r="K30" s="280">
        <f t="shared" ref="K30:K40" si="9">SUM(I30:J30)</f>
        <v>3200</v>
      </c>
      <c r="L30" s="313">
        <f t="shared" ref="L30:L40" si="10">K30+H30</f>
        <v>4200</v>
      </c>
      <c r="M30" s="314">
        <v>3672.98</v>
      </c>
      <c r="N30" s="316">
        <f>M30*(1+(N1/100))</f>
        <v>3863.97496</v>
      </c>
      <c r="O30" s="334">
        <f>ROUND(N30,0)</f>
        <v>3864</v>
      </c>
      <c r="P30" s="323"/>
      <c r="Q30" s="324"/>
      <c r="R30" s="325"/>
      <c r="S30" s="325"/>
      <c r="T30" s="390">
        <f>+O30*L30</f>
        <v>16228800</v>
      </c>
      <c r="U30" s="338">
        <f>+O30</f>
        <v>3864</v>
      </c>
    </row>
    <row r="31" spans="2:22" ht="34.5" customHeight="1">
      <c r="B31" s="575">
        <v>7</v>
      </c>
      <c r="C31" s="542" t="str">
        <f>+'ESPECIFICACIONES TECNICAS '!C30</f>
        <v>Bata quirúrgica no estéril en prolipropileno SMS no tejido de 35 a 40 gramos, con barrera antifluido con recubrimiento en polietileno resistencia de rasgado 55gr, en la parte frontal y media manga (del puño hasta el codo) uniones termo selladas en las mangas, manga larga, cuello redondo con ribete, con puño color blanco 100% resortado con ribete, cierre adhesivo altura del cuello (velcro)parte de atrás, cuatro(4) tiras de amarre de 35 cm, largo de la bata 1.40 cm color azul,  empaque individual.</v>
      </c>
      <c r="D31" s="733" t="s">
        <v>22</v>
      </c>
      <c r="E31" s="30" t="s">
        <v>25</v>
      </c>
      <c r="F31" s="31">
        <v>40</v>
      </c>
      <c r="G31" s="32"/>
      <c r="H31" s="33">
        <f t="shared" si="8"/>
        <v>40</v>
      </c>
      <c r="I31" s="263">
        <v>550</v>
      </c>
      <c r="J31" s="264">
        <v>550</v>
      </c>
      <c r="K31" s="265">
        <f t="shared" si="9"/>
        <v>1100</v>
      </c>
      <c r="L31" s="299">
        <f t="shared" si="10"/>
        <v>1140</v>
      </c>
      <c r="M31" s="300"/>
      <c r="N31" s="301"/>
      <c r="O31" s="331"/>
      <c r="P31" s="300">
        <v>13000</v>
      </c>
      <c r="Q31" s="302">
        <f>P31*1.19</f>
        <v>15470</v>
      </c>
      <c r="R31" s="301"/>
      <c r="S31" s="301"/>
      <c r="T31" s="301">
        <f>Q31*L31</f>
        <v>17635800</v>
      </c>
      <c r="U31" s="339">
        <f>ROUND(Q31,0)</f>
        <v>15470</v>
      </c>
    </row>
    <row r="32" spans="2:22" ht="34.5" customHeight="1">
      <c r="B32" s="576"/>
      <c r="C32" s="543"/>
      <c r="D32" s="734"/>
      <c r="E32" s="34" t="s">
        <v>26</v>
      </c>
      <c r="F32" s="35">
        <v>40</v>
      </c>
      <c r="G32" s="36"/>
      <c r="H32" s="37">
        <f t="shared" si="8"/>
        <v>40</v>
      </c>
      <c r="I32" s="267">
        <v>550</v>
      </c>
      <c r="J32" s="268">
        <v>4800</v>
      </c>
      <c r="K32" s="269">
        <f t="shared" si="9"/>
        <v>5350</v>
      </c>
      <c r="L32" s="303">
        <f t="shared" si="10"/>
        <v>5390</v>
      </c>
      <c r="M32" s="304"/>
      <c r="N32" s="305"/>
      <c r="O32" s="332"/>
      <c r="P32" s="304">
        <v>13000</v>
      </c>
      <c r="Q32" s="306">
        <f>P32*1.19</f>
        <v>15470</v>
      </c>
      <c r="R32" s="305"/>
      <c r="S32" s="305"/>
      <c r="T32" s="305">
        <f>Q32*L32</f>
        <v>83383300</v>
      </c>
      <c r="U32" s="389">
        <f>ROUND(Q32,0)</f>
        <v>15470</v>
      </c>
    </row>
    <row r="33" spans="2:22" ht="34.5" customHeight="1" thickBot="1">
      <c r="B33" s="577"/>
      <c r="C33" s="544"/>
      <c r="D33" s="739"/>
      <c r="E33" s="38" t="s">
        <v>27</v>
      </c>
      <c r="F33" s="39">
        <v>20</v>
      </c>
      <c r="G33" s="40"/>
      <c r="H33" s="41">
        <f t="shared" si="8"/>
        <v>20</v>
      </c>
      <c r="I33" s="271">
        <v>550</v>
      </c>
      <c r="J33" s="272">
        <v>2500</v>
      </c>
      <c r="K33" s="273">
        <f t="shared" si="9"/>
        <v>3050</v>
      </c>
      <c r="L33" s="307">
        <f t="shared" si="10"/>
        <v>3070</v>
      </c>
      <c r="M33" s="310"/>
      <c r="N33" s="312"/>
      <c r="O33" s="333"/>
      <c r="P33" s="310">
        <v>13000</v>
      </c>
      <c r="Q33" s="311">
        <f>P33*1.19</f>
        <v>15470</v>
      </c>
      <c r="R33" s="312"/>
      <c r="S33" s="312"/>
      <c r="T33" s="312">
        <f>Q33*L33</f>
        <v>47492900</v>
      </c>
      <c r="U33" s="747">
        <f>ROUND(Q33,0)</f>
        <v>15470</v>
      </c>
    </row>
    <row r="34" spans="2:22" ht="56.25" customHeight="1">
      <c r="B34" s="576">
        <v>8</v>
      </c>
      <c r="C34" s="543" t="str">
        <f>+C31</f>
        <v>Bata quirúrgica no estéril en prolipropileno SMS no tejido de 35 a 40 gramos, con barrera antifluido con recubrimiento en polietileno resistencia de rasgado 55gr, en la parte frontal y media manga (del puño hasta el codo) uniones termo selladas en las mangas, manga larga, cuello redondo con ribete, con puño color blanco 100% resortado con ribete, cierre adhesivo altura del cuello (velcro)parte de atrás, cuatro(4) tiras de amarre de 35 cm, largo de la bata 1.40 cm color azul,  empaque individual.</v>
      </c>
      <c r="D34" s="734" t="str">
        <f>+D31</f>
        <v>UNIDAD</v>
      </c>
      <c r="E34" s="741" t="s">
        <v>28</v>
      </c>
      <c r="F34" s="742"/>
      <c r="G34" s="743"/>
      <c r="H34" s="744">
        <f t="shared" si="8"/>
        <v>0</v>
      </c>
      <c r="I34" s="745">
        <v>550</v>
      </c>
      <c r="J34" s="746">
        <v>2800</v>
      </c>
      <c r="K34" s="426">
        <f t="shared" si="9"/>
        <v>3350</v>
      </c>
      <c r="L34" s="356">
        <f t="shared" si="10"/>
        <v>3350</v>
      </c>
      <c r="M34" s="315"/>
      <c r="N34" s="320"/>
      <c r="O34" s="335"/>
      <c r="P34" s="315">
        <v>14000</v>
      </c>
      <c r="Q34" s="383">
        <f>P34*1.19</f>
        <v>16660</v>
      </c>
      <c r="R34" s="320"/>
      <c r="S34" s="320"/>
      <c r="T34" s="320">
        <f>Q34*L34</f>
        <v>55811000</v>
      </c>
      <c r="U34" s="389">
        <f>ROUND(Q34,0)</f>
        <v>16660</v>
      </c>
    </row>
    <row r="35" spans="2:22" ht="56.25" customHeight="1" thickBot="1">
      <c r="B35" s="577"/>
      <c r="C35" s="544"/>
      <c r="D35" s="739"/>
      <c r="E35" s="38" t="s">
        <v>29</v>
      </c>
      <c r="F35" s="39"/>
      <c r="G35" s="40"/>
      <c r="H35" s="41">
        <f t="shared" si="8"/>
        <v>0</v>
      </c>
      <c r="I35" s="271">
        <v>550</v>
      </c>
      <c r="J35" s="272">
        <v>700</v>
      </c>
      <c r="K35" s="273">
        <f t="shared" si="9"/>
        <v>1250</v>
      </c>
      <c r="L35" s="307">
        <f t="shared" si="10"/>
        <v>1250</v>
      </c>
      <c r="M35" s="310"/>
      <c r="N35" s="312"/>
      <c r="O35" s="333"/>
      <c r="P35" s="310">
        <v>14000</v>
      </c>
      <c r="Q35" s="311">
        <f>P35*1.19</f>
        <v>16660</v>
      </c>
      <c r="R35" s="312"/>
      <c r="S35" s="312"/>
      <c r="T35" s="312">
        <f>Q35*L35</f>
        <v>20825000</v>
      </c>
      <c r="U35" s="389">
        <f>ROUND(Q35,0)</f>
        <v>16660</v>
      </c>
    </row>
    <row r="36" spans="2:22" ht="41.25" customHeight="1" thickBot="1">
      <c r="B36" s="23">
        <v>9</v>
      </c>
      <c r="C36" s="42" t="str">
        <f>'ESPECIFICACIONES TECNICAS '!C35</f>
        <v>Gorro desechable en polipropileno no tejido de 30 a 40 gramos, con elástico de sujeción que permita el fácil ajuste y comodidad.</v>
      </c>
      <c r="D36" s="43" t="s">
        <v>31</v>
      </c>
      <c r="E36" s="26" t="s">
        <v>23</v>
      </c>
      <c r="F36" s="27">
        <v>1</v>
      </c>
      <c r="G36" s="28">
        <v>30</v>
      </c>
      <c r="H36" s="29">
        <f t="shared" si="8"/>
        <v>31</v>
      </c>
      <c r="I36" s="289">
        <v>500</v>
      </c>
      <c r="J36" s="288">
        <v>5</v>
      </c>
      <c r="K36" s="280">
        <f t="shared" si="9"/>
        <v>505</v>
      </c>
      <c r="L36" s="313">
        <f t="shared" si="10"/>
        <v>536</v>
      </c>
      <c r="M36" s="314">
        <v>24367.119999999999</v>
      </c>
      <c r="N36" s="316">
        <f>M36*(1+(N1/100))</f>
        <v>25634.21024</v>
      </c>
      <c r="O36" s="334">
        <f>ROUND(N36,0)</f>
        <v>25634</v>
      </c>
      <c r="P36" s="323"/>
      <c r="Q36" s="324"/>
      <c r="R36" s="325"/>
      <c r="S36" s="325"/>
      <c r="T36" s="390">
        <f>+O36*L36</f>
        <v>13739824</v>
      </c>
      <c r="U36" s="338">
        <f>+O36</f>
        <v>25634</v>
      </c>
    </row>
    <row r="37" spans="2:22" ht="37.5" customHeight="1">
      <c r="B37" s="350">
        <v>10</v>
      </c>
      <c r="C37" s="391" t="str">
        <f>'ESPECIFICACIONES TECNICAS '!C36</f>
        <v xml:space="preserve">Polainas desechables elaboradas en SMS de 30 a 40 gm, resistente y antideslizante. Sistema elástico en la base para mayor firmeza, medidas talla única 16 x 41 cm, color azul, </v>
      </c>
      <c r="D37" s="392" t="s">
        <v>17</v>
      </c>
      <c r="E37" s="350" t="s">
        <v>23</v>
      </c>
      <c r="F37" s="351">
        <v>100</v>
      </c>
      <c r="G37" s="53">
        <v>10</v>
      </c>
      <c r="H37" s="393">
        <f t="shared" si="8"/>
        <v>110</v>
      </c>
      <c r="I37" s="394">
        <v>700</v>
      </c>
      <c r="J37" s="395"/>
      <c r="K37" s="396">
        <f t="shared" si="9"/>
        <v>700</v>
      </c>
      <c r="L37" s="349">
        <f t="shared" si="10"/>
        <v>810</v>
      </c>
      <c r="M37" s="326">
        <v>358.34</v>
      </c>
      <c r="N37" s="328">
        <f>M37*(1+(N1/100))</f>
        <v>376.97368</v>
      </c>
      <c r="O37" s="336">
        <f>ROUND(N37,0)</f>
        <v>377</v>
      </c>
      <c r="P37" s="397"/>
      <c r="Q37" s="398"/>
      <c r="R37" s="407"/>
      <c r="S37" s="407"/>
      <c r="T37" s="403">
        <f>+O37*L37</f>
        <v>305370</v>
      </c>
      <c r="U37" s="404">
        <f t="shared" ref="U37:U40" si="11">+O37</f>
        <v>377</v>
      </c>
    </row>
    <row r="38" spans="2:22" ht="15" customHeight="1">
      <c r="B38" s="578">
        <v>11</v>
      </c>
      <c r="C38" s="600" t="str">
        <f>+'ESPECIFICACIONES TECNICAS '!C37</f>
        <v>Vestido cirujano, no estéril en polipropileno SMS no tejido de 30 a 40 gramos, pantalón largo y blusa manga corta, cuello en "V", color azul, desechable, en empaque individual.</v>
      </c>
      <c r="D38" s="581" t="s">
        <v>22</v>
      </c>
      <c r="E38" s="400" t="s">
        <v>25</v>
      </c>
      <c r="F38" s="66"/>
      <c r="G38" s="66">
        <v>50</v>
      </c>
      <c r="H38" s="367">
        <f t="shared" si="8"/>
        <v>50</v>
      </c>
      <c r="I38" s="292">
        <v>300</v>
      </c>
      <c r="J38" s="292">
        <v>1000</v>
      </c>
      <c r="K38" s="368">
        <f t="shared" si="9"/>
        <v>1300</v>
      </c>
      <c r="L38" s="368">
        <f t="shared" si="10"/>
        <v>1350</v>
      </c>
      <c r="M38" s="302">
        <v>4479.25</v>
      </c>
      <c r="N38" s="302">
        <f>M38*(1+(N1/100))</f>
        <v>4712.1710000000003</v>
      </c>
      <c r="O38" s="302">
        <f>ROUND(N38,0)</f>
        <v>4712</v>
      </c>
      <c r="P38" s="401"/>
      <c r="Q38" s="401"/>
      <c r="R38" s="401"/>
      <c r="S38" s="401"/>
      <c r="T38" s="369">
        <f>+O38*L38</f>
        <v>6361200</v>
      </c>
      <c r="U38" s="387">
        <f t="shared" si="11"/>
        <v>4712</v>
      </c>
    </row>
    <row r="39" spans="2:22" ht="15" customHeight="1">
      <c r="B39" s="579"/>
      <c r="C39" s="601"/>
      <c r="D39" s="582"/>
      <c r="E39" s="399" t="s">
        <v>26</v>
      </c>
      <c r="F39" s="69"/>
      <c r="G39" s="69">
        <v>50</v>
      </c>
      <c r="H39" s="364">
        <f t="shared" si="8"/>
        <v>50</v>
      </c>
      <c r="I39" s="293">
        <v>300</v>
      </c>
      <c r="J39" s="293">
        <v>4000</v>
      </c>
      <c r="K39" s="365">
        <f t="shared" si="9"/>
        <v>4300</v>
      </c>
      <c r="L39" s="365">
        <f t="shared" si="10"/>
        <v>4350</v>
      </c>
      <c r="M39" s="306">
        <v>4479.25</v>
      </c>
      <c r="N39" s="306">
        <f>M39*(1+(N1/100))</f>
        <v>4712.1710000000003</v>
      </c>
      <c r="O39" s="306">
        <f>ROUND(N39,0)</f>
        <v>4712</v>
      </c>
      <c r="P39" s="321"/>
      <c r="Q39" s="321"/>
      <c r="R39" s="321"/>
      <c r="S39" s="321"/>
      <c r="T39" s="366">
        <f>+O39*L39</f>
        <v>20497200</v>
      </c>
      <c r="U39" s="385">
        <f t="shared" si="11"/>
        <v>4712</v>
      </c>
    </row>
    <row r="40" spans="2:22" ht="15" customHeight="1">
      <c r="B40" s="580"/>
      <c r="C40" s="602"/>
      <c r="D40" s="583"/>
      <c r="E40" s="402" t="s">
        <v>27</v>
      </c>
      <c r="F40" s="72"/>
      <c r="G40" s="72">
        <v>50</v>
      </c>
      <c r="H40" s="370">
        <f t="shared" si="8"/>
        <v>50</v>
      </c>
      <c r="I40" s="294">
        <v>300</v>
      </c>
      <c r="J40" s="294">
        <v>4000</v>
      </c>
      <c r="K40" s="371">
        <f t="shared" si="9"/>
        <v>4300</v>
      </c>
      <c r="L40" s="371">
        <f t="shared" si="10"/>
        <v>4350</v>
      </c>
      <c r="M40" s="311">
        <v>4479.25</v>
      </c>
      <c r="N40" s="311">
        <f>M40*(1+(N1/100))</f>
        <v>4712.1710000000003</v>
      </c>
      <c r="O40" s="311">
        <f>ROUND(N40,0)</f>
        <v>4712</v>
      </c>
      <c r="P40" s="322"/>
      <c r="Q40" s="322"/>
      <c r="R40" s="322"/>
      <c r="S40" s="322"/>
      <c r="T40" s="372">
        <f>+O40*L40</f>
        <v>20497200</v>
      </c>
      <c r="U40" s="386">
        <f t="shared" si="11"/>
        <v>4712</v>
      </c>
    </row>
    <row r="41" spans="2:22">
      <c r="B41" s="585" t="s">
        <v>70</v>
      </c>
      <c r="C41" s="586"/>
      <c r="D41" s="586"/>
      <c r="E41" s="405"/>
      <c r="F41" s="352"/>
      <c r="G41" s="352"/>
      <c r="H41" s="55"/>
      <c r="I41" s="353"/>
      <c r="J41" s="353"/>
      <c r="K41" s="354"/>
      <c r="L41" s="354"/>
      <c r="M41" s="357"/>
      <c r="N41" s="357"/>
      <c r="O41" s="357"/>
      <c r="P41" s="358"/>
      <c r="Q41" s="358"/>
      <c r="R41" s="358"/>
      <c r="S41" s="358"/>
      <c r="T41" s="373">
        <f>SUM(T30:T40)</f>
        <v>302777594</v>
      </c>
      <c r="U41" s="406">
        <f>SUM(U30:U40)</f>
        <v>123741</v>
      </c>
    </row>
    <row r="42" spans="2:22">
      <c r="B42" s="20"/>
      <c r="C42" s="48"/>
      <c r="D42" s="22"/>
      <c r="E42" s="49"/>
      <c r="F42" s="50"/>
      <c r="G42" s="50"/>
      <c r="H42" s="20"/>
      <c r="I42" s="275"/>
      <c r="J42" s="275"/>
      <c r="K42" s="276"/>
      <c r="L42" s="276"/>
    </row>
    <row r="43" spans="2:22">
      <c r="B43" s="20"/>
      <c r="C43" s="48"/>
      <c r="D43" s="22"/>
      <c r="E43" s="49"/>
      <c r="F43" s="50"/>
      <c r="G43" s="50"/>
      <c r="H43" s="20"/>
      <c r="I43" s="275"/>
      <c r="J43" s="275"/>
      <c r="K43" s="276"/>
      <c r="L43" s="276"/>
    </row>
    <row r="44" spans="2:22">
      <c r="B44" s="536" t="s">
        <v>34</v>
      </c>
      <c r="C44" s="537"/>
      <c r="D44" s="537"/>
      <c r="E44" s="537"/>
      <c r="F44" s="537"/>
      <c r="G44" s="537"/>
      <c r="H44" s="537"/>
      <c r="I44" s="537"/>
      <c r="J44" s="537"/>
      <c r="K44" s="537"/>
      <c r="L44" s="538"/>
      <c r="M44" s="621" t="s">
        <v>59</v>
      </c>
      <c r="N44" s="622"/>
      <c r="O44" s="572" t="s">
        <v>60</v>
      </c>
      <c r="P44" s="536" t="s">
        <v>61</v>
      </c>
      <c r="Q44" s="537"/>
      <c r="R44" s="537"/>
      <c r="S44" s="537"/>
      <c r="T44" s="537"/>
      <c r="U44" s="538"/>
      <c r="V44" s="572" t="s">
        <v>60</v>
      </c>
    </row>
    <row r="45" spans="2:22" ht="12" customHeight="1">
      <c r="B45" s="539"/>
      <c r="C45" s="540"/>
      <c r="D45" s="540"/>
      <c r="E45" s="540"/>
      <c r="F45" s="540"/>
      <c r="G45" s="540"/>
      <c r="H45" s="540"/>
      <c r="I45" s="540"/>
      <c r="J45" s="540"/>
      <c r="K45" s="540"/>
      <c r="L45" s="541"/>
      <c r="M45" s="623"/>
      <c r="N45" s="624"/>
      <c r="O45" s="573"/>
      <c r="P45" s="633"/>
      <c r="Q45" s="634"/>
      <c r="R45" s="634"/>
      <c r="S45" s="634"/>
      <c r="T45" s="634"/>
      <c r="U45" s="635"/>
      <c r="V45" s="573"/>
    </row>
    <row r="46" spans="2:22" ht="20.25" customHeight="1">
      <c r="B46" s="514" t="s">
        <v>1</v>
      </c>
      <c r="C46" s="515"/>
      <c r="D46" s="515"/>
      <c r="E46" s="516"/>
      <c r="F46" s="517" t="s">
        <v>2</v>
      </c>
      <c r="G46" s="518"/>
      <c r="H46" s="520" t="s">
        <v>3</v>
      </c>
      <c r="I46" s="517" t="s">
        <v>4</v>
      </c>
      <c r="J46" s="518"/>
      <c r="K46" s="519"/>
      <c r="L46" s="565" t="s">
        <v>5</v>
      </c>
      <c r="M46" s="625"/>
      <c r="N46" s="626"/>
      <c r="O46" s="573"/>
      <c r="P46" s="539"/>
      <c r="Q46" s="540"/>
      <c r="R46" s="540"/>
      <c r="S46" s="540"/>
      <c r="T46" s="540"/>
      <c r="U46" s="541"/>
      <c r="V46" s="573"/>
    </row>
    <row r="47" spans="2:22" ht="112.5">
      <c r="B47" s="257" t="s">
        <v>6</v>
      </c>
      <c r="C47" s="258" t="s">
        <v>7</v>
      </c>
      <c r="D47" s="259" t="s">
        <v>8</v>
      </c>
      <c r="E47" s="257" t="s">
        <v>10</v>
      </c>
      <c r="F47" s="261" t="s">
        <v>11</v>
      </c>
      <c r="G47" s="262" t="s">
        <v>12</v>
      </c>
      <c r="H47" s="521"/>
      <c r="I47" s="260" t="s">
        <v>13</v>
      </c>
      <c r="J47" s="260" t="s">
        <v>14</v>
      </c>
      <c r="K47" s="260" t="s">
        <v>15</v>
      </c>
      <c r="L47" s="566"/>
      <c r="M47" s="256" t="s">
        <v>62</v>
      </c>
      <c r="N47" s="256" t="s">
        <v>63</v>
      </c>
      <c r="O47" s="574"/>
      <c r="P47" s="256" t="s">
        <v>64</v>
      </c>
      <c r="Q47" s="256" t="s">
        <v>65</v>
      </c>
      <c r="R47" s="256"/>
      <c r="S47" s="256"/>
      <c r="T47" s="256" t="s">
        <v>66</v>
      </c>
      <c r="U47" s="256" t="s">
        <v>67</v>
      </c>
      <c r="V47" s="574"/>
    </row>
    <row r="48" spans="2:22" ht="27.75" customHeight="1" thickBot="1">
      <c r="B48" s="23">
        <v>12</v>
      </c>
      <c r="C48" s="24" t="str">
        <f>'ESPECIFICACIONES TECNICAS '!C46</f>
        <v xml:space="preserve">Cartucho para mercurio, vapores orgánicos y gases ácidos. Referencia 6007 Marca 3 M ****. </v>
      </c>
      <c r="D48" s="45" t="s">
        <v>17</v>
      </c>
      <c r="E48" s="23" t="s">
        <v>36</v>
      </c>
      <c r="F48" s="46"/>
      <c r="G48" s="47">
        <v>5</v>
      </c>
      <c r="H48" s="29">
        <f>SUM(F48:G48)</f>
        <v>5</v>
      </c>
      <c r="I48" s="289">
        <v>30</v>
      </c>
      <c r="J48" s="288">
        <v>30</v>
      </c>
      <c r="K48" s="280">
        <f>SUM(I48:J48)</f>
        <v>60</v>
      </c>
      <c r="L48" s="313">
        <f>K48+H48</f>
        <v>65</v>
      </c>
      <c r="M48" s="314">
        <v>66938</v>
      </c>
      <c r="N48" s="316">
        <f>M48*(1+(N1/100))</f>
        <v>70418.775999999998</v>
      </c>
      <c r="O48" s="336">
        <f>ROUND(N48,0)</f>
        <v>70419</v>
      </c>
      <c r="P48" s="326"/>
      <c r="Q48" s="327"/>
      <c r="R48" s="328"/>
      <c r="S48" s="328"/>
      <c r="T48" s="328"/>
      <c r="U48" s="409">
        <f>+O48*L48</f>
        <v>4577235</v>
      </c>
      <c r="V48" s="338">
        <f>+O48</f>
        <v>70419</v>
      </c>
    </row>
    <row r="49" spans="2:24" ht="29.25" customHeight="1" thickBot="1">
      <c r="B49" s="52">
        <v>13</v>
      </c>
      <c r="C49" s="760" t="str">
        <f>'ESPECIFICACIONES TECNICAS '!C47</f>
        <v xml:space="preserve">Cartucho para vapores y gases múltiples  REF: 6003 Marca 3M *** </v>
      </c>
      <c r="D49" s="54" t="s">
        <v>17</v>
      </c>
      <c r="E49" s="55" t="s">
        <v>36</v>
      </c>
      <c r="F49" s="27"/>
      <c r="G49" s="230"/>
      <c r="H49" s="29">
        <f>SUM(F49:G49)</f>
        <v>0</v>
      </c>
      <c r="I49" s="289">
        <v>200</v>
      </c>
      <c r="J49" s="288"/>
      <c r="K49" s="280">
        <f>SUM(I49:J49)</f>
        <v>200</v>
      </c>
      <c r="L49" s="313">
        <f>K49+H49</f>
        <v>200</v>
      </c>
      <c r="M49" s="314"/>
      <c r="N49" s="316"/>
      <c r="O49" s="334"/>
      <c r="P49" s="314">
        <v>89700</v>
      </c>
      <c r="Q49" s="329">
        <f>P49*1.19</f>
        <v>106743</v>
      </c>
      <c r="R49" s="316">
        <f>+Q49*3.74%+Q49</f>
        <v>110735.1882</v>
      </c>
      <c r="S49" s="316"/>
      <c r="T49" s="316">
        <f>ROUND((Q49*(1+(3.74/100))),0)</f>
        <v>110735</v>
      </c>
      <c r="U49" s="408">
        <f>T49*L49</f>
        <v>22147000</v>
      </c>
      <c r="V49" s="338">
        <f>ROUND(T49,0)</f>
        <v>110735</v>
      </c>
      <c r="X49" s="254" t="s">
        <v>52</v>
      </c>
    </row>
    <row r="50" spans="2:24" ht="24" customHeight="1" thickBot="1">
      <c r="B50" s="23">
        <v>14</v>
      </c>
      <c r="C50" s="56" t="str">
        <f>'ESPECIFICACIONES TECNICAS '!C48</f>
        <v>Respirador de libre mantenimiento para partículas con filtro N95. Certificado por NIOSH. Contramarcado</v>
      </c>
      <c r="D50" s="57" t="s">
        <v>22</v>
      </c>
      <c r="E50" s="58" t="s">
        <v>36</v>
      </c>
      <c r="F50" s="59"/>
      <c r="G50" s="231">
        <v>200</v>
      </c>
      <c r="H50" s="29">
        <f>SUM(F50:G50)</f>
        <v>200</v>
      </c>
      <c r="I50" s="289">
        <v>50</v>
      </c>
      <c r="J50" s="288">
        <v>200</v>
      </c>
      <c r="K50" s="280">
        <f>SUM(I50:J50)</f>
        <v>250</v>
      </c>
      <c r="L50" s="313">
        <f>K50+H50</f>
        <v>450</v>
      </c>
      <c r="M50" s="314">
        <v>4909</v>
      </c>
      <c r="N50" s="316">
        <f>M50*(1+(N1/100))</f>
        <v>5164.268</v>
      </c>
      <c r="O50" s="334">
        <f>ROUND(N50,0)</f>
        <v>5164</v>
      </c>
      <c r="P50" s="314"/>
      <c r="Q50" s="329"/>
      <c r="R50" s="316"/>
      <c r="S50" s="316"/>
      <c r="T50" s="316"/>
      <c r="U50" s="408">
        <f>+L50*O50</f>
        <v>2323800</v>
      </c>
      <c r="V50" s="338">
        <f>+O50</f>
        <v>5164</v>
      </c>
    </row>
    <row r="51" spans="2:24" ht="37.5" customHeight="1">
      <c r="B51" s="23">
        <v>15</v>
      </c>
      <c r="C51" s="44" t="str">
        <f>'ESPECIFICACIONES TECNICAS '!C49</f>
        <v>Tapaboca quirúrgico desechable tres pliegues en polipropileno, no tejido 30 grs, con 2 cintas elásticas para orejas, resistentes a los fluidos normales de la boca y nariz.</v>
      </c>
      <c r="D51" s="61" t="s">
        <v>40</v>
      </c>
      <c r="E51" s="58" t="s">
        <v>36</v>
      </c>
      <c r="F51" s="59">
        <v>10</v>
      </c>
      <c r="G51" s="231">
        <v>50</v>
      </c>
      <c r="H51" s="29">
        <f>SUM(F51:G51)</f>
        <v>60</v>
      </c>
      <c r="I51" s="289"/>
      <c r="J51" s="288">
        <v>50</v>
      </c>
      <c r="K51" s="280">
        <f>SUM(I51:J51)</f>
        <v>50</v>
      </c>
      <c r="L51" s="313">
        <f>K51+H51</f>
        <v>110</v>
      </c>
      <c r="M51" s="317">
        <v>8181</v>
      </c>
      <c r="N51" s="318">
        <f>M51*(1+(N1/100))</f>
        <v>8606.4120000000003</v>
      </c>
      <c r="O51" s="334">
        <f>ROUND(N51,0)</f>
        <v>8606</v>
      </c>
      <c r="P51" s="317"/>
      <c r="Q51" s="330"/>
      <c r="R51" s="318"/>
      <c r="S51" s="318"/>
      <c r="T51" s="318"/>
      <c r="U51" s="410">
        <f>+L51*O51</f>
        <v>946660</v>
      </c>
      <c r="V51" s="338">
        <f>+O51</f>
        <v>8606</v>
      </c>
    </row>
    <row r="52" spans="2:24" ht="18" customHeight="1">
      <c r="B52" s="585" t="s">
        <v>71</v>
      </c>
      <c r="C52" s="586"/>
      <c r="D52" s="586"/>
      <c r="E52" s="411"/>
      <c r="F52" s="60"/>
      <c r="G52" s="60"/>
      <c r="H52" s="55"/>
      <c r="I52" s="353"/>
      <c r="J52" s="353"/>
      <c r="K52" s="354"/>
      <c r="L52" s="354"/>
      <c r="M52" s="357"/>
      <c r="N52" s="357"/>
      <c r="O52" s="357"/>
      <c r="P52" s="357"/>
      <c r="Q52" s="357"/>
      <c r="R52" s="357"/>
      <c r="S52" s="357"/>
      <c r="T52" s="357"/>
      <c r="U52" s="373">
        <f>SUM(U48:U51)</f>
        <v>29994695</v>
      </c>
      <c r="V52" s="406">
        <f>SUM(V48:V51)</f>
        <v>194924</v>
      </c>
    </row>
    <row r="53" spans="2:24">
      <c r="B53" s="20"/>
      <c r="C53" s="48"/>
      <c r="D53" s="62"/>
      <c r="E53" s="63"/>
      <c r="F53" s="62"/>
      <c r="G53" s="62"/>
      <c r="H53" s="20"/>
      <c r="I53" s="275"/>
      <c r="J53" s="275"/>
      <c r="K53" s="276"/>
      <c r="L53" s="276"/>
    </row>
    <row r="54" spans="2:24">
      <c r="B54" s="20"/>
      <c r="C54" s="48"/>
      <c r="D54" s="62"/>
      <c r="E54" s="63"/>
      <c r="F54" s="62"/>
      <c r="G54" s="62"/>
      <c r="H54" s="20"/>
      <c r="I54" s="275"/>
      <c r="J54" s="275"/>
      <c r="K54" s="276"/>
      <c r="L54" s="276"/>
    </row>
    <row r="55" spans="2:24" ht="16.5" customHeight="1">
      <c r="B55" s="536" t="s">
        <v>41</v>
      </c>
      <c r="C55" s="537"/>
      <c r="D55" s="537"/>
      <c r="E55" s="537"/>
      <c r="F55" s="537"/>
      <c r="G55" s="537"/>
      <c r="H55" s="537"/>
      <c r="I55" s="537"/>
      <c r="J55" s="537"/>
      <c r="K55" s="537"/>
      <c r="L55" s="538"/>
      <c r="M55" s="627" t="s">
        <v>59</v>
      </c>
      <c r="N55" s="628"/>
      <c r="O55" s="572" t="s">
        <v>60</v>
      </c>
      <c r="P55" s="536" t="s">
        <v>61</v>
      </c>
      <c r="Q55" s="537"/>
      <c r="R55" s="537"/>
      <c r="S55" s="537"/>
      <c r="T55" s="537"/>
      <c r="U55" s="538"/>
      <c r="V55" s="572" t="s">
        <v>60</v>
      </c>
    </row>
    <row r="56" spans="2:24" ht="16.5" customHeight="1">
      <c r="B56" s="539"/>
      <c r="C56" s="540"/>
      <c r="D56" s="540"/>
      <c r="E56" s="540"/>
      <c r="F56" s="540"/>
      <c r="G56" s="540"/>
      <c r="H56" s="540"/>
      <c r="I56" s="540"/>
      <c r="J56" s="540"/>
      <c r="K56" s="540"/>
      <c r="L56" s="541"/>
      <c r="M56" s="629"/>
      <c r="N56" s="630"/>
      <c r="O56" s="573"/>
      <c r="P56" s="633"/>
      <c r="Q56" s="634"/>
      <c r="R56" s="634"/>
      <c r="S56" s="634"/>
      <c r="T56" s="634"/>
      <c r="U56" s="635"/>
      <c r="V56" s="573"/>
    </row>
    <row r="57" spans="2:24" ht="37.5" customHeight="1">
      <c r="B57" s="514" t="s">
        <v>1</v>
      </c>
      <c r="C57" s="515"/>
      <c r="D57" s="515"/>
      <c r="E57" s="516"/>
      <c r="F57" s="517" t="s">
        <v>2</v>
      </c>
      <c r="G57" s="518"/>
      <c r="H57" s="520" t="s">
        <v>3</v>
      </c>
      <c r="I57" s="517" t="s">
        <v>4</v>
      </c>
      <c r="J57" s="518"/>
      <c r="K57" s="519"/>
      <c r="L57" s="565" t="s">
        <v>5</v>
      </c>
      <c r="M57" s="631"/>
      <c r="N57" s="632"/>
      <c r="O57" s="573"/>
      <c r="P57" s="539"/>
      <c r="Q57" s="540"/>
      <c r="R57" s="540"/>
      <c r="S57" s="540"/>
      <c r="T57" s="540"/>
      <c r="U57" s="541"/>
      <c r="V57" s="573"/>
    </row>
    <row r="58" spans="2:24" ht="113.25" thickBot="1">
      <c r="B58" s="374" t="s">
        <v>6</v>
      </c>
      <c r="C58" s="375" t="s">
        <v>7</v>
      </c>
      <c r="D58" s="376" t="s">
        <v>8</v>
      </c>
      <c r="E58" s="374" t="s">
        <v>10</v>
      </c>
      <c r="F58" s="377" t="s">
        <v>11</v>
      </c>
      <c r="G58" s="378" t="s">
        <v>12</v>
      </c>
      <c r="H58" s="567"/>
      <c r="I58" s="256" t="s">
        <v>13</v>
      </c>
      <c r="J58" s="256" t="s">
        <v>14</v>
      </c>
      <c r="K58" s="256" t="s">
        <v>15</v>
      </c>
      <c r="L58" s="568"/>
      <c r="M58" s="256" t="s">
        <v>62</v>
      </c>
      <c r="N58" s="256" t="s">
        <v>63</v>
      </c>
      <c r="O58" s="573"/>
      <c r="P58" s="256" t="s">
        <v>64</v>
      </c>
      <c r="Q58" s="256" t="s">
        <v>65</v>
      </c>
      <c r="R58" s="256"/>
      <c r="S58" s="256"/>
      <c r="T58" s="256" t="s">
        <v>66</v>
      </c>
      <c r="U58" s="256" t="s">
        <v>67</v>
      </c>
      <c r="V58" s="573"/>
    </row>
    <row r="59" spans="2:24" ht="69.75" customHeight="1" thickBot="1">
      <c r="B59" s="769">
        <v>16</v>
      </c>
      <c r="C59" s="787" t="str">
        <f>+'ESPECIFICACIONES TECNICAS '!C56</f>
        <v xml:space="preserve">Guante de nitrilo, desechable, ambidiestro, color azul, verde o lila, entre 5,5 y 6 milésimas de pulgada de espesor en todo el guante, entre 11 y 14 pulgadas de longitud. Sin talco, debe cumplir con la norma EN 374-1:2016 y EN420 o la norma que se encuentre vigente.  </v>
      </c>
      <c r="D59" s="788" t="s">
        <v>43</v>
      </c>
      <c r="E59" s="789" t="s">
        <v>45</v>
      </c>
      <c r="F59" s="230"/>
      <c r="G59" s="230">
        <v>4</v>
      </c>
      <c r="H59" s="772">
        <f t="shared" ref="H59:H67" si="12">SUM(F59:G59)</f>
        <v>4</v>
      </c>
      <c r="I59" s="773">
        <v>100</v>
      </c>
      <c r="J59" s="773">
        <v>10</v>
      </c>
      <c r="K59" s="774">
        <f t="shared" ref="K59:K67" si="13">SUM(I59:J59)</f>
        <v>110</v>
      </c>
      <c r="L59" s="774">
        <f t="shared" ref="L59:L67" si="14">K59+H59</f>
        <v>114</v>
      </c>
      <c r="M59" s="329">
        <v>113000</v>
      </c>
      <c r="N59" s="329">
        <f>M59*(1+(N1/100))</f>
        <v>118876</v>
      </c>
      <c r="O59" s="329">
        <f>ROUND(N59,0)</f>
        <v>118876</v>
      </c>
      <c r="P59" s="329"/>
      <c r="Q59" s="329"/>
      <c r="R59" s="329"/>
      <c r="S59" s="329"/>
      <c r="T59" s="329"/>
      <c r="U59" s="775">
        <f>+O59*L59</f>
        <v>13551864</v>
      </c>
      <c r="V59" s="776">
        <f>+O59</f>
        <v>118876</v>
      </c>
    </row>
    <row r="60" spans="2:24" ht="17.25" customHeight="1">
      <c r="B60" s="756">
        <v>17</v>
      </c>
      <c r="C60" s="758" t="str">
        <f>+C59</f>
        <v xml:space="preserve">Guante de nitrilo, desechable, ambidiestro, color azul, verde o lila, entre 5,5 y 6 milésimas de pulgada de espesor en todo el guante, entre 11 y 14 pulgadas de longitud. Sin talco, debe cumplir con la norma EN 374-1:2016 y EN420 o la norma que se encuentre vigente.  </v>
      </c>
      <c r="D60" s="754" t="str">
        <f>+D59</f>
        <v>CAJA 100 UNIDADES</v>
      </c>
      <c r="E60" s="785" t="s">
        <v>25</v>
      </c>
      <c r="F60" s="422">
        <v>10</v>
      </c>
      <c r="G60" s="422">
        <v>40</v>
      </c>
      <c r="H60" s="786">
        <f t="shared" si="12"/>
        <v>50</v>
      </c>
      <c r="I60" s="425">
        <v>500</v>
      </c>
      <c r="J60" s="425">
        <v>100</v>
      </c>
      <c r="K60" s="382">
        <f t="shared" si="13"/>
        <v>600</v>
      </c>
      <c r="L60" s="382">
        <f t="shared" si="14"/>
        <v>650</v>
      </c>
      <c r="M60" s="383">
        <v>114000</v>
      </c>
      <c r="N60" s="383">
        <f>M60*(1+(N1/100))</f>
        <v>119928</v>
      </c>
      <c r="O60" s="383">
        <f>ROUND(N60,0)</f>
        <v>119928</v>
      </c>
      <c r="P60" s="383"/>
      <c r="Q60" s="383"/>
      <c r="R60" s="383"/>
      <c r="S60" s="383"/>
      <c r="T60" s="383"/>
      <c r="U60" s="384">
        <f>+O60*L60</f>
        <v>77953200</v>
      </c>
      <c r="V60" s="388">
        <f t="shared" ref="V60:V63" si="15">+O60</f>
        <v>119928</v>
      </c>
    </row>
    <row r="61" spans="2:24" ht="17.25" customHeight="1">
      <c r="B61" s="756"/>
      <c r="C61" s="758"/>
      <c r="D61" s="754"/>
      <c r="E61" s="399" t="s">
        <v>26</v>
      </c>
      <c r="F61" s="415">
        <v>10</v>
      </c>
      <c r="G61" s="415">
        <v>40</v>
      </c>
      <c r="H61" s="427">
        <f t="shared" si="12"/>
        <v>50</v>
      </c>
      <c r="I61" s="417">
        <v>500</v>
      </c>
      <c r="J61" s="417">
        <v>400</v>
      </c>
      <c r="K61" s="365">
        <f t="shared" si="13"/>
        <v>900</v>
      </c>
      <c r="L61" s="365">
        <f t="shared" si="14"/>
        <v>950</v>
      </c>
      <c r="M61" s="306">
        <v>114000</v>
      </c>
      <c r="N61" s="306">
        <f>M61*(1+(N1/100))</f>
        <v>119928</v>
      </c>
      <c r="O61" s="306">
        <f>ROUND(N61,0)</f>
        <v>119928</v>
      </c>
      <c r="P61" s="306"/>
      <c r="Q61" s="306"/>
      <c r="R61" s="306"/>
      <c r="S61" s="306"/>
      <c r="T61" s="306"/>
      <c r="U61" s="366">
        <f>+O61*L61</f>
        <v>113931600</v>
      </c>
      <c r="V61" s="385">
        <f t="shared" si="15"/>
        <v>119928</v>
      </c>
    </row>
    <row r="62" spans="2:24" ht="17.25" customHeight="1">
      <c r="B62" s="756"/>
      <c r="C62" s="758"/>
      <c r="D62" s="754"/>
      <c r="E62" s="399" t="s">
        <v>27</v>
      </c>
      <c r="F62" s="415">
        <v>5</v>
      </c>
      <c r="G62" s="415">
        <v>40</v>
      </c>
      <c r="H62" s="427">
        <f t="shared" si="12"/>
        <v>45</v>
      </c>
      <c r="I62" s="417">
        <v>800</v>
      </c>
      <c r="J62" s="417">
        <v>550</v>
      </c>
      <c r="K62" s="365">
        <f t="shared" si="13"/>
        <v>1350</v>
      </c>
      <c r="L62" s="365">
        <f t="shared" si="14"/>
        <v>1395</v>
      </c>
      <c r="M62" s="306">
        <v>114000</v>
      </c>
      <c r="N62" s="306">
        <f>M62*(1+(N1/100))</f>
        <v>119928</v>
      </c>
      <c r="O62" s="306">
        <f>ROUND(N62,0)</f>
        <v>119928</v>
      </c>
      <c r="P62" s="306"/>
      <c r="Q62" s="306"/>
      <c r="R62" s="306"/>
      <c r="S62" s="306"/>
      <c r="T62" s="306"/>
      <c r="U62" s="366">
        <f>+O62*L62</f>
        <v>167299560</v>
      </c>
      <c r="V62" s="385">
        <f t="shared" si="15"/>
        <v>119928</v>
      </c>
    </row>
    <row r="63" spans="2:24" ht="17.25" customHeight="1" thickBot="1">
      <c r="B63" s="757"/>
      <c r="C63" s="759"/>
      <c r="D63" s="755"/>
      <c r="E63" s="402" t="s">
        <v>28</v>
      </c>
      <c r="F63" s="418"/>
      <c r="G63" s="418"/>
      <c r="H63" s="428">
        <f t="shared" si="12"/>
        <v>0</v>
      </c>
      <c r="I63" s="419">
        <v>500</v>
      </c>
      <c r="J63" s="419">
        <v>300</v>
      </c>
      <c r="K63" s="371">
        <f t="shared" si="13"/>
        <v>800</v>
      </c>
      <c r="L63" s="371">
        <f t="shared" si="14"/>
        <v>800</v>
      </c>
      <c r="M63" s="311">
        <v>114000</v>
      </c>
      <c r="N63" s="311">
        <f>M63*(1+(N1/100))</f>
        <v>119928</v>
      </c>
      <c r="O63" s="311">
        <f>ROUND(N63,0)</f>
        <v>119928</v>
      </c>
      <c r="P63" s="311"/>
      <c r="Q63" s="311"/>
      <c r="R63" s="311"/>
      <c r="S63" s="311"/>
      <c r="T63" s="311"/>
      <c r="U63" s="372">
        <f>+O63*L63</f>
        <v>95942400</v>
      </c>
      <c r="V63" s="386">
        <f t="shared" si="15"/>
        <v>119928</v>
      </c>
    </row>
    <row r="64" spans="2:24" ht="14.25" customHeight="1">
      <c r="B64" s="588">
        <v>18</v>
      </c>
      <c r="C64" s="740" t="str">
        <f>+'ESPECIFICACIONES TECNICAS '!C61</f>
        <v>Guantes de nitrilo no desechables resistentes a sustancias químicas y detergentes y solventes orgánicos longitud mínima de 18" (hasta el codo).</v>
      </c>
      <c r="D64" s="598" t="s">
        <v>17</v>
      </c>
      <c r="E64" s="420">
        <v>7</v>
      </c>
      <c r="F64" s="421"/>
      <c r="G64" s="422"/>
      <c r="H64" s="423">
        <f t="shared" si="12"/>
        <v>0</v>
      </c>
      <c r="I64" s="424">
        <v>420</v>
      </c>
      <c r="J64" s="425"/>
      <c r="K64" s="426">
        <f t="shared" si="13"/>
        <v>420</v>
      </c>
      <c r="L64" s="356">
        <f t="shared" si="14"/>
        <v>420</v>
      </c>
      <c r="M64" s="315"/>
      <c r="N64" s="320"/>
      <c r="O64" s="335"/>
      <c r="P64" s="315">
        <v>40900</v>
      </c>
      <c r="Q64" s="383">
        <f>P64*1.19</f>
        <v>48671</v>
      </c>
      <c r="R64" s="383"/>
      <c r="S64" s="383">
        <f>+Q64*3.74%+Q64</f>
        <v>50491.295400000003</v>
      </c>
      <c r="T64" s="384">
        <f>ROUND((Q64*(1+(3.74/100))),0)</f>
        <v>50491</v>
      </c>
      <c r="U64" s="429">
        <f>T64*L64</f>
        <v>21206220</v>
      </c>
      <c r="V64" s="389">
        <f>ROUND(T64,0)</f>
        <v>50491</v>
      </c>
    </row>
    <row r="65" spans="2:22" ht="13.5" customHeight="1">
      <c r="B65" s="588"/>
      <c r="C65" s="557"/>
      <c r="D65" s="534"/>
      <c r="E65" s="68">
        <v>8</v>
      </c>
      <c r="F65" s="412"/>
      <c r="G65" s="415"/>
      <c r="H65" s="416">
        <f t="shared" si="12"/>
        <v>0</v>
      </c>
      <c r="I65" s="413">
        <v>420</v>
      </c>
      <c r="J65" s="417"/>
      <c r="K65" s="269">
        <f t="shared" si="13"/>
        <v>420</v>
      </c>
      <c r="L65" s="303">
        <f t="shared" si="14"/>
        <v>420</v>
      </c>
      <c r="M65" s="304"/>
      <c r="N65" s="305"/>
      <c r="O65" s="332"/>
      <c r="P65" s="304">
        <v>40900</v>
      </c>
      <c r="Q65" s="306">
        <f>P65*1.19</f>
        <v>48671</v>
      </c>
      <c r="R65" s="306"/>
      <c r="S65" s="383">
        <f t="shared" ref="S65:S67" si="16">+Q65*3.74%+Q65</f>
        <v>50491.295400000003</v>
      </c>
      <c r="T65" s="384">
        <f t="shared" ref="T65:T67" si="17">ROUND((Q65*(1+(3.74/100))),0)</f>
        <v>50491</v>
      </c>
      <c r="U65" s="359">
        <f>T65*L65</f>
        <v>21206220</v>
      </c>
      <c r="V65" s="337">
        <f t="shared" ref="V65:V67" si="18">ROUND(T65,0)</f>
        <v>50491</v>
      </c>
    </row>
    <row r="66" spans="2:22" ht="12.75" customHeight="1">
      <c r="B66" s="588"/>
      <c r="C66" s="557"/>
      <c r="D66" s="534"/>
      <c r="E66" s="68">
        <v>9</v>
      </c>
      <c r="F66" s="412"/>
      <c r="G66" s="415"/>
      <c r="H66" s="416">
        <f t="shared" si="12"/>
        <v>0</v>
      </c>
      <c r="I66" s="413">
        <v>420</v>
      </c>
      <c r="J66" s="417"/>
      <c r="K66" s="269">
        <f t="shared" si="13"/>
        <v>420</v>
      </c>
      <c r="L66" s="303">
        <f t="shared" si="14"/>
        <v>420</v>
      </c>
      <c r="M66" s="304"/>
      <c r="N66" s="305"/>
      <c r="O66" s="332"/>
      <c r="P66" s="304">
        <v>40900</v>
      </c>
      <c r="Q66" s="306">
        <f>P66*1.19</f>
        <v>48671</v>
      </c>
      <c r="R66" s="306"/>
      <c r="S66" s="383">
        <f t="shared" si="16"/>
        <v>50491.295400000003</v>
      </c>
      <c r="T66" s="384">
        <f t="shared" si="17"/>
        <v>50491</v>
      </c>
      <c r="U66" s="359">
        <f>T66*L66</f>
        <v>21206220</v>
      </c>
      <c r="V66" s="337">
        <f t="shared" si="18"/>
        <v>50491</v>
      </c>
    </row>
    <row r="67" spans="2:22" ht="14.25" customHeight="1">
      <c r="B67" s="588"/>
      <c r="C67" s="751"/>
      <c r="D67" s="599"/>
      <c r="E67" s="430">
        <v>10</v>
      </c>
      <c r="F67" s="431"/>
      <c r="G67" s="432"/>
      <c r="H67" s="433">
        <f t="shared" si="12"/>
        <v>0</v>
      </c>
      <c r="I67" s="414">
        <v>420</v>
      </c>
      <c r="J67" s="434"/>
      <c r="K67" s="360">
        <f t="shared" si="13"/>
        <v>420</v>
      </c>
      <c r="L67" s="355">
        <f t="shared" si="14"/>
        <v>420</v>
      </c>
      <c r="M67" s="308"/>
      <c r="N67" s="309"/>
      <c r="O67" s="361"/>
      <c r="P67" s="308">
        <v>40900</v>
      </c>
      <c r="Q67" s="319">
        <f>P67*1.19</f>
        <v>48671</v>
      </c>
      <c r="R67" s="319"/>
      <c r="S67" s="435">
        <f t="shared" si="16"/>
        <v>50491.295400000003</v>
      </c>
      <c r="T67" s="436">
        <f t="shared" si="17"/>
        <v>50491</v>
      </c>
      <c r="U67" s="362">
        <f>T67*L67</f>
        <v>21206220</v>
      </c>
      <c r="V67" s="363">
        <f t="shared" si="18"/>
        <v>50491</v>
      </c>
    </row>
    <row r="68" spans="2:22" ht="14.25" customHeight="1">
      <c r="B68" s="596" t="s">
        <v>72</v>
      </c>
      <c r="C68" s="597"/>
      <c r="D68" s="597"/>
      <c r="E68" s="405"/>
      <c r="F68" s="437"/>
      <c r="G68" s="437"/>
      <c r="H68" s="438"/>
      <c r="I68" s="439"/>
      <c r="J68" s="439"/>
      <c r="K68" s="354"/>
      <c r="L68" s="354"/>
      <c r="M68" s="357"/>
      <c r="N68" s="357"/>
      <c r="O68" s="357"/>
      <c r="P68" s="357"/>
      <c r="Q68" s="357"/>
      <c r="R68" s="357"/>
      <c r="S68" s="357"/>
      <c r="T68" s="373"/>
      <c r="U68" s="373">
        <f>SUM(U59:U67)</f>
        <v>553503504</v>
      </c>
      <c r="V68" s="406">
        <f>SUM(V59:V67)</f>
        <v>800552</v>
      </c>
    </row>
    <row r="69" spans="2:22" ht="15" customHeight="1">
      <c r="B69" s="20"/>
      <c r="C69" s="21"/>
      <c r="D69" s="182"/>
      <c r="E69" s="49"/>
      <c r="F69" s="50"/>
      <c r="G69" s="50"/>
      <c r="H69" s="20"/>
      <c r="I69" s="275"/>
      <c r="J69" s="275"/>
      <c r="K69" s="276"/>
      <c r="L69" s="276"/>
    </row>
    <row r="70" spans="2:22" ht="15" customHeight="1">
      <c r="B70" s="20"/>
      <c r="C70" s="21"/>
      <c r="D70" s="182"/>
      <c r="E70" s="49"/>
      <c r="F70" s="50"/>
      <c r="G70" s="50"/>
      <c r="H70" s="20"/>
      <c r="I70" s="275"/>
      <c r="J70" s="275"/>
      <c r="K70" s="276"/>
      <c r="L70" s="276"/>
    </row>
    <row r="71" spans="2:22" ht="15" customHeight="1">
      <c r="B71" s="536" t="s">
        <v>47</v>
      </c>
      <c r="C71" s="537"/>
      <c r="D71" s="537"/>
      <c r="E71" s="537"/>
      <c r="F71" s="537"/>
      <c r="G71" s="537"/>
      <c r="H71" s="537"/>
      <c r="I71" s="537"/>
      <c r="J71" s="537"/>
      <c r="K71" s="537"/>
      <c r="L71" s="538"/>
      <c r="M71" s="627" t="s">
        <v>59</v>
      </c>
      <c r="N71" s="628"/>
      <c r="O71" s="572" t="s">
        <v>60</v>
      </c>
      <c r="P71" s="572" t="s">
        <v>67</v>
      </c>
    </row>
    <row r="72" spans="2:22" ht="15" customHeight="1">
      <c r="B72" s="539"/>
      <c r="C72" s="540"/>
      <c r="D72" s="540"/>
      <c r="E72" s="540"/>
      <c r="F72" s="540"/>
      <c r="G72" s="540"/>
      <c r="H72" s="540"/>
      <c r="I72" s="540"/>
      <c r="J72" s="540"/>
      <c r="K72" s="540"/>
      <c r="L72" s="541"/>
      <c r="M72" s="629"/>
      <c r="N72" s="630"/>
      <c r="O72" s="573"/>
      <c r="P72" s="573"/>
    </row>
    <row r="73" spans="2:22" ht="15" customHeight="1">
      <c r="B73" s="514" t="s">
        <v>1</v>
      </c>
      <c r="C73" s="515"/>
      <c r="D73" s="515"/>
      <c r="E73" s="516"/>
      <c r="F73" s="517" t="s">
        <v>2</v>
      </c>
      <c r="G73" s="518"/>
      <c r="H73" s="520" t="s">
        <v>3</v>
      </c>
      <c r="I73" s="517" t="s">
        <v>4</v>
      </c>
      <c r="J73" s="518"/>
      <c r="K73" s="519"/>
      <c r="L73" s="565" t="s">
        <v>5</v>
      </c>
      <c r="M73" s="631"/>
      <c r="N73" s="632"/>
      <c r="O73" s="573"/>
      <c r="P73" s="573"/>
    </row>
    <row r="74" spans="2:22" ht="112.5">
      <c r="B74" s="374" t="s">
        <v>6</v>
      </c>
      <c r="C74" s="375" t="s">
        <v>7</v>
      </c>
      <c r="D74" s="376" t="s">
        <v>8</v>
      </c>
      <c r="E74" s="374" t="s">
        <v>10</v>
      </c>
      <c r="F74" s="377" t="s">
        <v>11</v>
      </c>
      <c r="G74" s="378" t="s">
        <v>12</v>
      </c>
      <c r="H74" s="567"/>
      <c r="I74" s="256" t="s">
        <v>13</v>
      </c>
      <c r="J74" s="256" t="s">
        <v>14</v>
      </c>
      <c r="K74" s="256" t="s">
        <v>15</v>
      </c>
      <c r="L74" s="568"/>
      <c r="M74" s="256" t="s">
        <v>62</v>
      </c>
      <c r="N74" s="256" t="s">
        <v>63</v>
      </c>
      <c r="O74" s="573"/>
      <c r="P74" s="573"/>
    </row>
    <row r="75" spans="2:22" ht="30" customHeight="1">
      <c r="B75" s="589">
        <v>19</v>
      </c>
      <c r="C75" s="603" t="str">
        <f>+'ESPECIFICACIONES TECNICAS '!C71</f>
        <v>Traje de seguridad de protección contra salpicadura de líquidos, color blanco,  cumple requisitos de las normas EN 13034 y EN 14126. elástico en capuchón, puños, cintura y tobillos. costuras cosidas y protegidas color blanco u otro color (selladas herméticamente).
Cierre de dos vías  con solapa sellable. Polaina del mismo material del traje, adherida al mismo o aparte, overol  en polipropileno -película laminada de polietileno. empaque individual.</v>
      </c>
      <c r="D75" s="606" t="s">
        <v>22</v>
      </c>
      <c r="E75" s="461" t="s">
        <v>25</v>
      </c>
      <c r="F75" s="460"/>
      <c r="G75" s="460">
        <v>30</v>
      </c>
      <c r="H75" s="461">
        <f>SUM(F75:G75)</f>
        <v>30</v>
      </c>
      <c r="I75" s="462"/>
      <c r="J75" s="463">
        <v>65</v>
      </c>
      <c r="K75" s="464">
        <f>SUM(I75:J75)</f>
        <v>65</v>
      </c>
      <c r="L75" s="464">
        <f>K75+H75</f>
        <v>95</v>
      </c>
      <c r="M75" s="465">
        <v>51000</v>
      </c>
      <c r="N75" s="465">
        <f>M75*(1+(N1/100))</f>
        <v>53652</v>
      </c>
      <c r="O75" s="465">
        <f>ROUND(N75,0)</f>
        <v>53652</v>
      </c>
      <c r="P75" s="466">
        <f>+O75*L75</f>
        <v>5096940</v>
      </c>
    </row>
    <row r="76" spans="2:22" ht="27.75" customHeight="1">
      <c r="B76" s="590"/>
      <c r="C76" s="604"/>
      <c r="D76" s="607"/>
      <c r="E76" s="445" t="s">
        <v>26</v>
      </c>
      <c r="F76" s="444"/>
      <c r="G76" s="444">
        <v>30</v>
      </c>
      <c r="H76" s="445">
        <f>SUM(F76:G76)</f>
        <v>30</v>
      </c>
      <c r="I76" s="446"/>
      <c r="J76" s="447">
        <v>250</v>
      </c>
      <c r="K76" s="448">
        <f>SUM(I76:J76)</f>
        <v>250</v>
      </c>
      <c r="L76" s="448">
        <f>K76+H76</f>
        <v>280</v>
      </c>
      <c r="M76" s="449">
        <v>51000</v>
      </c>
      <c r="N76" s="449">
        <f>M76*(1+(N1/100))</f>
        <v>53652</v>
      </c>
      <c r="O76" s="449">
        <f>ROUND(N76,0)</f>
        <v>53652</v>
      </c>
      <c r="P76" s="467">
        <f t="shared" ref="P76:P78" si="19">+O76*L76</f>
        <v>15022560</v>
      </c>
    </row>
    <row r="77" spans="2:22" ht="29.25" customHeight="1">
      <c r="B77" s="590"/>
      <c r="C77" s="604"/>
      <c r="D77" s="607"/>
      <c r="E77" s="450" t="s">
        <v>27</v>
      </c>
      <c r="F77" s="451"/>
      <c r="G77" s="451">
        <v>30</v>
      </c>
      <c r="H77" s="445">
        <f>SUM(F77:G77)</f>
        <v>30</v>
      </c>
      <c r="I77" s="446"/>
      <c r="J77" s="447">
        <v>200</v>
      </c>
      <c r="K77" s="448">
        <f>SUM(I77:J77)</f>
        <v>200</v>
      </c>
      <c r="L77" s="448">
        <f>K77+H77</f>
        <v>230</v>
      </c>
      <c r="M77" s="449">
        <v>51000</v>
      </c>
      <c r="N77" s="449">
        <f>M77*(1+(N1/100))</f>
        <v>53652</v>
      </c>
      <c r="O77" s="449">
        <f>ROUND(N77,0)</f>
        <v>53652</v>
      </c>
      <c r="P77" s="467">
        <f t="shared" si="19"/>
        <v>12339960</v>
      </c>
    </row>
    <row r="78" spans="2:22" ht="22.5" customHeight="1">
      <c r="B78" s="591"/>
      <c r="C78" s="605"/>
      <c r="D78" s="608"/>
      <c r="E78" s="468" t="s">
        <v>28</v>
      </c>
      <c r="F78" s="469"/>
      <c r="G78" s="469">
        <v>10</v>
      </c>
      <c r="H78" s="470">
        <f>SUM(F78:G78)</f>
        <v>10</v>
      </c>
      <c r="I78" s="471"/>
      <c r="J78" s="472">
        <v>300</v>
      </c>
      <c r="K78" s="473">
        <f>SUM(I78:J78)</f>
        <v>300</v>
      </c>
      <c r="L78" s="473">
        <f>K78+H78</f>
        <v>310</v>
      </c>
      <c r="M78" s="474">
        <v>51000</v>
      </c>
      <c r="N78" s="474">
        <f>M78*(1+(N1/100))</f>
        <v>53652</v>
      </c>
      <c r="O78" s="474">
        <f>ROUND(N78,0)</f>
        <v>53652</v>
      </c>
      <c r="P78" s="475">
        <f t="shared" si="19"/>
        <v>16632120</v>
      </c>
    </row>
    <row r="79" spans="2:22" ht="22.5" customHeight="1">
      <c r="B79" s="644" t="s">
        <v>73</v>
      </c>
      <c r="C79" s="645"/>
      <c r="D79" s="645"/>
      <c r="E79" s="452"/>
      <c r="F79" s="453"/>
      <c r="G79" s="453"/>
      <c r="H79" s="454"/>
      <c r="I79" s="455"/>
      <c r="J79" s="456"/>
      <c r="K79" s="457"/>
      <c r="L79" s="457"/>
      <c r="M79" s="458"/>
      <c r="N79" s="458"/>
      <c r="O79" s="458">
        <f>SUM(O75:O78)</f>
        <v>214608</v>
      </c>
      <c r="P79" s="459">
        <f>SUM(P75:P78)</f>
        <v>49091580</v>
      </c>
    </row>
    <row r="80" spans="2:22">
      <c r="B80" s="20"/>
      <c r="C80" s="21"/>
      <c r="D80" s="22"/>
      <c r="E80" s="20"/>
      <c r="F80" s="22"/>
      <c r="G80" s="22"/>
      <c r="H80" s="20"/>
      <c r="I80" s="275"/>
      <c r="J80" s="275"/>
      <c r="K80" s="276"/>
      <c r="L80" s="276"/>
    </row>
    <row r="81" spans="2:22">
      <c r="B81" s="20"/>
      <c r="C81" s="21"/>
      <c r="D81" s="22"/>
      <c r="E81" s="20"/>
      <c r="F81" s="22"/>
      <c r="G81" s="22"/>
      <c r="H81" s="20"/>
      <c r="I81" s="275"/>
      <c r="J81" s="275"/>
      <c r="K81" s="276"/>
      <c r="L81" s="276"/>
    </row>
    <row r="82" spans="2:22" ht="22.5" customHeight="1">
      <c r="B82" s="536" t="s">
        <v>49</v>
      </c>
      <c r="C82" s="537"/>
      <c r="D82" s="537"/>
      <c r="E82" s="537"/>
      <c r="F82" s="537"/>
      <c r="G82" s="537"/>
      <c r="H82" s="537"/>
      <c r="I82" s="537"/>
      <c r="J82" s="537"/>
      <c r="K82" s="537"/>
      <c r="L82" s="538"/>
      <c r="M82" s="638" t="s">
        <v>59</v>
      </c>
      <c r="N82" s="639"/>
      <c r="O82" s="572" t="s">
        <v>60</v>
      </c>
      <c r="P82" s="536" t="s">
        <v>61</v>
      </c>
      <c r="Q82" s="537"/>
      <c r="R82" s="537"/>
      <c r="S82" s="537"/>
      <c r="T82" s="537"/>
      <c r="U82" s="538"/>
      <c r="V82" s="572" t="s">
        <v>60</v>
      </c>
    </row>
    <row r="83" spans="2:22" ht="22.5" customHeight="1">
      <c r="B83" s="539"/>
      <c r="C83" s="540"/>
      <c r="D83" s="540"/>
      <c r="E83" s="540"/>
      <c r="F83" s="540"/>
      <c r="G83" s="540"/>
      <c r="H83" s="540"/>
      <c r="I83" s="540"/>
      <c r="J83" s="540"/>
      <c r="K83" s="540"/>
      <c r="L83" s="541"/>
      <c r="M83" s="640"/>
      <c r="N83" s="641"/>
      <c r="O83" s="573"/>
      <c r="P83" s="633"/>
      <c r="Q83" s="634"/>
      <c r="R83" s="634"/>
      <c r="S83" s="634"/>
      <c r="T83" s="634"/>
      <c r="U83" s="635"/>
      <c r="V83" s="573"/>
    </row>
    <row r="84" spans="2:22" ht="22.5" customHeight="1">
      <c r="B84" s="514" t="s">
        <v>1</v>
      </c>
      <c r="C84" s="515"/>
      <c r="D84" s="515"/>
      <c r="E84" s="516"/>
      <c r="F84" s="517" t="s">
        <v>2</v>
      </c>
      <c r="G84" s="518"/>
      <c r="H84" s="520" t="s">
        <v>3</v>
      </c>
      <c r="I84" s="517" t="s">
        <v>4</v>
      </c>
      <c r="J84" s="518"/>
      <c r="K84" s="519"/>
      <c r="L84" s="565" t="s">
        <v>5</v>
      </c>
      <c r="M84" s="642"/>
      <c r="N84" s="643"/>
      <c r="O84" s="573"/>
      <c r="P84" s="539"/>
      <c r="Q84" s="540"/>
      <c r="R84" s="540"/>
      <c r="S84" s="540"/>
      <c r="T84" s="540"/>
      <c r="U84" s="541"/>
      <c r="V84" s="573"/>
    </row>
    <row r="85" spans="2:22" ht="113.25" thickBot="1">
      <c r="B85" s="257" t="s">
        <v>6</v>
      </c>
      <c r="C85" s="258" t="s">
        <v>7</v>
      </c>
      <c r="D85" s="259" t="s">
        <v>8</v>
      </c>
      <c r="E85" s="257" t="s">
        <v>10</v>
      </c>
      <c r="F85" s="261" t="s">
        <v>11</v>
      </c>
      <c r="G85" s="262" t="s">
        <v>12</v>
      </c>
      <c r="H85" s="521"/>
      <c r="I85" s="260" t="s">
        <v>13</v>
      </c>
      <c r="J85" s="260" t="s">
        <v>14</v>
      </c>
      <c r="K85" s="260" t="s">
        <v>15</v>
      </c>
      <c r="L85" s="566"/>
      <c r="M85" s="256" t="s">
        <v>62</v>
      </c>
      <c r="N85" s="256" t="s">
        <v>63</v>
      </c>
      <c r="O85" s="574"/>
      <c r="P85" s="256" t="s">
        <v>64</v>
      </c>
      <c r="Q85" s="256" t="s">
        <v>65</v>
      </c>
      <c r="R85" s="256"/>
      <c r="S85" s="256"/>
      <c r="T85" s="256" t="s">
        <v>66</v>
      </c>
      <c r="U85" s="256" t="s">
        <v>67</v>
      </c>
      <c r="V85" s="573"/>
    </row>
    <row r="86" spans="2:22" ht="40.5" customHeight="1" thickBot="1">
      <c r="B86" s="592">
        <v>20</v>
      </c>
      <c r="C86" s="594" t="str">
        <f>+'ESPECIFICACIONES TECNICAS '!C81</f>
        <v>Guantes contra el corte en malla de acero inoxidable, cinco (5) dedos, manilla y broche 100% en acero inoxidable (sin telas, fibras o plástico), anillos microsoldados herméticamente (resortes de ajuste se encuentran localizados al interior del guante), guante ambidiestro, que cumpla con la Norma EN 1082 ó EN 1082-1 **.</v>
      </c>
      <c r="D86" s="790" t="s">
        <v>22</v>
      </c>
      <c r="E86" s="190" t="s">
        <v>51</v>
      </c>
      <c r="F86" s="191"/>
      <c r="G86" s="236"/>
      <c r="H86" s="33">
        <f>SUM(F86:G86)</f>
        <v>0</v>
      </c>
      <c r="I86" s="263">
        <v>5</v>
      </c>
      <c r="J86" s="264"/>
      <c r="K86" s="265">
        <f>SUM(I86:J86)</f>
        <v>5</v>
      </c>
      <c r="L86" s="299">
        <f>K86+H86</f>
        <v>5</v>
      </c>
      <c r="M86" s="300"/>
      <c r="N86" s="301"/>
      <c r="O86" s="331"/>
      <c r="P86" s="300">
        <v>455000</v>
      </c>
      <c r="Q86" s="302">
        <f>P86*1.19</f>
        <v>541450</v>
      </c>
      <c r="R86" s="302"/>
      <c r="S86" s="302"/>
      <c r="T86" s="302">
        <f>ROUND((Q86*(1+(3.74/100))),0)</f>
        <v>561700</v>
      </c>
      <c r="U86" s="301">
        <f>T86*L86</f>
        <v>2808500</v>
      </c>
      <c r="V86" s="339">
        <f>ROUND(T86,0)</f>
        <v>561700</v>
      </c>
    </row>
    <row r="87" spans="2:22" ht="40.5" customHeight="1" thickBot="1">
      <c r="B87" s="680"/>
      <c r="C87" s="684"/>
      <c r="D87" s="750"/>
      <c r="E87" s="793" t="s">
        <v>45</v>
      </c>
      <c r="F87" s="188"/>
      <c r="G87" s="794"/>
      <c r="H87" s="41">
        <f>SUM(F87:G87)</f>
        <v>0</v>
      </c>
      <c r="I87" s="271">
        <v>5</v>
      </c>
      <c r="J87" s="272"/>
      <c r="K87" s="273">
        <f>SUM(I87:J87)</f>
        <v>5</v>
      </c>
      <c r="L87" s="307">
        <f>K87+H87</f>
        <v>5</v>
      </c>
      <c r="M87" s="310"/>
      <c r="N87" s="312"/>
      <c r="O87" s="333"/>
      <c r="P87" s="310">
        <v>455000</v>
      </c>
      <c r="Q87" s="311">
        <f>P87*1.19</f>
        <v>541450</v>
      </c>
      <c r="R87" s="311"/>
      <c r="S87" s="311"/>
      <c r="T87" s="329">
        <f>ROUND((Q87*(1+(3.74/100))),0)</f>
        <v>561700</v>
      </c>
      <c r="U87" s="312">
        <f>T87*L87</f>
        <v>2808500</v>
      </c>
      <c r="V87" s="815">
        <f>ROUND(T87,0)</f>
        <v>561700</v>
      </c>
    </row>
    <row r="88" spans="2:22" ht="26.25" customHeight="1">
      <c r="B88" s="593">
        <v>21</v>
      </c>
      <c r="C88" s="595" t="str">
        <f>+C86</f>
        <v>Guantes contra el corte en malla de acero inoxidable, cinco (5) dedos, manilla y broche 100% en acero inoxidable (sin telas, fibras o plástico), anillos microsoldados herméticamente (resortes de ajuste se encuentran localizados al interior del guante), guante ambidiestro, que cumpla con la Norma EN 1082 ó EN 1082-1 **.</v>
      </c>
      <c r="D88" s="749" t="str">
        <f>+D86</f>
        <v>UNIDAD</v>
      </c>
      <c r="E88" s="420" t="s">
        <v>25</v>
      </c>
      <c r="F88" s="742"/>
      <c r="G88" s="791"/>
      <c r="H88" s="744">
        <f>SUM(F88:G88)</f>
        <v>0</v>
      </c>
      <c r="I88" s="745">
        <v>5</v>
      </c>
      <c r="J88" s="746">
        <v>13</v>
      </c>
      <c r="K88" s="426">
        <f>SUM(I88:J88)</f>
        <v>18</v>
      </c>
      <c r="L88" s="356">
        <f>K88+H88</f>
        <v>18</v>
      </c>
      <c r="M88" s="814">
        <v>326535.53999999998</v>
      </c>
      <c r="N88" s="320">
        <f>M88*(1+(N1/100))</f>
        <v>343515.38808</v>
      </c>
      <c r="O88" s="335">
        <f>ROUND(N88,0)</f>
        <v>343515</v>
      </c>
      <c r="P88" s="315"/>
      <c r="Q88" s="383"/>
      <c r="R88" s="383"/>
      <c r="S88" s="383"/>
      <c r="T88" s="383"/>
      <c r="U88" s="320">
        <f>+O88*L88</f>
        <v>6183270</v>
      </c>
      <c r="V88" s="389">
        <f>+O88</f>
        <v>343515</v>
      </c>
    </row>
    <row r="89" spans="2:22" ht="26.25" customHeight="1">
      <c r="B89" s="593"/>
      <c r="C89" s="595"/>
      <c r="D89" s="749"/>
      <c r="E89" s="68" t="s">
        <v>26</v>
      </c>
      <c r="F89" s="35"/>
      <c r="G89" s="69">
        <v>2</v>
      </c>
      <c r="H89" s="37">
        <f>SUM(F89:G89)</f>
        <v>2</v>
      </c>
      <c r="I89" s="267">
        <v>5</v>
      </c>
      <c r="J89" s="268">
        <v>22</v>
      </c>
      <c r="K89" s="269">
        <f>SUM(I89:J89)</f>
        <v>27</v>
      </c>
      <c r="L89" s="303">
        <f>K89+H89</f>
        <v>29</v>
      </c>
      <c r="M89" s="476">
        <v>326535.53999999998</v>
      </c>
      <c r="N89" s="305">
        <f>M89*(1+(N1/100))</f>
        <v>343515.38808</v>
      </c>
      <c r="O89" s="332">
        <f>ROUND(N89,0)</f>
        <v>343515</v>
      </c>
      <c r="P89" s="304"/>
      <c r="Q89" s="306"/>
      <c r="R89" s="306"/>
      <c r="S89" s="306"/>
      <c r="T89" s="306"/>
      <c r="U89" s="305">
        <f t="shared" ref="U89:U90" si="20">+O89*L89</f>
        <v>9961935</v>
      </c>
      <c r="V89" s="337">
        <f t="shared" ref="V89:V90" si="21">+O89</f>
        <v>343515</v>
      </c>
    </row>
    <row r="90" spans="2:22" ht="26.25" customHeight="1" thickBot="1">
      <c r="B90" s="811"/>
      <c r="C90" s="812"/>
      <c r="D90" s="813"/>
      <c r="E90" s="430" t="s">
        <v>27</v>
      </c>
      <c r="F90" s="480"/>
      <c r="G90" s="481"/>
      <c r="H90" s="443">
        <f>SUM(F90:G90)</f>
        <v>0</v>
      </c>
      <c r="I90" s="290">
        <v>5</v>
      </c>
      <c r="J90" s="482">
        <v>20</v>
      </c>
      <c r="K90" s="360">
        <f>SUM(I90:J90)</f>
        <v>25</v>
      </c>
      <c r="L90" s="355">
        <f>K90+H90</f>
        <v>25</v>
      </c>
      <c r="M90" s="308">
        <v>326535.53999999998</v>
      </c>
      <c r="N90" s="309">
        <f>M90*(1+(N1/100))</f>
        <v>343515.38808</v>
      </c>
      <c r="O90" s="361">
        <f>ROUND(N90,0)</f>
        <v>343515</v>
      </c>
      <c r="P90" s="308"/>
      <c r="Q90" s="319"/>
      <c r="R90" s="319"/>
      <c r="S90" s="319"/>
      <c r="T90" s="319"/>
      <c r="U90" s="309">
        <f t="shared" si="20"/>
        <v>8587875</v>
      </c>
      <c r="V90" s="363">
        <f t="shared" si="21"/>
        <v>343515</v>
      </c>
    </row>
    <row r="91" spans="2:22" ht="12" thickBot="1">
      <c r="B91" s="636" t="s">
        <v>74</v>
      </c>
      <c r="C91" s="637"/>
      <c r="D91" s="637"/>
      <c r="E91" s="477"/>
      <c r="F91" s="478"/>
      <c r="G91" s="478"/>
      <c r="H91" s="440"/>
      <c r="I91" s="441"/>
      <c r="J91" s="441"/>
      <c r="K91" s="442"/>
      <c r="L91" s="442"/>
      <c r="M91" s="479"/>
      <c r="N91" s="479"/>
      <c r="O91" s="479"/>
      <c r="P91" s="479"/>
      <c r="Q91" s="479"/>
      <c r="R91" s="479"/>
      <c r="S91" s="479"/>
      <c r="T91" s="479"/>
      <c r="U91" s="483">
        <f>SUM(U86:U90)</f>
        <v>30350080</v>
      </c>
      <c r="V91" s="816">
        <f>SUM(V86:V90)</f>
        <v>2153945</v>
      </c>
    </row>
    <row r="92" spans="2:22">
      <c r="B92" s="63"/>
      <c r="C92" s="22"/>
      <c r="D92" s="182"/>
      <c r="E92" s="49"/>
      <c r="F92" s="50"/>
      <c r="G92" s="50"/>
      <c r="H92" s="20"/>
      <c r="I92" s="275"/>
      <c r="J92" s="275"/>
      <c r="K92" s="276"/>
      <c r="L92" s="276"/>
    </row>
    <row r="93" spans="2:22">
      <c r="B93" s="50"/>
      <c r="C93" s="50"/>
      <c r="D93" s="182"/>
      <c r="E93" s="49"/>
      <c r="F93" s="49"/>
      <c r="G93" s="49"/>
      <c r="H93" s="49"/>
    </row>
    <row r="95" spans="2:22">
      <c r="U95" s="484"/>
    </row>
    <row r="103" spans="21:21">
      <c r="U103" s="485"/>
    </row>
  </sheetData>
  <mergeCells count="95">
    <mergeCell ref="B60:B63"/>
    <mergeCell ref="C86:C87"/>
    <mergeCell ref="B86:B87"/>
    <mergeCell ref="D86:D87"/>
    <mergeCell ref="B88:B90"/>
    <mergeCell ref="C88:C90"/>
    <mergeCell ref="D88:D90"/>
    <mergeCell ref="B31:B33"/>
    <mergeCell ref="C31:C33"/>
    <mergeCell ref="D31:D33"/>
    <mergeCell ref="B34:B35"/>
    <mergeCell ref="C34:C35"/>
    <mergeCell ref="D34:D35"/>
    <mergeCell ref="B91:D91"/>
    <mergeCell ref="P82:U84"/>
    <mergeCell ref="F73:G73"/>
    <mergeCell ref="I73:K73"/>
    <mergeCell ref="F84:G84"/>
    <mergeCell ref="I84:K84"/>
    <mergeCell ref="H73:H74"/>
    <mergeCell ref="H84:H85"/>
    <mergeCell ref="P71:P74"/>
    <mergeCell ref="M82:N84"/>
    <mergeCell ref="O71:O74"/>
    <mergeCell ref="O82:O85"/>
    <mergeCell ref="L84:L85"/>
    <mergeCell ref="B82:L83"/>
    <mergeCell ref="B71:L72"/>
    <mergeCell ref="B79:D79"/>
    <mergeCell ref="O44:O47"/>
    <mergeCell ref="O55:O58"/>
    <mergeCell ref="P44:U46"/>
    <mergeCell ref="P2:U4"/>
    <mergeCell ref="P55:U57"/>
    <mergeCell ref="L73:L74"/>
    <mergeCell ref="M2:N4"/>
    <mergeCell ref="M26:N28"/>
    <mergeCell ref="M44:N46"/>
    <mergeCell ref="M55:N57"/>
    <mergeCell ref="M71:N73"/>
    <mergeCell ref="C64:C67"/>
    <mergeCell ref="C75:C78"/>
    <mergeCell ref="D75:D78"/>
    <mergeCell ref="F46:G46"/>
    <mergeCell ref="I46:K46"/>
    <mergeCell ref="F57:G57"/>
    <mergeCell ref="I57:K57"/>
    <mergeCell ref="H46:H47"/>
    <mergeCell ref="C60:C63"/>
    <mergeCell ref="D60:D63"/>
    <mergeCell ref="B73:E73"/>
    <mergeCell ref="B84:E84"/>
    <mergeCell ref="B46:E46"/>
    <mergeCell ref="B57:E57"/>
    <mergeCell ref="B64:B67"/>
    <mergeCell ref="B75:B78"/>
    <mergeCell ref="B52:D52"/>
    <mergeCell ref="B68:D68"/>
    <mergeCell ref="D64:D67"/>
    <mergeCell ref="B55:L56"/>
    <mergeCell ref="V82:V85"/>
    <mergeCell ref="B38:B40"/>
    <mergeCell ref="D18:D22"/>
    <mergeCell ref="B23:D23"/>
    <mergeCell ref="B28:E28"/>
    <mergeCell ref="F28:G28"/>
    <mergeCell ref="I28:K28"/>
    <mergeCell ref="H28:H29"/>
    <mergeCell ref="B18:B22"/>
    <mergeCell ref="L28:L29"/>
    <mergeCell ref="L46:L47"/>
    <mergeCell ref="L57:L58"/>
    <mergeCell ref="V2:V5"/>
    <mergeCell ref="U26:U29"/>
    <mergeCell ref="V44:V47"/>
    <mergeCell ref="V55:V58"/>
    <mergeCell ref="I4:K4"/>
    <mergeCell ref="B2:L3"/>
    <mergeCell ref="B26:L27"/>
    <mergeCell ref="D38:D40"/>
    <mergeCell ref="C38:C40"/>
    <mergeCell ref="H57:H58"/>
    <mergeCell ref="B41:D41"/>
    <mergeCell ref="B44:L45"/>
    <mergeCell ref="P26:T28"/>
    <mergeCell ref="O2:O5"/>
    <mergeCell ref="O26:O29"/>
    <mergeCell ref="H4:H5"/>
    <mergeCell ref="L4:L5"/>
    <mergeCell ref="C18:C22"/>
    <mergeCell ref="B4:E4"/>
    <mergeCell ref="F4:G4"/>
    <mergeCell ref="B6:B14"/>
    <mergeCell ref="C6:C14"/>
    <mergeCell ref="D6:D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10"/>
  <sheetViews>
    <sheetView topLeftCell="A30" workbookViewId="0">
      <selection activeCell="C33" sqref="C33:C34"/>
    </sheetView>
    <sheetView workbookViewId="1"/>
  </sheetViews>
  <sheetFormatPr baseColWidth="10" defaultColWidth="11.42578125" defaultRowHeight="13.5" customHeight="1"/>
  <cols>
    <col min="3" max="3" width="44.42578125" customWidth="1"/>
    <col min="4" max="4" width="14" customWidth="1"/>
    <col min="6" max="11" width="11.42578125" customWidth="1"/>
    <col min="12" max="12" width="14.28515625" customWidth="1"/>
    <col min="13" max="13" width="17.42578125" customWidth="1"/>
    <col min="14" max="14" width="18.28515625" customWidth="1"/>
    <col min="15" max="15" width="17.42578125" customWidth="1"/>
    <col min="16" max="16" width="17.5703125" customWidth="1"/>
    <col min="17" max="17" width="19" customWidth="1"/>
    <col min="18" max="18" width="17.5703125" customWidth="1"/>
    <col min="19" max="19" width="18.140625" customWidth="1"/>
    <col min="20" max="20" width="18" customWidth="1"/>
    <col min="21" max="21" width="17.7109375" customWidth="1"/>
    <col min="22" max="22" width="17" customWidth="1"/>
    <col min="23" max="23" width="17.28515625" customWidth="1"/>
    <col min="24" max="24" width="16.5703125" customWidth="1"/>
    <col min="25" max="25" width="18.85546875" customWidth="1"/>
    <col min="26" max="26" width="16.7109375" customWidth="1"/>
  </cols>
  <sheetData>
    <row r="1" spans="1:24" ht="15">
      <c r="M1" t="s">
        <v>53</v>
      </c>
      <c r="N1" s="74">
        <v>5.2</v>
      </c>
      <c r="O1" s="340" t="s">
        <v>75</v>
      </c>
      <c r="P1">
        <v>3.74</v>
      </c>
      <c r="S1" s="673" t="s">
        <v>76</v>
      </c>
      <c r="T1" s="674"/>
      <c r="U1" s="646">
        <f>P6+P29+P46+P56+P71+P81</f>
        <v>989498876</v>
      </c>
      <c r="V1" s="675"/>
      <c r="W1" s="646">
        <f>W6+W29+W46+W56+W71+W81</f>
        <v>989498876</v>
      </c>
      <c r="X1" s="647"/>
    </row>
    <row r="2" spans="1:24" ht="15" customHeight="1">
      <c r="B2" s="665" t="s">
        <v>0</v>
      </c>
      <c r="C2" s="666"/>
      <c r="D2" s="666"/>
      <c r="E2" s="666"/>
      <c r="F2" s="666"/>
      <c r="G2" s="666"/>
      <c r="H2" s="666"/>
      <c r="I2" s="666"/>
      <c r="J2" s="666"/>
      <c r="K2" s="666"/>
      <c r="L2" s="667"/>
      <c r="M2" s="654" t="s">
        <v>77</v>
      </c>
      <c r="N2" s="654" t="s">
        <v>78</v>
      </c>
      <c r="O2" s="654" t="s">
        <v>79</v>
      </c>
      <c r="P2" s="654" t="s">
        <v>80</v>
      </c>
      <c r="Q2" s="665" t="s">
        <v>81</v>
      </c>
      <c r="R2" s="666"/>
      <c r="S2" s="666"/>
      <c r="T2" s="666"/>
      <c r="U2" s="666"/>
      <c r="V2" s="666"/>
      <c r="W2" s="667"/>
    </row>
    <row r="3" spans="1:24" ht="15">
      <c r="B3" s="668"/>
      <c r="C3" s="669"/>
      <c r="D3" s="669"/>
      <c r="E3" s="669"/>
      <c r="F3" s="669"/>
      <c r="G3" s="669"/>
      <c r="H3" s="669"/>
      <c r="I3" s="669"/>
      <c r="J3" s="669"/>
      <c r="K3" s="669"/>
      <c r="L3" s="670"/>
      <c r="M3" s="655"/>
      <c r="N3" s="655"/>
      <c r="O3" s="655"/>
      <c r="P3" s="655"/>
      <c r="Q3" s="668"/>
      <c r="R3" s="669"/>
      <c r="S3" s="669"/>
      <c r="T3" s="669"/>
      <c r="U3" s="669"/>
      <c r="V3" s="669"/>
      <c r="W3" s="670"/>
    </row>
    <row r="4" spans="1:24" ht="20.25" customHeight="1">
      <c r="A4" s="3"/>
      <c r="B4" s="648" t="s">
        <v>1</v>
      </c>
      <c r="C4" s="649"/>
      <c r="D4" s="649"/>
      <c r="E4" s="650"/>
      <c r="F4" s="651" t="s">
        <v>2</v>
      </c>
      <c r="G4" s="652"/>
      <c r="H4" s="676" t="s">
        <v>3</v>
      </c>
      <c r="I4" s="651" t="s">
        <v>4</v>
      </c>
      <c r="J4" s="652"/>
      <c r="K4" s="653"/>
      <c r="L4" s="663" t="s">
        <v>5</v>
      </c>
      <c r="M4" s="655"/>
      <c r="N4" s="655"/>
      <c r="O4" s="655"/>
      <c r="P4" s="655"/>
      <c r="Q4" s="651" t="s">
        <v>2</v>
      </c>
      <c r="R4" s="652"/>
      <c r="S4" s="710" t="s">
        <v>82</v>
      </c>
      <c r="T4" s="651" t="s">
        <v>4</v>
      </c>
      <c r="U4" s="652"/>
      <c r="V4" s="653"/>
      <c r="W4" s="663" t="s">
        <v>67</v>
      </c>
    </row>
    <row r="5" spans="1:24" ht="90.75" thickBot="1">
      <c r="B5" s="5" t="s">
        <v>6</v>
      </c>
      <c r="C5" s="6" t="s">
        <v>7</v>
      </c>
      <c r="D5" s="7" t="s">
        <v>8</v>
      </c>
      <c r="E5" s="5" t="s">
        <v>10</v>
      </c>
      <c r="F5" s="8" t="s">
        <v>11</v>
      </c>
      <c r="G5" s="9" t="s">
        <v>12</v>
      </c>
      <c r="H5" s="677"/>
      <c r="I5" s="75" t="s">
        <v>13</v>
      </c>
      <c r="J5" s="75" t="s">
        <v>14</v>
      </c>
      <c r="K5" s="75" t="s">
        <v>15</v>
      </c>
      <c r="L5" s="664"/>
      <c r="M5" s="655"/>
      <c r="N5" s="655"/>
      <c r="O5" s="656"/>
      <c r="P5" s="656"/>
      <c r="Q5" s="130" t="s">
        <v>11</v>
      </c>
      <c r="R5" s="131" t="s">
        <v>12</v>
      </c>
      <c r="S5" s="711"/>
      <c r="T5" s="4" t="s">
        <v>13</v>
      </c>
      <c r="U5" s="4" t="s">
        <v>14</v>
      </c>
      <c r="V5" s="4" t="s">
        <v>83</v>
      </c>
      <c r="W5" s="664"/>
    </row>
    <row r="6" spans="1:24" ht="15" customHeight="1">
      <c r="B6" s="575">
        <v>1</v>
      </c>
      <c r="C6" s="818" t="str">
        <f>'ESPECIFICACIONES TECNICAS '!C6:C17</f>
        <v>Calzado en color blanco, en material plástico etilenvinilacetato (EVA) con características impermeabilizantes que evitan la proliferación de bacterias, de fácil limpieza, plantilla con diseño ergonómico cuenta con inserto antideslizante en la suela lo cual hace que su resistencia al resbalamiento cumpla las condiciones a las normas técnicas NTC-ISO 2034, con suela comprobadamente antideslizante en cuartos fríos, piso húmedo ,liviano, capellada que protege toda la longitud del empeine lo que brinda protección contra salpicadura, apto para el trabajo en sala de necropsias.</v>
      </c>
      <c r="D6" s="733" t="s">
        <v>17</v>
      </c>
      <c r="E6" s="10">
        <v>34</v>
      </c>
      <c r="F6" s="12"/>
      <c r="G6" s="11"/>
      <c r="H6" s="10">
        <f>SUM(F6:G6)</f>
        <v>0</v>
      </c>
      <c r="I6" s="76">
        <v>10</v>
      </c>
      <c r="J6" s="77"/>
      <c r="K6" s="78">
        <f>SUM(I6:J6)</f>
        <v>10</v>
      </c>
      <c r="L6" s="79">
        <f t="shared" ref="L6:L22" si="0">K6+H6</f>
        <v>10</v>
      </c>
      <c r="M6" s="197">
        <f>'ESTUDIO DE MERCADO '!O6</f>
        <v>117020</v>
      </c>
      <c r="N6" s="80">
        <f t="shared" ref="N6:N22" si="1">M6*L6</f>
        <v>1170200</v>
      </c>
      <c r="O6" s="685">
        <f>SUM(N6:N17)</f>
        <v>22133775</v>
      </c>
      <c r="P6" s="657">
        <f>SUM(O6:O22)</f>
        <v>23781423</v>
      </c>
      <c r="Q6" s="132">
        <f t="shared" ref="Q6:Q22" si="2">M6*F6</f>
        <v>0</v>
      </c>
      <c r="R6" s="133">
        <f t="shared" ref="R6:R22" si="3">M6*G6</f>
        <v>0</v>
      </c>
      <c r="S6" s="134">
        <f>SUM(Q6:R6)</f>
        <v>0</v>
      </c>
      <c r="T6" s="135">
        <f t="shared" ref="T6:T22" si="4">M6*I6</f>
        <v>1170200</v>
      </c>
      <c r="U6" s="133">
        <f t="shared" ref="U6:U22" si="5">M6*J6</f>
        <v>0</v>
      </c>
      <c r="V6" s="134">
        <f>SUM(T6:U6)</f>
        <v>1170200</v>
      </c>
      <c r="W6" s="660">
        <f>V23+S23</f>
        <v>23781423</v>
      </c>
    </row>
    <row r="7" spans="1:24" ht="15">
      <c r="B7" s="576"/>
      <c r="C7" s="819"/>
      <c r="D7" s="734"/>
      <c r="E7" s="13">
        <v>35</v>
      </c>
      <c r="F7" s="15"/>
      <c r="G7" s="14"/>
      <c r="H7" s="13">
        <f>SUM(F7:G7)</f>
        <v>0</v>
      </c>
      <c r="I7" s="82">
        <v>10</v>
      </c>
      <c r="J7" s="83"/>
      <c r="K7" s="84">
        <f t="shared" ref="K7:K64" si="6">SUM(I7:J7)</f>
        <v>10</v>
      </c>
      <c r="L7" s="85">
        <f t="shared" si="0"/>
        <v>10</v>
      </c>
      <c r="M7" s="122">
        <f>'ESTUDIO DE MERCADO '!O7</f>
        <v>117020</v>
      </c>
      <c r="N7" s="86">
        <f t="shared" si="1"/>
        <v>1170200</v>
      </c>
      <c r="O7" s="686"/>
      <c r="P7" s="658"/>
      <c r="Q7" s="136">
        <f t="shared" si="2"/>
        <v>0</v>
      </c>
      <c r="R7" s="137">
        <f t="shared" si="3"/>
        <v>0</v>
      </c>
      <c r="S7" s="138">
        <f>SUM(Q7:R7)</f>
        <v>0</v>
      </c>
      <c r="T7" s="139">
        <f t="shared" si="4"/>
        <v>1170200</v>
      </c>
      <c r="U7" s="137">
        <f t="shared" si="5"/>
        <v>0</v>
      </c>
      <c r="V7" s="138">
        <f>SUM(T7:U7)</f>
        <v>1170200</v>
      </c>
      <c r="W7" s="661"/>
    </row>
    <row r="8" spans="1:24" ht="15">
      <c r="B8" s="576"/>
      <c r="C8" s="819"/>
      <c r="D8" s="734"/>
      <c r="E8" s="13">
        <v>36</v>
      </c>
      <c r="F8" s="15"/>
      <c r="G8" s="14"/>
      <c r="H8" s="13">
        <f t="shared" ref="H8:H71" si="7">SUM(F8:G8)</f>
        <v>0</v>
      </c>
      <c r="I8" s="82">
        <v>10</v>
      </c>
      <c r="J8" s="83"/>
      <c r="K8" s="84">
        <f t="shared" si="6"/>
        <v>10</v>
      </c>
      <c r="L8" s="85">
        <f t="shared" si="0"/>
        <v>10</v>
      </c>
      <c r="M8" s="122">
        <f>'ESTUDIO DE MERCADO '!O8</f>
        <v>117020</v>
      </c>
      <c r="N8" s="86">
        <f t="shared" si="1"/>
        <v>1170200</v>
      </c>
      <c r="O8" s="686"/>
      <c r="P8" s="658"/>
      <c r="Q8" s="136">
        <f t="shared" si="2"/>
        <v>0</v>
      </c>
      <c r="R8" s="137">
        <f t="shared" si="3"/>
        <v>0</v>
      </c>
      <c r="S8" s="138">
        <f t="shared" ref="S8:S23" si="8">SUM(Q8:R8)</f>
        <v>0</v>
      </c>
      <c r="T8" s="139">
        <f t="shared" si="4"/>
        <v>1170200</v>
      </c>
      <c r="U8" s="137">
        <f t="shared" si="5"/>
        <v>0</v>
      </c>
      <c r="V8" s="138">
        <f t="shared" ref="V8:V23" si="9">SUM(T8:U8)</f>
        <v>1170200</v>
      </c>
      <c r="W8" s="661"/>
    </row>
    <row r="9" spans="1:24" ht="15">
      <c r="B9" s="576"/>
      <c r="C9" s="819"/>
      <c r="D9" s="734"/>
      <c r="E9" s="13">
        <v>37</v>
      </c>
      <c r="F9" s="15">
        <v>1</v>
      </c>
      <c r="G9" s="14"/>
      <c r="H9" s="13">
        <f t="shared" si="7"/>
        <v>1</v>
      </c>
      <c r="I9" s="82">
        <v>20</v>
      </c>
      <c r="J9" s="83"/>
      <c r="K9" s="84">
        <f t="shared" si="6"/>
        <v>20</v>
      </c>
      <c r="L9" s="85">
        <f t="shared" si="0"/>
        <v>21</v>
      </c>
      <c r="M9" s="122">
        <f>'ESTUDIO DE MERCADO '!O9</f>
        <v>117020</v>
      </c>
      <c r="N9" s="86">
        <f t="shared" si="1"/>
        <v>2457420</v>
      </c>
      <c r="O9" s="686"/>
      <c r="P9" s="658"/>
      <c r="Q9" s="136">
        <f t="shared" si="2"/>
        <v>117020</v>
      </c>
      <c r="R9" s="137">
        <f t="shared" si="3"/>
        <v>0</v>
      </c>
      <c r="S9" s="138">
        <f t="shared" si="8"/>
        <v>117020</v>
      </c>
      <c r="T9" s="139">
        <f t="shared" si="4"/>
        <v>2340400</v>
      </c>
      <c r="U9" s="137">
        <f t="shared" si="5"/>
        <v>0</v>
      </c>
      <c r="V9" s="138">
        <f t="shared" si="9"/>
        <v>2340400</v>
      </c>
      <c r="W9" s="661"/>
    </row>
    <row r="10" spans="1:24" ht="15">
      <c r="B10" s="576"/>
      <c r="C10" s="819"/>
      <c r="D10" s="734"/>
      <c r="E10" s="13">
        <v>38</v>
      </c>
      <c r="F10" s="15">
        <v>3</v>
      </c>
      <c r="G10" s="14"/>
      <c r="H10" s="13">
        <f t="shared" si="7"/>
        <v>3</v>
      </c>
      <c r="I10" s="82">
        <v>20</v>
      </c>
      <c r="J10" s="83"/>
      <c r="K10" s="84">
        <f t="shared" si="6"/>
        <v>20</v>
      </c>
      <c r="L10" s="85">
        <f t="shared" si="0"/>
        <v>23</v>
      </c>
      <c r="M10" s="122">
        <f>'ESTUDIO DE MERCADO '!O10</f>
        <v>117020</v>
      </c>
      <c r="N10" s="86">
        <f t="shared" si="1"/>
        <v>2691460</v>
      </c>
      <c r="O10" s="686"/>
      <c r="P10" s="658"/>
      <c r="Q10" s="136">
        <f t="shared" si="2"/>
        <v>351060</v>
      </c>
      <c r="R10" s="137">
        <f t="shared" si="3"/>
        <v>0</v>
      </c>
      <c r="S10" s="138">
        <f t="shared" si="8"/>
        <v>351060</v>
      </c>
      <c r="T10" s="139">
        <f t="shared" si="4"/>
        <v>2340400</v>
      </c>
      <c r="U10" s="137">
        <f t="shared" si="5"/>
        <v>0</v>
      </c>
      <c r="V10" s="138">
        <f t="shared" si="9"/>
        <v>2340400</v>
      </c>
      <c r="W10" s="661"/>
    </row>
    <row r="11" spans="1:24" ht="15">
      <c r="B11" s="576"/>
      <c r="C11" s="819"/>
      <c r="D11" s="734"/>
      <c r="E11" s="13">
        <v>39</v>
      </c>
      <c r="F11" s="15">
        <v>4</v>
      </c>
      <c r="G11" s="14"/>
      <c r="H11" s="13">
        <f t="shared" si="7"/>
        <v>4</v>
      </c>
      <c r="I11" s="82">
        <v>20</v>
      </c>
      <c r="J11" s="83"/>
      <c r="K11" s="84">
        <f t="shared" si="6"/>
        <v>20</v>
      </c>
      <c r="L11" s="85">
        <f t="shared" si="0"/>
        <v>24</v>
      </c>
      <c r="M11" s="122">
        <f>'ESTUDIO DE MERCADO '!O11</f>
        <v>117020</v>
      </c>
      <c r="N11" s="86">
        <f t="shared" si="1"/>
        <v>2808480</v>
      </c>
      <c r="O11" s="686"/>
      <c r="P11" s="658"/>
      <c r="Q11" s="136">
        <f t="shared" si="2"/>
        <v>468080</v>
      </c>
      <c r="R11" s="137">
        <f t="shared" si="3"/>
        <v>0</v>
      </c>
      <c r="S11" s="138">
        <f t="shared" si="8"/>
        <v>468080</v>
      </c>
      <c r="T11" s="139">
        <f t="shared" si="4"/>
        <v>2340400</v>
      </c>
      <c r="U11" s="137">
        <f t="shared" si="5"/>
        <v>0</v>
      </c>
      <c r="V11" s="138">
        <f t="shared" si="9"/>
        <v>2340400</v>
      </c>
      <c r="W11" s="661"/>
    </row>
    <row r="12" spans="1:24" ht="15">
      <c r="B12" s="576"/>
      <c r="C12" s="819"/>
      <c r="D12" s="734"/>
      <c r="E12" s="13">
        <v>40</v>
      </c>
      <c r="F12" s="15"/>
      <c r="G12" s="14"/>
      <c r="H12" s="13">
        <f t="shared" si="7"/>
        <v>0</v>
      </c>
      <c r="I12" s="82">
        <v>20</v>
      </c>
      <c r="J12" s="83"/>
      <c r="K12" s="84">
        <f t="shared" si="6"/>
        <v>20</v>
      </c>
      <c r="L12" s="85">
        <f t="shared" si="0"/>
        <v>20</v>
      </c>
      <c r="M12" s="122">
        <f>'ESTUDIO DE MERCADO '!O12</f>
        <v>117020</v>
      </c>
      <c r="N12" s="86">
        <f t="shared" si="1"/>
        <v>2340400</v>
      </c>
      <c r="O12" s="686"/>
      <c r="P12" s="658"/>
      <c r="Q12" s="136">
        <f t="shared" si="2"/>
        <v>0</v>
      </c>
      <c r="R12" s="137">
        <f t="shared" si="3"/>
        <v>0</v>
      </c>
      <c r="S12" s="138">
        <f t="shared" si="8"/>
        <v>0</v>
      </c>
      <c r="T12" s="139">
        <f t="shared" si="4"/>
        <v>2340400</v>
      </c>
      <c r="U12" s="137">
        <f t="shared" si="5"/>
        <v>0</v>
      </c>
      <c r="V12" s="138">
        <f t="shared" si="9"/>
        <v>2340400</v>
      </c>
      <c r="W12" s="661"/>
    </row>
    <row r="13" spans="1:24" ht="13.5" customHeight="1">
      <c r="B13" s="576"/>
      <c r="C13" s="819"/>
      <c r="D13" s="734"/>
      <c r="E13" s="13">
        <v>41</v>
      </c>
      <c r="F13" s="15">
        <v>1</v>
      </c>
      <c r="G13" s="14"/>
      <c r="H13" s="13">
        <f t="shared" si="7"/>
        <v>1</v>
      </c>
      <c r="I13" s="82">
        <v>20</v>
      </c>
      <c r="J13" s="83"/>
      <c r="K13" s="84">
        <f t="shared" si="6"/>
        <v>20</v>
      </c>
      <c r="L13" s="85">
        <f t="shared" si="0"/>
        <v>21</v>
      </c>
      <c r="M13" s="122">
        <f>'ESTUDIO DE MERCADO '!O13</f>
        <v>117020</v>
      </c>
      <c r="N13" s="86">
        <f t="shared" si="1"/>
        <v>2457420</v>
      </c>
      <c r="O13" s="686"/>
      <c r="P13" s="658"/>
      <c r="Q13" s="136">
        <f t="shared" si="2"/>
        <v>117020</v>
      </c>
      <c r="R13" s="137">
        <f t="shared" si="3"/>
        <v>0</v>
      </c>
      <c r="S13" s="138">
        <f t="shared" si="8"/>
        <v>117020</v>
      </c>
      <c r="T13" s="139">
        <f t="shared" si="4"/>
        <v>2340400</v>
      </c>
      <c r="U13" s="137">
        <f t="shared" si="5"/>
        <v>0</v>
      </c>
      <c r="V13" s="138">
        <f t="shared" si="9"/>
        <v>2340400</v>
      </c>
      <c r="W13" s="661"/>
    </row>
    <row r="14" spans="1:24" ht="13.5" customHeight="1">
      <c r="B14" s="817"/>
      <c r="C14" s="820"/>
      <c r="D14" s="735"/>
      <c r="E14" s="13">
        <v>42</v>
      </c>
      <c r="F14" s="15"/>
      <c r="G14" s="14"/>
      <c r="H14" s="13">
        <f t="shared" si="7"/>
        <v>0</v>
      </c>
      <c r="I14" s="82">
        <v>20</v>
      </c>
      <c r="J14" s="83"/>
      <c r="K14" s="84">
        <f t="shared" si="6"/>
        <v>20</v>
      </c>
      <c r="L14" s="85">
        <f t="shared" si="0"/>
        <v>20</v>
      </c>
      <c r="M14" s="122">
        <f>'ESTUDIO DE MERCADO '!O14</f>
        <v>117020</v>
      </c>
      <c r="N14" s="86">
        <f t="shared" si="1"/>
        <v>2340400</v>
      </c>
      <c r="O14" s="686"/>
      <c r="P14" s="658"/>
      <c r="Q14" s="136">
        <f t="shared" si="2"/>
        <v>0</v>
      </c>
      <c r="R14" s="137">
        <f t="shared" si="3"/>
        <v>0</v>
      </c>
      <c r="S14" s="138">
        <f t="shared" si="8"/>
        <v>0</v>
      </c>
      <c r="T14" s="139">
        <f t="shared" si="4"/>
        <v>2340400</v>
      </c>
      <c r="U14" s="137">
        <f t="shared" si="5"/>
        <v>0</v>
      </c>
      <c r="V14" s="138">
        <f t="shared" si="9"/>
        <v>2340400</v>
      </c>
      <c r="W14" s="661"/>
    </row>
    <row r="15" spans="1:24" ht="112.5">
      <c r="B15" s="494">
        <v>2</v>
      </c>
      <c r="C15" s="492" t="str">
        <f>+C6</f>
        <v>Calzado en color blanco, en material plástico etilenvinilacetato (EVA) con características impermeabilizantes que evitan la proliferación de bacterias, de fácil limpieza, plantilla con diseño ergonómico cuenta con inserto antideslizante en la suela lo cual hace que su resistencia al resbalamiento cumpla las condiciones a las normas técnicas NTC-ISO 2034, con suela comprobadamente antideslizante en cuartos fríos, piso húmedo ,liviano, capellada que protege toda la longitud del empeine lo que brinda protección contra salpicadura, apto para el trabajo en sala de necropsias.</v>
      </c>
      <c r="D15" s="488" t="str">
        <f>+D6</f>
        <v>PAR</v>
      </c>
      <c r="E15" s="13">
        <v>43</v>
      </c>
      <c r="F15" s="15"/>
      <c r="G15" s="14"/>
      <c r="H15" s="13">
        <f t="shared" si="7"/>
        <v>0</v>
      </c>
      <c r="I15" s="82">
        <v>15</v>
      </c>
      <c r="J15" s="83"/>
      <c r="K15" s="84">
        <f t="shared" si="6"/>
        <v>15</v>
      </c>
      <c r="L15" s="85">
        <f t="shared" si="0"/>
        <v>15</v>
      </c>
      <c r="M15" s="122">
        <f>'ESTUDIO DE MERCADO '!V15</f>
        <v>77774</v>
      </c>
      <c r="N15" s="86">
        <f t="shared" si="1"/>
        <v>1166610</v>
      </c>
      <c r="O15" s="686"/>
      <c r="P15" s="658"/>
      <c r="Q15" s="136">
        <f t="shared" si="2"/>
        <v>0</v>
      </c>
      <c r="R15" s="137">
        <f t="shared" si="3"/>
        <v>0</v>
      </c>
      <c r="S15" s="138">
        <f t="shared" si="8"/>
        <v>0</v>
      </c>
      <c r="T15" s="139">
        <f t="shared" si="4"/>
        <v>1166610</v>
      </c>
      <c r="U15" s="137">
        <f t="shared" si="5"/>
        <v>0</v>
      </c>
      <c r="V15" s="138">
        <f t="shared" si="9"/>
        <v>1166610</v>
      </c>
      <c r="W15" s="661"/>
    </row>
    <row r="16" spans="1:24" ht="123.75" customHeight="1">
      <c r="B16" s="494">
        <v>3</v>
      </c>
      <c r="C16" s="492" t="str">
        <f>+C15</f>
        <v>Calzado en color blanco, en material plástico etilenvinilacetato (EVA) con características impermeabilizantes que evitan la proliferación de bacterias, de fácil limpieza, plantilla con diseño ergonómico cuenta con inserto antideslizante en la suela lo cual hace que su resistencia al resbalamiento cumpla las condiciones a las normas técnicas NTC-ISO 2034, con suela comprobadamente antideslizante en cuartos fríos, piso húmedo ,liviano, capellada que protege toda la longitud del empeine lo que brinda protección contra salpicadura, apto para el trabajo en sala de necropsias.</v>
      </c>
      <c r="D16" s="488" t="str">
        <f>+D15</f>
        <v>PAR</v>
      </c>
      <c r="E16" s="13">
        <v>44</v>
      </c>
      <c r="F16" s="15"/>
      <c r="G16" s="14"/>
      <c r="H16" s="13">
        <f t="shared" si="7"/>
        <v>0</v>
      </c>
      <c r="I16" s="82">
        <v>15</v>
      </c>
      <c r="J16" s="83"/>
      <c r="K16" s="84">
        <f t="shared" si="6"/>
        <v>15</v>
      </c>
      <c r="L16" s="85">
        <f t="shared" si="0"/>
        <v>15</v>
      </c>
      <c r="M16" s="122">
        <f>'ESTUDIO DE MERCADO '!V16</f>
        <v>78391</v>
      </c>
      <c r="N16" s="86">
        <f t="shared" si="1"/>
        <v>1175865</v>
      </c>
      <c r="O16" s="686"/>
      <c r="P16" s="658"/>
      <c r="Q16" s="136">
        <f t="shared" si="2"/>
        <v>0</v>
      </c>
      <c r="R16" s="137">
        <f t="shared" si="3"/>
        <v>0</v>
      </c>
      <c r="S16" s="138">
        <f t="shared" si="8"/>
        <v>0</v>
      </c>
      <c r="T16" s="139">
        <f t="shared" si="4"/>
        <v>1175865</v>
      </c>
      <c r="U16" s="137">
        <f t="shared" si="5"/>
        <v>0</v>
      </c>
      <c r="V16" s="138">
        <f t="shared" si="9"/>
        <v>1175865</v>
      </c>
      <c r="W16" s="661"/>
    </row>
    <row r="17" spans="2:23" ht="125.25" customHeight="1" thickBot="1">
      <c r="B17" s="13">
        <v>4</v>
      </c>
      <c r="C17" s="491" t="str">
        <f>+C16</f>
        <v>Calzado en color blanco, en material plástico etilenvinilacetato (EVA) con características impermeabilizantes que evitan la proliferación de bacterias, de fácil limpieza, plantilla con diseño ergonómico cuenta con inserto antideslizante en la suela lo cual hace que su resistencia al resbalamiento cumpla las condiciones a las normas técnicas NTC-ISO 2034, con suela comprobadamente antideslizante en cuartos fríos, piso húmedo ,liviano, capellada que protege toda la longitud del empeine lo que brinda protección contra salpicadura, apto para el trabajo en sala de necropsias.</v>
      </c>
      <c r="D17" s="14" t="str">
        <f>+D6</f>
        <v>PAR</v>
      </c>
      <c r="E17" s="13">
        <v>45</v>
      </c>
      <c r="F17" s="15"/>
      <c r="G17" s="14"/>
      <c r="H17" s="13">
        <f t="shared" si="7"/>
        <v>0</v>
      </c>
      <c r="I17" s="82">
        <v>15</v>
      </c>
      <c r="J17" s="83"/>
      <c r="K17" s="84">
        <f t="shared" si="6"/>
        <v>15</v>
      </c>
      <c r="L17" s="85">
        <f t="shared" si="0"/>
        <v>15</v>
      </c>
      <c r="M17" s="86">
        <f>'ESTUDIO DE MERCADO '!V17</f>
        <v>79008</v>
      </c>
      <c r="N17" s="86">
        <f t="shared" si="1"/>
        <v>1185120</v>
      </c>
      <c r="O17" s="687"/>
      <c r="P17" s="658"/>
      <c r="Q17" s="136">
        <f t="shared" si="2"/>
        <v>0</v>
      </c>
      <c r="R17" s="137">
        <f t="shared" si="3"/>
        <v>0</v>
      </c>
      <c r="S17" s="138">
        <f t="shared" si="8"/>
        <v>0</v>
      </c>
      <c r="T17" s="139">
        <f t="shared" si="4"/>
        <v>1185120</v>
      </c>
      <c r="U17" s="137">
        <f t="shared" si="5"/>
        <v>0</v>
      </c>
      <c r="V17" s="138">
        <f t="shared" si="9"/>
        <v>1185120</v>
      </c>
      <c r="W17" s="661"/>
    </row>
    <row r="18" spans="2:23" ht="17.25" customHeight="1">
      <c r="B18" s="817">
        <v>5</v>
      </c>
      <c r="C18" s="740" t="str">
        <f>'ESPECIFICACIONES TECNICAS '!C18:C22</f>
        <v>Botas de caña alta de color blanco, liviana en PVC, suela antideslizante, forro en polyester, resistente a grasas, sangre, aceites y detergentes. Rango de temperatura de operación -30 y 40 grados centígrados. No debe ser con puntera de acero. Con inhibición de hongo y bacterias. Con curva ergonométrica. Con espolín para facilitar el descalce. Debe cumplir con la norma EN-344, ó ISO 20344 ó ISO 20345.</v>
      </c>
      <c r="D18" s="821"/>
      <c r="E18" s="797">
        <v>37</v>
      </c>
      <c r="F18" s="489">
        <v>1</v>
      </c>
      <c r="G18" s="822"/>
      <c r="H18" s="797">
        <f t="shared" si="7"/>
        <v>1</v>
      </c>
      <c r="I18" s="823"/>
      <c r="J18" s="824">
        <v>1</v>
      </c>
      <c r="K18" s="825">
        <f t="shared" si="6"/>
        <v>1</v>
      </c>
      <c r="L18" s="826">
        <f t="shared" si="0"/>
        <v>2</v>
      </c>
      <c r="M18" s="93">
        <f>'ESTUDIO DE MERCADO '!O18</f>
        <v>102978</v>
      </c>
      <c r="N18" s="93">
        <f t="shared" si="1"/>
        <v>205956</v>
      </c>
      <c r="O18" s="685">
        <f>SUM(N18:N22)</f>
        <v>1647648</v>
      </c>
      <c r="P18" s="658"/>
      <c r="Q18" s="144">
        <f t="shared" si="2"/>
        <v>102978</v>
      </c>
      <c r="R18" s="145">
        <f t="shared" si="3"/>
        <v>0</v>
      </c>
      <c r="S18" s="146">
        <f t="shared" si="8"/>
        <v>102978</v>
      </c>
      <c r="T18" s="147">
        <f t="shared" si="4"/>
        <v>0</v>
      </c>
      <c r="U18" s="145">
        <f t="shared" si="5"/>
        <v>102978</v>
      </c>
      <c r="V18" s="146">
        <f t="shared" si="9"/>
        <v>102978</v>
      </c>
      <c r="W18" s="661"/>
    </row>
    <row r="19" spans="2:23" ht="17.25" customHeight="1">
      <c r="B19" s="671"/>
      <c r="C19" s="557"/>
      <c r="D19" s="528"/>
      <c r="E19" s="13">
        <v>38</v>
      </c>
      <c r="F19" s="15">
        <v>3</v>
      </c>
      <c r="G19" s="18"/>
      <c r="H19" s="13">
        <f t="shared" si="7"/>
        <v>3</v>
      </c>
      <c r="I19" s="82"/>
      <c r="J19" s="83"/>
      <c r="K19" s="84">
        <f t="shared" si="6"/>
        <v>0</v>
      </c>
      <c r="L19" s="85">
        <f t="shared" si="0"/>
        <v>3</v>
      </c>
      <c r="M19" s="93">
        <f>'ESTUDIO DE MERCADO '!O19</f>
        <v>102978</v>
      </c>
      <c r="N19" s="93">
        <f t="shared" si="1"/>
        <v>308934</v>
      </c>
      <c r="O19" s="686"/>
      <c r="P19" s="658"/>
      <c r="Q19" s="136">
        <f t="shared" si="2"/>
        <v>308934</v>
      </c>
      <c r="R19" s="137">
        <f t="shared" si="3"/>
        <v>0</v>
      </c>
      <c r="S19" s="138">
        <f t="shared" si="8"/>
        <v>308934</v>
      </c>
      <c r="T19" s="139">
        <f t="shared" si="4"/>
        <v>0</v>
      </c>
      <c r="U19" s="137">
        <f t="shared" si="5"/>
        <v>0</v>
      </c>
      <c r="V19" s="138">
        <f t="shared" si="9"/>
        <v>0</v>
      </c>
      <c r="W19" s="661"/>
    </row>
    <row r="20" spans="2:23" ht="17.25" customHeight="1">
      <c r="B20" s="671"/>
      <c r="C20" s="557"/>
      <c r="D20" s="528"/>
      <c r="E20" s="13">
        <v>39</v>
      </c>
      <c r="F20" s="15">
        <v>4</v>
      </c>
      <c r="G20" s="18"/>
      <c r="H20" s="13">
        <f t="shared" si="7"/>
        <v>4</v>
      </c>
      <c r="I20" s="82"/>
      <c r="J20" s="83">
        <v>3</v>
      </c>
      <c r="K20" s="84">
        <f t="shared" si="6"/>
        <v>3</v>
      </c>
      <c r="L20" s="85">
        <f t="shared" si="0"/>
        <v>7</v>
      </c>
      <c r="M20" s="93">
        <f>'ESTUDIO DE MERCADO '!O20</f>
        <v>102978</v>
      </c>
      <c r="N20" s="93">
        <f t="shared" si="1"/>
        <v>720846</v>
      </c>
      <c r="O20" s="686"/>
      <c r="P20" s="658"/>
      <c r="Q20" s="136">
        <f t="shared" si="2"/>
        <v>411912</v>
      </c>
      <c r="R20" s="137">
        <f t="shared" si="3"/>
        <v>0</v>
      </c>
      <c r="S20" s="138">
        <f t="shared" si="8"/>
        <v>411912</v>
      </c>
      <c r="T20" s="139">
        <f t="shared" si="4"/>
        <v>0</v>
      </c>
      <c r="U20" s="137">
        <f t="shared" si="5"/>
        <v>308934</v>
      </c>
      <c r="V20" s="138">
        <f t="shared" si="9"/>
        <v>308934</v>
      </c>
      <c r="W20" s="661"/>
    </row>
    <row r="21" spans="2:23" ht="17.25" customHeight="1">
      <c r="B21" s="671"/>
      <c r="C21" s="557"/>
      <c r="D21" s="528"/>
      <c r="E21" s="13">
        <v>41</v>
      </c>
      <c r="F21" s="15">
        <v>1</v>
      </c>
      <c r="G21" s="18"/>
      <c r="H21" s="13">
        <f t="shared" si="7"/>
        <v>1</v>
      </c>
      <c r="I21" s="82"/>
      <c r="J21" s="83">
        <v>2</v>
      </c>
      <c r="K21" s="84">
        <f t="shared" si="6"/>
        <v>2</v>
      </c>
      <c r="L21" s="85">
        <f t="shared" si="0"/>
        <v>3</v>
      </c>
      <c r="M21" s="93">
        <f>'ESTUDIO DE MERCADO '!O21</f>
        <v>102978</v>
      </c>
      <c r="N21" s="93">
        <f t="shared" si="1"/>
        <v>308934</v>
      </c>
      <c r="O21" s="686"/>
      <c r="P21" s="658"/>
      <c r="Q21" s="136">
        <f t="shared" si="2"/>
        <v>102978</v>
      </c>
      <c r="R21" s="137">
        <f t="shared" si="3"/>
        <v>0</v>
      </c>
      <c r="S21" s="138">
        <f t="shared" si="8"/>
        <v>102978</v>
      </c>
      <c r="T21" s="139">
        <f t="shared" si="4"/>
        <v>0</v>
      </c>
      <c r="U21" s="137">
        <f t="shared" si="5"/>
        <v>205956</v>
      </c>
      <c r="V21" s="138">
        <f t="shared" si="9"/>
        <v>205956</v>
      </c>
      <c r="W21" s="661"/>
    </row>
    <row r="22" spans="2:23" ht="17.25" customHeight="1">
      <c r="B22" s="672"/>
      <c r="C22" s="558"/>
      <c r="D22" s="529"/>
      <c r="E22" s="16">
        <v>42</v>
      </c>
      <c r="F22" s="17"/>
      <c r="G22" s="19"/>
      <c r="H22" s="16">
        <f t="shared" si="7"/>
        <v>0</v>
      </c>
      <c r="I22" s="88"/>
      <c r="J22" s="89">
        <v>1</v>
      </c>
      <c r="K22" s="90">
        <f t="shared" si="6"/>
        <v>1</v>
      </c>
      <c r="L22" s="91">
        <f t="shared" si="0"/>
        <v>1</v>
      </c>
      <c r="M22" s="341">
        <f>'ESTUDIO DE MERCADO '!O22</f>
        <v>102978</v>
      </c>
      <c r="N22" s="341">
        <f t="shared" si="1"/>
        <v>102978</v>
      </c>
      <c r="O22" s="687"/>
      <c r="P22" s="659"/>
      <c r="Q22" s="148">
        <f t="shared" si="2"/>
        <v>0</v>
      </c>
      <c r="R22" s="149">
        <f t="shared" si="3"/>
        <v>0</v>
      </c>
      <c r="S22" s="142">
        <f t="shared" si="8"/>
        <v>0</v>
      </c>
      <c r="T22" s="150">
        <f t="shared" si="4"/>
        <v>0</v>
      </c>
      <c r="U22" s="149">
        <f t="shared" si="5"/>
        <v>102978</v>
      </c>
      <c r="V22" s="142">
        <f t="shared" si="9"/>
        <v>102978</v>
      </c>
      <c r="W22" s="661"/>
    </row>
    <row r="23" spans="2:23" ht="15">
      <c r="B23" s="20"/>
      <c r="C23" s="21"/>
      <c r="D23" s="22"/>
      <c r="E23" s="20"/>
      <c r="F23" s="22"/>
      <c r="G23" s="22"/>
      <c r="H23" s="20"/>
      <c r="I23" s="95"/>
      <c r="J23" s="95"/>
      <c r="K23" s="96"/>
      <c r="L23" s="97"/>
      <c r="P23" s="98" t="s">
        <v>84</v>
      </c>
      <c r="Q23" s="151">
        <f>SUM(Q6:Q22)</f>
        <v>1979982</v>
      </c>
      <c r="R23" s="152">
        <f>SUM(R6:R22)</f>
        <v>0</v>
      </c>
      <c r="S23" s="153">
        <f t="shared" si="8"/>
        <v>1979982</v>
      </c>
      <c r="T23" s="151">
        <f>SUM(T6:T22)</f>
        <v>21080595</v>
      </c>
      <c r="U23" s="152">
        <f>SUM(U6:U22)</f>
        <v>720846</v>
      </c>
      <c r="V23" s="154">
        <f t="shared" si="9"/>
        <v>21801441</v>
      </c>
      <c r="W23" s="662"/>
    </row>
    <row r="24" spans="2:23" ht="15">
      <c r="B24" s="20"/>
      <c r="C24" s="21"/>
      <c r="D24" s="22"/>
      <c r="E24" s="20"/>
      <c r="F24" s="22"/>
      <c r="G24" s="22"/>
      <c r="H24" s="20"/>
      <c r="I24" s="95"/>
      <c r="J24" s="95"/>
      <c r="K24" s="96"/>
      <c r="L24" s="97"/>
    </row>
    <row r="25" spans="2:23" ht="15" customHeight="1">
      <c r="B25" s="665" t="s">
        <v>20</v>
      </c>
      <c r="C25" s="666"/>
      <c r="D25" s="666"/>
      <c r="E25" s="666"/>
      <c r="F25" s="666"/>
      <c r="G25" s="666"/>
      <c r="H25" s="666"/>
      <c r="I25" s="666"/>
      <c r="J25" s="666"/>
      <c r="K25" s="666"/>
      <c r="L25" s="667"/>
      <c r="M25" s="654" t="s">
        <v>77</v>
      </c>
      <c r="N25" s="654" t="s">
        <v>78</v>
      </c>
      <c r="O25" s="654" t="s">
        <v>79</v>
      </c>
      <c r="P25" s="654" t="s">
        <v>80</v>
      </c>
      <c r="Q25" s="665" t="s">
        <v>81</v>
      </c>
      <c r="R25" s="666"/>
      <c r="S25" s="666"/>
      <c r="T25" s="666"/>
      <c r="U25" s="666"/>
      <c r="V25" s="666"/>
      <c r="W25" s="667"/>
    </row>
    <row r="26" spans="2:23" ht="15">
      <c r="B26" s="668"/>
      <c r="C26" s="669"/>
      <c r="D26" s="669"/>
      <c r="E26" s="669"/>
      <c r="F26" s="669"/>
      <c r="G26" s="669"/>
      <c r="H26" s="669"/>
      <c r="I26" s="669"/>
      <c r="J26" s="669"/>
      <c r="K26" s="669"/>
      <c r="L26" s="670"/>
      <c r="M26" s="655"/>
      <c r="N26" s="655"/>
      <c r="O26" s="655"/>
      <c r="P26" s="655"/>
      <c r="Q26" s="668"/>
      <c r="R26" s="669"/>
      <c r="S26" s="669"/>
      <c r="T26" s="669"/>
      <c r="U26" s="669"/>
      <c r="V26" s="669"/>
      <c r="W26" s="670"/>
    </row>
    <row r="27" spans="2:23" ht="20.25" customHeight="1">
      <c r="B27" s="648" t="s">
        <v>1</v>
      </c>
      <c r="C27" s="649"/>
      <c r="D27" s="649"/>
      <c r="E27" s="650"/>
      <c r="F27" s="651" t="s">
        <v>2</v>
      </c>
      <c r="G27" s="652"/>
      <c r="H27" s="676" t="s">
        <v>3</v>
      </c>
      <c r="I27" s="651" t="s">
        <v>4</v>
      </c>
      <c r="J27" s="652"/>
      <c r="K27" s="653"/>
      <c r="L27" s="663" t="s">
        <v>5</v>
      </c>
      <c r="M27" s="655"/>
      <c r="N27" s="655"/>
      <c r="O27" s="655"/>
      <c r="P27" s="655"/>
      <c r="Q27" s="651" t="s">
        <v>2</v>
      </c>
      <c r="R27" s="652"/>
      <c r="S27" s="710" t="s">
        <v>82</v>
      </c>
      <c r="T27" s="651" t="s">
        <v>4</v>
      </c>
      <c r="U27" s="652"/>
      <c r="V27" s="653"/>
      <c r="W27" s="663" t="s">
        <v>67</v>
      </c>
    </row>
    <row r="28" spans="2:23" ht="90">
      <c r="B28" s="5" t="s">
        <v>6</v>
      </c>
      <c r="C28" s="6" t="s">
        <v>7</v>
      </c>
      <c r="D28" s="7" t="s">
        <v>8</v>
      </c>
      <c r="E28" s="5" t="s">
        <v>10</v>
      </c>
      <c r="F28" s="8" t="s">
        <v>11</v>
      </c>
      <c r="G28" s="9" t="s">
        <v>12</v>
      </c>
      <c r="H28" s="677"/>
      <c r="I28" s="75" t="s">
        <v>13</v>
      </c>
      <c r="J28" s="75" t="s">
        <v>14</v>
      </c>
      <c r="K28" s="75" t="s">
        <v>15</v>
      </c>
      <c r="L28" s="664"/>
      <c r="M28" s="656"/>
      <c r="N28" s="655"/>
      <c r="O28" s="655"/>
      <c r="P28" s="655"/>
      <c r="Q28" s="130" t="s">
        <v>11</v>
      </c>
      <c r="R28" s="131" t="s">
        <v>12</v>
      </c>
      <c r="S28" s="711"/>
      <c r="T28" s="4" t="s">
        <v>13</v>
      </c>
      <c r="U28" s="4" t="s">
        <v>14</v>
      </c>
      <c r="V28" s="4" t="s">
        <v>83</v>
      </c>
      <c r="W28" s="664"/>
    </row>
    <row r="29" spans="2:23" ht="102" customHeight="1" thickBot="1">
      <c r="B29" s="23">
        <v>6</v>
      </c>
      <c r="C29" s="24" t="str">
        <f>'ESPECIFICACIONES TECNICAS '!C29</f>
        <v>Bata quirúrgica desechable no estéril, en polipropileno 100%, no tejido, Sin barrera anti-fluidos en todo su frente y en todo lo largo de la bata, de manga larga de 60 cm de largo con puño resortado de 6 cm de largo, color blanco en algodón 100%; cuello redondo con ribete, cierre adhesivo a la altura del cuello (velcro), cuatro (4) tiras de amarre de 65 cm de largo cada una, cosidas, dos internas y dos externas, largo de la bata 120 cm, color azul, empaque individual.</v>
      </c>
      <c r="D29" s="25" t="s">
        <v>22</v>
      </c>
      <c r="E29" s="26" t="s">
        <v>23</v>
      </c>
      <c r="F29" s="27"/>
      <c r="G29" s="28">
        <v>1000</v>
      </c>
      <c r="H29" s="29">
        <f t="shared" ref="H29:H39" si="10">SUM(F29:G29)</f>
        <v>1000</v>
      </c>
      <c r="I29" s="99">
        <v>2500</v>
      </c>
      <c r="J29" s="100">
        <v>700</v>
      </c>
      <c r="K29" s="101">
        <f t="shared" si="6"/>
        <v>3200</v>
      </c>
      <c r="L29" s="98">
        <f t="shared" ref="L29:L39" si="11">K29+H29</f>
        <v>4200</v>
      </c>
      <c r="M29" s="102">
        <f>'ESTUDIO DE MERCADO '!O30</f>
        <v>3864</v>
      </c>
      <c r="N29" s="103">
        <f t="shared" ref="N29:N39" si="12">M29*L29</f>
        <v>16228800</v>
      </c>
      <c r="O29" s="104">
        <f>N29</f>
        <v>16228800</v>
      </c>
      <c r="P29" s="714">
        <f>SUM(O29:O39)</f>
        <v>302777594</v>
      </c>
      <c r="Q29" s="151">
        <f t="shared" ref="Q29:Q39" si="13">M29*F29</f>
        <v>0</v>
      </c>
      <c r="R29" s="155">
        <f t="shared" ref="R29:R39" si="14">M29*G29</f>
        <v>3864000</v>
      </c>
      <c r="S29" s="156">
        <f>SUM(Q29:R29)</f>
        <v>3864000</v>
      </c>
      <c r="T29" s="157">
        <f t="shared" ref="T29:T39" si="15">M29*I29</f>
        <v>9660000</v>
      </c>
      <c r="U29" s="155">
        <f t="shared" ref="U29:U39" si="16">M29*J29</f>
        <v>2704800</v>
      </c>
      <c r="V29" s="156">
        <f>SUM(T29:U29)</f>
        <v>12364800</v>
      </c>
      <c r="W29" s="660">
        <f>V40+S40</f>
        <v>302777594</v>
      </c>
    </row>
    <row r="30" spans="2:23" ht="36.75" customHeight="1">
      <c r="B30" s="575">
        <v>7</v>
      </c>
      <c r="C30" s="542" t="str">
        <f>'ESPECIFICACIONES TECNICAS '!C30:C34</f>
        <v>Bata quirúrgica no estéril en prolipropileno SMS no tejido de 35 a 40 gramos, con barrera antifluido con recubrimiento en polietileno resistencia de rasgado 55gr, en la parte frontal y media manga (del puño hasta el codo) uniones termo selladas en las mangas, manga larga, cuello redondo con ribete, con puño color blanco 100% resortado con ribete, cierre adhesivo altura del cuello (velcro)parte de atrás, cuatro(4) tiras de amarre de 35 cm, largo de la bata 1.40 cm color azul,  empaque individual.</v>
      </c>
      <c r="D30" s="733" t="s">
        <v>22</v>
      </c>
      <c r="E30" s="30" t="s">
        <v>25</v>
      </c>
      <c r="F30" s="31">
        <v>40</v>
      </c>
      <c r="G30" s="32"/>
      <c r="H30" s="33">
        <f t="shared" si="10"/>
        <v>40</v>
      </c>
      <c r="I30" s="105">
        <v>550</v>
      </c>
      <c r="J30" s="106">
        <v>550</v>
      </c>
      <c r="K30" s="78">
        <f t="shared" si="6"/>
        <v>1100</v>
      </c>
      <c r="L30" s="79">
        <f t="shared" si="11"/>
        <v>1140</v>
      </c>
      <c r="M30" s="80">
        <f>'ESTUDIO DE MERCADO '!U31</f>
        <v>15470</v>
      </c>
      <c r="N30" s="342">
        <f t="shared" si="12"/>
        <v>17635800</v>
      </c>
      <c r="O30" s="688">
        <f>SUM(N30:N34)</f>
        <v>225148000</v>
      </c>
      <c r="P30" s="715"/>
      <c r="Q30" s="132">
        <f t="shared" si="13"/>
        <v>618800</v>
      </c>
      <c r="R30" s="133">
        <f t="shared" si="14"/>
        <v>0</v>
      </c>
      <c r="S30" s="134">
        <f t="shared" ref="S30:S39" si="17">SUM(Q30:R30)</f>
        <v>618800</v>
      </c>
      <c r="T30" s="135">
        <f t="shared" si="15"/>
        <v>8508500</v>
      </c>
      <c r="U30" s="133">
        <f t="shared" si="16"/>
        <v>8508500</v>
      </c>
      <c r="V30" s="134">
        <f>SUM(T30:U30)</f>
        <v>17017000</v>
      </c>
      <c r="W30" s="661"/>
    </row>
    <row r="31" spans="2:23" ht="36.75" customHeight="1">
      <c r="B31" s="576"/>
      <c r="C31" s="543"/>
      <c r="D31" s="734"/>
      <c r="E31" s="34" t="s">
        <v>26</v>
      </c>
      <c r="F31" s="35">
        <v>40</v>
      </c>
      <c r="G31" s="36"/>
      <c r="H31" s="37">
        <f t="shared" si="10"/>
        <v>40</v>
      </c>
      <c r="I31" s="107">
        <v>550</v>
      </c>
      <c r="J31" s="108">
        <v>4800</v>
      </c>
      <c r="K31" s="84">
        <f t="shared" si="6"/>
        <v>5350</v>
      </c>
      <c r="L31" s="85">
        <f t="shared" si="11"/>
        <v>5390</v>
      </c>
      <c r="M31" s="86">
        <f>'ESTUDIO DE MERCADO '!U32</f>
        <v>15470</v>
      </c>
      <c r="N31" s="343">
        <f t="shared" si="12"/>
        <v>83383300</v>
      </c>
      <c r="O31" s="689"/>
      <c r="P31" s="715"/>
      <c r="Q31" s="136">
        <f t="shared" si="13"/>
        <v>618800</v>
      </c>
      <c r="R31" s="137">
        <f t="shared" si="14"/>
        <v>0</v>
      </c>
      <c r="S31" s="138">
        <f t="shared" si="17"/>
        <v>618800</v>
      </c>
      <c r="T31" s="139">
        <f t="shared" si="15"/>
        <v>8508500</v>
      </c>
      <c r="U31" s="137">
        <f t="shared" si="16"/>
        <v>74256000</v>
      </c>
      <c r="V31" s="138">
        <f t="shared" ref="V31:V39" si="18">SUM(T31:U31)</f>
        <v>82764500</v>
      </c>
      <c r="W31" s="661"/>
    </row>
    <row r="32" spans="2:23" ht="36.75" customHeight="1" thickBot="1">
      <c r="B32" s="577"/>
      <c r="C32" s="544"/>
      <c r="D32" s="739"/>
      <c r="E32" s="38" t="s">
        <v>27</v>
      </c>
      <c r="F32" s="39">
        <v>20</v>
      </c>
      <c r="G32" s="40"/>
      <c r="H32" s="41">
        <f t="shared" si="10"/>
        <v>20</v>
      </c>
      <c r="I32" s="110">
        <v>550</v>
      </c>
      <c r="J32" s="111">
        <v>2500</v>
      </c>
      <c r="K32" s="90">
        <f t="shared" si="6"/>
        <v>3050</v>
      </c>
      <c r="L32" s="91">
        <f t="shared" si="11"/>
        <v>3070</v>
      </c>
      <c r="M32" s="92">
        <f>'ESTUDIO DE MERCADO '!U33</f>
        <v>15470</v>
      </c>
      <c r="N32" s="344">
        <f t="shared" si="12"/>
        <v>47492900</v>
      </c>
      <c r="O32" s="689"/>
      <c r="P32" s="715"/>
      <c r="Q32" s="136">
        <f t="shared" si="13"/>
        <v>309400</v>
      </c>
      <c r="R32" s="137">
        <f t="shared" si="14"/>
        <v>0</v>
      </c>
      <c r="S32" s="138">
        <f t="shared" si="17"/>
        <v>309400</v>
      </c>
      <c r="T32" s="139">
        <f t="shared" si="15"/>
        <v>8508500</v>
      </c>
      <c r="U32" s="137">
        <f t="shared" si="16"/>
        <v>38675000</v>
      </c>
      <c r="V32" s="138">
        <f t="shared" si="18"/>
        <v>47183500</v>
      </c>
      <c r="W32" s="661"/>
    </row>
    <row r="33" spans="2:23" ht="53.25" customHeight="1">
      <c r="B33" s="576">
        <v>8</v>
      </c>
      <c r="C33" s="543" t="str">
        <f>+C30</f>
        <v>Bata quirúrgica no estéril en prolipropileno SMS no tejido de 35 a 40 gramos, con barrera antifluido con recubrimiento en polietileno resistencia de rasgado 55gr, en la parte frontal y media manga (del puño hasta el codo) uniones termo selladas en las mangas, manga larga, cuello redondo con ribete, con puño color blanco 100% resortado con ribete, cierre adhesivo altura del cuello (velcro)parte de atrás, cuatro(4) tiras de amarre de 35 cm, largo de la bata 1.40 cm color azul,  empaque individual.</v>
      </c>
      <c r="D33" s="734" t="str">
        <f>+D30</f>
        <v>UNIDAD</v>
      </c>
      <c r="E33" s="741" t="s">
        <v>28</v>
      </c>
      <c r="F33" s="742"/>
      <c r="G33" s="743"/>
      <c r="H33" s="744">
        <f t="shared" si="10"/>
        <v>0</v>
      </c>
      <c r="I33" s="827">
        <v>550</v>
      </c>
      <c r="J33" s="828">
        <v>2800</v>
      </c>
      <c r="K33" s="825">
        <f t="shared" si="6"/>
        <v>3350</v>
      </c>
      <c r="L33" s="826">
        <f t="shared" si="11"/>
        <v>3350</v>
      </c>
      <c r="M33" s="93">
        <f>'ESTUDIO DE MERCADO '!U34</f>
        <v>16660</v>
      </c>
      <c r="N33" s="829">
        <f t="shared" si="12"/>
        <v>55811000</v>
      </c>
      <c r="O33" s="689"/>
      <c r="P33" s="715"/>
      <c r="Q33" s="136">
        <f t="shared" si="13"/>
        <v>0</v>
      </c>
      <c r="R33" s="137">
        <f t="shared" si="14"/>
        <v>0</v>
      </c>
      <c r="S33" s="138">
        <f t="shared" si="17"/>
        <v>0</v>
      </c>
      <c r="T33" s="139">
        <f t="shared" si="15"/>
        <v>9163000</v>
      </c>
      <c r="U33" s="137">
        <f t="shared" si="16"/>
        <v>46648000</v>
      </c>
      <c r="V33" s="138">
        <f t="shared" si="18"/>
        <v>55811000</v>
      </c>
      <c r="W33" s="661"/>
    </row>
    <row r="34" spans="2:23" ht="53.25" customHeight="1" thickBot="1">
      <c r="B34" s="577"/>
      <c r="C34" s="544"/>
      <c r="D34" s="739"/>
      <c r="E34" s="38" t="s">
        <v>29</v>
      </c>
      <c r="F34" s="39"/>
      <c r="G34" s="40"/>
      <c r="H34" s="41">
        <f t="shared" si="10"/>
        <v>0</v>
      </c>
      <c r="I34" s="110">
        <v>550</v>
      </c>
      <c r="J34" s="111">
        <v>700</v>
      </c>
      <c r="K34" s="90">
        <f t="shared" si="6"/>
        <v>1250</v>
      </c>
      <c r="L34" s="91">
        <f t="shared" si="11"/>
        <v>1250</v>
      </c>
      <c r="M34" s="92">
        <f>'ESTUDIO DE MERCADO '!U35</f>
        <v>16660</v>
      </c>
      <c r="N34" s="344">
        <f t="shared" si="12"/>
        <v>20825000</v>
      </c>
      <c r="O34" s="690"/>
      <c r="P34" s="715"/>
      <c r="Q34" s="140">
        <f t="shared" si="13"/>
        <v>0</v>
      </c>
      <c r="R34" s="141">
        <f t="shared" si="14"/>
        <v>0</v>
      </c>
      <c r="S34" s="142">
        <f t="shared" si="17"/>
        <v>0</v>
      </c>
      <c r="T34" s="143">
        <f t="shared" si="15"/>
        <v>9163000</v>
      </c>
      <c r="U34" s="141">
        <f t="shared" si="16"/>
        <v>11662000</v>
      </c>
      <c r="V34" s="142">
        <f t="shared" si="18"/>
        <v>20825000</v>
      </c>
      <c r="W34" s="661"/>
    </row>
    <row r="35" spans="2:23" ht="41.25" customHeight="1" thickBot="1">
      <c r="B35" s="23">
        <v>9</v>
      </c>
      <c r="C35" s="42" t="str">
        <f>'ESPECIFICACIONES TECNICAS '!C35</f>
        <v>Gorro desechable en polipropileno no tejido de 30 a 40 gramos, con elástico de sujeción que permita el fácil ajuste y comodidad.</v>
      </c>
      <c r="D35" s="43" t="s">
        <v>31</v>
      </c>
      <c r="E35" s="26" t="s">
        <v>23</v>
      </c>
      <c r="F35" s="27">
        <v>1</v>
      </c>
      <c r="G35" s="28">
        <v>30</v>
      </c>
      <c r="H35" s="29">
        <f t="shared" si="10"/>
        <v>31</v>
      </c>
      <c r="I35" s="99">
        <v>500</v>
      </c>
      <c r="J35" s="113">
        <v>5</v>
      </c>
      <c r="K35" s="101">
        <f t="shared" si="6"/>
        <v>505</v>
      </c>
      <c r="L35" s="98">
        <f t="shared" si="11"/>
        <v>536</v>
      </c>
      <c r="M35" s="114">
        <f>'ESTUDIO DE MERCADO '!O36</f>
        <v>25634</v>
      </c>
      <c r="N35" s="115">
        <f t="shared" si="12"/>
        <v>13739824</v>
      </c>
      <c r="O35" s="116">
        <f>N35</f>
        <v>13739824</v>
      </c>
      <c r="P35" s="715"/>
      <c r="Q35" s="151">
        <f t="shared" si="13"/>
        <v>25634</v>
      </c>
      <c r="R35" s="155">
        <f t="shared" si="14"/>
        <v>769020</v>
      </c>
      <c r="S35" s="156">
        <f t="shared" si="17"/>
        <v>794654</v>
      </c>
      <c r="T35" s="157">
        <f t="shared" si="15"/>
        <v>12817000</v>
      </c>
      <c r="U35" s="155">
        <f t="shared" si="16"/>
        <v>128170</v>
      </c>
      <c r="V35" s="156">
        <f t="shared" si="18"/>
        <v>12945170</v>
      </c>
      <c r="W35" s="661"/>
    </row>
    <row r="36" spans="2:23" ht="37.5" customHeight="1">
      <c r="B36" s="23">
        <v>10</v>
      </c>
      <c r="C36" s="44" t="str">
        <f>'ESPECIFICACIONES TECNICAS '!C36</f>
        <v xml:space="preserve">Polainas desechables elaboradas en SMS de 30 a 40 gm, resistente y antideslizante. Sistema elástico en la base para mayor firmeza, medidas talla única 16 x 41 cm, color azul, </v>
      </c>
      <c r="D36" s="45" t="s">
        <v>17</v>
      </c>
      <c r="E36" s="23" t="s">
        <v>23</v>
      </c>
      <c r="F36" s="46">
        <v>100</v>
      </c>
      <c r="G36" s="47">
        <v>10</v>
      </c>
      <c r="H36" s="29">
        <f t="shared" si="10"/>
        <v>110</v>
      </c>
      <c r="I36" s="99">
        <v>700</v>
      </c>
      <c r="J36" s="113"/>
      <c r="K36" s="101">
        <f t="shared" si="6"/>
        <v>700</v>
      </c>
      <c r="L36" s="98">
        <f t="shared" si="11"/>
        <v>810</v>
      </c>
      <c r="M36" s="117">
        <f>'ESTUDIO DE MERCADO '!O37</f>
        <v>377</v>
      </c>
      <c r="N36" s="118">
        <f t="shared" si="12"/>
        <v>305370</v>
      </c>
      <c r="O36" s="119">
        <f>N36</f>
        <v>305370</v>
      </c>
      <c r="P36" s="715"/>
      <c r="Q36" s="151">
        <f t="shared" si="13"/>
        <v>37700</v>
      </c>
      <c r="R36" s="155">
        <f t="shared" si="14"/>
        <v>3770</v>
      </c>
      <c r="S36" s="156">
        <f t="shared" si="17"/>
        <v>41470</v>
      </c>
      <c r="T36" s="157">
        <f t="shared" si="15"/>
        <v>263900</v>
      </c>
      <c r="U36" s="155">
        <f t="shared" si="16"/>
        <v>0</v>
      </c>
      <c r="V36" s="156">
        <f t="shared" si="18"/>
        <v>263900</v>
      </c>
      <c r="W36" s="661"/>
    </row>
    <row r="37" spans="2:23" ht="15">
      <c r="B37" s="575">
        <v>11</v>
      </c>
      <c r="C37" s="681" t="str">
        <f>'ESPECIFICACIONES TECNICAS '!C37:C39</f>
        <v>Vestido cirujano, no estéril en polipropileno SMS no tejido de 30 a 40 gramos, pantalón largo y blusa manga corta, cuello en "V", color azul, desechable, en empaque individual.</v>
      </c>
      <c r="D37" s="527" t="s">
        <v>22</v>
      </c>
      <c r="E37" s="30" t="s">
        <v>25</v>
      </c>
      <c r="F37" s="31"/>
      <c r="G37" s="32">
        <v>50</v>
      </c>
      <c r="H37" s="33">
        <f t="shared" si="10"/>
        <v>50</v>
      </c>
      <c r="I37" s="105">
        <v>300</v>
      </c>
      <c r="J37" s="106">
        <v>1000</v>
      </c>
      <c r="K37" s="78">
        <f t="shared" si="6"/>
        <v>1300</v>
      </c>
      <c r="L37" s="79">
        <f t="shared" si="11"/>
        <v>1350</v>
      </c>
      <c r="M37" s="120">
        <f>'ESTUDIO DE MERCADO '!O38</f>
        <v>4712</v>
      </c>
      <c r="N37" s="121">
        <f t="shared" si="12"/>
        <v>6361200</v>
      </c>
      <c r="O37" s="691">
        <f>SUM(N37:N39)</f>
        <v>47355600</v>
      </c>
      <c r="P37" s="715"/>
      <c r="Q37" s="144">
        <f t="shared" si="13"/>
        <v>0</v>
      </c>
      <c r="R37" s="145">
        <f t="shared" si="14"/>
        <v>235600</v>
      </c>
      <c r="S37" s="146">
        <f t="shared" si="17"/>
        <v>235600</v>
      </c>
      <c r="T37" s="132">
        <f t="shared" si="15"/>
        <v>1413600</v>
      </c>
      <c r="U37" s="133">
        <f t="shared" si="16"/>
        <v>4712000</v>
      </c>
      <c r="V37" s="146">
        <f t="shared" si="18"/>
        <v>6125600</v>
      </c>
      <c r="W37" s="661"/>
    </row>
    <row r="38" spans="2:23" ht="15">
      <c r="B38" s="576"/>
      <c r="C38" s="682"/>
      <c r="D38" s="528"/>
      <c r="E38" s="34" t="s">
        <v>26</v>
      </c>
      <c r="F38" s="35"/>
      <c r="G38" s="36">
        <v>50</v>
      </c>
      <c r="H38" s="37">
        <f t="shared" si="10"/>
        <v>50</v>
      </c>
      <c r="I38" s="107">
        <v>300</v>
      </c>
      <c r="J38" s="108">
        <v>4000</v>
      </c>
      <c r="K38" s="84">
        <f t="shared" si="6"/>
        <v>4300</v>
      </c>
      <c r="L38" s="85">
        <f t="shared" si="11"/>
        <v>4350</v>
      </c>
      <c r="M38" s="122">
        <f>'ESTUDIO DE MERCADO '!O39</f>
        <v>4712</v>
      </c>
      <c r="N38" s="109">
        <f t="shared" si="12"/>
        <v>20497200</v>
      </c>
      <c r="O38" s="692"/>
      <c r="P38" s="715"/>
      <c r="Q38" s="136">
        <f t="shared" si="13"/>
        <v>0</v>
      </c>
      <c r="R38" s="137">
        <f t="shared" si="14"/>
        <v>235600</v>
      </c>
      <c r="S38" s="138">
        <f t="shared" si="17"/>
        <v>235600</v>
      </c>
      <c r="T38" s="136">
        <f t="shared" si="15"/>
        <v>1413600</v>
      </c>
      <c r="U38" s="137">
        <f t="shared" si="16"/>
        <v>18848000</v>
      </c>
      <c r="V38" s="138">
        <f t="shared" si="18"/>
        <v>20261600</v>
      </c>
      <c r="W38" s="661"/>
    </row>
    <row r="39" spans="2:23" ht="15">
      <c r="B39" s="577"/>
      <c r="C39" s="683"/>
      <c r="D39" s="529"/>
      <c r="E39" s="38" t="s">
        <v>27</v>
      </c>
      <c r="F39" s="39"/>
      <c r="G39" s="40">
        <v>50</v>
      </c>
      <c r="H39" s="41">
        <f t="shared" si="10"/>
        <v>50</v>
      </c>
      <c r="I39" s="110">
        <v>300</v>
      </c>
      <c r="J39" s="111">
        <v>4000</v>
      </c>
      <c r="K39" s="90">
        <f t="shared" si="6"/>
        <v>4300</v>
      </c>
      <c r="L39" s="91">
        <f t="shared" si="11"/>
        <v>4350</v>
      </c>
      <c r="M39" s="123">
        <f>'ESTUDIO DE MERCADO '!O40</f>
        <v>4712</v>
      </c>
      <c r="N39" s="112">
        <f t="shared" si="12"/>
        <v>20497200</v>
      </c>
      <c r="O39" s="693"/>
      <c r="P39" s="716"/>
      <c r="Q39" s="148">
        <f t="shared" si="13"/>
        <v>0</v>
      </c>
      <c r="R39" s="149">
        <f t="shared" si="14"/>
        <v>235600</v>
      </c>
      <c r="S39" s="142">
        <f t="shared" si="17"/>
        <v>235600</v>
      </c>
      <c r="T39" s="148">
        <f t="shared" si="15"/>
        <v>1413600</v>
      </c>
      <c r="U39" s="149">
        <f t="shared" si="16"/>
        <v>18848000</v>
      </c>
      <c r="V39" s="142">
        <f t="shared" si="18"/>
        <v>20261600</v>
      </c>
      <c r="W39" s="661"/>
    </row>
    <row r="40" spans="2:23" ht="15">
      <c r="B40" s="20"/>
      <c r="C40" s="48"/>
      <c r="D40" s="22"/>
      <c r="E40" s="49"/>
      <c r="F40" s="50"/>
      <c r="G40" s="50"/>
      <c r="H40" s="20"/>
      <c r="I40" s="95"/>
      <c r="J40" s="95"/>
      <c r="K40" s="96"/>
      <c r="L40" s="97"/>
      <c r="P40" s="98" t="s">
        <v>84</v>
      </c>
      <c r="Q40" s="151">
        <f>SUM(Q29:Q39)</f>
        <v>1610334</v>
      </c>
      <c r="R40" s="155">
        <f>SUM(R29:R39)</f>
        <v>5343590</v>
      </c>
      <c r="S40" s="158">
        <f t="shared" ref="S40:V40" si="19">SUM(S29:S39)</f>
        <v>6953924</v>
      </c>
      <c r="T40" s="157">
        <f t="shared" si="19"/>
        <v>70833200</v>
      </c>
      <c r="U40" s="155">
        <f t="shared" si="19"/>
        <v>224990470</v>
      </c>
      <c r="V40" s="158">
        <f t="shared" si="19"/>
        <v>295823670</v>
      </c>
      <c r="W40" s="662"/>
    </row>
    <row r="41" spans="2:23" ht="15">
      <c r="B41" s="20"/>
      <c r="C41" s="48"/>
      <c r="D41" s="22"/>
      <c r="E41" s="49"/>
      <c r="F41" s="50"/>
      <c r="G41" s="50"/>
      <c r="H41" s="20"/>
      <c r="I41" s="95"/>
      <c r="J41" s="95"/>
      <c r="K41" s="96"/>
      <c r="L41" s="97"/>
    </row>
    <row r="42" spans="2:23" ht="15" customHeight="1">
      <c r="B42" s="665" t="s">
        <v>34</v>
      </c>
      <c r="C42" s="666"/>
      <c r="D42" s="666"/>
      <c r="E42" s="666"/>
      <c r="F42" s="666"/>
      <c r="G42" s="666"/>
      <c r="H42" s="666"/>
      <c r="I42" s="666"/>
      <c r="J42" s="666"/>
      <c r="K42" s="666"/>
      <c r="L42" s="667"/>
      <c r="M42" s="654" t="s">
        <v>77</v>
      </c>
      <c r="N42" s="654" t="s">
        <v>78</v>
      </c>
      <c r="O42" s="654" t="s">
        <v>79</v>
      </c>
      <c r="P42" s="654" t="s">
        <v>80</v>
      </c>
      <c r="Q42" s="665" t="s">
        <v>81</v>
      </c>
      <c r="R42" s="666"/>
      <c r="S42" s="666"/>
      <c r="T42" s="666"/>
      <c r="U42" s="666"/>
      <c r="V42" s="666"/>
      <c r="W42" s="667"/>
    </row>
    <row r="43" spans="2:23" ht="13.5" customHeight="1">
      <c r="B43" s="668"/>
      <c r="C43" s="669"/>
      <c r="D43" s="669"/>
      <c r="E43" s="669"/>
      <c r="F43" s="669"/>
      <c r="G43" s="669"/>
      <c r="H43" s="669"/>
      <c r="I43" s="669"/>
      <c r="J43" s="669"/>
      <c r="K43" s="669"/>
      <c r="L43" s="670"/>
      <c r="M43" s="655"/>
      <c r="N43" s="655"/>
      <c r="O43" s="655"/>
      <c r="P43" s="655"/>
      <c r="Q43" s="668"/>
      <c r="R43" s="669"/>
      <c r="S43" s="669"/>
      <c r="T43" s="669"/>
      <c r="U43" s="669"/>
      <c r="V43" s="669"/>
      <c r="W43" s="670"/>
    </row>
    <row r="44" spans="2:23" ht="20.25" customHeight="1">
      <c r="B44" s="648" t="s">
        <v>1</v>
      </c>
      <c r="C44" s="649"/>
      <c r="D44" s="649"/>
      <c r="E44" s="650"/>
      <c r="F44" s="651" t="s">
        <v>2</v>
      </c>
      <c r="G44" s="652"/>
      <c r="H44" s="676" t="s">
        <v>3</v>
      </c>
      <c r="I44" s="651" t="s">
        <v>4</v>
      </c>
      <c r="J44" s="652"/>
      <c r="K44" s="653"/>
      <c r="L44" s="663" t="s">
        <v>5</v>
      </c>
      <c r="M44" s="655"/>
      <c r="N44" s="655"/>
      <c r="O44" s="655"/>
      <c r="P44" s="655"/>
      <c r="Q44" s="651" t="s">
        <v>2</v>
      </c>
      <c r="R44" s="652"/>
      <c r="S44" s="710" t="s">
        <v>82</v>
      </c>
      <c r="T44" s="651" t="s">
        <v>4</v>
      </c>
      <c r="U44" s="652"/>
      <c r="V44" s="653"/>
      <c r="W44" s="663" t="s">
        <v>67</v>
      </c>
    </row>
    <row r="45" spans="2:23" ht="90">
      <c r="B45" s="5" t="s">
        <v>6</v>
      </c>
      <c r="C45" s="6" t="s">
        <v>7</v>
      </c>
      <c r="D45" s="7" t="s">
        <v>8</v>
      </c>
      <c r="E45" s="5" t="s">
        <v>10</v>
      </c>
      <c r="F45" s="8" t="s">
        <v>11</v>
      </c>
      <c r="G45" s="9" t="s">
        <v>12</v>
      </c>
      <c r="H45" s="677"/>
      <c r="I45" s="75" t="s">
        <v>13</v>
      </c>
      <c r="J45" s="75" t="s">
        <v>14</v>
      </c>
      <c r="K45" s="75" t="s">
        <v>15</v>
      </c>
      <c r="L45" s="664"/>
      <c r="M45" s="655"/>
      <c r="N45" s="655"/>
      <c r="O45" s="655"/>
      <c r="P45" s="656"/>
      <c r="Q45" s="130" t="s">
        <v>11</v>
      </c>
      <c r="R45" s="131" t="s">
        <v>12</v>
      </c>
      <c r="S45" s="712"/>
      <c r="T45" s="4" t="s">
        <v>13</v>
      </c>
      <c r="U45" s="4" t="s">
        <v>14</v>
      </c>
      <c r="V45" s="4" t="s">
        <v>83</v>
      </c>
      <c r="W45" s="664"/>
    </row>
    <row r="46" spans="2:23" ht="36" customHeight="1" thickBot="1">
      <c r="B46" s="23">
        <v>12</v>
      </c>
      <c r="C46" s="24" t="str">
        <f>'ESPECIFICACIONES TECNICAS '!C46</f>
        <v xml:space="preserve">Cartucho para mercurio, vapores orgánicos y gases ácidos. Referencia 6007 Marca 3 M ****. </v>
      </c>
      <c r="D46" s="45" t="s">
        <v>17</v>
      </c>
      <c r="E46" s="23" t="s">
        <v>36</v>
      </c>
      <c r="F46" s="46"/>
      <c r="G46" s="51">
        <v>5</v>
      </c>
      <c r="H46" s="23">
        <f t="shared" si="7"/>
        <v>5</v>
      </c>
      <c r="I46" s="124">
        <v>30</v>
      </c>
      <c r="J46" s="113">
        <v>30</v>
      </c>
      <c r="K46" s="101">
        <f t="shared" si="6"/>
        <v>60</v>
      </c>
      <c r="L46" s="98">
        <f>K46+H46</f>
        <v>65</v>
      </c>
      <c r="M46" s="117">
        <f>'ESTUDIO DE MERCADO '!O48</f>
        <v>70419</v>
      </c>
      <c r="N46" s="125">
        <f>M46*L46</f>
        <v>4577235</v>
      </c>
      <c r="O46" s="126">
        <f>N46</f>
        <v>4577235</v>
      </c>
      <c r="P46" s="707">
        <f>SUM(O46:O49)</f>
        <v>29994695</v>
      </c>
      <c r="Q46" s="159">
        <f>M46*F46</f>
        <v>0</v>
      </c>
      <c r="R46" s="126">
        <f>M46*G46</f>
        <v>352095</v>
      </c>
      <c r="S46" s="160">
        <f>SUM(Q46:R46)</f>
        <v>352095</v>
      </c>
      <c r="T46" s="159">
        <f>I46*M46</f>
        <v>2112570</v>
      </c>
      <c r="U46" s="125">
        <f>M46*J46</f>
        <v>2112570</v>
      </c>
      <c r="V46" s="126">
        <f>SUM(T46:U46)</f>
        <v>4225140</v>
      </c>
      <c r="W46" s="707">
        <f>S50+V50</f>
        <v>29994695</v>
      </c>
    </row>
    <row r="47" spans="2:23" ht="24.75" customHeight="1" thickBot="1">
      <c r="B47" s="52">
        <v>13</v>
      </c>
      <c r="C47" s="760" t="str">
        <f>'ESPECIFICACIONES TECNICAS '!C47</f>
        <v xml:space="preserve">Cartucho para vapores y gases múltiples  REF: 6003 Marca 3M *** </v>
      </c>
      <c r="D47" s="54" t="s">
        <v>17</v>
      </c>
      <c r="E47" s="55" t="s">
        <v>36</v>
      </c>
      <c r="F47" s="27"/>
      <c r="G47" s="43"/>
      <c r="H47" s="23">
        <f t="shared" si="7"/>
        <v>0</v>
      </c>
      <c r="I47" s="124">
        <v>200</v>
      </c>
      <c r="J47" s="113"/>
      <c r="K47" s="101">
        <f t="shared" si="6"/>
        <v>200</v>
      </c>
      <c r="L47" s="98">
        <f>K47+H47</f>
        <v>200</v>
      </c>
      <c r="M47" s="117">
        <f>'ESTUDIO DE MERCADO '!V49</f>
        <v>110735</v>
      </c>
      <c r="N47" s="125">
        <f>M47*L47</f>
        <v>22147000</v>
      </c>
      <c r="O47" s="126">
        <f>N47</f>
        <v>22147000</v>
      </c>
      <c r="P47" s="708"/>
      <c r="Q47" s="159">
        <f>M47*F47</f>
        <v>0</v>
      </c>
      <c r="R47" s="126">
        <f>M47*G47</f>
        <v>0</v>
      </c>
      <c r="S47" s="160">
        <f t="shared" ref="S47:S49" si="20">SUM(Q47:R47)</f>
        <v>0</v>
      </c>
      <c r="T47" s="159">
        <f>M47*I47</f>
        <v>22147000</v>
      </c>
      <c r="U47" s="125">
        <f>M47*J47</f>
        <v>0</v>
      </c>
      <c r="V47" s="126">
        <f t="shared" ref="V47:V49" si="21">SUM(T47:U47)</f>
        <v>22147000</v>
      </c>
      <c r="W47" s="708"/>
    </row>
    <row r="48" spans="2:23" ht="37.5" customHeight="1" thickBot="1">
      <c r="B48" s="23">
        <v>14</v>
      </c>
      <c r="C48" s="56" t="str">
        <f>'ESPECIFICACIONES TECNICAS '!C48</f>
        <v>Respirador de libre mantenimiento para partículas con filtro N95. Certificado por NIOSH. Contramarcado</v>
      </c>
      <c r="D48" s="57" t="s">
        <v>22</v>
      </c>
      <c r="E48" s="58" t="s">
        <v>36</v>
      </c>
      <c r="F48" s="59"/>
      <c r="G48" s="60">
        <v>200</v>
      </c>
      <c r="H48" s="23">
        <f t="shared" ref="H48:H49" si="22">SUM(F48:G48)</f>
        <v>200</v>
      </c>
      <c r="I48" s="124">
        <v>50</v>
      </c>
      <c r="J48" s="113">
        <v>200</v>
      </c>
      <c r="K48" s="101">
        <f t="shared" ref="K48:K49" si="23">SUM(I48:J48)</f>
        <v>250</v>
      </c>
      <c r="L48" s="98">
        <f>K48+H48</f>
        <v>450</v>
      </c>
      <c r="M48" s="117">
        <f>'ESTUDIO DE MERCADO '!O50</f>
        <v>5164</v>
      </c>
      <c r="N48" s="125">
        <f>M48*L48</f>
        <v>2323800</v>
      </c>
      <c r="O48" s="126">
        <f>N48</f>
        <v>2323800</v>
      </c>
      <c r="P48" s="708"/>
      <c r="Q48" s="159">
        <f>M48*F48</f>
        <v>0</v>
      </c>
      <c r="R48" s="126">
        <f>M48*G48</f>
        <v>1032800</v>
      </c>
      <c r="S48" s="160">
        <f t="shared" si="20"/>
        <v>1032800</v>
      </c>
      <c r="T48" s="159">
        <f>M48*I48</f>
        <v>258200</v>
      </c>
      <c r="U48" s="125">
        <f>M48*J48</f>
        <v>1032800</v>
      </c>
      <c r="V48" s="126">
        <f t="shared" si="21"/>
        <v>1291000</v>
      </c>
      <c r="W48" s="708"/>
    </row>
    <row r="49" spans="2:24" ht="37.5" customHeight="1">
      <c r="B49" s="23">
        <v>15</v>
      </c>
      <c r="C49" s="44" t="str">
        <f>'ESPECIFICACIONES TECNICAS '!C49</f>
        <v>Tapaboca quirúrgico desechable tres pliegues en polipropileno, no tejido 30 grs, con 2 cintas elásticas para orejas, resistentes a los fluidos normales de la boca y nariz.</v>
      </c>
      <c r="D49" s="61" t="s">
        <v>40</v>
      </c>
      <c r="E49" s="58" t="s">
        <v>36</v>
      </c>
      <c r="F49" s="59">
        <v>10</v>
      </c>
      <c r="G49" s="60">
        <v>50</v>
      </c>
      <c r="H49" s="23">
        <f t="shared" si="22"/>
        <v>60</v>
      </c>
      <c r="I49" s="124"/>
      <c r="J49" s="113">
        <v>50</v>
      </c>
      <c r="K49" s="101">
        <f t="shared" si="23"/>
        <v>50</v>
      </c>
      <c r="L49" s="98">
        <f>K49+H49</f>
        <v>110</v>
      </c>
      <c r="M49" s="114">
        <f>'ESTUDIO DE MERCADO '!O51</f>
        <v>8606</v>
      </c>
      <c r="N49" s="127">
        <f>M49*L49</f>
        <v>946660</v>
      </c>
      <c r="O49" s="128">
        <f>N49</f>
        <v>946660</v>
      </c>
      <c r="P49" s="709"/>
      <c r="Q49" s="161">
        <f>M49*F49</f>
        <v>86060</v>
      </c>
      <c r="R49" s="128">
        <f>M49*G49</f>
        <v>430300</v>
      </c>
      <c r="S49" s="162">
        <f t="shared" si="20"/>
        <v>516360</v>
      </c>
      <c r="T49" s="161">
        <f>M49*I49</f>
        <v>0</v>
      </c>
      <c r="U49" s="127">
        <f>M49*J49</f>
        <v>430300</v>
      </c>
      <c r="V49" s="128">
        <f t="shared" si="21"/>
        <v>430300</v>
      </c>
      <c r="W49" s="708"/>
    </row>
    <row r="50" spans="2:24" ht="15">
      <c r="B50" s="20"/>
      <c r="C50" s="48"/>
      <c r="D50" s="62"/>
      <c r="E50" s="63"/>
      <c r="F50" s="62"/>
      <c r="G50" s="62"/>
      <c r="H50" s="20"/>
      <c r="I50" s="95"/>
      <c r="J50" s="95"/>
      <c r="K50" s="96"/>
      <c r="L50" s="97"/>
      <c r="P50" s="98" t="s">
        <v>84</v>
      </c>
      <c r="Q50" s="163">
        <f>SUM(Q46:Q49)</f>
        <v>86060</v>
      </c>
      <c r="R50" s="164">
        <f t="shared" ref="R50:V50" si="24">SUM(R46:R49)</f>
        <v>1815195</v>
      </c>
      <c r="S50" s="165">
        <f t="shared" si="24"/>
        <v>1901255</v>
      </c>
      <c r="T50" s="166">
        <f t="shared" si="24"/>
        <v>24517770</v>
      </c>
      <c r="U50" s="164">
        <f t="shared" si="24"/>
        <v>3575670</v>
      </c>
      <c r="V50" s="165">
        <f t="shared" si="24"/>
        <v>28093440</v>
      </c>
      <c r="W50" s="709"/>
    </row>
    <row r="51" spans="2:24" ht="15">
      <c r="B51" s="20"/>
      <c r="C51" s="48"/>
      <c r="D51" s="62"/>
      <c r="E51" s="63"/>
      <c r="F51" s="62"/>
      <c r="G51" s="62"/>
      <c r="H51" s="20"/>
      <c r="I51" s="95"/>
      <c r="J51" s="95"/>
      <c r="K51" s="96"/>
      <c r="L51" s="97"/>
    </row>
    <row r="52" spans="2:24" ht="16.5" customHeight="1">
      <c r="B52" s="665" t="s">
        <v>41</v>
      </c>
      <c r="C52" s="666"/>
      <c r="D52" s="666"/>
      <c r="E52" s="666"/>
      <c r="F52" s="666"/>
      <c r="G52" s="666"/>
      <c r="H52" s="666"/>
      <c r="I52" s="666"/>
      <c r="J52" s="666"/>
      <c r="K52" s="666"/>
      <c r="L52" s="667"/>
      <c r="M52" s="654" t="s">
        <v>77</v>
      </c>
      <c r="N52" s="654" t="s">
        <v>78</v>
      </c>
      <c r="O52" s="654" t="s">
        <v>79</v>
      </c>
      <c r="P52" s="654" t="s">
        <v>80</v>
      </c>
      <c r="Q52" s="665" t="s">
        <v>81</v>
      </c>
      <c r="R52" s="666"/>
      <c r="S52" s="666"/>
      <c r="T52" s="666"/>
      <c r="U52" s="666"/>
      <c r="V52" s="666"/>
      <c r="W52" s="667"/>
    </row>
    <row r="53" spans="2:24" ht="16.5" customHeight="1">
      <c r="B53" s="668"/>
      <c r="C53" s="669"/>
      <c r="D53" s="669"/>
      <c r="E53" s="669"/>
      <c r="F53" s="669"/>
      <c r="G53" s="669"/>
      <c r="H53" s="669"/>
      <c r="I53" s="669"/>
      <c r="J53" s="669"/>
      <c r="K53" s="669"/>
      <c r="L53" s="670"/>
      <c r="M53" s="655"/>
      <c r="N53" s="655"/>
      <c r="O53" s="655"/>
      <c r="P53" s="655"/>
      <c r="Q53" s="668"/>
      <c r="R53" s="669"/>
      <c r="S53" s="669"/>
      <c r="T53" s="669"/>
      <c r="U53" s="669"/>
      <c r="V53" s="669"/>
      <c r="W53" s="670"/>
    </row>
    <row r="54" spans="2:24" ht="37.5" customHeight="1">
      <c r="B54" s="648" t="s">
        <v>1</v>
      </c>
      <c r="C54" s="649"/>
      <c r="D54" s="649"/>
      <c r="E54" s="650"/>
      <c r="F54" s="651" t="s">
        <v>2</v>
      </c>
      <c r="G54" s="652"/>
      <c r="H54" s="676" t="s">
        <v>3</v>
      </c>
      <c r="I54" s="651" t="s">
        <v>4</v>
      </c>
      <c r="J54" s="652"/>
      <c r="K54" s="653"/>
      <c r="L54" s="663" t="s">
        <v>5</v>
      </c>
      <c r="M54" s="655"/>
      <c r="N54" s="655"/>
      <c r="O54" s="655"/>
      <c r="P54" s="655"/>
      <c r="Q54" s="651" t="s">
        <v>2</v>
      </c>
      <c r="R54" s="652"/>
      <c r="S54" s="710" t="s">
        <v>82</v>
      </c>
      <c r="T54" s="651" t="s">
        <v>4</v>
      </c>
      <c r="U54" s="652"/>
      <c r="V54" s="653"/>
      <c r="W54" s="663" t="s">
        <v>67</v>
      </c>
    </row>
    <row r="55" spans="2:24" ht="90.75" thickBot="1">
      <c r="B55" s="5" t="s">
        <v>6</v>
      </c>
      <c r="C55" s="6" t="s">
        <v>7</v>
      </c>
      <c r="D55" s="7" t="s">
        <v>8</v>
      </c>
      <c r="E55" s="5" t="s">
        <v>10</v>
      </c>
      <c r="F55" s="8" t="s">
        <v>11</v>
      </c>
      <c r="G55" s="9" t="s">
        <v>12</v>
      </c>
      <c r="H55" s="677"/>
      <c r="I55" s="75" t="s">
        <v>13</v>
      </c>
      <c r="J55" s="75" t="s">
        <v>14</v>
      </c>
      <c r="K55" s="75" t="s">
        <v>15</v>
      </c>
      <c r="L55" s="664"/>
      <c r="M55" s="655"/>
      <c r="N55" s="655"/>
      <c r="O55" s="655"/>
      <c r="P55" s="655"/>
      <c r="Q55" s="130" t="s">
        <v>11</v>
      </c>
      <c r="R55" s="131" t="s">
        <v>12</v>
      </c>
      <c r="S55" s="711"/>
      <c r="T55" s="4" t="s">
        <v>13</v>
      </c>
      <c r="U55" s="4" t="s">
        <v>14</v>
      </c>
      <c r="V55" s="4" t="s">
        <v>83</v>
      </c>
      <c r="W55" s="664"/>
    </row>
    <row r="56" spans="2:24" ht="59.25" customHeight="1" thickBot="1">
      <c r="B56" s="23">
        <v>16</v>
      </c>
      <c r="C56" s="24" t="str">
        <f>'ESPECIFICACIONES TECNICAS '!C56:C60</f>
        <v xml:space="preserve">Guante de nitrilo, desechable, ambidiestro, color azul, verde o lila, entre 5,5 y 6 milésimas de pulgada de espesor en todo el guante, entre 11 y 14 pulgadas de longitud. Sin talco, debe cumplir con la norma EN 374-1:2016 y EN420 o la norma que se encuentre vigente.  </v>
      </c>
      <c r="D56" s="830" t="s">
        <v>43</v>
      </c>
      <c r="E56" s="26" t="s">
        <v>45</v>
      </c>
      <c r="F56" s="835"/>
      <c r="G56" s="836">
        <v>4</v>
      </c>
      <c r="H56" s="837">
        <f t="shared" ref="H56:H64" si="25">SUM(F56:G56)</f>
        <v>4</v>
      </c>
      <c r="I56" s="838">
        <v>100</v>
      </c>
      <c r="J56" s="839">
        <v>10</v>
      </c>
      <c r="K56" s="101">
        <f t="shared" si="6"/>
        <v>110</v>
      </c>
      <c r="L56" s="98">
        <f t="shared" ref="L56:L64" si="26">K56+H56</f>
        <v>114</v>
      </c>
      <c r="M56" s="840">
        <f>'ESTUDIO DE MERCADO '!O59</f>
        <v>118876</v>
      </c>
      <c r="N56" s="841">
        <f t="shared" ref="N56:N64" si="27">M56*L56</f>
        <v>13551864</v>
      </c>
      <c r="O56" s="694">
        <f>SUM(N56:N60)</f>
        <v>468678624</v>
      </c>
      <c r="P56" s="704">
        <f>SUM(O56:O64)</f>
        <v>553503504</v>
      </c>
      <c r="Q56" s="167">
        <f t="shared" ref="Q56:Q64" si="28">M56*F56</f>
        <v>0</v>
      </c>
      <c r="R56" s="168">
        <f t="shared" ref="R56:R64" si="29">M56*G56</f>
        <v>475504</v>
      </c>
      <c r="S56" s="168">
        <f>SUM(Q56:R56)</f>
        <v>475504</v>
      </c>
      <c r="T56" s="168">
        <f t="shared" ref="T56:T64" si="30">M56*I56</f>
        <v>11887600</v>
      </c>
      <c r="U56" s="168">
        <f t="shared" ref="U56:U64" si="31">M56*J56</f>
        <v>1188760</v>
      </c>
      <c r="V56" s="169">
        <f>SUM(T56:U56)</f>
        <v>13076360</v>
      </c>
      <c r="W56" s="707">
        <f>V65+S65</f>
        <v>553503504</v>
      </c>
    </row>
    <row r="57" spans="2:24" ht="30.75" customHeight="1">
      <c r="B57" s="576">
        <v>17</v>
      </c>
      <c r="C57" s="543" t="str">
        <f>+C56</f>
        <v xml:space="preserve">Guante de nitrilo, desechable, ambidiestro, color azul, verde o lila, entre 5,5 y 6 milésimas de pulgada de espesor en todo el guante, entre 11 y 14 pulgadas de longitud. Sin talco, debe cumplir con la norma EN 374-1:2016 y EN420 o la norma que se encuentre vigente.  </v>
      </c>
      <c r="D57" s="749" t="str">
        <f>+D56</f>
        <v>CAJA 100 UNIDADES</v>
      </c>
      <c r="E57" s="741" t="s">
        <v>25</v>
      </c>
      <c r="F57" s="421">
        <v>10</v>
      </c>
      <c r="G57" s="831">
        <v>40</v>
      </c>
      <c r="H57" s="832">
        <f t="shared" si="25"/>
        <v>50</v>
      </c>
      <c r="I57" s="424">
        <v>500</v>
      </c>
      <c r="J57" s="833">
        <v>100</v>
      </c>
      <c r="K57" s="825">
        <f t="shared" si="6"/>
        <v>600</v>
      </c>
      <c r="L57" s="826">
        <f t="shared" si="26"/>
        <v>650</v>
      </c>
      <c r="M57" s="93">
        <f>'ESTUDIO DE MERCADO '!O60</f>
        <v>119928</v>
      </c>
      <c r="N57" s="834">
        <f t="shared" si="27"/>
        <v>77953200</v>
      </c>
      <c r="O57" s="695"/>
      <c r="P57" s="705"/>
      <c r="Q57" s="170">
        <f t="shared" si="28"/>
        <v>1199280</v>
      </c>
      <c r="R57" s="171">
        <f t="shared" si="29"/>
        <v>4797120</v>
      </c>
      <c r="S57" s="171">
        <f t="shared" ref="S57:S64" si="32">SUM(Q57:R57)</f>
        <v>5996400</v>
      </c>
      <c r="T57" s="171">
        <f t="shared" si="30"/>
        <v>59964000</v>
      </c>
      <c r="U57" s="171">
        <f t="shared" si="31"/>
        <v>11992800</v>
      </c>
      <c r="V57" s="172">
        <f>SUM(T57:U57)</f>
        <v>71956800</v>
      </c>
      <c r="W57" s="708"/>
    </row>
    <row r="58" spans="2:24" ht="15">
      <c r="B58" s="576"/>
      <c r="C58" s="543"/>
      <c r="D58" s="749"/>
      <c r="E58" s="34" t="s">
        <v>26</v>
      </c>
      <c r="F58" s="412">
        <v>10</v>
      </c>
      <c r="G58" s="498">
        <v>40</v>
      </c>
      <c r="H58" s="499">
        <f t="shared" si="25"/>
        <v>50</v>
      </c>
      <c r="I58" s="413">
        <v>500</v>
      </c>
      <c r="J58" s="500">
        <v>400</v>
      </c>
      <c r="K58" s="84">
        <f t="shared" si="6"/>
        <v>900</v>
      </c>
      <c r="L58" s="85">
        <f t="shared" si="26"/>
        <v>950</v>
      </c>
      <c r="M58" s="86">
        <f>'ESTUDIO DE MERCADO '!O61</f>
        <v>119928</v>
      </c>
      <c r="N58" s="345">
        <f t="shared" si="27"/>
        <v>113931600</v>
      </c>
      <c r="O58" s="695"/>
      <c r="P58" s="705"/>
      <c r="Q58" s="170">
        <f t="shared" si="28"/>
        <v>1199280</v>
      </c>
      <c r="R58" s="171">
        <f t="shared" si="29"/>
        <v>4797120</v>
      </c>
      <c r="S58" s="171">
        <f t="shared" si="32"/>
        <v>5996400</v>
      </c>
      <c r="T58" s="171">
        <f t="shared" si="30"/>
        <v>59964000</v>
      </c>
      <c r="U58" s="171">
        <f t="shared" si="31"/>
        <v>47971200</v>
      </c>
      <c r="V58" s="172">
        <f t="shared" ref="V58:V64" si="33">SUM(T58:U58)</f>
        <v>107935200</v>
      </c>
      <c r="W58" s="708"/>
    </row>
    <row r="59" spans="2:24" ht="11.25" customHeight="1">
      <c r="B59" s="576"/>
      <c r="C59" s="543"/>
      <c r="D59" s="749"/>
      <c r="E59" s="34" t="s">
        <v>27</v>
      </c>
      <c r="F59" s="412">
        <v>5</v>
      </c>
      <c r="G59" s="498">
        <v>40</v>
      </c>
      <c r="H59" s="499">
        <f t="shared" si="25"/>
        <v>45</v>
      </c>
      <c r="I59" s="413">
        <v>800</v>
      </c>
      <c r="J59" s="500">
        <v>550</v>
      </c>
      <c r="K59" s="84">
        <f t="shared" si="6"/>
        <v>1350</v>
      </c>
      <c r="L59" s="85">
        <f t="shared" si="26"/>
        <v>1395</v>
      </c>
      <c r="M59" s="86">
        <f>'ESTUDIO DE MERCADO '!O62</f>
        <v>119928</v>
      </c>
      <c r="N59" s="345">
        <f t="shared" si="27"/>
        <v>167299560</v>
      </c>
      <c r="O59" s="695"/>
      <c r="P59" s="705"/>
      <c r="Q59" s="170">
        <f t="shared" si="28"/>
        <v>599640</v>
      </c>
      <c r="R59" s="171">
        <f t="shared" si="29"/>
        <v>4797120</v>
      </c>
      <c r="S59" s="171">
        <f t="shared" si="32"/>
        <v>5396760</v>
      </c>
      <c r="T59" s="171">
        <f t="shared" si="30"/>
        <v>95942400</v>
      </c>
      <c r="U59" s="171">
        <f t="shared" si="31"/>
        <v>65960400</v>
      </c>
      <c r="V59" s="172">
        <f t="shared" si="33"/>
        <v>161902800</v>
      </c>
      <c r="W59" s="708"/>
    </row>
    <row r="60" spans="2:24" ht="15" customHeight="1" thickBot="1">
      <c r="B60" s="577"/>
      <c r="C60" s="544"/>
      <c r="D60" s="750"/>
      <c r="E60" s="38" t="s">
        <v>28</v>
      </c>
      <c r="F60" s="501"/>
      <c r="G60" s="502"/>
      <c r="H60" s="503">
        <f t="shared" si="25"/>
        <v>0</v>
      </c>
      <c r="I60" s="414">
        <v>500</v>
      </c>
      <c r="J60" s="504">
        <v>300</v>
      </c>
      <c r="K60" s="90">
        <f t="shared" si="6"/>
        <v>800</v>
      </c>
      <c r="L60" s="91">
        <f t="shared" si="26"/>
        <v>800</v>
      </c>
      <c r="M60" s="92">
        <f>'ESTUDIO DE MERCADO '!O63</f>
        <v>119928</v>
      </c>
      <c r="N60" s="346">
        <f t="shared" si="27"/>
        <v>95942400</v>
      </c>
      <c r="O60" s="696"/>
      <c r="P60" s="705"/>
      <c r="Q60" s="173">
        <f t="shared" si="28"/>
        <v>0</v>
      </c>
      <c r="R60" s="174">
        <f t="shared" si="29"/>
        <v>0</v>
      </c>
      <c r="S60" s="174">
        <f t="shared" si="32"/>
        <v>0</v>
      </c>
      <c r="T60" s="174">
        <f t="shared" si="30"/>
        <v>59964000</v>
      </c>
      <c r="U60" s="174">
        <f t="shared" si="31"/>
        <v>35978400</v>
      </c>
      <c r="V60" s="175">
        <f t="shared" si="33"/>
        <v>95942400</v>
      </c>
      <c r="W60" s="708"/>
    </row>
    <row r="61" spans="2:24" ht="22.5" customHeight="1">
      <c r="B61" s="678">
        <v>18</v>
      </c>
      <c r="C61" s="556" t="str">
        <f>'ESPECIFICACIONES TECNICAS '!C61:C64</f>
        <v>Guantes de nitrilo no desechables resistentes a sustancias químicas y detergentes y solventes orgánicos longitud mínima de 18" (hasta el codo).</v>
      </c>
      <c r="D61" s="533" t="s">
        <v>17</v>
      </c>
      <c r="E61" s="65">
        <v>7</v>
      </c>
      <c r="F61" s="495"/>
      <c r="G61" s="505"/>
      <c r="H61" s="506">
        <f t="shared" si="25"/>
        <v>0</v>
      </c>
      <c r="I61" s="496">
        <v>420</v>
      </c>
      <c r="J61" s="507"/>
      <c r="K61" s="78">
        <f t="shared" si="6"/>
        <v>420</v>
      </c>
      <c r="L61" s="79">
        <f t="shared" si="26"/>
        <v>420</v>
      </c>
      <c r="M61" s="80">
        <f>'ESTUDIO DE MERCADO '!V64</f>
        <v>50491</v>
      </c>
      <c r="N61" s="129">
        <f t="shared" si="27"/>
        <v>21206220</v>
      </c>
      <c r="O61" s="697">
        <f>SUM(N61:N64)</f>
        <v>84824880</v>
      </c>
      <c r="P61" s="705"/>
      <c r="Q61" s="176">
        <f t="shared" si="28"/>
        <v>0</v>
      </c>
      <c r="R61" s="177">
        <f t="shared" si="29"/>
        <v>0</v>
      </c>
      <c r="S61" s="177">
        <f t="shared" si="32"/>
        <v>0</v>
      </c>
      <c r="T61" s="177">
        <f t="shared" si="30"/>
        <v>21206220</v>
      </c>
      <c r="U61" s="177">
        <f t="shared" si="31"/>
        <v>0</v>
      </c>
      <c r="V61" s="178">
        <f t="shared" si="33"/>
        <v>21206220</v>
      </c>
      <c r="W61" s="708"/>
      <c r="X61" s="179"/>
    </row>
    <row r="62" spans="2:24" ht="22.5" customHeight="1">
      <c r="B62" s="588"/>
      <c r="C62" s="557"/>
      <c r="D62" s="534"/>
      <c r="E62" s="68">
        <v>8</v>
      </c>
      <c r="F62" s="412"/>
      <c r="G62" s="415"/>
      <c r="H62" s="416">
        <f t="shared" si="25"/>
        <v>0</v>
      </c>
      <c r="I62" s="413">
        <v>420</v>
      </c>
      <c r="J62" s="508"/>
      <c r="K62" s="84">
        <f t="shared" si="6"/>
        <v>420</v>
      </c>
      <c r="L62" s="85">
        <f t="shared" si="26"/>
        <v>420</v>
      </c>
      <c r="M62" s="93">
        <f>'ESTUDIO DE MERCADO '!V65</f>
        <v>50491</v>
      </c>
      <c r="N62" s="87">
        <f t="shared" si="27"/>
        <v>21206220</v>
      </c>
      <c r="O62" s="698"/>
      <c r="P62" s="705"/>
      <c r="Q62" s="170">
        <f t="shared" si="28"/>
        <v>0</v>
      </c>
      <c r="R62" s="171">
        <f t="shared" si="29"/>
        <v>0</v>
      </c>
      <c r="S62" s="171">
        <f t="shared" si="32"/>
        <v>0</v>
      </c>
      <c r="T62" s="171">
        <f t="shared" si="30"/>
        <v>21206220</v>
      </c>
      <c r="U62" s="171">
        <f t="shared" si="31"/>
        <v>0</v>
      </c>
      <c r="V62" s="172">
        <f t="shared" si="33"/>
        <v>21206220</v>
      </c>
      <c r="W62" s="708"/>
    </row>
    <row r="63" spans="2:24" ht="22.5" customHeight="1">
      <c r="B63" s="588"/>
      <c r="C63" s="557"/>
      <c r="D63" s="534"/>
      <c r="E63" s="68">
        <v>9</v>
      </c>
      <c r="F63" s="412"/>
      <c r="G63" s="415"/>
      <c r="H63" s="416">
        <f t="shared" si="25"/>
        <v>0</v>
      </c>
      <c r="I63" s="413">
        <v>420</v>
      </c>
      <c r="J63" s="508"/>
      <c r="K63" s="84">
        <f t="shared" si="6"/>
        <v>420</v>
      </c>
      <c r="L63" s="85">
        <f t="shared" si="26"/>
        <v>420</v>
      </c>
      <c r="M63" s="93">
        <f>'ESTUDIO DE MERCADO '!V66</f>
        <v>50491</v>
      </c>
      <c r="N63" s="87">
        <f t="shared" si="27"/>
        <v>21206220</v>
      </c>
      <c r="O63" s="698"/>
      <c r="P63" s="705"/>
      <c r="Q63" s="170">
        <f t="shared" si="28"/>
        <v>0</v>
      </c>
      <c r="R63" s="171">
        <f t="shared" si="29"/>
        <v>0</v>
      </c>
      <c r="S63" s="171">
        <f t="shared" si="32"/>
        <v>0</v>
      </c>
      <c r="T63" s="171">
        <f t="shared" si="30"/>
        <v>21206220</v>
      </c>
      <c r="U63" s="171">
        <f t="shared" si="31"/>
        <v>0</v>
      </c>
      <c r="V63" s="172">
        <f t="shared" si="33"/>
        <v>21206220</v>
      </c>
      <c r="W63" s="708"/>
    </row>
    <row r="64" spans="2:24" ht="22.5" customHeight="1">
      <c r="B64" s="679"/>
      <c r="C64" s="558"/>
      <c r="D64" s="535"/>
      <c r="E64" s="71">
        <v>10</v>
      </c>
      <c r="F64" s="501"/>
      <c r="G64" s="418"/>
      <c r="H64" s="509">
        <f t="shared" si="25"/>
        <v>0</v>
      </c>
      <c r="I64" s="510">
        <v>420</v>
      </c>
      <c r="J64" s="511"/>
      <c r="K64" s="90">
        <f t="shared" si="6"/>
        <v>420</v>
      </c>
      <c r="L64" s="91">
        <f t="shared" si="26"/>
        <v>420</v>
      </c>
      <c r="M64" s="341">
        <f>'ESTUDIO DE MERCADO '!V67</f>
        <v>50491</v>
      </c>
      <c r="N64" s="94">
        <f t="shared" si="27"/>
        <v>21206220</v>
      </c>
      <c r="O64" s="699"/>
      <c r="P64" s="706"/>
      <c r="Q64" s="180">
        <f t="shared" si="28"/>
        <v>0</v>
      </c>
      <c r="R64" s="181">
        <f t="shared" si="29"/>
        <v>0</v>
      </c>
      <c r="S64" s="174">
        <f t="shared" si="32"/>
        <v>0</v>
      </c>
      <c r="T64" s="181">
        <f t="shared" si="30"/>
        <v>21206220</v>
      </c>
      <c r="U64" s="181">
        <f t="shared" si="31"/>
        <v>0</v>
      </c>
      <c r="V64" s="175">
        <f t="shared" si="33"/>
        <v>21206220</v>
      </c>
      <c r="W64" s="708"/>
    </row>
    <row r="65" spans="2:23" ht="15" customHeight="1">
      <c r="B65" s="20"/>
      <c r="C65" s="21"/>
      <c r="D65" s="182"/>
      <c r="E65" s="49"/>
      <c r="F65" s="50"/>
      <c r="G65" s="50"/>
      <c r="H65" s="20"/>
      <c r="I65" s="95"/>
      <c r="J65" s="95"/>
      <c r="K65" s="96"/>
      <c r="L65" s="97"/>
      <c r="M65" s="179"/>
      <c r="P65" s="98" t="s">
        <v>84</v>
      </c>
      <c r="Q65" s="204">
        <f>SUM(Q56:Q64)</f>
        <v>2998200</v>
      </c>
      <c r="R65" s="205">
        <f t="shared" ref="R65:V65" si="34">SUM(R56:R64)</f>
        <v>14866864</v>
      </c>
      <c r="S65" s="206">
        <f t="shared" si="34"/>
        <v>17865064</v>
      </c>
      <c r="T65" s="204">
        <f t="shared" si="34"/>
        <v>372546880</v>
      </c>
      <c r="U65" s="205">
        <f t="shared" si="34"/>
        <v>163091560</v>
      </c>
      <c r="V65" s="207">
        <f t="shared" si="34"/>
        <v>535638440</v>
      </c>
      <c r="W65" s="709"/>
    </row>
    <row r="66" spans="2:23" ht="15" customHeight="1">
      <c r="B66" s="20"/>
      <c r="C66" s="21"/>
      <c r="D66" s="182"/>
      <c r="E66" s="49"/>
      <c r="F66" s="50"/>
      <c r="G66" s="50"/>
      <c r="H66" s="20"/>
      <c r="I66" s="95"/>
      <c r="J66" s="95"/>
      <c r="K66" s="96"/>
      <c r="L66" s="97"/>
    </row>
    <row r="67" spans="2:23" ht="15" customHeight="1">
      <c r="B67" s="665" t="s">
        <v>47</v>
      </c>
      <c r="C67" s="666"/>
      <c r="D67" s="666"/>
      <c r="E67" s="666"/>
      <c r="F67" s="666"/>
      <c r="G67" s="666"/>
      <c r="H67" s="666"/>
      <c r="I67" s="666"/>
      <c r="J67" s="666"/>
      <c r="K67" s="666"/>
      <c r="L67" s="667"/>
      <c r="M67" s="654" t="s">
        <v>77</v>
      </c>
      <c r="N67" s="654" t="s">
        <v>78</v>
      </c>
      <c r="O67" s="654" t="s">
        <v>79</v>
      </c>
      <c r="P67" s="654" t="s">
        <v>80</v>
      </c>
      <c r="Q67" s="665" t="s">
        <v>81</v>
      </c>
      <c r="R67" s="666"/>
      <c r="S67" s="666"/>
      <c r="T67" s="666"/>
      <c r="U67" s="666"/>
      <c r="V67" s="666"/>
      <c r="W67" s="667"/>
    </row>
    <row r="68" spans="2:23" ht="15" customHeight="1">
      <c r="B68" s="668"/>
      <c r="C68" s="669"/>
      <c r="D68" s="669"/>
      <c r="E68" s="669"/>
      <c r="F68" s="669"/>
      <c r="G68" s="669"/>
      <c r="H68" s="669"/>
      <c r="I68" s="669"/>
      <c r="J68" s="669"/>
      <c r="K68" s="669"/>
      <c r="L68" s="670"/>
      <c r="M68" s="655"/>
      <c r="N68" s="655"/>
      <c r="O68" s="655"/>
      <c r="P68" s="655"/>
      <c r="Q68" s="668"/>
      <c r="R68" s="669"/>
      <c r="S68" s="669"/>
      <c r="T68" s="669"/>
      <c r="U68" s="669"/>
      <c r="V68" s="669"/>
      <c r="W68" s="670"/>
    </row>
    <row r="69" spans="2:23" ht="15" customHeight="1">
      <c r="B69" s="648" t="s">
        <v>1</v>
      </c>
      <c r="C69" s="649"/>
      <c r="D69" s="649"/>
      <c r="E69" s="650"/>
      <c r="F69" s="651" t="s">
        <v>2</v>
      </c>
      <c r="G69" s="652"/>
      <c r="H69" s="676" t="s">
        <v>3</v>
      </c>
      <c r="I69" s="651" t="s">
        <v>4</v>
      </c>
      <c r="J69" s="652"/>
      <c r="K69" s="653"/>
      <c r="L69" s="663" t="s">
        <v>5</v>
      </c>
      <c r="M69" s="655"/>
      <c r="N69" s="655"/>
      <c r="O69" s="655"/>
      <c r="P69" s="655"/>
      <c r="Q69" s="651" t="s">
        <v>2</v>
      </c>
      <c r="R69" s="652"/>
      <c r="S69" s="710" t="s">
        <v>82</v>
      </c>
      <c r="T69" s="651" t="s">
        <v>4</v>
      </c>
      <c r="U69" s="652"/>
      <c r="V69" s="653"/>
      <c r="W69" s="663" t="s">
        <v>67</v>
      </c>
    </row>
    <row r="70" spans="2:23" ht="90">
      <c r="B70" s="5" t="s">
        <v>6</v>
      </c>
      <c r="C70" s="6" t="s">
        <v>7</v>
      </c>
      <c r="D70" s="7" t="s">
        <v>8</v>
      </c>
      <c r="E70" s="5" t="s">
        <v>10</v>
      </c>
      <c r="F70" s="8" t="s">
        <v>11</v>
      </c>
      <c r="G70" s="9" t="s">
        <v>12</v>
      </c>
      <c r="H70" s="677"/>
      <c r="I70" s="75" t="s">
        <v>13</v>
      </c>
      <c r="J70" s="75" t="s">
        <v>14</v>
      </c>
      <c r="K70" s="75" t="s">
        <v>15</v>
      </c>
      <c r="L70" s="664"/>
      <c r="M70" s="655"/>
      <c r="N70" s="655"/>
      <c r="O70" s="655"/>
      <c r="P70" s="655"/>
      <c r="Q70" s="130" t="s">
        <v>11</v>
      </c>
      <c r="R70" s="131" t="s">
        <v>12</v>
      </c>
      <c r="S70" s="711"/>
      <c r="T70" s="4" t="s">
        <v>13</v>
      </c>
      <c r="U70" s="4" t="s">
        <v>14</v>
      </c>
      <c r="V70" s="4" t="s">
        <v>83</v>
      </c>
      <c r="W70" s="713"/>
    </row>
    <row r="71" spans="2:23" ht="30" customHeight="1">
      <c r="B71" s="575">
        <v>19</v>
      </c>
      <c r="C71" s="556" t="str">
        <f>'ESPECIFICACIONES TECNICAS '!C71:C74</f>
        <v>Traje de seguridad de protección contra salpicadura de líquidos, color blanco,  cumple requisitos de las normas EN 13034 y EN 14126. elástico en capuchón, puños, cintura y tobillos. costuras cosidas y protegidas color blanco u otro color (selladas herméticamente).
Cierre de dos vías  con solapa sellable. Polaina del mismo material del traje, adherida al mismo o aparte, overol  en polipropileno -película laminada de polietileno. empaque individual.</v>
      </c>
      <c r="D71" s="527" t="s">
        <v>22</v>
      </c>
      <c r="E71" s="10" t="s">
        <v>25</v>
      </c>
      <c r="F71" s="12"/>
      <c r="G71" s="183">
        <v>30</v>
      </c>
      <c r="H71" s="10">
        <f t="shared" si="7"/>
        <v>30</v>
      </c>
      <c r="I71" s="76"/>
      <c r="J71" s="497">
        <v>65</v>
      </c>
      <c r="K71" s="78">
        <f t="shared" ref="K71:K85" si="35">SUM(I71:J71)</f>
        <v>65</v>
      </c>
      <c r="L71" s="79">
        <f>K71+H71</f>
        <v>95</v>
      </c>
      <c r="M71" s="80">
        <f>'ESTUDIO DE MERCADO '!O75</f>
        <v>53652</v>
      </c>
      <c r="N71" s="135">
        <f>M71*L71</f>
        <v>5096940</v>
      </c>
      <c r="O71" s="700">
        <f>SUM(N71:N74)</f>
        <v>49091580</v>
      </c>
      <c r="P71" s="717">
        <f>SUM(O71)</f>
        <v>49091580</v>
      </c>
      <c r="Q71" s="167">
        <f>M71*F71</f>
        <v>0</v>
      </c>
      <c r="R71" s="169">
        <f>M71*G71</f>
        <v>1609560</v>
      </c>
      <c r="S71" s="208">
        <f>SUM(Q71:R71)</f>
        <v>1609560</v>
      </c>
      <c r="T71" s="168">
        <f>M71*I71</f>
        <v>0</v>
      </c>
      <c r="U71" s="168">
        <f>M71*J71</f>
        <v>3487380</v>
      </c>
      <c r="V71" s="200">
        <f>SUM(T71:U71)</f>
        <v>3487380</v>
      </c>
      <c r="W71" s="704">
        <f>S75+V75</f>
        <v>49091580</v>
      </c>
    </row>
    <row r="72" spans="2:23" ht="27.75" customHeight="1">
      <c r="B72" s="576"/>
      <c r="C72" s="557"/>
      <c r="D72" s="528"/>
      <c r="E72" s="13" t="s">
        <v>26</v>
      </c>
      <c r="F72" s="15"/>
      <c r="G72" s="18">
        <v>30</v>
      </c>
      <c r="H72" s="13">
        <f t="shared" ref="H72:H85" si="36">SUM(F72:G72)</f>
        <v>30</v>
      </c>
      <c r="I72" s="82"/>
      <c r="J72" s="500">
        <v>250</v>
      </c>
      <c r="K72" s="84">
        <f t="shared" si="35"/>
        <v>250</v>
      </c>
      <c r="L72" s="85">
        <f>K72+H72</f>
        <v>280</v>
      </c>
      <c r="M72" s="86">
        <f>'ESTUDIO DE MERCADO '!O76</f>
        <v>53652</v>
      </c>
      <c r="N72" s="139">
        <f>M72*L72</f>
        <v>15022560</v>
      </c>
      <c r="O72" s="692"/>
      <c r="P72" s="718"/>
      <c r="Q72" s="170">
        <f>M72*F72</f>
        <v>0</v>
      </c>
      <c r="R72" s="172">
        <f>M72*G72</f>
        <v>1609560</v>
      </c>
      <c r="S72" s="209">
        <f t="shared" ref="S72:S74" si="37">SUM(Q72:R72)</f>
        <v>1609560</v>
      </c>
      <c r="T72" s="171">
        <f>M72*I72</f>
        <v>0</v>
      </c>
      <c r="U72" s="171">
        <f>M72*J72</f>
        <v>13413000</v>
      </c>
      <c r="V72" s="201">
        <f t="shared" ref="V72:V74" si="38">SUM(T72:U72)</f>
        <v>13413000</v>
      </c>
      <c r="W72" s="705"/>
    </row>
    <row r="73" spans="2:23" ht="29.25" customHeight="1">
      <c r="B73" s="576"/>
      <c r="C73" s="557"/>
      <c r="D73" s="528"/>
      <c r="E73" s="184" t="s">
        <v>27</v>
      </c>
      <c r="F73" s="185"/>
      <c r="G73" s="186">
        <v>30</v>
      </c>
      <c r="H73" s="13">
        <f t="shared" si="36"/>
        <v>30</v>
      </c>
      <c r="I73" s="82"/>
      <c r="J73" s="500">
        <v>200</v>
      </c>
      <c r="K73" s="84">
        <f t="shared" si="35"/>
        <v>200</v>
      </c>
      <c r="L73" s="85">
        <f>K73+H73</f>
        <v>230</v>
      </c>
      <c r="M73" s="86">
        <f>'ESTUDIO DE MERCADO '!O77</f>
        <v>53652</v>
      </c>
      <c r="N73" s="139">
        <f>M73*L73</f>
        <v>12339960</v>
      </c>
      <c r="O73" s="692"/>
      <c r="P73" s="718"/>
      <c r="Q73" s="170">
        <f>M73*F73</f>
        <v>0</v>
      </c>
      <c r="R73" s="172">
        <f>M73*G73</f>
        <v>1609560</v>
      </c>
      <c r="S73" s="209">
        <f t="shared" si="37"/>
        <v>1609560</v>
      </c>
      <c r="T73" s="171">
        <f>M73*I73</f>
        <v>0</v>
      </c>
      <c r="U73" s="171">
        <f>M73*J73</f>
        <v>10730400</v>
      </c>
      <c r="V73" s="201">
        <f t="shared" si="38"/>
        <v>10730400</v>
      </c>
      <c r="W73" s="705"/>
    </row>
    <row r="74" spans="2:23" ht="22.5" customHeight="1">
      <c r="B74" s="577"/>
      <c r="C74" s="558"/>
      <c r="D74" s="529"/>
      <c r="E74" s="187" t="s">
        <v>28</v>
      </c>
      <c r="F74" s="188"/>
      <c r="G74" s="189">
        <v>10</v>
      </c>
      <c r="H74" s="16">
        <f t="shared" si="36"/>
        <v>10</v>
      </c>
      <c r="I74" s="88"/>
      <c r="J74" s="512">
        <v>300</v>
      </c>
      <c r="K74" s="90">
        <f t="shared" si="35"/>
        <v>300</v>
      </c>
      <c r="L74" s="91">
        <f>K74+H74</f>
        <v>310</v>
      </c>
      <c r="M74" s="92">
        <f>'ESTUDIO DE MERCADO '!O78</f>
        <v>53652</v>
      </c>
      <c r="N74" s="143">
        <f>M74*L74</f>
        <v>16632120</v>
      </c>
      <c r="O74" s="693"/>
      <c r="P74" s="719"/>
      <c r="Q74" s="173">
        <f>M74*F74</f>
        <v>0</v>
      </c>
      <c r="R74" s="175">
        <f>M74*G74</f>
        <v>536520</v>
      </c>
      <c r="S74" s="210">
        <f t="shared" si="37"/>
        <v>536520</v>
      </c>
      <c r="T74" s="181">
        <f>M74*I74</f>
        <v>0</v>
      </c>
      <c r="U74" s="181">
        <f>M74*J74</f>
        <v>16095600</v>
      </c>
      <c r="V74" s="211">
        <f t="shared" si="38"/>
        <v>16095600</v>
      </c>
      <c r="W74" s="705"/>
    </row>
    <row r="75" spans="2:23" ht="15">
      <c r="B75" s="20"/>
      <c r="C75" s="21"/>
      <c r="D75" s="22"/>
      <c r="E75" s="20"/>
      <c r="F75" s="22"/>
      <c r="G75" s="22"/>
      <c r="H75" s="20"/>
      <c r="I75" s="95"/>
      <c r="J75" s="95"/>
      <c r="K75" s="96"/>
      <c r="L75" s="97"/>
      <c r="P75" s="98" t="s">
        <v>84</v>
      </c>
      <c r="Q75" s="212">
        <f>SUM(Q71:Q74)</f>
        <v>0</v>
      </c>
      <c r="R75" s="213">
        <f t="shared" ref="R75:V75" si="39">SUM(R71:R74)</f>
        <v>5365200</v>
      </c>
      <c r="S75" s="214">
        <f t="shared" si="39"/>
        <v>5365200</v>
      </c>
      <c r="T75" s="215">
        <f t="shared" si="39"/>
        <v>0</v>
      </c>
      <c r="U75" s="205">
        <f t="shared" si="39"/>
        <v>43726380</v>
      </c>
      <c r="V75" s="216">
        <f t="shared" si="39"/>
        <v>43726380</v>
      </c>
      <c r="W75" s="706"/>
    </row>
    <row r="76" spans="2:23" ht="15">
      <c r="B76" s="20"/>
      <c r="C76" s="21"/>
      <c r="D76" s="22"/>
      <c r="E76" s="20"/>
      <c r="F76" s="22"/>
      <c r="G76" s="22"/>
      <c r="H76" s="20"/>
      <c r="I76" s="95"/>
      <c r="J76" s="95"/>
      <c r="K76" s="96"/>
      <c r="L76" s="97"/>
    </row>
    <row r="77" spans="2:23" ht="22.5" customHeight="1">
      <c r="B77" s="665" t="s">
        <v>49</v>
      </c>
      <c r="C77" s="666"/>
      <c r="D77" s="666"/>
      <c r="E77" s="666"/>
      <c r="F77" s="666"/>
      <c r="G77" s="666"/>
      <c r="H77" s="666"/>
      <c r="I77" s="666"/>
      <c r="J77" s="666"/>
      <c r="K77" s="666"/>
      <c r="L77" s="667"/>
      <c r="M77" s="654" t="s">
        <v>77</v>
      </c>
      <c r="N77" s="654" t="s">
        <v>78</v>
      </c>
      <c r="O77" s="654" t="s">
        <v>79</v>
      </c>
      <c r="P77" s="654" t="s">
        <v>80</v>
      </c>
      <c r="Q77" s="665" t="s">
        <v>81</v>
      </c>
      <c r="R77" s="666"/>
      <c r="S77" s="666"/>
      <c r="T77" s="666"/>
      <c r="U77" s="666"/>
      <c r="V77" s="666"/>
      <c r="W77" s="667"/>
    </row>
    <row r="78" spans="2:23" ht="22.5" customHeight="1">
      <c r="B78" s="668"/>
      <c r="C78" s="669"/>
      <c r="D78" s="669"/>
      <c r="E78" s="669"/>
      <c r="F78" s="669"/>
      <c r="G78" s="669"/>
      <c r="H78" s="669"/>
      <c r="I78" s="669"/>
      <c r="J78" s="669"/>
      <c r="K78" s="669"/>
      <c r="L78" s="670"/>
      <c r="M78" s="655"/>
      <c r="N78" s="655"/>
      <c r="O78" s="655"/>
      <c r="P78" s="655"/>
      <c r="Q78" s="668"/>
      <c r="R78" s="669"/>
      <c r="S78" s="669"/>
      <c r="T78" s="669"/>
      <c r="U78" s="669"/>
      <c r="V78" s="669"/>
      <c r="W78" s="670"/>
    </row>
    <row r="79" spans="2:23" ht="22.5" customHeight="1">
      <c r="B79" s="648" t="s">
        <v>1</v>
      </c>
      <c r="C79" s="649"/>
      <c r="D79" s="649"/>
      <c r="E79" s="650"/>
      <c r="F79" s="651" t="s">
        <v>2</v>
      </c>
      <c r="G79" s="652"/>
      <c r="H79" s="676" t="s">
        <v>3</v>
      </c>
      <c r="I79" s="651" t="s">
        <v>4</v>
      </c>
      <c r="J79" s="652"/>
      <c r="K79" s="653"/>
      <c r="L79" s="663" t="s">
        <v>5</v>
      </c>
      <c r="M79" s="655"/>
      <c r="N79" s="655"/>
      <c r="O79" s="655"/>
      <c r="P79" s="655"/>
      <c r="Q79" s="651" t="s">
        <v>2</v>
      </c>
      <c r="R79" s="652"/>
      <c r="S79" s="710" t="s">
        <v>82</v>
      </c>
      <c r="T79" s="651" t="s">
        <v>4</v>
      </c>
      <c r="U79" s="652"/>
      <c r="V79" s="653"/>
      <c r="W79" s="663" t="s">
        <v>67</v>
      </c>
    </row>
    <row r="80" spans="2:23" ht="90.75" thickBot="1">
      <c r="B80" s="5" t="s">
        <v>6</v>
      </c>
      <c r="C80" s="6" t="s">
        <v>7</v>
      </c>
      <c r="D80" s="7" t="s">
        <v>8</v>
      </c>
      <c r="E80" s="5" t="s">
        <v>10</v>
      </c>
      <c r="F80" s="8" t="s">
        <v>11</v>
      </c>
      <c r="G80" s="9" t="s">
        <v>12</v>
      </c>
      <c r="H80" s="677"/>
      <c r="I80" s="75" t="s">
        <v>13</v>
      </c>
      <c r="J80" s="75" t="s">
        <v>14</v>
      </c>
      <c r="K80" s="75" t="s">
        <v>15</v>
      </c>
      <c r="L80" s="664"/>
      <c r="M80" s="655"/>
      <c r="N80" s="655"/>
      <c r="O80" s="655"/>
      <c r="P80" s="655"/>
      <c r="Q80" s="130" t="s">
        <v>11</v>
      </c>
      <c r="R80" s="131" t="s">
        <v>12</v>
      </c>
      <c r="S80" s="711"/>
      <c r="T80" s="4" t="s">
        <v>13</v>
      </c>
      <c r="U80" s="4" t="s">
        <v>14</v>
      </c>
      <c r="V80" s="4" t="s">
        <v>83</v>
      </c>
      <c r="W80" s="713"/>
    </row>
    <row r="81" spans="2:23" ht="39" customHeight="1">
      <c r="B81" s="592">
        <v>20</v>
      </c>
      <c r="C81" s="542" t="str">
        <f>'ESPECIFICACIONES TECNICAS '!C81:C85</f>
        <v>Guantes contra el corte en malla de acero inoxidable, cinco (5) dedos, manilla y broche 100% en acero inoxidable (sin telas, fibras o plástico), anillos microsoldados herméticamente (resortes de ajuste se encuentran localizados al interior del guante), guante ambidiestro, que cumpla con la Norma EN 1082 ó EN 1082-1 **.</v>
      </c>
      <c r="D81" s="790" t="s">
        <v>22</v>
      </c>
      <c r="E81" s="190" t="s">
        <v>51</v>
      </c>
      <c r="F81" s="191"/>
      <c r="G81" s="192"/>
      <c r="H81" s="10">
        <f t="shared" si="36"/>
        <v>0</v>
      </c>
      <c r="I81" s="76">
        <v>5</v>
      </c>
      <c r="J81" s="77"/>
      <c r="K81" s="78">
        <f t="shared" si="35"/>
        <v>5</v>
      </c>
      <c r="L81" s="79">
        <f>K81+H81</f>
        <v>5</v>
      </c>
      <c r="M81" s="80">
        <f>'ESTUDIO DE MERCADO '!V86</f>
        <v>561700</v>
      </c>
      <c r="N81" s="81">
        <f>M81*L81</f>
        <v>2808500</v>
      </c>
      <c r="O81" s="701">
        <f>SUM(N81:N85)</f>
        <v>30350080</v>
      </c>
      <c r="P81" s="720">
        <f>SUM(O81)</f>
        <v>30350080</v>
      </c>
      <c r="Q81" s="167">
        <f>M81*F81</f>
        <v>0</v>
      </c>
      <c r="R81" s="169">
        <f>M81*G81</f>
        <v>0</v>
      </c>
      <c r="S81" s="217">
        <f>SUM(Q81:R81)</f>
        <v>0</v>
      </c>
      <c r="T81" s="167">
        <f>M81*I81</f>
        <v>2808500</v>
      </c>
      <c r="U81" s="169">
        <f>M81*J81</f>
        <v>0</v>
      </c>
      <c r="V81" s="218">
        <f>SUM(T81:U81)</f>
        <v>2808500</v>
      </c>
      <c r="W81" s="704">
        <f>V86+S86</f>
        <v>30350080</v>
      </c>
    </row>
    <row r="82" spans="2:23" ht="39" customHeight="1">
      <c r="B82" s="842"/>
      <c r="C82" s="740"/>
      <c r="D82" s="843"/>
      <c r="E82" s="193" t="s">
        <v>45</v>
      </c>
      <c r="F82" s="185"/>
      <c r="G82" s="194"/>
      <c r="H82" s="13">
        <f t="shared" si="36"/>
        <v>0</v>
      </c>
      <c r="I82" s="82">
        <v>5</v>
      </c>
      <c r="J82" s="83"/>
      <c r="K82" s="84">
        <f t="shared" si="35"/>
        <v>5</v>
      </c>
      <c r="L82" s="85">
        <f>K82+H82</f>
        <v>5</v>
      </c>
      <c r="M82" s="86">
        <f>'ESTUDIO DE MERCADO '!V87</f>
        <v>561700</v>
      </c>
      <c r="N82" s="87">
        <f>M82*L82</f>
        <v>2808500</v>
      </c>
      <c r="O82" s="702"/>
      <c r="P82" s="721"/>
      <c r="Q82" s="170">
        <f>M82*F82</f>
        <v>0</v>
      </c>
      <c r="R82" s="172">
        <f>M82*G82</f>
        <v>0</v>
      </c>
      <c r="S82" s="219">
        <f>SUM(Q82:R82)</f>
        <v>0</v>
      </c>
      <c r="T82" s="170">
        <f>M82*I82</f>
        <v>2808500</v>
      </c>
      <c r="U82" s="172">
        <f>M82*J82</f>
        <v>0</v>
      </c>
      <c r="V82" s="220">
        <f>SUM(T82:U82)</f>
        <v>2808500</v>
      </c>
      <c r="W82" s="705"/>
    </row>
    <row r="83" spans="2:23" ht="21.75" customHeight="1">
      <c r="B83" s="593">
        <v>21</v>
      </c>
      <c r="C83" s="595" t="str">
        <f>+C81</f>
        <v>Guantes contra el corte en malla de acero inoxidable, cinco (5) dedos, manilla y broche 100% en acero inoxidable (sin telas, fibras o plástico), anillos microsoldados herméticamente (resortes de ajuste se encuentran localizados al interior del guante), guante ambidiestro, que cumpla con la Norma EN 1082 ó EN 1082-1 **.</v>
      </c>
      <c r="D83" s="749" t="str">
        <f>+D81</f>
        <v>UNIDAD</v>
      </c>
      <c r="E83" s="68" t="s">
        <v>25</v>
      </c>
      <c r="F83" s="35"/>
      <c r="G83" s="195"/>
      <c r="H83" s="13">
        <f t="shared" si="36"/>
        <v>0</v>
      </c>
      <c r="I83" s="82">
        <v>5</v>
      </c>
      <c r="J83" s="83">
        <v>13</v>
      </c>
      <c r="K83" s="84">
        <f t="shared" si="35"/>
        <v>18</v>
      </c>
      <c r="L83" s="85">
        <f>K83+H83</f>
        <v>18</v>
      </c>
      <c r="M83" s="86">
        <f>'ESTUDIO DE MERCADO '!O88</f>
        <v>343515</v>
      </c>
      <c r="N83" s="87">
        <f>M83*L83</f>
        <v>6183270</v>
      </c>
      <c r="O83" s="702"/>
      <c r="P83" s="721"/>
      <c r="Q83" s="170">
        <f>M83*F83</f>
        <v>0</v>
      </c>
      <c r="R83" s="172">
        <f>M83*G83</f>
        <v>0</v>
      </c>
      <c r="S83" s="219">
        <f t="shared" ref="S83:S85" si="40">SUM(Q83:R83)</f>
        <v>0</v>
      </c>
      <c r="T83" s="170">
        <f>M83*I83</f>
        <v>1717575</v>
      </c>
      <c r="U83" s="172">
        <f>M83*J83</f>
        <v>4465695</v>
      </c>
      <c r="V83" s="220">
        <f t="shared" ref="V83:V85" si="41">SUM(T83:U83)</f>
        <v>6183270</v>
      </c>
      <c r="W83" s="705"/>
    </row>
    <row r="84" spans="2:23" ht="24.75" customHeight="1">
      <c r="B84" s="593"/>
      <c r="C84" s="595"/>
      <c r="D84" s="749"/>
      <c r="E84" s="68" t="s">
        <v>26</v>
      </c>
      <c r="F84" s="35"/>
      <c r="G84" s="195">
        <v>2</v>
      </c>
      <c r="H84" s="13">
        <f t="shared" si="36"/>
        <v>2</v>
      </c>
      <c r="I84" s="82">
        <v>5</v>
      </c>
      <c r="J84" s="83">
        <v>22</v>
      </c>
      <c r="K84" s="84">
        <f t="shared" si="35"/>
        <v>27</v>
      </c>
      <c r="L84" s="85">
        <f>K84+H84</f>
        <v>29</v>
      </c>
      <c r="M84" s="86">
        <f>'ESTUDIO DE MERCADO '!O89</f>
        <v>343515</v>
      </c>
      <c r="N84" s="87">
        <f>M84*L84</f>
        <v>9961935</v>
      </c>
      <c r="O84" s="702"/>
      <c r="P84" s="721"/>
      <c r="Q84" s="170">
        <f>M84*F84</f>
        <v>0</v>
      </c>
      <c r="R84" s="172">
        <f>M84*G84</f>
        <v>687030</v>
      </c>
      <c r="S84" s="219">
        <f t="shared" si="40"/>
        <v>687030</v>
      </c>
      <c r="T84" s="170">
        <f>M84*I84</f>
        <v>1717575</v>
      </c>
      <c r="U84" s="172">
        <f>M84*J84</f>
        <v>7557330</v>
      </c>
      <c r="V84" s="220">
        <f t="shared" si="41"/>
        <v>9274905</v>
      </c>
      <c r="W84" s="705"/>
    </row>
    <row r="85" spans="2:23" ht="22.5" customHeight="1" thickBot="1">
      <c r="B85" s="680"/>
      <c r="C85" s="684"/>
      <c r="D85" s="750"/>
      <c r="E85" s="71" t="s">
        <v>27</v>
      </c>
      <c r="F85" s="39"/>
      <c r="G85" s="196"/>
      <c r="H85" s="16">
        <f t="shared" si="36"/>
        <v>0</v>
      </c>
      <c r="I85" s="88">
        <v>5</v>
      </c>
      <c r="J85" s="89">
        <v>20</v>
      </c>
      <c r="K85" s="90">
        <f t="shared" si="35"/>
        <v>25</v>
      </c>
      <c r="L85" s="91">
        <f>K85+H85</f>
        <v>25</v>
      </c>
      <c r="M85" s="92">
        <f>'ESTUDIO DE MERCADO '!O90</f>
        <v>343515</v>
      </c>
      <c r="N85" s="94">
        <f>M85*L85</f>
        <v>8587875</v>
      </c>
      <c r="O85" s="703"/>
      <c r="P85" s="722"/>
      <c r="Q85" s="173">
        <f>M85*F85</f>
        <v>0</v>
      </c>
      <c r="R85" s="175">
        <f>M85*G85</f>
        <v>0</v>
      </c>
      <c r="S85" s="221">
        <f t="shared" si="40"/>
        <v>0</v>
      </c>
      <c r="T85" s="173">
        <f>M85*I85</f>
        <v>1717575</v>
      </c>
      <c r="U85" s="175">
        <f>M85*J85</f>
        <v>6870300</v>
      </c>
      <c r="V85" s="222">
        <f t="shared" si="41"/>
        <v>8587875</v>
      </c>
      <c r="W85" s="705"/>
    </row>
    <row r="86" spans="2:23" ht="15.75" thickBot="1">
      <c r="B86" s="63"/>
      <c r="C86" s="22"/>
      <c r="D86" s="182"/>
      <c r="E86" s="49"/>
      <c r="F86" s="50"/>
      <c r="G86" s="50"/>
      <c r="H86" s="20"/>
      <c r="I86" s="95"/>
      <c r="J86" s="95"/>
      <c r="K86" s="96"/>
      <c r="L86" s="97"/>
      <c r="P86" s="98" t="s">
        <v>84</v>
      </c>
      <c r="Q86" s="212">
        <f>SUM(Q81:Q85)</f>
        <v>0</v>
      </c>
      <c r="R86" s="213">
        <f t="shared" ref="R86:V86" si="42">SUM(R81:R85)</f>
        <v>687030</v>
      </c>
      <c r="S86" s="214">
        <f t="shared" si="42"/>
        <v>687030</v>
      </c>
      <c r="T86" s="223">
        <f t="shared" si="42"/>
        <v>10769725</v>
      </c>
      <c r="U86" s="213">
        <f t="shared" si="42"/>
        <v>18893325</v>
      </c>
      <c r="V86" s="214">
        <f t="shared" si="42"/>
        <v>29663050</v>
      </c>
      <c r="W86" s="706"/>
    </row>
    <row r="87" spans="2:23" ht="15">
      <c r="B87" s="63"/>
      <c r="C87" s="22"/>
      <c r="D87" s="182"/>
      <c r="E87" s="49"/>
      <c r="F87" s="50"/>
      <c r="G87" s="50"/>
      <c r="H87" s="20"/>
      <c r="I87" s="95"/>
      <c r="J87" s="95"/>
      <c r="K87" s="96"/>
      <c r="L87" s="97"/>
    </row>
    <row r="90" spans="2:23" ht="15">
      <c r="P90" s="1" t="s">
        <v>85</v>
      </c>
      <c r="Q90" s="203" t="s">
        <v>86</v>
      </c>
    </row>
    <row r="91" spans="2:23" ht="15">
      <c r="P91" s="202" t="s">
        <v>87</v>
      </c>
      <c r="Q91" s="225">
        <f>P6</f>
        <v>23781423</v>
      </c>
      <c r="R91" s="179"/>
      <c r="S91" s="513"/>
    </row>
    <row r="92" spans="2:23" ht="15">
      <c r="P92" s="198" t="s">
        <v>88</v>
      </c>
      <c r="Q92" s="226">
        <f>P29</f>
        <v>302777594</v>
      </c>
      <c r="R92" s="179"/>
      <c r="S92" s="513"/>
    </row>
    <row r="93" spans="2:23" ht="15">
      <c r="P93" s="198" t="s">
        <v>89</v>
      </c>
      <c r="Q93" s="226">
        <f>P46</f>
        <v>29994695</v>
      </c>
      <c r="R93" s="179"/>
      <c r="S93" s="513"/>
    </row>
    <row r="94" spans="2:23" ht="15">
      <c r="P94" s="198" t="s">
        <v>90</v>
      </c>
      <c r="Q94" s="226">
        <f>P56</f>
        <v>553503504</v>
      </c>
      <c r="R94" s="179"/>
      <c r="S94" s="513"/>
    </row>
    <row r="95" spans="2:23" ht="15">
      <c r="P95" s="198" t="s">
        <v>91</v>
      </c>
      <c r="Q95" s="226">
        <f>P71</f>
        <v>49091580</v>
      </c>
      <c r="R95" s="179"/>
      <c r="S95" s="513"/>
    </row>
    <row r="96" spans="2:23" ht="15">
      <c r="P96" s="348" t="s">
        <v>92</v>
      </c>
      <c r="Q96" s="226">
        <f>P81</f>
        <v>30350080</v>
      </c>
      <c r="S96" s="513"/>
    </row>
    <row r="97" spans="16:21" ht="15">
      <c r="P97" s="242" t="s">
        <v>84</v>
      </c>
      <c r="Q97" s="224">
        <f>SUM(Q91:Q96)</f>
        <v>989498876</v>
      </c>
    </row>
    <row r="98" spans="16:21" ht="15"/>
    <row r="99" spans="16:21" ht="15">
      <c r="P99" s="203" t="s">
        <v>93</v>
      </c>
      <c r="Q99" s="203" t="s">
        <v>86</v>
      </c>
      <c r="T99" s="232"/>
      <c r="U99" s="179"/>
    </row>
    <row r="100" spans="16:21" ht="15">
      <c r="P100" s="202" t="s">
        <v>94</v>
      </c>
      <c r="Q100" s="134">
        <f>Q23+Q40+Q50+Q65+Q75+Q86</f>
        <v>6674576</v>
      </c>
      <c r="R100" s="513"/>
    </row>
    <row r="101" spans="16:21" ht="15">
      <c r="P101" s="198" t="s">
        <v>95</v>
      </c>
      <c r="Q101" s="138">
        <f>R23+R40+R50+R65+R75+R86</f>
        <v>28077879</v>
      </c>
      <c r="R101" s="513"/>
      <c r="T101" s="347"/>
    </row>
    <row r="102" spans="16:21" ht="15">
      <c r="P102" s="198" t="s">
        <v>96</v>
      </c>
      <c r="Q102" s="138">
        <f>T23+T40+T50+T65+T75+T86</f>
        <v>499748170</v>
      </c>
      <c r="R102" s="513"/>
      <c r="T102" s="232"/>
    </row>
    <row r="103" spans="16:21" ht="15">
      <c r="P103" s="199" t="s">
        <v>97</v>
      </c>
      <c r="Q103" s="142">
        <f>U23+U40+U50+U65+U75+U86</f>
        <v>454998251</v>
      </c>
      <c r="R103" s="513"/>
    </row>
    <row r="104" spans="16:21" ht="15">
      <c r="P104" s="2" t="s">
        <v>84</v>
      </c>
      <c r="Q104" s="227">
        <f>SUM(Q100:Q103)</f>
        <v>989498876</v>
      </c>
      <c r="T104" s="179"/>
    </row>
    <row r="106" spans="16:21" ht="15">
      <c r="P106" s="203" t="s">
        <v>81</v>
      </c>
      <c r="Q106" s="203" t="s">
        <v>86</v>
      </c>
      <c r="R106" t="s">
        <v>52</v>
      </c>
    </row>
    <row r="107" spans="16:21" ht="15">
      <c r="P107" s="202" t="s">
        <v>98</v>
      </c>
      <c r="Q107" s="80">
        <f>S23+S40+S50+S65+S75+S86</f>
        <v>34752455</v>
      </c>
    </row>
    <row r="108" spans="16:21" ht="15">
      <c r="P108" s="198" t="s">
        <v>96</v>
      </c>
      <c r="Q108" s="86">
        <f>T86+T75+T65+T50+T40+T23</f>
        <v>499748170</v>
      </c>
    </row>
    <row r="109" spans="16:21" ht="15">
      <c r="P109" s="199" t="s">
        <v>99</v>
      </c>
      <c r="Q109" s="92">
        <f>U86+U75+U65+U50+U40+U23</f>
        <v>454998251</v>
      </c>
    </row>
    <row r="110" spans="16:21" ht="15">
      <c r="P110" s="2" t="s">
        <v>84</v>
      </c>
      <c r="Q110" s="227">
        <f>SUM(Q107:Q109)</f>
        <v>989498876</v>
      </c>
    </row>
  </sheetData>
  <mergeCells count="143">
    <mergeCell ref="C33:C34"/>
    <mergeCell ref="D33:D34"/>
    <mergeCell ref="C57:C60"/>
    <mergeCell ref="D57:D60"/>
    <mergeCell ref="B57:B60"/>
    <mergeCell ref="B81:B82"/>
    <mergeCell ref="C81:C82"/>
    <mergeCell ref="D81:D82"/>
    <mergeCell ref="B83:B85"/>
    <mergeCell ref="C83:C85"/>
    <mergeCell ref="D83:D85"/>
    <mergeCell ref="P29:P39"/>
    <mergeCell ref="P42:P45"/>
    <mergeCell ref="P46:P49"/>
    <mergeCell ref="P52:P55"/>
    <mergeCell ref="P56:P64"/>
    <mergeCell ref="P67:P70"/>
    <mergeCell ref="P71:P74"/>
    <mergeCell ref="P77:P80"/>
    <mergeCell ref="P81:P85"/>
    <mergeCell ref="S4:S5"/>
    <mergeCell ref="S27:S28"/>
    <mergeCell ref="S44:S45"/>
    <mergeCell ref="S54:S55"/>
    <mergeCell ref="S69:S70"/>
    <mergeCell ref="S79:S80"/>
    <mergeCell ref="W4:W5"/>
    <mergeCell ref="W56:W65"/>
    <mergeCell ref="W69:W70"/>
    <mergeCell ref="W71:W75"/>
    <mergeCell ref="Q67:W68"/>
    <mergeCell ref="Q25:W26"/>
    <mergeCell ref="Q52:W53"/>
    <mergeCell ref="Q77:W78"/>
    <mergeCell ref="Q42:W43"/>
    <mergeCell ref="W79:W80"/>
    <mergeCell ref="W29:W40"/>
    <mergeCell ref="W81:W86"/>
    <mergeCell ref="Q69:R69"/>
    <mergeCell ref="T69:V69"/>
    <mergeCell ref="Q79:R79"/>
    <mergeCell ref="T79:V79"/>
    <mergeCell ref="Q44:R44"/>
    <mergeCell ref="T44:V44"/>
    <mergeCell ref="Q54:R54"/>
    <mergeCell ref="T54:V54"/>
    <mergeCell ref="W44:W45"/>
    <mergeCell ref="W46:W50"/>
    <mergeCell ref="W54:W55"/>
    <mergeCell ref="O71:O74"/>
    <mergeCell ref="O77:O80"/>
    <mergeCell ref="L27:L28"/>
    <mergeCell ref="L44:L45"/>
    <mergeCell ref="L54:L55"/>
    <mergeCell ref="O81:O85"/>
    <mergeCell ref="N67:N70"/>
    <mergeCell ref="N77:N80"/>
    <mergeCell ref="N42:N45"/>
    <mergeCell ref="N52:N55"/>
    <mergeCell ref="B67:L68"/>
    <mergeCell ref="B52:L53"/>
    <mergeCell ref="B42:L43"/>
    <mergeCell ref="B37:B39"/>
    <mergeCell ref="O2:O5"/>
    <mergeCell ref="O6:O17"/>
    <mergeCell ref="O18:O22"/>
    <mergeCell ref="O25:O28"/>
    <mergeCell ref="O30:O34"/>
    <mergeCell ref="O37:O39"/>
    <mergeCell ref="O42:O45"/>
    <mergeCell ref="O52:O55"/>
    <mergeCell ref="O56:O60"/>
    <mergeCell ref="O61:O64"/>
    <mergeCell ref="O67:O70"/>
    <mergeCell ref="B6:B14"/>
    <mergeCell ref="C6:C14"/>
    <mergeCell ref="D6:D14"/>
    <mergeCell ref="B30:B32"/>
    <mergeCell ref="C30:C32"/>
    <mergeCell ref="D30:D32"/>
    <mergeCell ref="B33:B34"/>
    <mergeCell ref="C37:C39"/>
    <mergeCell ref="C61:C64"/>
    <mergeCell ref="C71:C74"/>
    <mergeCell ref="M2:M5"/>
    <mergeCell ref="M25:M28"/>
    <mergeCell ref="M42:M45"/>
    <mergeCell ref="M52:M55"/>
    <mergeCell ref="M67:M70"/>
    <mergeCell ref="M77:M80"/>
    <mergeCell ref="D18:D22"/>
    <mergeCell ref="D37:D39"/>
    <mergeCell ref="D61:D64"/>
    <mergeCell ref="D71:D74"/>
    <mergeCell ref="I69:K69"/>
    <mergeCell ref="I79:K79"/>
    <mergeCell ref="I44:K44"/>
    <mergeCell ref="I54:K54"/>
    <mergeCell ref="B77:L78"/>
    <mergeCell ref="S1:T1"/>
    <mergeCell ref="U1:V1"/>
    <mergeCell ref="H4:H5"/>
    <mergeCell ref="H27:H28"/>
    <mergeCell ref="H44:H45"/>
    <mergeCell ref="H54:H55"/>
    <mergeCell ref="H69:H70"/>
    <mergeCell ref="H79:H80"/>
    <mergeCell ref="B69:E69"/>
    <mergeCell ref="F69:G69"/>
    <mergeCell ref="B79:E79"/>
    <mergeCell ref="F79:G79"/>
    <mergeCell ref="B44:E44"/>
    <mergeCell ref="F44:G44"/>
    <mergeCell ref="B54:E54"/>
    <mergeCell ref="F54:G54"/>
    <mergeCell ref="B25:L26"/>
    <mergeCell ref="B61:B64"/>
    <mergeCell ref="B71:B74"/>
    <mergeCell ref="L69:L70"/>
    <mergeCell ref="L79:L80"/>
    <mergeCell ref="W1:X1"/>
    <mergeCell ref="B4:E4"/>
    <mergeCell ref="F4:G4"/>
    <mergeCell ref="I4:K4"/>
    <mergeCell ref="Q4:R4"/>
    <mergeCell ref="T4:V4"/>
    <mergeCell ref="B27:E27"/>
    <mergeCell ref="F27:G27"/>
    <mergeCell ref="I27:K27"/>
    <mergeCell ref="Q27:R27"/>
    <mergeCell ref="T27:V27"/>
    <mergeCell ref="N2:N5"/>
    <mergeCell ref="N25:N28"/>
    <mergeCell ref="P2:P5"/>
    <mergeCell ref="P6:P22"/>
    <mergeCell ref="P25:P28"/>
    <mergeCell ref="W6:W23"/>
    <mergeCell ref="W27:W28"/>
    <mergeCell ref="Q2:W3"/>
    <mergeCell ref="B2:L3"/>
    <mergeCell ref="B18:B22"/>
    <mergeCell ref="C18:C22"/>
    <mergeCell ref="L4:L5"/>
  </mergeCell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ESPECIFICACIONES TECNICAS </vt:lpstr>
      <vt:lpstr>ESTUDIO DE MERCADO </vt:lpstr>
      <vt:lpstr>REGIONALIZACION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Orjuela Mejia</dc:creator>
  <cp:keywords/>
  <dc:description/>
  <cp:lastModifiedBy>Maireth Patricia Villarreal Arias</cp:lastModifiedBy>
  <cp:revision/>
  <dcterms:created xsi:type="dcterms:W3CDTF">2025-02-07T16:45:00Z</dcterms:created>
  <dcterms:modified xsi:type="dcterms:W3CDTF">2025-08-15T16:09:50Z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784F7B2000454E8BA7798CDBE392965C_12</vt:lpwstr>
  </property>
  <property fmtid="{D5CDD505-2E9C-101B-9397-08002B2CF9AE}" pid="3" name="KSOProductBuildVer">
    <vt:lpwstr>3082-12.2.0.21179</vt:lpwstr>
  </property>
</Properties>
</file>