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G:\Mi unidad\2025 - IDU-673-2025\09.F1\IDU-LP-SGI-021-2025 - Mmto Ptes Peatonales\"/>
    </mc:Choice>
  </mc:AlternateContent>
  <xr:revisionPtr revIDLastSave="0" documentId="13_ncr:1_{500A35AE-5F62-47D8-B388-753AFC0EE9A0}" xr6:coauthVersionLast="47" xr6:coauthVersionMax="47" xr10:uidLastSave="{00000000-0000-0000-0000-000000000000}"/>
  <bookViews>
    <workbookView xWindow="-108" yWindow="-108" windowWidth="23256" windowHeight="12456" activeTab="1" xr2:uid="{00000000-000D-0000-FFFF-FFFF00000000}"/>
  </bookViews>
  <sheets>
    <sheet name="FORMULARIO 1 PPTO OFICIAL" sheetId="1" r:id="rId1"/>
    <sheet name="PROPUESTA ECONÓMICA" sheetId="2" r:id="rId2"/>
    <sheet name="INDICAR CÓDIGO DEL ITEM DE PAGO" sheetId="3" r:id="rId3"/>
  </sheets>
  <definedNames>
    <definedName name="_xlnm._FilterDatabase" localSheetId="0" hidden="1">'FORMULARIO 1 PPTO OFICIAL'!$O$12:$O$263</definedName>
    <definedName name="_xlnm._FilterDatabase" localSheetId="1" hidden="1">'PROPUESTA ECONÓMICA'!$V$12:$V$263</definedName>
    <definedName name="_xlnm.Print_Area" localSheetId="1">'PROPUESTA ECONÓMICA'!$A$1:$U$265</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08" i="1" l="1"/>
  <c r="L194" i="1"/>
  <c r="L175" i="1"/>
  <c r="L108" i="1"/>
  <c r="L90" i="1"/>
  <c r="L87" i="1"/>
  <c r="L76" i="1"/>
  <c r="L71" i="1"/>
  <c r="L66" i="1"/>
  <c r="L60" i="1"/>
  <c r="L56" i="1"/>
  <c r="L53" i="1"/>
  <c r="L45" i="1"/>
  <c r="L35" i="1"/>
  <c r="P207" i="2"/>
  <c r="P206" i="2"/>
  <c r="P205" i="2"/>
  <c r="P204" i="2"/>
  <c r="P203" i="2"/>
  <c r="P202" i="2"/>
  <c r="Q202" i="2" s="1"/>
  <c r="R202" i="2" s="1"/>
  <c r="P200" i="2"/>
  <c r="Q200" i="2" s="1"/>
  <c r="R200" i="2" s="1"/>
  <c r="P198" i="2"/>
  <c r="Q198" i="2" s="1"/>
  <c r="R198" i="2" s="1"/>
  <c r="P197" i="2"/>
  <c r="P193" i="2"/>
  <c r="P192" i="2"/>
  <c r="P191" i="2"/>
  <c r="P190" i="2"/>
  <c r="Q190" i="2" s="1"/>
  <c r="R190" i="2" s="1"/>
  <c r="P189" i="2"/>
  <c r="P188" i="2"/>
  <c r="P185" i="2"/>
  <c r="P184" i="2"/>
  <c r="P183" i="2"/>
  <c r="P182" i="2"/>
  <c r="Q182" i="2" s="1"/>
  <c r="R182" i="2" s="1"/>
  <c r="P181" i="2"/>
  <c r="P180" i="2"/>
  <c r="P178" i="2"/>
  <c r="P174" i="2"/>
  <c r="P173" i="2"/>
  <c r="P172" i="2"/>
  <c r="P171" i="2"/>
  <c r="P170" i="2"/>
  <c r="P169" i="2"/>
  <c r="P168" i="2"/>
  <c r="P167" i="2"/>
  <c r="P164" i="2"/>
  <c r="P163" i="2"/>
  <c r="P162" i="2"/>
  <c r="P161" i="2"/>
  <c r="P160" i="2"/>
  <c r="P158" i="2"/>
  <c r="P157" i="2"/>
  <c r="P156" i="2"/>
  <c r="P155" i="2"/>
  <c r="P154" i="2"/>
  <c r="P153" i="2"/>
  <c r="P152" i="2"/>
  <c r="P151" i="2"/>
  <c r="P150" i="2"/>
  <c r="P149" i="2"/>
  <c r="P148" i="2"/>
  <c r="P147" i="2"/>
  <c r="P146" i="2"/>
  <c r="P145" i="2"/>
  <c r="P144" i="2"/>
  <c r="P143" i="2"/>
  <c r="P142" i="2"/>
  <c r="P141" i="2"/>
  <c r="Q141" i="2" s="1"/>
  <c r="R141" i="2" s="1"/>
  <c r="P140" i="2"/>
  <c r="P139" i="2"/>
  <c r="Q139" i="2" s="1"/>
  <c r="R139" i="2" s="1"/>
  <c r="P138" i="2"/>
  <c r="P137" i="2"/>
  <c r="P136" i="2"/>
  <c r="P135" i="2"/>
  <c r="P134" i="2"/>
  <c r="P133" i="2"/>
  <c r="P131" i="2"/>
  <c r="P128" i="2"/>
  <c r="P126" i="2"/>
  <c r="P125" i="2"/>
  <c r="Q125" i="2" s="1"/>
  <c r="R125" i="2" s="1"/>
  <c r="P123" i="2"/>
  <c r="P122" i="2"/>
  <c r="P121" i="2"/>
  <c r="Q121" i="2" s="1"/>
  <c r="R121" i="2" s="1"/>
  <c r="P119" i="2"/>
  <c r="P117" i="2"/>
  <c r="Q117" i="2" s="1"/>
  <c r="R117" i="2" s="1"/>
  <c r="P116" i="2"/>
  <c r="P115" i="2"/>
  <c r="P106" i="2"/>
  <c r="P105" i="2"/>
  <c r="P104" i="2"/>
  <c r="P103" i="2"/>
  <c r="P102" i="2"/>
  <c r="P101" i="2"/>
  <c r="P100" i="2"/>
  <c r="P99" i="2"/>
  <c r="P98" i="2"/>
  <c r="P97" i="2"/>
  <c r="P96" i="2"/>
  <c r="P95" i="2"/>
  <c r="P42" i="2"/>
  <c r="P41" i="2"/>
  <c r="P40" i="2"/>
  <c r="P39" i="2"/>
  <c r="P38" i="2"/>
  <c r="Q13" i="2"/>
  <c r="R13" i="2" s="1"/>
  <c r="P33" i="2"/>
  <c r="P32" i="2"/>
  <c r="P31" i="2"/>
  <c r="P30" i="2"/>
  <c r="L35" i="2"/>
  <c r="L45" i="2"/>
  <c r="L53" i="2"/>
  <c r="L56" i="2"/>
  <c r="L60" i="2"/>
  <c r="L66" i="2"/>
  <c r="L71" i="2"/>
  <c r="L76" i="2"/>
  <c r="L87" i="2"/>
  <c r="L90" i="2"/>
  <c r="L108" i="2"/>
  <c r="R19" i="2"/>
  <c r="R18" i="2"/>
  <c r="L208" i="2"/>
  <c r="L194" i="2"/>
  <c r="L175" i="2"/>
  <c r="Q206" i="2" l="1"/>
  <c r="R206" i="2" s="1"/>
  <c r="Q204" i="2"/>
  <c r="R204" i="2" s="1"/>
  <c r="S198" i="2"/>
  <c r="S200" i="2"/>
  <c r="S202" i="2"/>
  <c r="Q197" i="2"/>
  <c r="R197" i="2" s="1"/>
  <c r="Q203" i="2"/>
  <c r="R203" i="2" s="1"/>
  <c r="Q205" i="2"/>
  <c r="R205" i="2" s="1"/>
  <c r="Q207" i="2"/>
  <c r="R207" i="2" s="1"/>
  <c r="Q178" i="2"/>
  <c r="R178" i="2" s="1"/>
  <c r="Q192" i="2"/>
  <c r="R192" i="2" s="1"/>
  <c r="S182" i="2"/>
  <c r="S190" i="2"/>
  <c r="Q180" i="2"/>
  <c r="R180" i="2" s="1"/>
  <c r="Q184" i="2"/>
  <c r="R184" i="2" s="1"/>
  <c r="Q188" i="2"/>
  <c r="R188" i="2" s="1"/>
  <c r="Q181" i="2"/>
  <c r="R181" i="2" s="1"/>
  <c r="Q183" i="2"/>
  <c r="R183" i="2" s="1"/>
  <c r="Q185" i="2"/>
  <c r="R185" i="2" s="1"/>
  <c r="Q189" i="2"/>
  <c r="R189" i="2" s="1"/>
  <c r="Q191" i="2"/>
  <c r="R191" i="2" s="1"/>
  <c r="Q193" i="2"/>
  <c r="R193" i="2" s="1"/>
  <c r="Q115" i="2"/>
  <c r="R115" i="2" s="1"/>
  <c r="Q123" i="2"/>
  <c r="R123" i="2" s="1"/>
  <c r="Q131" i="2"/>
  <c r="R131" i="2" s="1"/>
  <c r="Q135" i="2"/>
  <c r="R135" i="2" s="1"/>
  <c r="Q143" i="2"/>
  <c r="R143" i="2" s="1"/>
  <c r="Q147" i="2"/>
  <c r="R147" i="2" s="1"/>
  <c r="Q151" i="2"/>
  <c r="R151" i="2" s="1"/>
  <c r="Q155" i="2"/>
  <c r="R155" i="2" s="1"/>
  <c r="Q163" i="2"/>
  <c r="R163" i="2" s="1"/>
  <c r="Q167" i="2"/>
  <c r="R167" i="2" s="1"/>
  <c r="Q173" i="2"/>
  <c r="R173" i="2" s="1"/>
  <c r="Q119" i="2"/>
  <c r="R119" i="2" s="1"/>
  <c r="Q133" i="2"/>
  <c r="R133" i="2" s="1"/>
  <c r="Q137" i="2"/>
  <c r="R137" i="2" s="1"/>
  <c r="Q145" i="2"/>
  <c r="R145" i="2" s="1"/>
  <c r="Q149" i="2"/>
  <c r="R149" i="2" s="1"/>
  <c r="Q153" i="2"/>
  <c r="R153" i="2" s="1"/>
  <c r="Q157" i="2"/>
  <c r="R157" i="2" s="1"/>
  <c r="Q161" i="2"/>
  <c r="R161" i="2" s="1"/>
  <c r="Q169" i="2"/>
  <c r="R169" i="2" s="1"/>
  <c r="Q171" i="2"/>
  <c r="R171" i="2" s="1"/>
  <c r="S117" i="2"/>
  <c r="S121" i="2"/>
  <c r="S125" i="2"/>
  <c r="S139" i="2"/>
  <c r="S141" i="2"/>
  <c r="Q116" i="2"/>
  <c r="R116" i="2" s="1"/>
  <c r="Q122" i="2"/>
  <c r="R122" i="2" s="1"/>
  <c r="Q126" i="2"/>
  <c r="R126" i="2" s="1"/>
  <c r="Q128" i="2"/>
  <c r="R128" i="2" s="1"/>
  <c r="Q134" i="2"/>
  <c r="R134" i="2" s="1"/>
  <c r="Q136" i="2"/>
  <c r="R136" i="2" s="1"/>
  <c r="Q138" i="2"/>
  <c r="R138" i="2" s="1"/>
  <c r="Q140" i="2"/>
  <c r="R140" i="2" s="1"/>
  <c r="Q142" i="2"/>
  <c r="R142" i="2" s="1"/>
  <c r="Q144" i="2"/>
  <c r="R144" i="2" s="1"/>
  <c r="Q146" i="2"/>
  <c r="R146" i="2" s="1"/>
  <c r="Q148" i="2"/>
  <c r="R148" i="2" s="1"/>
  <c r="Q150" i="2"/>
  <c r="R150" i="2" s="1"/>
  <c r="Q152" i="2"/>
  <c r="R152" i="2" s="1"/>
  <c r="Q154" i="2"/>
  <c r="R154" i="2" s="1"/>
  <c r="Q156" i="2"/>
  <c r="R156" i="2" s="1"/>
  <c r="Q158" i="2"/>
  <c r="R158" i="2" s="1"/>
  <c r="Q160" i="2"/>
  <c r="R160" i="2" s="1"/>
  <c r="Q162" i="2"/>
  <c r="R162" i="2" s="1"/>
  <c r="Q164" i="2"/>
  <c r="R164" i="2" s="1"/>
  <c r="Q168" i="2"/>
  <c r="R168" i="2" s="1"/>
  <c r="Q170" i="2"/>
  <c r="R170" i="2" s="1"/>
  <c r="Q172" i="2"/>
  <c r="R172" i="2" s="1"/>
  <c r="Q174" i="2"/>
  <c r="R174" i="2" s="1"/>
  <c r="Q14" i="2"/>
  <c r="S123" i="2" l="1"/>
  <c r="R208" i="2"/>
  <c r="S137" i="2"/>
  <c r="S131" i="2"/>
  <c r="S143" i="2"/>
  <c r="S188" i="2"/>
  <c r="S167" i="2"/>
  <c r="S168" i="2"/>
  <c r="S192" i="2"/>
  <c r="S119" i="2"/>
  <c r="S207" i="2"/>
  <c r="S172" i="2"/>
  <c r="S206" i="2"/>
  <c r="S156" i="2"/>
  <c r="S203" i="2"/>
  <c r="S205" i="2"/>
  <c r="S197" i="2"/>
  <c r="S204" i="2"/>
  <c r="S193" i="2"/>
  <c r="S178" i="2"/>
  <c r="S185" i="2"/>
  <c r="S191" i="2"/>
  <c r="S184" i="2"/>
  <c r="S189" i="2"/>
  <c r="S183" i="2"/>
  <c r="S180" i="2"/>
  <c r="S181" i="2"/>
  <c r="S174" i="2"/>
  <c r="S164" i="2"/>
  <c r="S128" i="2"/>
  <c r="S122" i="2"/>
  <c r="S151" i="2"/>
  <c r="S158" i="2"/>
  <c r="S173" i="2"/>
  <c r="S148" i="2"/>
  <c r="S170" i="2"/>
  <c r="S169" i="2"/>
  <c r="S160" i="2"/>
  <c r="S150" i="2"/>
  <c r="S140" i="2"/>
  <c r="S171" i="2"/>
  <c r="S162" i="2"/>
  <c r="S161" i="2"/>
  <c r="S152" i="2"/>
  <c r="S142" i="2"/>
  <c r="S157" i="2"/>
  <c r="S163" i="2"/>
  <c r="S154" i="2"/>
  <c r="S153" i="2"/>
  <c r="S144" i="2"/>
  <c r="S115" i="2"/>
  <c r="S134" i="2"/>
  <c r="S149" i="2"/>
  <c r="S155" i="2"/>
  <c r="S146" i="2"/>
  <c r="S145" i="2"/>
  <c r="S136" i="2"/>
  <c r="S126" i="2"/>
  <c r="S133" i="2"/>
  <c r="S116" i="2"/>
  <c r="S147" i="2"/>
  <c r="S138" i="2"/>
  <c r="S135" i="2"/>
  <c r="R14" i="2"/>
  <c r="P29" i="2" l="1"/>
  <c r="R222" i="2" l="1"/>
  <c r="R220" i="2"/>
  <c r="R212" i="2"/>
  <c r="P113" i="2"/>
  <c r="P83" i="2"/>
  <c r="P82" i="2"/>
  <c r="P107" i="2"/>
  <c r="P94" i="2"/>
  <c r="P93" i="2"/>
  <c r="P92" i="2"/>
  <c r="P89" i="2"/>
  <c r="P59" i="2"/>
  <c r="P58" i="2"/>
  <c r="P55" i="2"/>
  <c r="P52" i="2"/>
  <c r="P51" i="2"/>
  <c r="P50" i="2"/>
  <c r="P49" i="2"/>
  <c r="P48" i="2"/>
  <c r="P47" i="2"/>
  <c r="P44" i="2"/>
  <c r="P43" i="2"/>
  <c r="P37" i="2"/>
  <c r="P70" i="2"/>
  <c r="P69" i="2"/>
  <c r="P68" i="2"/>
  <c r="P65" i="2"/>
  <c r="P64" i="2"/>
  <c r="P63" i="2"/>
  <c r="P62" i="2"/>
  <c r="P75" i="2"/>
  <c r="P74" i="2"/>
  <c r="P73" i="2"/>
  <c r="S14" i="2"/>
  <c r="S13" i="2"/>
  <c r="Q113" i="2" l="1"/>
  <c r="S212" i="2"/>
  <c r="S220" i="2"/>
  <c r="S222" i="2"/>
  <c r="P84" i="2" l="1"/>
  <c r="P79" i="2"/>
  <c r="P86" i="2"/>
  <c r="P85" i="2"/>
  <c r="P81" i="2"/>
  <c r="P80" i="2"/>
  <c r="P78" i="2"/>
  <c r="C9" i="3" l="1"/>
  <c r="R228" i="2" l="1"/>
  <c r="R226" i="2"/>
  <c r="R224" i="2"/>
  <c r="S224" i="2" l="1"/>
  <c r="S226" i="2"/>
  <c r="S228" i="2"/>
  <c r="P34" i="2"/>
  <c r="O236" i="2" l="1"/>
  <c r="R235" i="2"/>
  <c r="R234" i="2"/>
  <c r="R233" i="2"/>
  <c r="S233" i="2" l="1"/>
  <c r="S234" i="2"/>
  <c r="S235" i="2"/>
  <c r="R236" i="2"/>
  <c r="Q103" i="2" l="1"/>
  <c r="Q104" i="2"/>
  <c r="Q106" i="2"/>
  <c r="Q105" i="2"/>
  <c r="Q101" i="2"/>
  <c r="Q96" i="2"/>
  <c r="Q98" i="2"/>
  <c r="Q95" i="2"/>
  <c r="Q100" i="2"/>
  <c r="Q99" i="2"/>
  <c r="Q97" i="2"/>
  <c r="Q102" i="2"/>
  <c r="Q42" i="2"/>
  <c r="Q40" i="2"/>
  <c r="Q39" i="2"/>
  <c r="Q41" i="2"/>
  <c r="Q38" i="2"/>
  <c r="Q32" i="2"/>
  <c r="Q30" i="2"/>
  <c r="Q31" i="2"/>
  <c r="Q33" i="2"/>
  <c r="Q43" i="2"/>
  <c r="Q47" i="2"/>
  <c r="Q74" i="2"/>
  <c r="Q75" i="2"/>
  <c r="Q83" i="2"/>
  <c r="Q59" i="2"/>
  <c r="Q37" i="2"/>
  <c r="Q93" i="2"/>
  <c r="Q51" i="2"/>
  <c r="Q44" i="2"/>
  <c r="Q49" i="2"/>
  <c r="Q82" i="2"/>
  <c r="Q63" i="2"/>
  <c r="Q107" i="2"/>
  <c r="Q89" i="2"/>
  <c r="Q69" i="2"/>
  <c r="Q73" i="2"/>
  <c r="Q55" i="2"/>
  <c r="Q58" i="2"/>
  <c r="Q92" i="2"/>
  <c r="Q64" i="2"/>
  <c r="Q94" i="2"/>
  <c r="Q62" i="2"/>
  <c r="Q48" i="2"/>
  <c r="Q52" i="2"/>
  <c r="Q65" i="2"/>
  <c r="Q68" i="2"/>
  <c r="Q50" i="2"/>
  <c r="Q70" i="2"/>
  <c r="Q86" i="2"/>
  <c r="Q29" i="2"/>
  <c r="Q80" i="2"/>
  <c r="Q78" i="2"/>
  <c r="Q79" i="2"/>
  <c r="Q81" i="2"/>
  <c r="Q84" i="2"/>
  <c r="Q85" i="2"/>
  <c r="Q34" i="2"/>
  <c r="S236" i="2"/>
  <c r="R95" i="2" l="1"/>
  <c r="S95" i="2" s="1"/>
  <c r="R98" i="2"/>
  <c r="S98" i="2" s="1"/>
  <c r="R101" i="2"/>
  <c r="S101" i="2" s="1"/>
  <c r="R102" i="2"/>
  <c r="S102" i="2" s="1"/>
  <c r="R105" i="2"/>
  <c r="S105" i="2" s="1"/>
  <c r="R97" i="2"/>
  <c r="S97" i="2" s="1"/>
  <c r="R106" i="2"/>
  <c r="S106" i="2" s="1"/>
  <c r="R96" i="2"/>
  <c r="S96" i="2" s="1"/>
  <c r="R99" i="2"/>
  <c r="S99" i="2" s="1"/>
  <c r="R104" i="2"/>
  <c r="S104" i="2" s="1"/>
  <c r="R100" i="2"/>
  <c r="S100" i="2" s="1"/>
  <c r="R103" i="2"/>
  <c r="S103" i="2" s="1"/>
  <c r="R38" i="2"/>
  <c r="S38" i="2" s="1"/>
  <c r="R41" i="2"/>
  <c r="S41" i="2" s="1"/>
  <c r="R39" i="2"/>
  <c r="S39" i="2" s="1"/>
  <c r="R40" i="2"/>
  <c r="S40" i="2" s="1"/>
  <c r="R42" i="2"/>
  <c r="S42" i="2" s="1"/>
  <c r="R33" i="2"/>
  <c r="S33" i="2" s="1"/>
  <c r="R31" i="2"/>
  <c r="S31" i="2" s="1"/>
  <c r="R30" i="2"/>
  <c r="S30" i="2" s="1"/>
  <c r="R32" i="2"/>
  <c r="S32" i="2" s="1"/>
  <c r="R113" i="2"/>
  <c r="R82" i="2"/>
  <c r="R83" i="2"/>
  <c r="R89" i="2"/>
  <c r="R92" i="2"/>
  <c r="R93" i="2"/>
  <c r="R107" i="2"/>
  <c r="R94" i="2"/>
  <c r="R47" i="2"/>
  <c r="R51" i="2"/>
  <c r="R37" i="2"/>
  <c r="R43" i="2"/>
  <c r="R44" i="2"/>
  <c r="R52" i="2"/>
  <c r="R55" i="2"/>
  <c r="R58" i="2"/>
  <c r="R48" i="2"/>
  <c r="R50" i="2"/>
  <c r="R49" i="2"/>
  <c r="R59" i="2"/>
  <c r="R63" i="2"/>
  <c r="R64" i="2"/>
  <c r="R65" i="2"/>
  <c r="R62" i="2"/>
  <c r="R69" i="2"/>
  <c r="R68" i="2"/>
  <c r="R70" i="2"/>
  <c r="R74" i="2"/>
  <c r="R73" i="2"/>
  <c r="R75" i="2"/>
  <c r="R84" i="2"/>
  <c r="R79" i="2"/>
  <c r="R29" i="2"/>
  <c r="R85" i="2"/>
  <c r="R80" i="2"/>
  <c r="R86" i="2"/>
  <c r="R78" i="2"/>
  <c r="R81" i="2"/>
  <c r="R34" i="2"/>
  <c r="R175" i="2" l="1"/>
  <c r="S113" i="2"/>
  <c r="S55" i="2"/>
  <c r="S29" i="2"/>
  <c r="S75" i="2"/>
  <c r="S51" i="2"/>
  <c r="S82" i="2"/>
  <c r="S73" i="2"/>
  <c r="S64" i="2"/>
  <c r="S47" i="2"/>
  <c r="S93" i="2"/>
  <c r="S68" i="2"/>
  <c r="S50" i="2"/>
  <c r="S70" i="2"/>
  <c r="S62" i="2"/>
  <c r="S94" i="2"/>
  <c r="S92" i="2"/>
  <c r="S74" i="2"/>
  <c r="S52" i="2"/>
  <c r="S59" i="2"/>
  <c r="S48" i="2"/>
  <c r="S43" i="2"/>
  <c r="S49" i="2"/>
  <c r="S63" i="2"/>
  <c r="S69" i="2"/>
  <c r="S44" i="2"/>
  <c r="S107" i="2"/>
  <c r="S65" i="2"/>
  <c r="S58" i="2"/>
  <c r="S37" i="2"/>
  <c r="S89" i="2"/>
  <c r="S83" i="2"/>
  <c r="R194" i="2"/>
  <c r="R108" i="2"/>
  <c r="R90" i="2"/>
  <c r="R60" i="2"/>
  <c r="R56" i="2"/>
  <c r="R45" i="2"/>
  <c r="R53" i="2"/>
  <c r="R66" i="2"/>
  <c r="R71" i="2"/>
  <c r="R76" i="2"/>
  <c r="S84" i="2"/>
  <c r="S85" i="2"/>
  <c r="S81" i="2"/>
  <c r="S78" i="2"/>
  <c r="S86" i="2"/>
  <c r="S79" i="2"/>
  <c r="S80" i="2"/>
  <c r="R87" i="2"/>
  <c r="S34" i="2"/>
  <c r="R16" i="2"/>
  <c r="S16" i="2" s="1"/>
  <c r="R35" i="2"/>
  <c r="R210" i="2" l="1"/>
  <c r="S194" i="2"/>
  <c r="S45" i="2"/>
  <c r="S56" i="2"/>
  <c r="S60" i="2"/>
  <c r="S108" i="2"/>
  <c r="S90" i="2"/>
  <c r="S76" i="2"/>
  <c r="S66" i="2"/>
  <c r="S53" i="2"/>
  <c r="S71" i="2"/>
  <c r="R17" i="2"/>
  <c r="R216" i="2"/>
  <c r="S208" i="2"/>
  <c r="S35" i="2"/>
  <c r="S87" i="2"/>
  <c r="R214" i="2" l="1"/>
  <c r="S175" i="2"/>
  <c r="S216" i="2" s="1"/>
  <c r="R21" i="2"/>
  <c r="S17" i="2"/>
  <c r="S210" i="2"/>
  <c r="S214" i="2" s="1"/>
  <c r="R218" i="2" l="1"/>
  <c r="S18" i="2"/>
  <c r="S19" i="2"/>
  <c r="R230" i="2" l="1"/>
  <c r="S21" i="2"/>
  <c r="S230" i="2" l="1"/>
  <c r="S218" i="2"/>
</calcChain>
</file>

<file path=xl/sharedStrings.xml><?xml version="1.0" encoding="utf-8"?>
<sst xmlns="http://schemas.openxmlformats.org/spreadsheetml/2006/main" count="900" uniqueCount="314">
  <si>
    <t>FORMULARIO 1</t>
  </si>
  <si>
    <t>Nº</t>
  </si>
  <si>
    <t xml:space="preserve">ESPECIFICACIONES </t>
  </si>
  <si>
    <t>DESCRIPCION</t>
  </si>
  <si>
    <t>UND.</t>
  </si>
  <si>
    <t>CANTIDAD</t>
  </si>
  <si>
    <t xml:space="preserve">VALOR TOTAL                                </t>
  </si>
  <si>
    <t>GENERAL</t>
  </si>
  <si>
    <t>PARTICULAR</t>
  </si>
  <si>
    <t>ÍTEM DE PAGO</t>
  </si>
  <si>
    <t>DESCRIPCIÓN</t>
  </si>
  <si>
    <t>VERIFICACIÓN</t>
  </si>
  <si>
    <t>Subtotal</t>
  </si>
  <si>
    <t>PORCENTAJE</t>
  </si>
  <si>
    <t>ADMINISTRACION</t>
  </si>
  <si>
    <t>A=</t>
  </si>
  <si>
    <t>IMPREVISTO</t>
  </si>
  <si>
    <t>I=</t>
  </si>
  <si>
    <t>UTILIDAD</t>
  </si>
  <si>
    <t>U=</t>
  </si>
  <si>
    <t>TOTAL A.I.U</t>
  </si>
  <si>
    <t>A.I.U.=</t>
  </si>
  <si>
    <t>PROPUESTA ECONÓMICA</t>
  </si>
  <si>
    <t>M2</t>
  </si>
  <si>
    <t>VALOR UNITARIO CON A.I.U.</t>
  </si>
  <si>
    <t>VALOR UNITARIO SIN AIU OFERTADO</t>
  </si>
  <si>
    <t>VALOR UNITARIO CON AIU
CORREGIDO</t>
  </si>
  <si>
    <t>VALOR UNITARIO CON AIU CORREGIDO x CANTIDAD</t>
  </si>
  <si>
    <t>UN</t>
  </si>
  <si>
    <t>ML</t>
  </si>
  <si>
    <t>M3</t>
  </si>
  <si>
    <t>PORCENTAJE OFERTADO</t>
  </si>
  <si>
    <t>TRANSPORTE Y DISPOSICION FINAL DE ESCOMBROS EN SITIO AUTORIZADO (DISTANCIA DE TRANSPORTE 28 KM)</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</si>
  <si>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</si>
  <si>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</si>
  <si>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</si>
  <si>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</si>
  <si>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</si>
  <si>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</si>
  <si>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</si>
  <si>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</si>
  <si>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</si>
  <si>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</si>
  <si>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</si>
  <si>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</si>
  <si>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</si>
  <si>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</si>
  <si>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</si>
  <si>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</si>
  <si>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</si>
  <si>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</si>
  <si>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</si>
  <si>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</si>
  <si>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</si>
  <si>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</si>
  <si>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</si>
  <si>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</si>
  <si>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</si>
  <si>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</si>
  <si>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</si>
  <si>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</si>
  <si>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</si>
  <si>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</si>
  <si>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</si>
  <si>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</si>
  <si>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</si>
  <si>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</si>
  <si>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</si>
  <si>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</si>
  <si>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</si>
  <si>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</si>
  <si>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</si>
  <si>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</si>
  <si>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</si>
  <si>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</si>
  <si>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</si>
  <si>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</si>
  <si>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</si>
  <si>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</si>
  <si>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</si>
  <si>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</si>
  <si>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</si>
  <si>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</si>
  <si>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</si>
  <si>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</si>
  <si>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</si>
  <si>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</si>
  <si>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</si>
  <si>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 UNITARIO SIN A.I.U.</t>
  </si>
  <si>
    <t>VALOR UNITARIO SIN AIU
CORREGIDO</t>
  </si>
  <si>
    <t>PRESUPUESTO OFICIAL ESTIMADO</t>
  </si>
  <si>
    <t>NOMBRE DEL PROPONENTE</t>
  </si>
  <si>
    <t>FIRMA DEL PROPONENTE O SU REPRESENTANTE LEGAL</t>
  </si>
  <si>
    <t>EXCAVACION MANUAL EN MATERIAL COMUN. INCLUYE CARGUE.</t>
  </si>
  <si>
    <t>UN/MES</t>
  </si>
  <si>
    <t>VALOR UNITARIO SIN IVA</t>
  </si>
  <si>
    <t>F.M.</t>
  </si>
  <si>
    <t>OBRAS DE CONSERVACIÓN</t>
  </si>
  <si>
    <t>RETIRO DE ADOQUIN SOBRE MORTERO</t>
  </si>
  <si>
    <t>LAVADO DE ANDENES. INCLUYE ALQUILER DE HIDROLAVADORA 1300W. INCLUYE IMPLEMENTOS DE ASEO (DETERGENTE INDUSTRIAL), TRANSPORTE, AGUA, COMBUSTIBLE Y MANO DE OBRA.</t>
  </si>
  <si>
    <t>SELLANTE BASE EN POLIMERO PARA SELLO DE FISURAS EN ALTURA, SUMINISTRO Y COLOCACIÓN, (ANCHO JUNTA APROX. 25MM PROFUNDIDAD APROX. 12MM).</t>
  </si>
  <si>
    <t>HR</t>
  </si>
  <si>
    <t>SISTEMA DE GESTIÓN AMBIENTAL, SEGURIDAD Y SALUD EN EL TRABAJO</t>
  </si>
  <si>
    <t>COMPONENTE A. PERSONAL</t>
  </si>
  <si>
    <t>PERSONAL DE BRIGADA Y ASEO (INCLUYE HERRAMIENTA MENOR). SUMINISTRO.</t>
  </si>
  <si>
    <t>H/ME</t>
  </si>
  <si>
    <t xml:space="preserve">COMPONTE B. MANEJO AMBIENTAL EN LA EJECUCIÓN DE LAS ACTIVIDADES CONSTRUCTIVAS </t>
  </si>
  <si>
    <t>B1</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</si>
  <si>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</si>
  <si>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</si>
  <si>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</si>
  <si>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</si>
  <si>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B2</t>
  </si>
  <si>
    <t>MANEJO DE MATERIALES DE CONSTRUCCIÓN</t>
  </si>
  <si>
    <t>ALQUILER DE CERRAMIENTO TIPO 3, CONSTA DE SEÑALIZADORES TUBULARES PLASTICOS SEPARADOS ENTRE SI MAXIMO 3MTS TRIPLE CINTA PELIGRO CAL 4 (INCLUYE INSTALACIÓN, MANTENIMEINTO Y DESINSTALACIÓN).</t>
  </si>
  <si>
    <t>ML/ME</t>
  </si>
  <si>
    <t>B3</t>
  </si>
  <si>
    <t>MANEJO INTEGRAL DE RESIDUOS SÓLIDOS</t>
  </si>
  <si>
    <t>CANECA PLÁSTICA NEGRA DE 55 GALONES CON TAPA PLANA.</t>
  </si>
  <si>
    <t>BOLSA PARA BASURA TIPO INDUSTRIAL NEGRA DE 60 x 90 Cm CALIBRE 2 (PAQUETE DE 30 UNIDADES)</t>
  </si>
  <si>
    <t>CONTROL DE EMISIONES ATMOSFÉRICAS</t>
  </si>
  <si>
    <t>ALQUILER DE CERRAMIENTO TIPO 1: CONSTA DE SEÑALIZADORES TUBULARES PLÁSTICOS, TRIPLE CINTA PELIGRO CAL. 4, POLISOMBRA 65% PARA CERRAMIENTO. (INCLUYE INSTALACIÓN, MANTENIMIENTO Y DESINSTALACIÓN).</t>
  </si>
  <si>
    <t>ML/MES</t>
  </si>
  <si>
    <t>PLASTICO NEGRO CALIBRE 6</t>
  </si>
  <si>
    <t>MANEJO INTEGRAL DE CUERPOS DE AGUA Y SUMIDEROS</t>
  </si>
  <si>
    <t>PROTECCION A SUMIDEROS. (INCLUYE SUMINISTRO Y COLOCACION DE BOLSAS DE LONA Y GEOTEXTIL NO TEJIDO CON RESISTENCIA A LA TENSION GRAB DE 400 N).</t>
  </si>
  <si>
    <t>COMPONTE C. MANEJO DE LA VEGETACIÓN Y DEL PAISAJE</t>
  </si>
  <si>
    <t>MANEJO DE LA VEGETACIÓN EXISTENTE Y DE ACTIVIDADES DE DISEÑO PAISAJÍSTICO</t>
  </si>
  <si>
    <t>PROTECCIÓN A ÁRBOLES (INCLUYE SUMINISTRO Y COLOCACIÓN DE DURMIENTES DE 2.90M X 0.04M X 0.04M Y POLISOMBRA AL 47% DE TAL MANERA QUE GARANTICE LA PROTECCIÓN AL INDIVIDUO VEGETAL.</t>
  </si>
  <si>
    <t>BOTA DE CAUCHO CON PUNTERA Y ENTRESUELA EN ACERO,  CINTA AMARILLA</t>
  </si>
  <si>
    <t>PAR</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</si>
  <si>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</si>
  <si>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</si>
  <si>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</si>
  <si>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</si>
  <si>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</si>
  <si>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RESPIRADOR ELASTOMÉRICO MEDIA CARA</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</si>
  <si>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</si>
  <si>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</si>
  <si>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</si>
  <si>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</si>
  <si>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</si>
  <si>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</si>
  <si>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</si>
  <si>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</si>
  <si>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</si>
  <si>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</si>
  <si>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</si>
  <si>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</si>
  <si>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</si>
  <si>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</si>
  <si>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</si>
  <si>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</si>
  <si>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D2</t>
  </si>
  <si>
    <t xml:space="preserve">EXÁMENES OCUPACIONALES </t>
  </si>
  <si>
    <t>EXÁMEN MÉDICO OCUPACIONAL DE INGRESO O RETIRO</t>
  </si>
  <si>
    <t>EXAMEN DE AUDIOMETRÍA DE INGRESO O EGRESO</t>
  </si>
  <si>
    <t>EXAMEN DE OPTOMETRÍA DE INGRESO O EGRESO</t>
  </si>
  <si>
    <t>EXAMEN DE ESPIROMETRÍA DE INGRESO O EGRESO</t>
  </si>
  <si>
    <t>E</t>
  </si>
  <si>
    <t>COMPONENTE E. PLAN DE SEÑALIZACIÓN</t>
  </si>
  <si>
    <t>E1</t>
  </si>
  <si>
    <t>MANEJO SEÑALIZACIÓN FRENTE DE OBRA</t>
  </si>
  <si>
    <t>CINTA PARA SEÑALIZACION DE 500MT X 4" PELIGRO CALIBRE 3.5</t>
  </si>
  <si>
    <t>ROLLO</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</si>
  <si>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</si>
  <si>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</si>
  <si>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</si>
  <si>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</si>
  <si>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</si>
  <si>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</si>
  <si>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</si>
  <si>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PROGRAMA DE INFORMACIÓN</t>
  </si>
  <si>
    <t>VÍDEO BEAM - ALQUILER POR DIA</t>
  </si>
  <si>
    <t>DIA</t>
  </si>
  <si>
    <t>PROGRAMA DE DIVULGACIÓN AL CIUDADANO</t>
  </si>
  <si>
    <t>IMPRESIÓN HOJA CARTA, A 1X0 TINTAS EN PAPEL BOND DE 75 GR.</t>
  </si>
  <si>
    <t>VOLANTES TAMAÑO 1/2 CARTA POLICROMÍA COTE DE 115 GR.</t>
  </si>
  <si>
    <t>PLEGABLES DE SOSTENIBILIDAD EN TRES CUERPOS TAMAÑO CARTA A 4X4 TINTAS EN PROPALCOTE.</t>
  </si>
  <si>
    <t>AFICHE TAMAÑO MEDIO PLIEGO A 4X0 TINTAS EN PROPALCOTE DE 115 GR.</t>
  </si>
  <si>
    <t>VOLANTES TAMAÑO CARTA POLICROMÍA DE 114 GR.</t>
  </si>
  <si>
    <t xml:space="preserve">VALLA MÓVIL DE PISO, UNA CARA, DE 1.80M X 1.20M, EN LÁMINA GALVANIZADA CALIBRE 20, ÁNGULO EN HIERRO DE 2 X 1-1/8" IMPRESO EN VINILO ADHESIVO. IMPRESIÓN 720 DPI; TINTAS PARA EXTERIORES. </t>
  </si>
  <si>
    <t>PROGRAMA DE ATENCIÓN AL CIUDADANO</t>
  </si>
  <si>
    <t>B.3.1</t>
  </si>
  <si>
    <t>ADECUACIÓN DEL PUNTO IDU-ATENCIÓN AL CIUDADANO</t>
  </si>
  <si>
    <t>TARIFA MES - SERVICIO TELEFONIA LOCAL ILIMITADA E INTERNET ILIMITADO VELOCIDAD PROMEDIO (80-500 MB) ESTRATO 3</t>
  </si>
  <si>
    <t>MES</t>
  </si>
  <si>
    <t>CARTELERA TIPO PUNTO IDU DE 1.00M X 1.00M EN ALUMINIO ANODIZADO, CON PAÑO COLOR GRIS, CENEFA SUPERIOR, PUERTAS CORREDIZAS, LOGO INSTITUCIONAL. INCLUYE SUMINISTRO E INSTALACION.</t>
  </si>
  <si>
    <t>M2/MES</t>
  </si>
  <si>
    <t>PUESTO DE TRABAJO - ESCRITORIO 75x120x50</t>
  </si>
  <si>
    <t>SILLA ESCRITORIO GIRATORIA CON BRAZOS</t>
  </si>
  <si>
    <t>PORTÁTILES - Procesador minimo: intel, Core i3 4005U, celeron o similar, Memoria RAM de 4 GB(2x2048 MB) Disco duro de 500gb a 7200 rpm Pantalla LED HP BrightView widescreen alta definición con 35,6 cm</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</si>
  <si>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</si>
  <si>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</si>
  <si>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</si>
  <si>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</si>
  <si>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</si>
  <si>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</si>
  <si>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</si>
  <si>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</si>
  <si>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INSUMOS Y ACTIVIDADES PARA MANEJO AMBIENTAL-SST-DIAGLOGO CIUDADANO Y COMUNICACIÓN ESTRATÉGICA Y MANEJO DE TRAFICO (INCLUYE A.I.U. PMA-DCyCE-PMT) ( B )</t>
  </si>
  <si>
    <t>SUBTOTAL COSTOS DE OBRAS CIVILES DE CONSERVACIÓN (INCLUYE A.I.U)</t>
  </si>
  <si>
    <t>COSTOS DE ACTIVIDADES ACERO (INCLUYE A.I.U)</t>
  </si>
  <si>
    <t>VALOR DE OBRAS CIVILES DE CONSERVACION Y ACTIVIDADES DE ACERO (INCLUYE A.I.U)  ( A )</t>
  </si>
  <si>
    <t>COSTO ESTIMADO PARA ENSAYOS DE LABORATORIO Y DE CAMPO PARA DIAGNÓSTICO- DISEÑO (INCLUYE CAMBIO DE VIGENCIA E IVA) ( D )</t>
  </si>
  <si>
    <t>COSTO ESTIMADO PARA ENSAYOS DE LABORATORIO Y DE CAMPO PARA ACTIVIDADES DE OBRA (INCLUYE CAMBIO DE VIGENCIA E IVA) ( E )</t>
  </si>
  <si>
    <t>COSTOS PARA RECONOCIMIENTO POR INCREMENTO M.O NO CALIFICADA - LEY 2101 DE 2021 ( H )</t>
  </si>
  <si>
    <t>VALOR TOTAL ( A + B + C + D + E + F + G + H )</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</si>
  <si>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</si>
  <si>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</si>
  <si>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</si>
  <si>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</si>
  <si>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</si>
  <si>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VALOR UNITARIO SIN IVA
CORREGIDO</t>
  </si>
  <si>
    <t>NOTA 17: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Impuesto sobre la renta
Timbre (Decreto 175 de 2025)
IVA (Consultoría)</t>
  </si>
  <si>
    <t>ETAPA DE CONSULTORÍA</t>
  </si>
  <si>
    <t>VALOR UNITARIO SIN IVA OFERTADO</t>
  </si>
  <si>
    <t>N.A.</t>
  </si>
  <si>
    <t>BARANDAS. DESMONTE E INSTALACION. INCLUYE ACOPIO EN EL FRENTE DE OBRA. (NO INCLUYE TRASLADO DEL MATERIAL SOBRANTE, NI RETIRO DE ESCOMBROS).</t>
  </si>
  <si>
    <t>PINTURA EN ESMALTE ALQUÍDICO DE 3 MILS ESP. DE PINTURA SECA PARA BARANDAS EXISTENTES, INCL. SUM. DE MATERIALES, ESMALTE, PREPAR. DE SUPERFICIE MEDIANTE LIMPIEZA MANUAL O MECÁNICA, EQUIPO DE PINTURA, M DE O HERRAMIENTA MENOR.</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</si>
  <si>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</si>
  <si>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CM.PER</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</si>
  <si>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</si>
  <si>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</si>
  <si>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GROUTING 2500 PSI (INCLUYE SUMINISTRO Y COLOCACIÓN)</t>
  </si>
  <si>
    <t>BARANDAS</t>
  </si>
  <si>
    <t>DIAGNOSTICO DE ESPACIO PUBLICO Y CICLORRUTA Y PUENTES PEATONALES (VISUAL). INCLUYE LEVANTAMIENTO TOPOGRÁFICO Y GEORREFERENCIACIÓN DE ELEMENTOS</t>
  </si>
  <si>
    <t>DISEÑOS PUNTUALES PARA MANTENIMENTO DE PUENTE PEATONAL.(INCLUYE PROCESAMIENTO Y ENTREGA DE LA INFORMACIÓN)</t>
  </si>
  <si>
    <t>VALOR UNITARIO CORREGIDO x CANTIDAD (Incluye FM)</t>
  </si>
  <si>
    <t>ACTIVIDEDES DE CONSERVACIÓN</t>
  </si>
  <si>
    <t>REPARACIÓN DE TABLERO EN CONCRETO</t>
  </si>
  <si>
    <t>MANTENIMIENTO RUTINARIO PARA PUENTE PEATONAL, INCLUYE LAVADO DE ESTRUCTURAS EN CONCRETO Y/O METALICAS A PRESION, INCLUYE ALQUILER DE HIDROLAVADORA 1300W..</t>
  </si>
  <si>
    <t>SANEADO DE CONCRETO DE RECUBRIMIENTO. INCLUYE ESCARIFICACIÓN DE CONCRETO PROFUNDIDAD ENTRE 2CM Y 7CM, LIMPIEZA Y APLICACIÓN DE RECUBRIMIENTO ANTICORROSIVO PARA EL ACERO DE REFUERZO EXISTENTE Y MORTERO DE REPARACIÓN ESTRUCTURAL. NIVEL DE TRABAJO+3.0M</t>
  </si>
  <si>
    <t>DEMOLICIÓN CONCRETO ESTRUCTURAL (INCLUYE CARGUE MANUAL). NO INCLUYE TRANSPORTE Y DISPOSICIÓN FINAL DE SOBRANTES.</t>
  </si>
  <si>
    <t>IMPRIMANTE Y PUENTE DE ADHERENCIA ENTRE CONCRETO FRESCO Y ENDURECIDO DE FRAGUADO LENTO. SUMINISTRO Y APLICACIÓN. EPÓXICO DE PEGA CONCRETO NUEVO A VIEJO QUE CUMPLA CON LA NORMA ASTM C-881 TIPO 5 GRADO II</t>
  </si>
  <si>
    <t>PLACA DE CONCRETO DE 3000 PSI GRAVA COMÚN DE 8CM DE ESPESOR CON LÁMINA EN METALDECK 2" CALIBRE 22. (INCLUYE TRANSPORTE, HERRAMIENTA MENOR, MANO DE OBRA)</t>
  </si>
  <si>
    <t>ESTRIBOS Y SUPERESTRUCTURA EN CONCRETO GRAVA COMÚN 3500 PSI (245 KG/CM2), SUMINISTRO Y COLOCACIÓN. (INCLUYE FORMALETA. NO INCLUYE REFUERZO NI CURADO).</t>
  </si>
  <si>
    <t>MANTENIMIENTO DE TABLERO EN ALUMINIO</t>
  </si>
  <si>
    <t>RETIRO DE PISO EN ALUMINIO EN PUENTE PEATONAL TIPO TRANSMILENIO PARA TABLERO Y ESCALERA</t>
  </si>
  <si>
    <t>DEMARCACION METROS LINEALES EN PINTURA TIPO TRAFICO BASE SOLVENTE COLOR BLANCO Y/O AMARILLA. LINEA 0.12M Y 16 MILS (INCLUYE SUMINISTRO Y APLICACION CON EQUIPO. INCLUYE MICROESFERAS TIPO DROP ON PARA LINEAS DE BORDE Y DE CARRIL).</t>
  </si>
  <si>
    <t>DEMARCACION PICTOGRAMA CICLORUTA EN PINTURA TERMOPLASTICA (E=2.3MM INCLUYE SUMINISTRO Y APLICACIÓN CON EQUIPO, INCLUYE MICROESFERAS. AREA =2MT2).</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</si>
  <si>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</si>
  <si>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</si>
  <si>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REEMPLAZO / REPARACIÓN JUNTA DE DILATACIÓN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</si>
  <si>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</si>
  <si>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REPARACIÓN ESCALONES EN CONCRETO</t>
  </si>
  <si>
    <t>CONCRETO 4000 PSI GRAVA COMÚN PARA RAMPAS Y ESCALERAS (PREMEZCLADO. INCL. SUMINISTRO, FORMALETEO Y COLOCACIÓN. NO INCL. REFUERZO, CURADO).</t>
  </si>
  <si>
    <t>MANTENIMIENTO ESTRUCTURA METÁLICA</t>
  </si>
  <si>
    <t>DESMONTE Y TRASLADO DE ELEMENTOS METALICOS (INCLUYE MANEJO, ALMACENAMIENTO, CARGUE Y TRANSPORTE DE LOS ELEMENTOS A SITIO AUTORIZADO E INDICADO POR IDU.)</t>
  </si>
  <si>
    <t>KG</t>
  </si>
  <si>
    <t>PINTURA EN ESMALTE URETANO GRIS (E=1MIL. INC. SUMIN. Y APLIC. NO INC. IMPRIMANTE, BARRERA, ESMALTE EPÓXICO O SIMILARES)</t>
  </si>
  <si>
    <t>PINTURA SOBRE ESTRUCTURA METÁLICA GALVANIZADA. INCLUYE LIMPIEZA SSPC-SP7, BARRERA EPOXICA e=3mils, ACABADO URETANO e=3mils</t>
  </si>
  <si>
    <t>MANTENIMIENTO INFRAESTRUCTURA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</si>
  <si>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</si>
  <si>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REPARACIÓN PEDESTALES</t>
  </si>
  <si>
    <t>MANTENIMIENTO ANDENES</t>
  </si>
  <si>
    <t>REHABILITACIÓN ANDEN ADOQUÍN ARCILLA TR LIVIANO SOBRE MORTERO. NO INCL BORDILLO. INCL. RETIRO ADOQUIN E INSTALAR EL MISMO. NO INCLUYE REDES.</t>
  </si>
  <si>
    <t>MANTENIMIENTO PERIODICO ESPACIO PÚBLICO EN ADOQUÍN DE ARCILLA TRAFICO LIVIANO SOBRE ARENA. INCLUYE RETIRO Y LIMPIEZA ADOQUÍN E INSTALAR NUEVO,TRANSPORTE Y DISPOSICION DE ESCOMBROS A 21KM</t>
  </si>
  <si>
    <t>MANTENIMIENTO DEL ESPACIO PUBLICO ANDÉN EN ADOQUIN DE CEMENTO / CONCRETO / LOSETAS PARA EL COBRO DE LA RETRIBUCION POR APROVECHAMIENTO ECONOMICO. COSTO DEL MANTENIMIENTO POR M2/MES</t>
  </si>
  <si>
    <t>MANTENIMIENTO PERIODICO DE ESPACIO PUBLICO ADOQUIN DE ARCILLA TRAFICO PESADO SOBRE MORTERO PARA EL COBRO DE LA RETRIBUCION POR APROVECHAMIENTO ECONOMICO (INCLUYE RETIRO Y LIMPIEZA ADOQUÍN y REINSTALACION,TRANSPORTE Y DISPOSICION DE ESCOMBROS A 21KM).</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</si>
  <si>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</si>
  <si>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</si>
  <si>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</si>
  <si>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CAPAS GRANULARES DE SUBBASE CLASE A (SBG_A) PRODUCIDAS CON RCD. (SUMINISTRO, EXTENDIDO, NIVELACIÓN, HUMEDECIMIENTO Y COMPACTACIÓN CON VIBROCOMPACTADOR) IDU ET-400-11, TRÁFICO T4 - T5. TRANSPORTE PETREOS 28KM.</t>
  </si>
  <si>
    <t>MANTENIMIENTO DEL PROTECTOR MECÁNICO DE REDES DE ALTA TENSIÓN</t>
  </si>
  <si>
    <t>CUBIERTA EN LAMINA ALVEOLAR EN POLICARBONATO. SUMINISTRO E INSTALACION. INCLUYE MANO DE OBRA Y ACCESORIOS</t>
  </si>
  <si>
    <t>ACTIVIDADES ESPECIALES</t>
  </si>
  <si>
    <t>ESCARIFICACIÓN MECÁNICA ABUZARDADO Y CORTE CON DISCO DIAMANTADO PARA RECALCE DE ELEMENTOS ESTRUCTURALES PROFUNDIDAD VARIABLE ENTRE 5CM Y 20CM. INCLUYE TRANSPORTE DE ESCOMBROS.</t>
  </si>
  <si>
    <t>LIMPIEZA MECÁNICA MEDIANTE PULIDORA CON CEPILLO DE CERDAS DE ALAMBRE EN SITIOS CON PRESENCIA DE CORROSIÓN ELIMINANDO COMPLETAMENTE CORROSIÓN Y ÓXIDO DEL ELEMENTO</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</si>
  <si>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</si>
  <si>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</si>
  <si>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</si>
  <si>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</si>
  <si>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PRESUPUESTO PARA MANEJO AMBIENTAL, GESTIÓN SOCIAL Y MANEJO DE TRÁFICO</t>
  </si>
  <si>
    <t>COMPONENTE E. GESTIÓN EN SEGURIDAD Y SALUD EN EL TRABAJO</t>
  </si>
  <si>
    <t>ARNES MULTIPROPOSITO CON ESLINGA - 4 ANILLOS - PARA RESTRICCION Y DETENCION DE CAIDAS CON PUNTO FIJO</t>
  </si>
  <si>
    <t>ESLINGA SEGURIDAD CINTA DE NYLON EN Y CON AMORTIGUADOR Y 2 MOSQUETONES GRANDES</t>
  </si>
  <si>
    <t>DESCENDEDOR ANTICAIDA</t>
  </si>
  <si>
    <t>EXÁMEN DE APTITUD PSICOFÍSICA PARA TRABAJO EN ALTURA (Incluye perfíl lipídico, glicemia pre y post.)</t>
  </si>
  <si>
    <t>DIALOGO CIUDADANO Y COMUNICACIÓN ESTRATÉGICA</t>
  </si>
  <si>
    <t>CAMARA DIGITAL COMPACTA MINIMO 16.2 MEGAPIXELES, MEMORIA DE 8 GB, VIDEO HD CON PAUSA Y ZOOM (UN)</t>
  </si>
  <si>
    <t>PLAN DE MANEJO DE TRÁFICO</t>
  </si>
  <si>
    <t>TOTAL OBRAS LICITACIÓN ( A + B + C )</t>
  </si>
  <si>
    <t>COSTOS PARA AJUSTES POR CAMBIO DE VIGENCIA PARA OBRAS-AIU-PMA-DCyCE-PMT ( H )</t>
  </si>
  <si>
    <t>COSTOS PARA AJUSTES POR CAMBIO DE VIGENCIA DEL ACERO ( I )</t>
  </si>
  <si>
    <t>Nota 1: Se debe tener en cuenta que el precio unitario incluye el valor de A.I.U.</t>
  </si>
  <si>
    <t>Nota 2: Cuando la fracción decimal del peso sea igual o superior a 5 se aproximará al valor entero superior.</t>
  </si>
  <si>
    <t>Nota 3: El A.I.U y su discriminación deben estar en porcentaje (%).</t>
  </si>
  <si>
    <t>Nota 4: El porcentaje del A.I.U. de los valores unitarios obras civiles y los ítems a pagar por valores unitarios son ofertables.</t>
  </si>
  <si>
    <t>Nota 5: Las actividades de obras civiles se afectan por el AIU de los valores unitarios obras civiles.</t>
  </si>
  <si>
    <t>Nota 6: Las actividades para manejo ambiental-SST, gestión diálogo ciudadano y comunicación estratégica y manejo de tránsito se afectan por el AIU de los valores unitarios de los componentes.</t>
  </si>
  <si>
    <t>Nota 7: Los ajustes de los ítems a pagar por valores unitarios – son no ofertables</t>
  </si>
  <si>
    <t>Nota 8: El valor para costo de actividades con acero es un valor fijo no ofertable.</t>
  </si>
  <si>
    <t>Nota 9: Los ajustes para las actividades con acero – son no ofertables.</t>
  </si>
  <si>
    <t>Nota 10: El reconocimiento por incremento de la mano de obra no calificada – Ley 2101 de 2021 – es no ofertable</t>
  </si>
  <si>
    <t>Nota 11: Los valores para ensayos de campo y de laboratorio, son no ofertables.</t>
  </si>
  <si>
    <t>Nota 12: Los insumos de los ensayos de campo y de laboratorio, así como sus precios unitarios, son los incluidos en la base de precios de referencia del IDU vigente al momento de la ejecución del respectivo ensayo.</t>
  </si>
  <si>
    <t>Nota 13: Las actividades manejo ambiental-SST, gestión diálogo ciudadano y comunicación estratégica y de manejo de tránsito – son ofertables</t>
  </si>
  <si>
    <t>Nota 14: El valor estimado de ajustes para obras, manejo ambiental –SST, gestión diálogo ciudadano y comunicación estratégica, manejo de tránsito, son no ofertables.</t>
  </si>
  <si>
    <t>Nota 15: AIU Actividades manejo ambiental-SST, gestión diálogo ciudadano y comunicación estratégica y de manejo de tránsito es no ofertable</t>
  </si>
  <si>
    <t>Nota 16: El valor de las actividades de diagnóstico y diseño intervención son ofertables.</t>
  </si>
  <si>
    <t>Nota 17: Los ajustes para las actividades de diagnóstico y diseño intervención no son ofertables</t>
  </si>
  <si>
    <t>Nota 18: Las actividades de diagnósticos, diseños de intervención y ensayos de laboratorio (incluyen elementos SST), no se afectan por el AIU considerando que corresponden a actividades de consultoría para obras de conservación. Dichos costos son gravados por el IVA.</t>
  </si>
  <si>
    <t>Nota 19: Se deberá tener en cuenta que no se podrá superar el valor unitario de ninguno de los ítems del Presupuesto Oficial Estimado (POE).</t>
  </si>
  <si>
    <t>Nota 20: El contrato se adjudicará y se suscribirá por el valor del presupuesto oficial de cada grupo.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</si>
  <si>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Nota 21: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y los respectivos precios unitarios;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t>
  </si>
  <si>
    <t>Nota 22: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t>
  </si>
  <si>
    <t>Nota 24: Los impuestos, costos, etc., que son propias de la actividad de ejecución de obra civil son responsabilidad del contratista de acuerdo a las disposiciones vigentes.</t>
  </si>
  <si>
    <t>Nota 25: El valor a evaluar en cada uno de los grupos será el valor total ofertado establecido en el formulario 1- Presupuesto Oficial, con corrección aritmética.</t>
  </si>
  <si>
    <t>IDU-LP-SGI-021-2025</t>
  </si>
  <si>
    <t>EJECUTAR A PRECIOS UNITARIOS LAS OBRAS Y ACTIVIDADES NECESARIAS PARA LA CONSERVACIÓN DE PUENTES PEATONALES EN BOGOTÁ D. C. INCLUYE SUPERESTRUCTURA SUBESTRUCTURA Y ACCESOS
 - GRUPO 1 -</t>
  </si>
  <si>
    <t>EJECUTAR A PRECIOS UNITARIOS LAS OBRAS Y ACTIVIDADES NECESARIAS PARA LA CONSERVACIÓN DE PUENTES PEATONALES EN BOGOTÁ, D. C. INCLUYE SUPERESTRUCTURA SUBESTRUCTURA Y ACCESOS
 - GRUPO 1 -</t>
  </si>
  <si>
    <t>CONSULTORÍA</t>
  </si>
  <si>
    <t>NOTA 23: Los impuestos, tasas o contribuciones aplicables al tipo de contratación de ejecución de obra son los siguientes:
▪Contribución Especial (Impuesto de Guerra Ley 1738 DIC18-2014 prorroga 4 años)
▪ ICA (Ley 14 6jul1983, Res 219 25feb2004)
▪ GMF (Ley 1739 23dic2014 modifica el Estatuto Tributario)
▪ Estampilla Universidad Distrital (Acuerdo 696 de 2017)
▪ Estampilla procultura (Acuerdo 187 de 20 dic 2005)
▪ Estampilla pro - personas Mayores (Acuerdo 645 de 9 de junio de 2016)
▪ Estampilla Universidad Pedagógica (Decreto 584 de 19 dic 2014)
▪ Impuesto sobre la renta (Ley 2277 de 2022)
▪ Impuesto timbre Decreto 175 de 2025
▪ IVA (Consultoría)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</si>
</sst>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quot;$&quot;\ * #,##0.00_-;\-&quot;$&quot;\ * #,##0.00_-;_-&quot;$&quot;\ * &quot;-&quot;??_-;_-@_-"/>
    <numFmt numFmtId="43" formatCode="_-* #,##0.00_-;\-* #,##0.00_-;_-* &quot;-&quot;??_-;_-@_-"/>
    <numFmt numFmtId="164" formatCode="&quot;$&quot;\ #,##0.0"/>
    <numFmt numFmtId="165" formatCode="0.000"/>
    <numFmt numFmtId="166" formatCode="_ * #,##0.00_ ;_ * \-#,##0.00_ ;_ * &quot;-&quot;??_ ;_ @_ "/>
    <numFmt numFmtId="167" formatCode="_-* #,##0.00_-;\-* #,##0.00_-;_-* &quot;-&quot;??_-;_-@"/>
    <numFmt numFmtId="168" formatCode="&quot;$&quot;\ #,##0.00_);\(&quot;$&quot;\ #,##0.00\)"/>
    <numFmt numFmtId="169" formatCode="0.000%"/>
    <numFmt numFmtId="170" formatCode="_([$$-240A]\ * #,##0.00_);_([$$-240A]\ * \(#,##0.00\);_([$$-240A]\ * &quot;-&quot;??_);_(@_)"/>
    <numFmt numFmtId="171" formatCode="_-[$$-240A]\ * #,##0.00_ ;_-[$$-240A]\ * \-#,##0.00\ ;_-[$$-240A]\ * &quot;-&quot;??_ ;_-@_ "/>
    <numFmt numFmtId="172" formatCode="_ [$$-240A]\ * #,##0.00_ ;_ [$$-240A]\ * \-#,##0.00_ ;_ [$$-240A]\ * &quot;-&quot;??_ ;_ @_ "/>
    <numFmt numFmtId="173" formatCode="_-&quot;$&quot;* #,##0.00_-;\-&quot;$&quot;* #,##0.00_-;_-&quot;$&quot;* &quot;-&quot;??_-;_-@_-"/>
    <numFmt numFmtId="174" formatCode="#,##0.000000000000000"/>
    <numFmt numFmtId="175" formatCode="_ &quot;$&quot;\ * #,##0.00_ ;_ &quot;$&quot;\ * \-#,##0.00_ ;_ &quot;$&quot;\ * &quot;-&quot;??_ ;_ @_ "/>
    <numFmt numFmtId="176" formatCode="&quot;$&quot;\ #,##0.00"/>
    <numFmt numFmtId="177" formatCode="0#.00\ \L\t"/>
    <numFmt numFmtId="178" formatCode="0.0000%"/>
    <numFmt numFmtId="179" formatCode="_-* #,##0.00\ _€_-;\-* #,##0.00\ _€_-;_-* &quot;-&quot;??\ _€_-;_-@_-"/>
    <numFmt numFmtId="180" formatCode="_(&quot;$&quot;\ * #,##0.00_);_(&quot;$&quot;\ * \(#,##0.00\);_(&quot;$&quot;\ * &quot;-&quot;??_);_(@_)"/>
    <numFmt numFmtId="181" formatCode="_ [$€]\ * #,##0.00_ ;_ [$€]\ * \-#,##0.00_ ;_ [$€]\ * &quot;-&quot;??_ ;_ @_ "/>
    <numFmt numFmtId="182" formatCode="_(&quot;$&quot;\ * #,##0_);_(&quot;$&quot;\ * \(#,##0\);_(&quot;$&quot;\ * &quot;-&quot;_);_(@_)"/>
    <numFmt numFmtId="183" formatCode="_-* #,##0.00\ _P_t_a_-;\-* #,##0.00\ _P_t_a_-;_-* &quot;-&quot;??\ _P_t_a_-;_-@_-"/>
  </numFmts>
  <fonts count="63">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1"/>
      <name val="Arial"/>
      <family val="2"/>
    </font>
    <font>
      <sz val="10"/>
      <color rgb="FF000000"/>
      <name val="Calibri"/>
      <family val="2"/>
      <scheme val="minor"/>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2"/>
      <color theme="0"/>
      <name val="Arial Narrow"/>
      <family val="2"/>
    </font>
    <font>
      <b/>
      <sz val="12"/>
      <color theme="1"/>
      <name val="Arial"/>
      <family val="2"/>
    </font>
    <font>
      <b/>
      <sz val="11"/>
      <name val="Arial"/>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2"/>
      <color rgb="FF000000"/>
      <name val="Arial Narrow"/>
      <family val="2"/>
    </font>
    <font>
      <b/>
      <sz val="12"/>
      <color rgb="FF000000"/>
      <name val="Arial Narrow"/>
      <family val="2"/>
    </font>
    <font>
      <b/>
      <sz val="14"/>
      <color rgb="FF000000"/>
      <name val="Calibri"/>
      <family val="2"/>
      <scheme val="minor"/>
    </font>
    <font>
      <b/>
      <sz val="15"/>
      <color theme="3"/>
      <name val="Arial"/>
      <family val="2"/>
    </font>
    <font>
      <b/>
      <sz val="13"/>
      <color theme="3"/>
      <name val="Arial"/>
      <family val="2"/>
    </font>
    <font>
      <b/>
      <sz val="11"/>
      <color theme="3"/>
      <name val="Arial"/>
      <family val="2"/>
    </font>
    <font>
      <sz val="10"/>
      <color rgb="FF000000"/>
      <name val="Arial"/>
      <family val="2"/>
    </font>
    <font>
      <sz val="11"/>
      <color indexed="8"/>
      <name val="Arial"/>
      <family val="2"/>
    </font>
    <font>
      <sz val="10"/>
      <color indexed="8"/>
      <name val="Arial"/>
      <family val="2"/>
    </font>
    <font>
      <b/>
      <sz val="9"/>
      <color indexed="8"/>
      <name val="Arial"/>
      <family val="2"/>
    </font>
    <font>
      <sz val="11"/>
      <color indexed="8"/>
      <name val="Calibri"/>
      <family val="2"/>
    </font>
    <font>
      <sz val="12"/>
      <color indexed="8"/>
      <name val="Arial"/>
      <family val="2"/>
    </font>
    <font>
      <sz val="11"/>
      <color indexed="8"/>
      <name val="Times New Roman"/>
      <family val="2"/>
    </font>
    <font>
      <sz val="11"/>
      <color indexed="8"/>
      <name val="Calibri"/>
      <family val="2"/>
      <charset val="1"/>
    </font>
    <font>
      <sz val="10"/>
      <color indexed="8"/>
      <name val="MS Sans Serif"/>
      <family val="2"/>
    </font>
    <font>
      <sz val="10"/>
      <color indexed="8"/>
      <name val="Helvetica Neue"/>
    </font>
    <font>
      <sz val="11"/>
      <color theme="1"/>
      <name val="Arial"/>
      <family val="2"/>
    </font>
    <font>
      <sz val="11"/>
      <color rgb="FF006100"/>
      <name val="Arial"/>
      <family val="2"/>
    </font>
    <font>
      <b/>
      <sz val="11"/>
      <color rgb="FFFA7D00"/>
      <name val="Arial"/>
      <family val="2"/>
    </font>
    <font>
      <b/>
      <sz val="11"/>
      <color theme="0"/>
      <name val="Arial"/>
      <family val="2"/>
    </font>
    <font>
      <sz val="11"/>
      <color rgb="FFFA7D00"/>
      <name val="Arial"/>
      <family val="2"/>
    </font>
    <font>
      <sz val="11"/>
      <color theme="0"/>
      <name val="Arial"/>
      <family val="2"/>
    </font>
    <font>
      <sz val="11"/>
      <color rgb="FF3F3F76"/>
      <name val="Arial"/>
      <family val="2"/>
    </font>
    <font>
      <u/>
      <sz val="8.8000000000000007"/>
      <color theme="10"/>
      <name val="Calibri"/>
      <family val="2"/>
    </font>
    <font>
      <sz val="11"/>
      <color rgb="FF9C0006"/>
      <name val="Arial"/>
      <family val="2"/>
    </font>
    <font>
      <sz val="11"/>
      <color rgb="FF9C5700"/>
      <name val="Arial"/>
      <family val="2"/>
    </font>
    <font>
      <sz val="11"/>
      <color rgb="FF000000"/>
      <name val="Calibri"/>
      <family val="2"/>
    </font>
    <font>
      <sz val="11"/>
      <color theme="1"/>
      <name val="Times New Roman"/>
      <family val="2"/>
    </font>
    <font>
      <sz val="12"/>
      <color theme="1"/>
      <name val="Arial"/>
      <family val="2"/>
    </font>
    <font>
      <b/>
      <sz val="11"/>
      <color rgb="FF3F3F3F"/>
      <name val="Arial"/>
      <family val="2"/>
    </font>
    <font>
      <sz val="11"/>
      <color rgb="FFFF0000"/>
      <name val="Arial"/>
      <family val="2"/>
    </font>
    <font>
      <i/>
      <sz val="11"/>
      <color rgb="FF7F7F7F"/>
      <name val="Arial"/>
      <family val="2"/>
    </font>
    <font>
      <sz val="18"/>
      <color theme="3"/>
      <name val="Arial"/>
      <family val="2"/>
    </font>
    <font>
      <b/>
      <sz val="11"/>
      <color theme="1"/>
      <name val="Arial"/>
      <family val="2"/>
    </font>
  </fonts>
  <fills count="43">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C0DAA2"/>
        <bgColor rgb="FFD8D8D8"/>
      </patternFill>
    </fill>
    <fill>
      <patternFill patternType="solid">
        <fgColor theme="0"/>
        <bgColor rgb="FFD8D8D8"/>
      </patternFill>
    </fill>
    <fill>
      <patternFill patternType="solid">
        <fgColor rgb="FFC0DAA2"/>
        <bgColor rgb="FFDDD9C3"/>
      </patternFill>
    </fill>
    <fill>
      <patternFill patternType="solid">
        <fgColor rgb="FF94C56C"/>
        <bgColor rgb="FFDDD9C3"/>
      </patternFill>
    </fill>
    <fill>
      <patternFill patternType="solid">
        <fgColor rgb="FF94C56C"/>
        <bgColor indexed="64"/>
      </patternFill>
    </fill>
    <fill>
      <patternFill patternType="solid">
        <fgColor theme="0"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8">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thin">
        <color indexed="64"/>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auto="1"/>
      </top>
      <bottom style="medium">
        <color indexed="64"/>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style="thin">
        <color indexed="64"/>
      </right>
      <top style="medium">
        <color indexed="64"/>
      </top>
      <bottom/>
      <diagonal/>
    </border>
    <border>
      <left style="thick">
        <color indexed="64"/>
      </left>
      <right style="thick">
        <color indexed="64"/>
      </right>
      <top/>
      <bottom style="medium">
        <color indexed="64"/>
      </bottom>
      <diagonal/>
    </border>
    <border>
      <left/>
      <right style="thin">
        <color indexed="64"/>
      </right>
      <top/>
      <bottom style="medium">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ck">
        <color indexed="64"/>
      </left>
      <right style="thick">
        <color auto="1"/>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ck">
        <color indexed="64"/>
      </left>
      <right/>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style="thick">
        <color indexed="64"/>
      </left>
      <right/>
      <top style="thin">
        <color auto="1"/>
      </top>
      <bottom style="medium">
        <color indexed="64"/>
      </bottom>
      <diagonal/>
    </border>
    <border>
      <left style="thin">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
      <left style="thick">
        <color indexed="64"/>
      </left>
      <right/>
      <top style="thin">
        <color auto="1"/>
      </top>
      <bottom/>
      <diagonal/>
    </border>
    <border>
      <left/>
      <right/>
      <top style="thick">
        <color indexed="64"/>
      </top>
      <bottom/>
      <diagonal/>
    </border>
    <border>
      <left style="thick">
        <color indexed="64"/>
      </left>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n">
        <color rgb="FF000000"/>
      </top>
      <bottom style="thin">
        <color rgb="FF000000"/>
      </bottom>
      <diagonal/>
    </border>
    <border>
      <left style="thick">
        <color indexed="64"/>
      </left>
      <right style="thick">
        <color indexed="64"/>
      </right>
      <top style="medium">
        <color indexed="64"/>
      </top>
      <bottom style="thick">
        <color indexed="64"/>
      </bottom>
      <diagonal/>
    </border>
    <border>
      <left/>
      <right style="thin">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right/>
      <top/>
      <bottom style="thin">
        <color auto="1"/>
      </bottom>
      <diagonal/>
    </border>
    <border>
      <left/>
      <right/>
      <top style="thin">
        <color auto="1"/>
      </top>
      <bottom style="double">
        <color auto="1"/>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style="thin">
        <color rgb="FF000000"/>
      </right>
      <top/>
      <bottom style="medium">
        <color indexed="64"/>
      </bottom>
      <diagonal/>
    </border>
    <border>
      <left style="thick">
        <color indexed="64"/>
      </left>
      <right style="thick">
        <color indexed="64"/>
      </right>
      <top/>
      <bottom style="thick">
        <color indexed="64"/>
      </bottom>
      <diagonal/>
    </border>
    <border>
      <left style="thick">
        <color indexed="64"/>
      </left>
      <right/>
      <top/>
      <bottom style="medium">
        <color indexed="64"/>
      </bottom>
      <diagonal/>
    </border>
    <border>
      <left style="thick">
        <color indexed="64"/>
      </left>
      <right style="thick">
        <color indexed="64"/>
      </right>
      <top style="medium">
        <color indexed="64"/>
      </top>
      <bottom style="thin">
        <color indexed="64"/>
      </bottom>
      <diagonal/>
    </border>
    <border>
      <left style="thin">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style="thick">
        <color indexed="64"/>
      </left>
      <right/>
      <top style="medium">
        <color indexed="64"/>
      </top>
      <bottom style="thin">
        <color indexed="64"/>
      </bottom>
      <diagonal/>
    </border>
    <border>
      <left/>
      <right style="medium">
        <color rgb="FF000000"/>
      </right>
      <top style="medium">
        <color indexed="64"/>
      </top>
      <bottom style="medium">
        <color indexed="64"/>
      </bottom>
      <diagonal/>
    </border>
  </borders>
  <cellStyleXfs count="598">
    <xf numFmtId="0" fontId="0" fillId="0" borderId="0"/>
    <xf numFmtId="44" fontId="1" fillId="0" borderId="0" applyFont="0" applyFill="0" applyBorder="0" applyAlignment="0" applyProtection="0"/>
    <xf numFmtId="0" fontId="1" fillId="0" borderId="0"/>
    <xf numFmtId="0" fontId="1" fillId="0" borderId="0"/>
    <xf numFmtId="0" fontId="5" fillId="0" borderId="0"/>
    <xf numFmtId="0" fontId="5"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5" fillId="0" borderId="0"/>
    <xf numFmtId="173" fontId="5" fillId="0" borderId="0" applyFont="0" applyFill="0" applyBorder="0" applyAlignment="0" applyProtection="0"/>
    <xf numFmtId="0" fontId="5" fillId="0" borderId="0"/>
    <xf numFmtId="0" fontId="1" fillId="0" borderId="0"/>
    <xf numFmtId="0" fontId="5" fillId="0" borderId="0"/>
    <xf numFmtId="175" fontId="5" fillId="0" borderId="0" applyFont="0" applyFill="0" applyBorder="0" applyAlignment="0" applyProtection="0"/>
    <xf numFmtId="0" fontId="1" fillId="0" borderId="0"/>
    <xf numFmtId="177"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xf numFmtId="0" fontId="21" fillId="0" borderId="0" applyNumberFormat="0" applyFill="0" applyBorder="0" applyAlignment="0" applyProtection="0">
      <alignment vertical="top"/>
      <protection locked="0"/>
    </xf>
    <xf numFmtId="0" fontId="23" fillId="0" borderId="0"/>
    <xf numFmtId="166" fontId="5" fillId="0" borderId="0" applyFont="0" applyFill="0" applyBorder="0" applyAlignment="0" applyProtection="0"/>
    <xf numFmtId="0" fontId="32" fillId="0" borderId="145" applyNumberFormat="0" applyFill="0" applyAlignment="0" applyProtection="0"/>
    <xf numFmtId="0" fontId="33" fillId="0" borderId="146" applyNumberFormat="0" applyFill="0" applyAlignment="0" applyProtection="0"/>
    <xf numFmtId="0" fontId="34" fillId="0" borderId="147" applyNumberFormat="0" applyFill="0" applyAlignment="0" applyProtection="0"/>
    <xf numFmtId="0" fontId="35" fillId="0" borderId="0"/>
    <xf numFmtId="0" fontId="45" fillId="20"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xf numFmtId="0" fontId="45" fillId="32" borderId="0" applyNumberFormat="0" applyBorder="0" applyAlignment="0" applyProtection="0"/>
    <xf numFmtId="0" fontId="45" fillId="36" borderId="0" applyNumberFormat="0" applyBorder="0" applyAlignment="0" applyProtection="0"/>
    <xf numFmtId="0" fontId="45" fillId="36"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21" borderId="0" applyNumberFormat="0" applyBorder="0" applyAlignment="0" applyProtection="0"/>
    <xf numFmtId="0" fontId="45" fillId="21" borderId="0" applyNumberFormat="0" applyBorder="0" applyAlignment="0" applyProtection="0"/>
    <xf numFmtId="0" fontId="45" fillId="25" borderId="0" applyNumberFormat="0" applyBorder="0" applyAlignment="0" applyProtection="0"/>
    <xf numFmtId="0" fontId="45" fillId="25" borderId="0" applyNumberFormat="0" applyBorder="0" applyAlignment="0" applyProtection="0"/>
    <xf numFmtId="0" fontId="45" fillId="29" borderId="0" applyNumberFormat="0" applyBorder="0" applyAlignment="0" applyProtection="0"/>
    <xf numFmtId="0" fontId="45" fillId="29" borderId="0" applyNumberFormat="0" applyBorder="0" applyAlignment="0" applyProtection="0"/>
    <xf numFmtId="0" fontId="45" fillId="33" borderId="0" applyNumberFormat="0" applyBorder="0" applyAlignment="0" applyProtection="0"/>
    <xf numFmtId="0" fontId="45" fillId="33" borderId="0" applyNumberFormat="0" applyBorder="0" applyAlignment="0" applyProtection="0"/>
    <xf numFmtId="0" fontId="45" fillId="37" borderId="0" applyNumberFormat="0" applyBorder="0" applyAlignment="0" applyProtection="0"/>
    <xf numFmtId="0" fontId="45" fillId="37"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6" borderId="0" applyNumberFormat="0" applyBorder="0" applyAlignment="0" applyProtection="0"/>
    <xf numFmtId="0" fontId="45" fillId="26"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6" fillId="12" borderId="0" applyNumberFormat="0" applyBorder="0" applyAlignment="0" applyProtection="0"/>
    <xf numFmtId="0" fontId="47" fillId="16" borderId="148" applyNumberFormat="0" applyAlignment="0" applyProtection="0"/>
    <xf numFmtId="0" fontId="48" fillId="17" borderId="151" applyNumberFormat="0" applyAlignment="0" applyProtection="0"/>
    <xf numFmtId="0" fontId="49" fillId="0" borderId="150" applyNumberFormat="0" applyFill="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0" fontId="34" fillId="0" borderId="0" applyNumberFormat="0" applyFill="0" applyBorder="0" applyAlignment="0" applyProtection="0"/>
    <xf numFmtId="0" fontId="50" fillId="19" borderId="0" applyNumberFormat="0" applyBorder="0" applyAlignment="0" applyProtection="0"/>
    <xf numFmtId="0" fontId="50" fillId="23" borderId="0" applyNumberFormat="0" applyBorder="0" applyAlignment="0" applyProtection="0"/>
    <xf numFmtId="0" fontId="50" fillId="27" borderId="0" applyNumberFormat="0" applyBorder="0" applyAlignment="0" applyProtection="0"/>
    <xf numFmtId="0" fontId="50" fillId="31" borderId="0" applyNumberFormat="0" applyBorder="0" applyAlignment="0" applyProtection="0"/>
    <xf numFmtId="0" fontId="50" fillId="35" borderId="0" applyNumberFormat="0" applyBorder="0" applyAlignment="0" applyProtection="0"/>
    <xf numFmtId="0" fontId="50" fillId="39" borderId="0" applyNumberFormat="0" applyBorder="0" applyAlignment="0" applyProtection="0"/>
    <xf numFmtId="0" fontId="51" fillId="15" borderId="148" applyNumberFormat="0" applyAlignment="0" applyProtection="0"/>
    <xf numFmtId="0" fontId="52" fillId="0" borderId="0" applyNumberFormat="0" applyFill="0" applyBorder="0" applyAlignment="0" applyProtection="0">
      <alignment vertical="top"/>
      <protection locked="0"/>
    </xf>
    <xf numFmtId="0" fontId="53" fillId="13" borderId="0" applyNumberFormat="0" applyBorder="0" applyAlignment="0" applyProtection="0"/>
    <xf numFmtId="43" fontId="37"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66" fontId="5"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5"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7"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82" fontId="5" fillId="0" borderId="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80" fontId="39" fillId="0" borderId="0" applyFont="0" applyFill="0" applyBorder="0" applyAlignment="0" applyProtection="0"/>
    <xf numFmtId="44" fontId="37" fillId="0" borderId="0" applyFont="0" applyFill="0" applyBorder="0" applyAlignment="0" applyProtection="0"/>
    <xf numFmtId="180" fontId="39"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3" fontId="5"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7"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7" fillId="0" borderId="0" applyFont="0" applyFill="0" applyBorder="0" applyAlignment="0" applyProtection="0"/>
    <xf numFmtId="180" fontId="36" fillId="0" borderId="0" applyFont="0" applyFill="0" applyBorder="0" applyAlignment="0" applyProtection="0"/>
    <xf numFmtId="180" fontId="36"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3" fontId="5"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173" fontId="39"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3" fontId="41"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173" fontId="5"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0" fontId="54" fillId="14" borderId="0" applyNumberFormat="0" applyBorder="0" applyAlignment="0" applyProtection="0"/>
    <xf numFmtId="0" fontId="35" fillId="0" borderId="0"/>
    <xf numFmtId="0" fontId="35" fillId="0" borderId="0"/>
    <xf numFmtId="0" fontId="5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55" fillId="0" borderId="0"/>
    <xf numFmtId="0" fontId="5" fillId="0" borderId="0"/>
    <xf numFmtId="0" fontId="55" fillId="0" borderId="0"/>
    <xf numFmtId="0" fontId="45" fillId="0" borderId="0"/>
    <xf numFmtId="0" fontId="56" fillId="0" borderId="0"/>
    <xf numFmtId="0" fontId="5" fillId="0" borderId="0"/>
    <xf numFmtId="0" fontId="5" fillId="0" borderId="0"/>
    <xf numFmtId="0" fontId="5" fillId="0" borderId="0"/>
    <xf numFmtId="0" fontId="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181" fontId="45" fillId="0" borderId="0"/>
    <xf numFmtId="181" fontId="45" fillId="0" borderId="0"/>
    <xf numFmtId="181" fontId="45" fillId="0" borderId="0"/>
    <xf numFmtId="181" fontId="45" fillId="0" borderId="0"/>
    <xf numFmtId="181" fontId="45" fillId="0" borderId="0"/>
    <xf numFmtId="181" fontId="45" fillId="0" borderId="0"/>
    <xf numFmtId="181" fontId="45" fillId="0" borderId="0"/>
    <xf numFmtId="181" fontId="45" fillId="0" borderId="0"/>
    <xf numFmtId="0" fontId="35" fillId="0" borderId="0"/>
    <xf numFmtId="0" fontId="35" fillId="0" borderId="0"/>
    <xf numFmtId="0" fontId="45" fillId="0" borderId="0"/>
    <xf numFmtId="0" fontId="45" fillId="0" borderId="0"/>
    <xf numFmtId="0" fontId="45" fillId="0" borderId="0"/>
    <xf numFmtId="0" fontId="45" fillId="0" borderId="0"/>
    <xf numFmtId="0" fontId="35" fillId="0" borderId="0"/>
    <xf numFmtId="0" fontId="35" fillId="0" borderId="0"/>
    <xf numFmtId="0" fontId="35" fillId="0" borderId="0"/>
    <xf numFmtId="0" fontId="35" fillId="0" borderId="0"/>
    <xf numFmtId="0" fontId="55" fillId="0" borderId="0"/>
    <xf numFmtId="0" fontId="35" fillId="0" borderId="0"/>
    <xf numFmtId="0" fontId="35" fillId="0" borderId="0"/>
    <xf numFmtId="0" fontId="35" fillId="0" borderId="0"/>
    <xf numFmtId="0" fontId="35" fillId="0" borderId="0"/>
    <xf numFmtId="0" fontId="42" fillId="0" borderId="0"/>
    <xf numFmtId="0" fontId="35" fillId="0" borderId="0"/>
    <xf numFmtId="0" fontId="45" fillId="0" borderId="0"/>
    <xf numFmtId="0" fontId="5" fillId="0" borderId="0"/>
    <xf numFmtId="0" fontId="45" fillId="0" borderId="0"/>
    <xf numFmtId="0" fontId="45" fillId="0" borderId="0"/>
    <xf numFmtId="0" fontId="45" fillId="0" borderId="0"/>
    <xf numFmtId="0" fontId="45" fillId="0" borderId="0"/>
    <xf numFmtId="0" fontId="55" fillId="0" borderId="0"/>
    <xf numFmtId="0" fontId="45" fillId="0" borderId="0"/>
    <xf numFmtId="0" fontId="45" fillId="0" borderId="0"/>
    <xf numFmtId="0" fontId="5" fillId="0" borderId="0"/>
    <xf numFmtId="0" fontId="5" fillId="0" borderId="0"/>
    <xf numFmtId="0" fontId="45" fillId="0" borderId="0"/>
    <xf numFmtId="0" fontId="57" fillId="0" borderId="0"/>
    <xf numFmtId="0" fontId="5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35" fillId="0" borderId="0"/>
    <xf numFmtId="0" fontId="35" fillId="0" borderId="0"/>
    <xf numFmtId="0" fontId="43" fillId="0" borderId="0"/>
    <xf numFmtId="0" fontId="35" fillId="0" borderId="0"/>
    <xf numFmtId="0" fontId="3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35" fillId="0" borderId="0"/>
    <xf numFmtId="0" fontId="35" fillId="0" borderId="0"/>
    <xf numFmtId="0" fontId="45" fillId="0" borderId="0"/>
    <xf numFmtId="0" fontId="45" fillId="0" borderId="0"/>
    <xf numFmtId="0" fontId="45" fillId="0" borderId="0"/>
    <xf numFmtId="0" fontId="45" fillId="0" borderId="0"/>
    <xf numFmtId="0" fontId="45" fillId="0" borderId="0"/>
    <xf numFmtId="0" fontId="4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5" fillId="0" borderId="0"/>
    <xf numFmtId="0" fontId="45" fillId="0" borderId="0"/>
    <xf numFmtId="0" fontId="43" fillId="0" borderId="0"/>
    <xf numFmtId="0" fontId="45" fillId="0" borderId="0"/>
    <xf numFmtId="0" fontId="45" fillId="0" borderId="0"/>
    <xf numFmtId="0" fontId="35" fillId="0" borderId="0"/>
    <xf numFmtId="0" fontId="35" fillId="0" borderId="0"/>
    <xf numFmtId="0" fontId="45" fillId="0" borderId="0"/>
    <xf numFmtId="0" fontId="45" fillId="0" borderId="0"/>
    <xf numFmtId="0" fontId="45" fillId="0" borderId="0"/>
    <xf numFmtId="0" fontId="45" fillId="0" borderId="0"/>
    <xf numFmtId="0" fontId="45" fillId="0" borderId="0"/>
    <xf numFmtId="0" fontId="45" fillId="0" borderId="0"/>
    <xf numFmtId="0" fontId="35" fillId="0" borderId="0"/>
    <xf numFmtId="0" fontId="35" fillId="0" borderId="0"/>
    <xf numFmtId="0" fontId="5" fillId="0" borderId="0"/>
    <xf numFmtId="0" fontId="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55" fillId="0" borderId="0"/>
    <xf numFmtId="0" fontId="35" fillId="0" borderId="0"/>
    <xf numFmtId="0" fontId="37" fillId="0" borderId="0"/>
    <xf numFmtId="0" fontId="43" fillId="0" borderId="0"/>
    <xf numFmtId="0" fontId="35" fillId="0" borderId="0"/>
    <xf numFmtId="0" fontId="35" fillId="0" borderId="0"/>
    <xf numFmtId="0" fontId="55" fillId="0" borderId="0"/>
    <xf numFmtId="0" fontId="35" fillId="0" borderId="0"/>
    <xf numFmtId="0" fontId="35" fillId="0" borderId="0"/>
    <xf numFmtId="0" fontId="5" fillId="0" borderId="0"/>
    <xf numFmtId="0" fontId="44" fillId="0" borderId="0" applyNumberFormat="0" applyFill="0" applyBorder="0" applyProtection="0">
      <alignment vertical="top" wrapText="1"/>
    </xf>
    <xf numFmtId="0" fontId="35" fillId="0" borderId="0"/>
    <xf numFmtId="0" fontId="35" fillId="0" borderId="0"/>
    <xf numFmtId="0" fontId="5" fillId="0" borderId="0"/>
    <xf numFmtId="0" fontId="55" fillId="0" borderId="0"/>
    <xf numFmtId="0" fontId="36" fillId="18" borderId="152" applyNumberFormat="0" applyFont="0" applyAlignment="0" applyProtection="0"/>
    <xf numFmtId="0" fontId="36" fillId="18" borderId="152" applyNumberFormat="0" applyFont="0" applyAlignment="0" applyProtection="0"/>
    <xf numFmtId="9" fontId="37" fillId="0" borderId="0" applyFont="0" applyFill="0" applyBorder="0" applyAlignment="0" applyProtection="0"/>
    <xf numFmtId="9" fontId="36" fillId="0" borderId="0" applyFont="0" applyFill="0" applyBorder="0" applyAlignment="0" applyProtection="0"/>
    <xf numFmtId="9" fontId="5"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7"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0" fontId="58" fillId="16" borderId="149" applyNumberFormat="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153" applyNumberFormat="0" applyFill="0" applyAlignment="0" applyProtection="0"/>
    <xf numFmtId="9" fontId="1" fillId="0" borderId="0" applyFont="0" applyFill="0" applyBorder="0" applyAlignment="0" applyProtection="0"/>
  </cellStyleXfs>
  <cellXfs count="559">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vertical="center"/>
    </xf>
    <xf numFmtId="164" fontId="2" fillId="0" borderId="0" xfId="0" applyNumberFormat="1" applyFont="1" applyAlignment="1">
      <alignment vertical="center"/>
    </xf>
    <xf numFmtId="0" fontId="8" fillId="0" borderId="0" xfId="0" applyFont="1"/>
    <xf numFmtId="0" fontId="8" fillId="0" borderId="0" xfId="0" applyFont="1" applyAlignment="1">
      <alignment vertical="center"/>
    </xf>
    <xf numFmtId="0" fontId="3" fillId="0" borderId="44" xfId="0" applyFont="1" applyBorder="1" applyAlignment="1">
      <alignment horizontal="center" vertical="center"/>
    </xf>
    <xf numFmtId="165" fontId="3" fillId="0" borderId="45" xfId="0" applyNumberFormat="1"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vertical="center" wrapText="1"/>
    </xf>
    <xf numFmtId="166" fontId="3" fillId="0" borderId="46" xfId="0" applyNumberFormat="1" applyFont="1" applyBorder="1" applyAlignment="1">
      <alignment horizontal="center" vertical="center" wrapText="1"/>
    </xf>
    <xf numFmtId="167" fontId="3" fillId="0" borderId="45" xfId="0" applyNumberFormat="1" applyFont="1" applyBorder="1" applyAlignment="1">
      <alignment horizontal="left" vertical="center" wrapText="1"/>
    </xf>
    <xf numFmtId="0" fontId="4" fillId="0" borderId="49" xfId="0" applyFont="1" applyBorder="1" applyAlignment="1">
      <alignment horizontal="left" vertical="center"/>
    </xf>
    <xf numFmtId="165" fontId="3" fillId="0" borderId="50" xfId="0" applyNumberFormat="1" applyFont="1" applyBorder="1" applyAlignment="1">
      <alignment horizontal="center" vertical="center" wrapText="1"/>
    </xf>
    <xf numFmtId="0" fontId="3" fillId="0" borderId="50"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168" fontId="3" fillId="0" borderId="50" xfId="0" applyNumberFormat="1" applyFont="1" applyBorder="1" applyAlignment="1">
      <alignment horizontal="right" vertical="center" wrapText="1"/>
    </xf>
    <xf numFmtId="168" fontId="2" fillId="0" borderId="0" xfId="0" applyNumberFormat="1" applyFont="1"/>
    <xf numFmtId="168" fontId="8" fillId="0" borderId="0" xfId="0" applyNumberFormat="1" applyFont="1"/>
    <xf numFmtId="0" fontId="3" fillId="0" borderId="0" xfId="0" applyFont="1" applyAlignment="1">
      <alignment horizontal="center" vertical="center"/>
    </xf>
    <xf numFmtId="169" fontId="4" fillId="0" borderId="56" xfId="0" applyNumberFormat="1" applyFont="1" applyBorder="1" applyAlignment="1">
      <alignment horizontal="center" vertical="center"/>
    </xf>
    <xf numFmtId="0" fontId="7" fillId="0" borderId="0" xfId="9"/>
    <xf numFmtId="0" fontId="7" fillId="0" borderId="0" xfId="9" applyAlignment="1">
      <alignment horizontal="center" vertical="center" wrapText="1"/>
    </xf>
    <xf numFmtId="0" fontId="7" fillId="0" borderId="0" xfId="9" applyAlignment="1">
      <alignment horizontal="justify" vertical="center" wrapText="1"/>
    </xf>
    <xf numFmtId="0" fontId="7" fillId="0" borderId="0" xfId="9" applyAlignment="1">
      <alignment horizontal="center"/>
    </xf>
    <xf numFmtId="0" fontId="2" fillId="0" borderId="0" xfId="9" applyFont="1"/>
    <xf numFmtId="0" fontId="3" fillId="0" borderId="1" xfId="9" applyFont="1" applyBorder="1"/>
    <xf numFmtId="0" fontId="3" fillId="0" borderId="2" xfId="9" applyFont="1" applyBorder="1"/>
    <xf numFmtId="0" fontId="3" fillId="0" borderId="2" xfId="9" applyFont="1" applyBorder="1" applyAlignment="1">
      <alignment horizontal="center" vertical="center" wrapText="1"/>
    </xf>
    <xf numFmtId="0" fontId="3" fillId="0" borderId="2" xfId="9" applyFont="1" applyBorder="1" applyAlignment="1">
      <alignment horizontal="center"/>
    </xf>
    <xf numFmtId="0" fontId="3" fillId="0" borderId="2" xfId="9" applyFont="1" applyBorder="1" applyAlignment="1">
      <alignment horizontal="justify" vertical="center" wrapText="1"/>
    </xf>
    <xf numFmtId="0" fontId="3" fillId="0" borderId="2" xfId="9" applyFont="1" applyBorder="1" applyAlignment="1">
      <alignment horizontal="center" vertical="center"/>
    </xf>
    <xf numFmtId="0" fontId="3" fillId="0" borderId="3" xfId="9" applyFont="1" applyBorder="1"/>
    <xf numFmtId="0" fontId="2" fillId="0" borderId="1" xfId="9" applyFont="1" applyBorder="1"/>
    <xf numFmtId="0" fontId="2" fillId="0" borderId="2" xfId="9" applyFont="1" applyBorder="1"/>
    <xf numFmtId="0" fontId="2" fillId="0" borderId="3" xfId="9" applyFont="1" applyBorder="1"/>
    <xf numFmtId="0" fontId="3" fillId="0" borderId="4" xfId="9" applyFont="1" applyBorder="1"/>
    <xf numFmtId="0" fontId="4" fillId="0" borderId="24" xfId="9" applyFont="1" applyBorder="1"/>
    <xf numFmtId="0" fontId="5" fillId="0" borderId="25" xfId="9" applyFont="1" applyBorder="1"/>
    <xf numFmtId="0" fontId="13" fillId="0" borderId="25" xfId="9" applyFont="1" applyBorder="1" applyAlignment="1">
      <alignment horizontal="centerContinuous" vertical="center"/>
    </xf>
    <xf numFmtId="0" fontId="13" fillId="0" borderId="26" xfId="9" applyFont="1" applyBorder="1" applyAlignment="1">
      <alignment horizontal="centerContinuous" vertical="center"/>
    </xf>
    <xf numFmtId="0" fontId="3" fillId="0" borderId="5" xfId="9" applyFont="1" applyBorder="1"/>
    <xf numFmtId="0" fontId="2" fillId="0" borderId="4" xfId="9" applyFont="1" applyBorder="1"/>
    <xf numFmtId="0" fontId="2" fillId="0" borderId="5" xfId="9" applyFont="1" applyBorder="1"/>
    <xf numFmtId="0" fontId="4" fillId="0" borderId="61" xfId="9" applyFont="1" applyBorder="1"/>
    <xf numFmtId="0" fontId="14" fillId="0" borderId="0" xfId="9" applyFont="1" applyAlignment="1">
      <alignment horizontal="centerContinuous" vertical="center" wrapText="1"/>
    </xf>
    <xf numFmtId="0" fontId="14" fillId="0" borderId="62" xfId="9" applyFont="1" applyBorder="1" applyAlignment="1">
      <alignment horizontal="centerContinuous" vertical="center" wrapText="1"/>
    </xf>
    <xf numFmtId="0" fontId="4" fillId="0" borderId="61" xfId="9" applyFont="1" applyBorder="1" applyAlignment="1">
      <alignment horizontal="center" wrapText="1"/>
    </xf>
    <xf numFmtId="0" fontId="4" fillId="0" borderId="0" xfId="9" applyFont="1" applyAlignment="1">
      <alignment horizontal="center"/>
    </xf>
    <xf numFmtId="0" fontId="5" fillId="0" borderId="0" xfId="9" applyFont="1"/>
    <xf numFmtId="0" fontId="3" fillId="0" borderId="0" xfId="9" applyFont="1"/>
    <xf numFmtId="0" fontId="4" fillId="2" borderId="9" xfId="9" applyFont="1" applyFill="1" applyBorder="1" applyAlignment="1">
      <alignment horizontal="center" vertical="center" wrapText="1"/>
    </xf>
    <xf numFmtId="0" fontId="4" fillId="0" borderId="10" xfId="9" applyFont="1" applyBorder="1" applyAlignment="1">
      <alignment horizontal="centerContinuous" vertical="center" wrapText="1"/>
    </xf>
    <xf numFmtId="0" fontId="4" fillId="0" borderId="11" xfId="9" applyFont="1" applyBorder="1" applyAlignment="1">
      <alignment horizontal="centerContinuous" vertical="center" wrapText="1"/>
    </xf>
    <xf numFmtId="0" fontId="4" fillId="2" borderId="13" xfId="9" applyFont="1" applyFill="1" applyBorder="1" applyAlignment="1">
      <alignment vertical="center" wrapText="1"/>
    </xf>
    <xf numFmtId="0" fontId="4" fillId="0" borderId="15" xfId="9" applyFont="1" applyBorder="1" applyAlignment="1">
      <alignment horizontal="center" vertical="center" wrapText="1"/>
    </xf>
    <xf numFmtId="44" fontId="5" fillId="0" borderId="0" xfId="1" applyFont="1"/>
    <xf numFmtId="0" fontId="2" fillId="0" borderId="0" xfId="9" applyFont="1" applyProtection="1">
      <protection locked="0"/>
    </xf>
    <xf numFmtId="0" fontId="4" fillId="0" borderId="4" xfId="9" applyFont="1" applyBorder="1"/>
    <xf numFmtId="0" fontId="4" fillId="0" borderId="5" xfId="9" applyFont="1" applyBorder="1"/>
    <xf numFmtId="174" fontId="16" fillId="0" borderId="36" xfId="14" applyNumberFormat="1" applyFont="1" applyBorder="1" applyAlignment="1">
      <alignment horizontal="center" vertical="center"/>
    </xf>
    <xf numFmtId="0" fontId="8" fillId="0" borderId="5" xfId="9" applyFont="1" applyBorder="1"/>
    <xf numFmtId="0" fontId="7" fillId="0" borderId="0" xfId="9" applyAlignment="1">
      <alignment horizontal="center" vertical="center"/>
    </xf>
    <xf numFmtId="0" fontId="9" fillId="0" borderId="80" xfId="10" applyFont="1" applyBorder="1" applyAlignment="1">
      <alignment horizontal="centerContinuous" vertical="center"/>
    </xf>
    <xf numFmtId="0" fontId="15" fillId="0" borderId="81" xfId="10" applyFont="1" applyBorder="1" applyAlignment="1" applyProtection="1">
      <alignment horizontal="centerContinuous" vertical="center"/>
      <protection locked="0"/>
    </xf>
    <xf numFmtId="0" fontId="15" fillId="0" borderId="82" xfId="10" applyFont="1" applyBorder="1" applyAlignment="1" applyProtection="1">
      <alignment horizontal="centerContinuous" vertical="center"/>
      <protection locked="0"/>
    </xf>
    <xf numFmtId="0" fontId="4" fillId="6" borderId="57" xfId="9" applyFont="1" applyFill="1" applyBorder="1" applyAlignment="1">
      <alignment vertical="center"/>
    </xf>
    <xf numFmtId="2" fontId="4" fillId="6" borderId="87" xfId="9" applyNumberFormat="1" applyFont="1" applyFill="1" applyBorder="1" applyAlignment="1">
      <alignment horizontal="center" vertical="center" wrapText="1"/>
    </xf>
    <xf numFmtId="0" fontId="4" fillId="6" borderId="87" xfId="9" applyFont="1" applyFill="1" applyBorder="1" applyAlignment="1">
      <alignment vertical="center"/>
    </xf>
    <xf numFmtId="49" fontId="4" fillId="6" borderId="87" xfId="9" applyNumberFormat="1" applyFont="1" applyFill="1" applyBorder="1" applyAlignment="1">
      <alignment vertical="center"/>
    </xf>
    <xf numFmtId="0" fontId="4" fillId="6" borderId="87" xfId="9" applyFont="1" applyFill="1" applyBorder="1" applyAlignment="1">
      <alignment horizontal="center" vertical="center"/>
    </xf>
    <xf numFmtId="0" fontId="4" fillId="6" borderId="88" xfId="9" applyFont="1" applyFill="1" applyBorder="1" applyAlignment="1">
      <alignment vertical="center"/>
    </xf>
    <xf numFmtId="176" fontId="9" fillId="5" borderId="89" xfId="15" applyNumberFormat="1" applyFont="1" applyFill="1" applyBorder="1" applyAlignment="1">
      <alignment vertical="center" wrapText="1"/>
    </xf>
    <xf numFmtId="176" fontId="9" fillId="5" borderId="66" xfId="15" applyNumberFormat="1" applyFont="1" applyFill="1" applyBorder="1" applyAlignment="1" applyProtection="1">
      <alignment vertical="center" wrapText="1"/>
    </xf>
    <xf numFmtId="0" fontId="7" fillId="0" borderId="0" xfId="9" applyAlignment="1">
      <alignment vertical="center"/>
    </xf>
    <xf numFmtId="44" fontId="12" fillId="5" borderId="91" xfId="1" applyFont="1" applyFill="1" applyBorder="1" applyAlignment="1" applyProtection="1">
      <alignment vertical="center" wrapText="1"/>
    </xf>
    <xf numFmtId="44" fontId="12" fillId="5" borderId="92" xfId="1" applyFont="1" applyFill="1" applyBorder="1" applyAlignment="1" applyProtection="1">
      <alignment vertical="center" wrapText="1"/>
    </xf>
    <xf numFmtId="44" fontId="12" fillId="0" borderId="90" xfId="1" applyFont="1" applyBorder="1" applyAlignment="1">
      <alignment vertical="center" wrapText="1"/>
    </xf>
    <xf numFmtId="44" fontId="3" fillId="0" borderId="50" xfId="1" applyFont="1" applyBorder="1" applyAlignment="1">
      <alignment horizontal="right" vertical="center" wrapText="1"/>
    </xf>
    <xf numFmtId="44" fontId="4" fillId="0" borderId="51" xfId="1" applyFont="1" applyBorder="1" applyAlignment="1">
      <alignment vertical="center" wrapText="1"/>
    </xf>
    <xf numFmtId="44" fontId="12" fillId="3" borderId="90" xfId="1" applyFont="1" applyFill="1" applyBorder="1" applyAlignment="1">
      <alignment vertical="center" wrapText="1"/>
    </xf>
    <xf numFmtId="0" fontId="4" fillId="6" borderId="41" xfId="9" applyFont="1" applyFill="1" applyBorder="1" applyAlignment="1">
      <alignment vertical="center"/>
    </xf>
    <xf numFmtId="0" fontId="4" fillId="6" borderId="42" xfId="9" applyFont="1" applyFill="1" applyBorder="1" applyAlignment="1">
      <alignment vertical="center"/>
    </xf>
    <xf numFmtId="49" fontId="4" fillId="6" borderId="42" xfId="9" applyNumberFormat="1" applyFont="1" applyFill="1" applyBorder="1" applyAlignment="1">
      <alignment vertical="center"/>
    </xf>
    <xf numFmtId="0" fontId="4" fillId="6" borderId="42" xfId="9" applyFont="1" applyFill="1" applyBorder="1" applyAlignment="1">
      <alignment horizontal="center" vertical="center"/>
    </xf>
    <xf numFmtId="44" fontId="4" fillId="6" borderId="42" xfId="1" applyFont="1" applyFill="1" applyBorder="1" applyAlignment="1">
      <alignment vertical="center"/>
    </xf>
    <xf numFmtId="44" fontId="4" fillId="6" borderId="43" xfId="1" applyFont="1" applyFill="1" applyBorder="1" applyAlignment="1">
      <alignment vertical="center"/>
    </xf>
    <xf numFmtId="0" fontId="3" fillId="0" borderId="45" xfId="0" applyFont="1" applyBorder="1" applyAlignment="1">
      <alignment horizontal="justify" vertical="center" wrapText="1"/>
    </xf>
    <xf numFmtId="44" fontId="3" fillId="0" borderId="45" xfId="1" applyFont="1" applyBorder="1" applyAlignment="1">
      <alignment horizontal="right" vertical="center" wrapText="1"/>
    </xf>
    <xf numFmtId="44" fontId="3" fillId="0" borderId="48" xfId="1" applyFont="1" applyBorder="1" applyAlignment="1">
      <alignment vertical="center" wrapText="1"/>
    </xf>
    <xf numFmtId="0" fontId="4" fillId="0" borderId="7" xfId="9" applyFont="1" applyBorder="1" applyAlignment="1">
      <alignment horizontal="left" vertical="center"/>
    </xf>
    <xf numFmtId="165" fontId="3" fillId="0" borderId="7" xfId="9" applyNumberFormat="1" applyFont="1" applyBorder="1" applyAlignment="1">
      <alignment horizontal="center" vertical="center" wrapText="1"/>
    </xf>
    <xf numFmtId="0" fontId="3" fillId="0" borderId="7" xfId="9" applyFont="1" applyBorder="1" applyAlignment="1">
      <alignment horizontal="center" vertical="center"/>
    </xf>
    <xf numFmtId="0" fontId="3" fillId="0" borderId="7" xfId="9" applyFont="1" applyBorder="1" applyAlignment="1">
      <alignment horizontal="justify" vertical="center" wrapText="1"/>
    </xf>
    <xf numFmtId="0" fontId="3" fillId="0" borderId="7" xfId="9" applyFont="1" applyBorder="1" applyAlignment="1">
      <alignment horizontal="center" vertical="center" wrapText="1"/>
    </xf>
    <xf numFmtId="167" fontId="3" fillId="0" borderId="7" xfId="9" applyNumberFormat="1" applyFont="1" applyBorder="1" applyAlignment="1">
      <alignment horizontal="left" vertical="center" wrapText="1"/>
    </xf>
    <xf numFmtId="168" fontId="3" fillId="0" borderId="7" xfId="9" applyNumberFormat="1" applyFont="1" applyBorder="1" applyAlignment="1">
      <alignment horizontal="right" vertical="center" wrapText="1"/>
    </xf>
    <xf numFmtId="168" fontId="4" fillId="0" borderId="7" xfId="9" applyNumberFormat="1" applyFont="1" applyBorder="1" applyAlignment="1">
      <alignment vertical="center" wrapText="1"/>
    </xf>
    <xf numFmtId="44" fontId="12" fillId="0" borderId="22" xfId="1" applyFont="1" applyFill="1" applyBorder="1" applyAlignment="1" applyProtection="1">
      <alignment vertical="center" wrapText="1"/>
    </xf>
    <xf numFmtId="44" fontId="12" fillId="0" borderId="0" xfId="1" applyFont="1" applyFill="1" applyBorder="1" applyAlignment="1" applyProtection="1">
      <alignment vertical="center" wrapText="1"/>
    </xf>
    <xf numFmtId="0" fontId="10" fillId="0" borderId="5" xfId="9" applyFont="1" applyBorder="1"/>
    <xf numFmtId="0" fontId="3" fillId="0" borderId="0" xfId="9" applyFont="1" applyAlignment="1">
      <alignment horizontal="center" vertical="center" wrapText="1"/>
    </xf>
    <xf numFmtId="0" fontId="3" fillId="0" borderId="0" xfId="9" applyFont="1" applyAlignment="1">
      <alignment horizontal="center"/>
    </xf>
    <xf numFmtId="0" fontId="3" fillId="0" borderId="0" xfId="9" applyFont="1" applyAlignment="1">
      <alignment horizontal="justify" vertical="center" wrapText="1"/>
    </xf>
    <xf numFmtId="0" fontId="3" fillId="0" borderId="0" xfId="9" applyFont="1" applyAlignment="1">
      <alignment horizontal="center" vertical="center"/>
    </xf>
    <xf numFmtId="2" fontId="3" fillId="0" borderId="0" xfId="9" applyNumberFormat="1" applyFont="1"/>
    <xf numFmtId="170" fontId="3" fillId="0" borderId="0" xfId="9" applyNumberFormat="1" applyFont="1"/>
    <xf numFmtId="39" fontId="4" fillId="0" borderId="0" xfId="9" applyNumberFormat="1" applyFont="1" applyAlignment="1">
      <alignment vertical="center"/>
    </xf>
    <xf numFmtId="172" fontId="3" fillId="0" borderId="5" xfId="9" applyNumberFormat="1" applyFont="1" applyBorder="1"/>
    <xf numFmtId="171" fontId="4" fillId="2" borderId="45" xfId="9" applyNumberFormat="1" applyFont="1" applyFill="1" applyBorder="1" applyAlignment="1">
      <alignment horizontal="center" vertical="center"/>
    </xf>
    <xf numFmtId="0" fontId="11" fillId="0" borderId="5" xfId="9" applyFont="1" applyBorder="1"/>
    <xf numFmtId="0" fontId="2" fillId="0" borderId="0" xfId="9" applyFont="1" applyAlignment="1">
      <alignment horizontal="center" vertical="center" wrapText="1"/>
    </xf>
    <xf numFmtId="0" fontId="2" fillId="0" borderId="0" xfId="9" applyFont="1" applyAlignment="1">
      <alignment horizontal="justify" vertical="center" wrapText="1"/>
    </xf>
    <xf numFmtId="0" fontId="2" fillId="0" borderId="5" xfId="9" applyFont="1" applyBorder="1" applyAlignment="1">
      <alignment horizontal="center" vertical="center"/>
    </xf>
    <xf numFmtId="0" fontId="2" fillId="0" borderId="0" xfId="9" applyFont="1" applyAlignment="1">
      <alignment horizontal="center" vertical="center"/>
    </xf>
    <xf numFmtId="0" fontId="2" fillId="0" borderId="105" xfId="9" applyFont="1" applyBorder="1"/>
    <xf numFmtId="0" fontId="2" fillId="0" borderId="107" xfId="9" applyFont="1" applyBorder="1"/>
    <xf numFmtId="0" fontId="2" fillId="0" borderId="0" xfId="9" applyFont="1" applyAlignment="1">
      <alignment horizontal="center"/>
    </xf>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Alignment="1">
      <alignment horizontal="center"/>
    </xf>
    <xf numFmtId="0" fontId="0" fillId="0" borderId="0" xfId="0" applyAlignment="1">
      <alignment vertical="center"/>
    </xf>
    <xf numFmtId="0" fontId="18" fillId="0" borderId="17" xfId="0" applyFont="1" applyBorder="1"/>
    <xf numFmtId="0" fontId="18" fillId="0" borderId="18" xfId="0" applyFont="1" applyBorder="1"/>
    <xf numFmtId="0" fontId="18" fillId="0" borderId="19" xfId="0" applyFont="1" applyBorder="1"/>
    <xf numFmtId="0" fontId="18" fillId="0" borderId="20" xfId="0" applyFont="1" applyBorder="1"/>
    <xf numFmtId="0" fontId="19" fillId="0" borderId="117" xfId="0" applyFont="1" applyBorder="1" applyAlignment="1">
      <alignment horizontal="left" vertical="center"/>
    </xf>
    <xf numFmtId="0" fontId="20" fillId="0" borderId="117" xfId="0" applyFont="1" applyBorder="1" applyAlignment="1">
      <alignment horizontal="left" vertical="center"/>
    </xf>
    <xf numFmtId="0" fontId="18" fillId="0" borderId="0" xfId="0" applyFont="1"/>
    <xf numFmtId="0" fontId="18" fillId="0" borderId="118" xfId="0" applyFont="1" applyBorder="1"/>
    <xf numFmtId="0" fontId="19" fillId="0" borderId="0" xfId="0" applyFont="1"/>
    <xf numFmtId="0" fontId="20" fillId="0" borderId="0" xfId="0" applyFont="1"/>
    <xf numFmtId="0" fontId="12" fillId="0" borderId="118" xfId="0" applyFont="1" applyBorder="1" applyAlignment="1">
      <alignment horizontal="center" wrapText="1"/>
    </xf>
    <xf numFmtId="0" fontId="6" fillId="0" borderId="0" xfId="0" applyFont="1"/>
    <xf numFmtId="0" fontId="17" fillId="0" borderId="25" xfId="0" applyFont="1" applyBorder="1" applyAlignment="1">
      <alignment horizontal="center"/>
    </xf>
    <xf numFmtId="0" fontId="24" fillId="0" borderId="118" xfId="21" applyFont="1" applyBorder="1" applyAlignment="1">
      <alignment horizontal="center" vertical="center"/>
    </xf>
    <xf numFmtId="0" fontId="17" fillId="0" borderId="0" xfId="0" applyFont="1" applyAlignment="1">
      <alignment horizontal="center"/>
    </xf>
    <xf numFmtId="0" fontId="24" fillId="0" borderId="118" xfId="0" applyFont="1" applyBorder="1" applyAlignment="1">
      <alignment horizontal="center" vertical="center"/>
    </xf>
    <xf numFmtId="0" fontId="6" fillId="0" borderId="74" xfId="0" applyFont="1" applyBorder="1" applyAlignment="1">
      <alignment horizontal="center"/>
    </xf>
    <xf numFmtId="0" fontId="17" fillId="0" borderId="75" xfId="0" applyFont="1" applyBorder="1" applyAlignment="1">
      <alignment horizontal="center"/>
    </xf>
    <xf numFmtId="0" fontId="6" fillId="0" borderId="75" xfId="0" applyFont="1" applyBorder="1" applyAlignment="1">
      <alignment vertical="center"/>
    </xf>
    <xf numFmtId="0" fontId="6" fillId="0" borderId="123" xfId="0" applyFont="1" applyBorder="1" applyAlignment="1">
      <alignment vertical="center"/>
    </xf>
    <xf numFmtId="0" fontId="24" fillId="0" borderId="118" xfId="0" applyFont="1" applyBorder="1" applyAlignment="1">
      <alignment vertical="center"/>
    </xf>
    <xf numFmtId="0" fontId="6" fillId="0" borderId="24" xfId="0" applyFont="1" applyBorder="1" applyAlignment="1">
      <alignment horizontal="center"/>
    </xf>
    <xf numFmtId="0" fontId="6" fillId="0" borderId="25" xfId="0" applyFont="1" applyBorder="1" applyAlignment="1">
      <alignment horizontal="right" vertical="center"/>
    </xf>
    <xf numFmtId="0" fontId="6" fillId="0" borderId="31" xfId="0" applyFont="1" applyBorder="1" applyAlignment="1">
      <alignment horizontal="center" vertical="center"/>
    </xf>
    <xf numFmtId="0" fontId="6" fillId="0" borderId="36" xfId="0" applyFont="1" applyBorder="1" applyAlignment="1">
      <alignment horizontal="center" vertical="center"/>
    </xf>
    <xf numFmtId="0" fontId="6" fillId="0" borderId="61" xfId="0" applyFont="1" applyBorder="1" applyAlignment="1">
      <alignment horizontal="center"/>
    </xf>
    <xf numFmtId="0" fontId="6" fillId="0" borderId="0" xfId="0" applyFont="1" applyAlignment="1">
      <alignment horizontal="right" vertical="center"/>
    </xf>
    <xf numFmtId="1" fontId="6" fillId="0" borderId="72" xfId="0" applyNumberFormat="1" applyFont="1" applyBorder="1" applyAlignment="1">
      <alignment horizontal="center" vertical="center"/>
    </xf>
    <xf numFmtId="1" fontId="6" fillId="0" borderId="73" xfId="0" applyNumberFormat="1" applyFont="1" applyBorder="1" applyAlignment="1">
      <alignment horizontal="center" vertical="center"/>
    </xf>
    <xf numFmtId="1" fontId="24" fillId="0" borderId="118" xfId="0" applyNumberFormat="1" applyFont="1" applyBorder="1" applyAlignment="1">
      <alignment horizontal="center" vertical="center"/>
    </xf>
    <xf numFmtId="1" fontId="6" fillId="0" borderId="62" xfId="0" applyNumberFormat="1" applyFont="1" applyBorder="1" applyAlignment="1">
      <alignment horizontal="center" vertical="center"/>
    </xf>
    <xf numFmtId="0" fontId="6" fillId="0" borderId="102" xfId="0" applyFont="1" applyBorder="1" applyAlignment="1">
      <alignment horizontal="left"/>
    </xf>
    <xf numFmtId="0" fontId="6" fillId="0" borderId="108" xfId="0" applyFont="1" applyBorder="1" applyAlignment="1">
      <alignment horizontal="center"/>
    </xf>
    <xf numFmtId="0" fontId="6" fillId="0" borderId="103" xfId="0" applyFont="1" applyBorder="1" applyAlignment="1">
      <alignment horizontal="center"/>
    </xf>
    <xf numFmtId="0" fontId="24" fillId="0" borderId="118" xfId="0" applyFont="1" applyBorder="1" applyAlignment="1">
      <alignment horizontal="center"/>
    </xf>
    <xf numFmtId="0" fontId="6" fillId="0" borderId="65" xfId="0" applyFont="1" applyBorder="1"/>
    <xf numFmtId="0" fontId="6" fillId="0" borderId="66" xfId="0" applyFont="1" applyBorder="1"/>
    <xf numFmtId="0" fontId="6" fillId="0" borderId="125" xfId="0" applyFont="1" applyBorder="1"/>
    <xf numFmtId="0" fontId="6" fillId="0" borderId="24" xfId="0" applyFont="1" applyBorder="1"/>
    <xf numFmtId="0" fontId="6" fillId="0" borderId="25" xfId="0" applyFont="1" applyBorder="1"/>
    <xf numFmtId="0" fontId="6" fillId="0" borderId="26" xfId="0" applyFont="1" applyBorder="1"/>
    <xf numFmtId="0" fontId="25" fillId="0" borderId="118" xfId="0" applyFont="1" applyBorder="1" applyAlignment="1" applyProtection="1">
      <alignment horizontal="center"/>
      <protection locked="0"/>
    </xf>
    <xf numFmtId="0" fontId="6" fillId="0" borderId="61" xfId="0" applyFont="1" applyBorder="1"/>
    <xf numFmtId="0" fontId="6" fillId="0" borderId="62" xfId="0" applyFont="1" applyBorder="1"/>
    <xf numFmtId="0" fontId="17" fillId="11" borderId="126" xfId="0" applyFont="1" applyFill="1" applyBorder="1" applyAlignment="1">
      <alignment horizontal="center" vertical="center"/>
    </xf>
    <xf numFmtId="0" fontId="25" fillId="0" borderId="118" xfId="0" applyFont="1" applyBorder="1" applyAlignment="1">
      <alignment horizontal="center" vertical="center"/>
    </xf>
    <xf numFmtId="0" fontId="6" fillId="11" borderId="128" xfId="0" applyFont="1" applyFill="1" applyBorder="1" applyAlignment="1">
      <alignment horizontal="center" vertical="center"/>
    </xf>
    <xf numFmtId="4" fontId="6" fillId="11" borderId="128" xfId="0" applyNumberFormat="1" applyFont="1" applyFill="1" applyBorder="1" applyAlignment="1">
      <alignment horizontal="center" vertical="center"/>
    </xf>
    <xf numFmtId="4" fontId="18" fillId="0" borderId="118" xfId="0" applyNumberFormat="1" applyFont="1" applyBorder="1" applyAlignment="1">
      <alignment horizontal="center" vertical="center"/>
    </xf>
    <xf numFmtId="0" fontId="25" fillId="0" borderId="118" xfId="0" applyFont="1" applyBorder="1" applyAlignment="1">
      <alignment horizontal="left" vertical="center"/>
    </xf>
    <xf numFmtId="0" fontId="17" fillId="11" borderId="110" xfId="0" applyFont="1" applyFill="1" applyBorder="1" applyAlignment="1">
      <alignment horizontal="center"/>
    </xf>
    <xf numFmtId="0" fontId="17" fillId="11" borderId="31" xfId="0" applyFont="1" applyFill="1" applyBorder="1" applyAlignment="1">
      <alignment horizontal="center"/>
    </xf>
    <xf numFmtId="0" fontId="17" fillId="11" borderId="36" xfId="0" applyFont="1" applyFill="1" applyBorder="1" applyAlignment="1">
      <alignment horizontal="center"/>
    </xf>
    <xf numFmtId="0" fontId="25" fillId="0" borderId="118" xfId="0" applyFont="1" applyBorder="1" applyAlignment="1">
      <alignment horizontal="center"/>
    </xf>
    <xf numFmtId="0" fontId="6" fillId="0" borderId="69" xfId="0" applyFont="1" applyBorder="1"/>
    <xf numFmtId="166" fontId="6" fillId="0" borderId="72" xfId="22" applyFont="1" applyBorder="1"/>
    <xf numFmtId="166" fontId="6" fillId="0" borderId="73" xfId="22" applyFont="1" applyBorder="1"/>
    <xf numFmtId="166" fontId="18" fillId="0" borderId="118" xfId="22" applyFont="1" applyFill="1" applyBorder="1"/>
    <xf numFmtId="0" fontId="6" fillId="0" borderId="74" xfId="0" applyFont="1" applyBorder="1"/>
    <xf numFmtId="0" fontId="6" fillId="0" borderId="75" xfId="0" applyFont="1" applyBorder="1"/>
    <xf numFmtId="0" fontId="6" fillId="0" borderId="76" xfId="0" applyFont="1" applyBorder="1"/>
    <xf numFmtId="0" fontId="6" fillId="0" borderId="122" xfId="0" applyFont="1" applyBorder="1"/>
    <xf numFmtId="166" fontId="6" fillId="0" borderId="34" xfId="22" applyFont="1" applyBorder="1"/>
    <xf numFmtId="166" fontId="6" fillId="0" borderId="129" xfId="0" applyNumberFormat="1" applyFont="1" applyBorder="1"/>
    <xf numFmtId="166" fontId="18" fillId="0" borderId="118" xfId="0" applyNumberFormat="1" applyFont="1" applyBorder="1"/>
    <xf numFmtId="0" fontId="17" fillId="11" borderId="64" xfId="0" applyFont="1" applyFill="1" applyBorder="1" applyAlignment="1">
      <alignment horizontal="center"/>
    </xf>
    <xf numFmtId="0" fontId="6" fillId="0" borderId="69" xfId="0" applyFont="1" applyBorder="1" applyAlignment="1">
      <alignment horizontal="center"/>
    </xf>
    <xf numFmtId="2" fontId="6" fillId="0" borderId="72" xfId="0" applyNumberFormat="1" applyFont="1" applyBorder="1"/>
    <xf numFmtId="0" fontId="6" fillId="0" borderId="37" xfId="0" applyFont="1" applyBorder="1"/>
    <xf numFmtId="166" fontId="6" fillId="0" borderId="38" xfId="22" applyFont="1" applyBorder="1"/>
    <xf numFmtId="166" fontId="6" fillId="0" borderId="129" xfId="22" applyFont="1" applyBorder="1"/>
    <xf numFmtId="0" fontId="17" fillId="11" borderId="31" xfId="0" applyFont="1" applyFill="1" applyBorder="1"/>
    <xf numFmtId="2" fontId="6" fillId="0" borderId="72" xfId="0" applyNumberFormat="1" applyFont="1" applyBorder="1" applyAlignment="1">
      <alignment horizontal="center"/>
    </xf>
    <xf numFmtId="2" fontId="6" fillId="0" borderId="69" xfId="0" applyNumberFormat="1" applyFont="1" applyBorder="1" applyAlignment="1">
      <alignment horizontal="center"/>
    </xf>
    <xf numFmtId="0" fontId="6" fillId="0" borderId="34" xfId="0" applyFont="1" applyBorder="1"/>
    <xf numFmtId="0" fontId="6" fillId="0" borderId="28" xfId="0" applyFont="1" applyBorder="1"/>
    <xf numFmtId="166" fontId="6" fillId="0" borderId="35" xfId="22" applyFont="1" applyBorder="1"/>
    <xf numFmtId="0" fontId="17" fillId="11" borderId="64" xfId="0" applyFont="1" applyFill="1" applyBorder="1" applyAlignment="1">
      <alignment horizontal="center" wrapText="1"/>
    </xf>
    <xf numFmtId="0" fontId="17" fillId="11" borderId="31" xfId="0" applyFont="1" applyFill="1" applyBorder="1" applyAlignment="1">
      <alignment horizontal="center" wrapText="1"/>
    </xf>
    <xf numFmtId="0" fontId="17" fillId="11" borderId="67" xfId="0" applyFont="1" applyFill="1" applyBorder="1" applyAlignment="1">
      <alignment horizontal="center" wrapText="1"/>
    </xf>
    <xf numFmtId="0" fontId="17" fillId="11" borderId="36" xfId="0" applyFont="1" applyFill="1" applyBorder="1" applyAlignment="1">
      <alignment horizontal="center" wrapText="1"/>
    </xf>
    <xf numFmtId="0" fontId="25" fillId="0" borderId="118" xfId="0" applyFont="1" applyBorder="1" applyAlignment="1">
      <alignment horizontal="center" wrapText="1"/>
    </xf>
    <xf numFmtId="0" fontId="6" fillId="0" borderId="68" xfId="0" applyFont="1" applyBorder="1" applyAlignment="1">
      <alignment horizontal="left"/>
    </xf>
    <xf numFmtId="0" fontId="6" fillId="0" borderId="69" xfId="0" applyFont="1" applyBorder="1" applyAlignment="1">
      <alignment horizontal="left"/>
    </xf>
    <xf numFmtId="166" fontId="6" fillId="0" borderId="72" xfId="22" applyFont="1" applyBorder="1" applyAlignment="1">
      <alignment horizontal="center"/>
    </xf>
    <xf numFmtId="0" fontId="6" fillId="0" borderId="69" xfId="18" applyNumberFormat="1" applyFont="1" applyBorder="1" applyAlignment="1">
      <alignment horizontal="center"/>
    </xf>
    <xf numFmtId="179" fontId="6" fillId="0" borderId="92" xfId="0" applyNumberFormat="1" applyFont="1" applyBorder="1" applyAlignment="1">
      <alignment horizontal="center" wrapText="1"/>
    </xf>
    <xf numFmtId="166" fontId="6" fillId="0" borderId="71" xfId="22" applyFont="1" applyBorder="1" applyAlignment="1">
      <alignment horizontal="center" wrapText="1"/>
    </xf>
    <xf numFmtId="166" fontId="18" fillId="0" borderId="118" xfId="22" applyFont="1" applyFill="1" applyBorder="1" applyAlignment="1">
      <alignment horizontal="center" wrapText="1"/>
    </xf>
    <xf numFmtId="179" fontId="6" fillId="11" borderId="129" xfId="0" applyNumberFormat="1" applyFont="1" applyFill="1" applyBorder="1"/>
    <xf numFmtId="179" fontId="18" fillId="0" borderId="118" xfId="0" applyNumberFormat="1" applyFont="1" applyBorder="1"/>
    <xf numFmtId="43" fontId="6" fillId="0" borderId="69" xfId="22" applyNumberFormat="1" applyFont="1" applyBorder="1"/>
    <xf numFmtId="9" fontId="6" fillId="0" borderId="70" xfId="18" applyFont="1" applyBorder="1"/>
    <xf numFmtId="9" fontId="6" fillId="0" borderId="72" xfId="18" applyFont="1" applyBorder="1" applyAlignment="1">
      <alignment horizontal="center"/>
    </xf>
    <xf numFmtId="43" fontId="6" fillId="0" borderId="73" xfId="22" applyNumberFormat="1" applyFont="1" applyBorder="1"/>
    <xf numFmtId="43" fontId="18" fillId="0" borderId="118" xfId="22" applyNumberFormat="1" applyFont="1" applyFill="1" applyBorder="1"/>
    <xf numFmtId="43" fontId="6" fillId="0" borderId="66" xfId="22" applyNumberFormat="1" applyFont="1" applyBorder="1"/>
    <xf numFmtId="9" fontId="6" fillId="0" borderId="79" xfId="18" applyFont="1" applyBorder="1"/>
    <xf numFmtId="43" fontId="6" fillId="0" borderId="129" xfId="0" applyNumberFormat="1" applyFont="1" applyBorder="1"/>
    <xf numFmtId="43" fontId="18" fillId="0" borderId="118" xfId="0" applyNumberFormat="1" applyFont="1" applyBorder="1"/>
    <xf numFmtId="43" fontId="6" fillId="11" borderId="129" xfId="0" applyNumberFormat="1" applyFont="1" applyFill="1" applyBorder="1"/>
    <xf numFmtId="0" fontId="6" fillId="0" borderId="108" xfId="0" applyFont="1" applyBorder="1"/>
    <xf numFmtId="0" fontId="27" fillId="0" borderId="118" xfId="0" applyFont="1" applyBorder="1"/>
    <xf numFmtId="0" fontId="6" fillId="0" borderId="0" xfId="0" applyFont="1" applyAlignment="1">
      <alignment horizontal="center"/>
    </xf>
    <xf numFmtId="0" fontId="6" fillId="0" borderId="62" xfId="0" applyFont="1" applyBorder="1" applyAlignment="1">
      <alignment horizontal="center"/>
    </xf>
    <xf numFmtId="0" fontId="18" fillId="0" borderId="118" xfId="0" applyFont="1" applyBorder="1" applyAlignment="1">
      <alignment horizontal="center"/>
    </xf>
    <xf numFmtId="0" fontId="17" fillId="0" borderId="68" xfId="0" applyFont="1" applyBorder="1"/>
    <xf numFmtId="0" fontId="6" fillId="0" borderId="130" xfId="0" applyFont="1" applyBorder="1"/>
    <xf numFmtId="0" fontId="17" fillId="0" borderId="61" xfId="0" applyFont="1" applyBorder="1" applyAlignment="1">
      <alignment horizontal="left"/>
    </xf>
    <xf numFmtId="0" fontId="28" fillId="0" borderId="118" xfId="0" applyFont="1" applyBorder="1" applyAlignment="1">
      <alignment wrapText="1"/>
    </xf>
    <xf numFmtId="0" fontId="6" fillId="0" borderId="0" xfId="0" applyFont="1" applyAlignment="1">
      <alignment horizontal="left"/>
    </xf>
    <xf numFmtId="0" fontId="6" fillId="0" borderId="61" xfId="0" applyFont="1" applyBorder="1" applyAlignment="1">
      <alignment horizontal="left"/>
    </xf>
    <xf numFmtId="0" fontId="12" fillId="0" borderId="118" xfId="0" applyFont="1" applyBorder="1" applyAlignment="1">
      <alignment horizontal="right"/>
    </xf>
    <xf numFmtId="0" fontId="18" fillId="0" borderId="58" xfId="0" applyFont="1" applyBorder="1"/>
    <xf numFmtId="0" fontId="18" fillId="0" borderId="59" xfId="0" applyFont="1" applyBorder="1"/>
    <xf numFmtId="0" fontId="18" fillId="0" borderId="60" xfId="0" applyFont="1" applyBorder="1"/>
    <xf numFmtId="44" fontId="3" fillId="0" borderId="46" xfId="1" applyFont="1" applyBorder="1" applyAlignment="1">
      <alignment horizontal="center" vertical="center" wrapText="1"/>
    </xf>
    <xf numFmtId="44" fontId="3" fillId="0" borderId="45" xfId="1" applyFont="1" applyBorder="1" applyAlignment="1">
      <alignment horizontal="left" vertical="center" wrapText="1"/>
    </xf>
    <xf numFmtId="44" fontId="3" fillId="0" borderId="50" xfId="1" applyFont="1" applyBorder="1" applyAlignment="1">
      <alignment horizontal="center" vertical="center" wrapText="1"/>
    </xf>
    <xf numFmtId="174" fontId="4" fillId="5" borderId="79" xfId="14" applyNumberFormat="1" applyFont="1" applyFill="1" applyBorder="1" applyAlignment="1" applyProtection="1">
      <alignment horizontal="center" vertical="center"/>
      <protection locked="0"/>
    </xf>
    <xf numFmtId="174" fontId="4" fillId="0" borderId="92" xfId="14" applyNumberFormat="1" applyFont="1" applyBorder="1" applyAlignment="1">
      <alignment horizontal="center" vertical="center"/>
    </xf>
    <xf numFmtId="174" fontId="4" fillId="0" borderId="33" xfId="14" applyNumberFormat="1" applyFont="1" applyBorder="1" applyAlignment="1">
      <alignment horizontal="center" vertical="center"/>
    </xf>
    <xf numFmtId="174" fontId="4" fillId="0" borderId="22" xfId="14" applyNumberFormat="1" applyFont="1" applyBorder="1" applyAlignment="1">
      <alignment horizontal="center" vertical="center"/>
    </xf>
    <xf numFmtId="174" fontId="4" fillId="0" borderId="100" xfId="14" applyNumberFormat="1" applyFont="1" applyBorder="1" applyAlignment="1">
      <alignment horizontal="center" vertical="center"/>
    </xf>
    <xf numFmtId="174" fontId="4" fillId="0" borderId="0" xfId="14" applyNumberFormat="1" applyFont="1" applyAlignment="1">
      <alignment horizontal="center" vertical="center"/>
    </xf>
    <xf numFmtId="174" fontId="4" fillId="0" borderId="101" xfId="14" applyNumberFormat="1" applyFont="1" applyBorder="1" applyAlignment="1">
      <alignment horizontal="center" vertical="center"/>
    </xf>
    <xf numFmtId="171" fontId="9" fillId="10" borderId="23" xfId="17" applyNumberFormat="1" applyFont="1" applyFill="1" applyBorder="1" applyAlignment="1" applyProtection="1">
      <alignment horizontal="center" vertical="center"/>
    </xf>
    <xf numFmtId="178" fontId="12" fillId="5" borderId="103" xfId="18" applyNumberFormat="1" applyFont="1" applyFill="1" applyBorder="1" applyAlignment="1" applyProtection="1">
      <alignment horizontal="center" vertical="center"/>
    </xf>
    <xf numFmtId="178" fontId="9" fillId="10" borderId="23" xfId="18" applyNumberFormat="1" applyFont="1" applyFill="1" applyBorder="1" applyAlignment="1" applyProtection="1">
      <alignment horizontal="center" vertical="center"/>
    </xf>
    <xf numFmtId="174" fontId="4" fillId="0" borderId="104" xfId="14" applyNumberFormat="1" applyFont="1" applyBorder="1" applyAlignment="1">
      <alignment horizontal="center" vertical="center"/>
    </xf>
    <xf numFmtId="0" fontId="12" fillId="0" borderId="47" xfId="9" applyFont="1" applyBorder="1"/>
    <xf numFmtId="49" fontId="3" fillId="0" borderId="0" xfId="9" applyNumberFormat="1" applyFont="1" applyAlignment="1">
      <alignment horizontal="justify" vertical="center" wrapText="1"/>
    </xf>
    <xf numFmtId="49" fontId="3" fillId="0" borderId="0" xfId="9" applyNumberFormat="1" applyFont="1"/>
    <xf numFmtId="0" fontId="29" fillId="0" borderId="0" xfId="9" applyFont="1"/>
    <xf numFmtId="0" fontId="3" fillId="0" borderId="106" xfId="9" applyFont="1" applyBorder="1"/>
    <xf numFmtId="0" fontId="3" fillId="0" borderId="106" xfId="9" applyFont="1" applyBorder="1" applyAlignment="1">
      <alignment horizontal="center" vertical="center" wrapText="1"/>
    </xf>
    <xf numFmtId="0" fontId="3" fillId="0" borderId="106" xfId="9" applyFont="1" applyBorder="1" applyAlignment="1">
      <alignment horizontal="center"/>
    </xf>
    <xf numFmtId="0" fontId="3" fillId="0" borderId="106" xfId="9" applyFont="1" applyBorder="1" applyAlignment="1">
      <alignment horizontal="justify" vertical="center" wrapText="1"/>
    </xf>
    <xf numFmtId="0" fontId="3" fillId="0" borderId="106" xfId="9" applyFont="1" applyBorder="1" applyAlignment="1">
      <alignment horizontal="center" vertical="center"/>
    </xf>
    <xf numFmtId="0" fontId="3" fillId="0" borderId="107" xfId="9" applyFont="1" applyBorder="1"/>
    <xf numFmtId="0" fontId="29" fillId="0" borderId="105" xfId="9" applyFont="1" applyBorder="1"/>
    <xf numFmtId="44" fontId="12" fillId="5" borderId="21" xfId="1" applyFont="1" applyFill="1" applyBorder="1" applyAlignment="1" applyProtection="1">
      <alignment vertical="center" wrapText="1"/>
    </xf>
    <xf numFmtId="44" fontId="12" fillId="5" borderId="22" xfId="1" applyFont="1" applyFill="1" applyBorder="1" applyAlignment="1" applyProtection="1">
      <alignment vertical="center" wrapText="1"/>
    </xf>
    <xf numFmtId="44" fontId="12" fillId="5" borderId="23" xfId="1" applyFont="1" applyFill="1" applyBorder="1" applyAlignment="1" applyProtection="1">
      <alignment vertical="center" wrapText="1"/>
    </xf>
    <xf numFmtId="44" fontId="3" fillId="0" borderId="5" xfId="1" applyFont="1" applyBorder="1"/>
    <xf numFmtId="44" fontId="3" fillId="0" borderId="4" xfId="1" applyFont="1" applyBorder="1"/>
    <xf numFmtId="44" fontId="4" fillId="0" borderId="42" xfId="1" applyFont="1" applyBorder="1" applyAlignment="1">
      <alignment vertical="center" wrapText="1"/>
    </xf>
    <xf numFmtId="44" fontId="12" fillId="0" borderId="0" xfId="1" applyFont="1" applyFill="1" applyBorder="1" applyAlignment="1">
      <alignment vertical="center" wrapText="1"/>
    </xf>
    <xf numFmtId="44" fontId="4" fillId="8" borderId="99" xfId="1" applyFont="1" applyFill="1" applyBorder="1" applyAlignment="1">
      <alignment vertical="center"/>
    </xf>
    <xf numFmtId="44" fontId="4" fillId="8" borderId="43" xfId="1" applyFont="1" applyFill="1" applyBorder="1" applyAlignment="1">
      <alignment vertical="center"/>
    </xf>
    <xf numFmtId="44" fontId="4" fillId="9" borderId="43" xfId="1" applyFont="1" applyFill="1" applyBorder="1" applyAlignment="1">
      <alignment vertical="center"/>
    </xf>
    <xf numFmtId="44" fontId="4" fillId="0" borderId="0" xfId="1" applyFont="1" applyAlignment="1">
      <alignment vertical="center"/>
    </xf>
    <xf numFmtId="44" fontId="12" fillId="5" borderId="83" xfId="1" applyFont="1" applyFill="1" applyBorder="1" applyAlignment="1">
      <alignment vertical="center" wrapText="1"/>
    </xf>
    <xf numFmtId="44" fontId="12" fillId="5" borderId="115" xfId="1" applyFont="1" applyFill="1" applyBorder="1" applyAlignment="1" applyProtection="1">
      <alignment vertical="center" wrapText="1"/>
    </xf>
    <xf numFmtId="44" fontId="12" fillId="5" borderId="98" xfId="1" applyFont="1" applyFill="1" applyBorder="1" applyAlignment="1">
      <alignment vertical="center" wrapText="1"/>
    </xf>
    <xf numFmtId="44" fontId="9" fillId="5" borderId="79" xfId="1" applyFont="1" applyFill="1" applyBorder="1" applyAlignment="1" applyProtection="1">
      <alignment vertical="center" wrapText="1"/>
    </xf>
    <xf numFmtId="0" fontId="2" fillId="0" borderId="83" xfId="9" applyFont="1" applyBorder="1"/>
    <xf numFmtId="44" fontId="9" fillId="5" borderId="67" xfId="1" applyFont="1" applyFill="1" applyBorder="1" applyAlignment="1" applyProtection="1">
      <alignment vertical="center" wrapText="1"/>
    </xf>
    <xf numFmtId="44" fontId="4" fillId="0" borderId="0" xfId="1" applyFont="1" applyFill="1" applyBorder="1" applyAlignment="1">
      <alignment vertical="center" wrapText="1"/>
    </xf>
    <xf numFmtId="44" fontId="3" fillId="0" borderId="0" xfId="1" applyFont="1" applyFill="1" applyBorder="1"/>
    <xf numFmtId="3" fontId="9" fillId="10" borderId="22" xfId="16" applyNumberFormat="1" applyFont="1" applyFill="1" applyBorder="1" applyAlignment="1">
      <alignment horizontal="center" vertical="center" wrapText="1"/>
    </xf>
    <xf numFmtId="3" fontId="12" fillId="5" borderId="108" xfId="16" applyNumberFormat="1" applyFont="1" applyFill="1" applyBorder="1" applyAlignment="1">
      <alignment horizontal="center" vertical="center"/>
    </xf>
    <xf numFmtId="0" fontId="12" fillId="5" borderId="69" xfId="16" applyFont="1" applyFill="1" applyBorder="1" applyAlignment="1">
      <alignment horizontal="center" vertical="center" wrapText="1"/>
    </xf>
    <xf numFmtId="3" fontId="12" fillId="5" borderId="75" xfId="16" applyNumberFormat="1" applyFont="1" applyFill="1" applyBorder="1" applyAlignment="1">
      <alignment horizontal="center" vertical="center" wrapText="1"/>
    </xf>
    <xf numFmtId="3" fontId="9" fillId="10" borderId="22" xfId="16" applyNumberFormat="1" applyFont="1" applyFill="1" applyBorder="1" applyAlignment="1">
      <alignment horizontal="center" vertical="center"/>
    </xf>
    <xf numFmtId="3" fontId="9" fillId="10" borderId="134" xfId="16" applyNumberFormat="1" applyFont="1" applyFill="1" applyBorder="1" applyAlignment="1">
      <alignment horizontal="center" vertical="center" wrapText="1"/>
    </xf>
    <xf numFmtId="169" fontId="9" fillId="10" borderId="136" xfId="18" applyNumberFormat="1" applyFont="1" applyFill="1" applyBorder="1" applyAlignment="1">
      <alignment horizontal="center" vertical="center"/>
    </xf>
    <xf numFmtId="44" fontId="12" fillId="0" borderId="25" xfId="1" applyFont="1" applyFill="1" applyBorder="1" applyAlignment="1" applyProtection="1">
      <alignment vertical="center" wrapText="1"/>
    </xf>
    <xf numFmtId="44" fontId="12" fillId="0" borderId="0" xfId="1" applyFont="1" applyFill="1" applyBorder="1"/>
    <xf numFmtId="3" fontId="9" fillId="10" borderId="133" xfId="16" applyNumberFormat="1" applyFont="1" applyFill="1" applyBorder="1" applyAlignment="1">
      <alignment horizontal="center" vertical="center" wrapText="1"/>
    </xf>
    <xf numFmtId="3" fontId="12" fillId="5" borderId="112" xfId="16" applyNumberFormat="1" applyFont="1" applyFill="1" applyBorder="1" applyAlignment="1">
      <alignment horizontal="center" vertical="center"/>
    </xf>
    <xf numFmtId="0" fontId="12" fillId="5" borderId="114" xfId="16" applyFont="1" applyFill="1" applyBorder="1" applyAlignment="1">
      <alignment horizontal="center" vertical="center" wrapText="1"/>
    </xf>
    <xf numFmtId="3" fontId="12" fillId="5" borderId="131" xfId="16" applyNumberFormat="1" applyFont="1" applyFill="1" applyBorder="1" applyAlignment="1">
      <alignment horizontal="center" vertical="center" wrapText="1"/>
    </xf>
    <xf numFmtId="3" fontId="9" fillId="10" borderId="133" xfId="16" applyNumberFormat="1" applyFont="1" applyFill="1" applyBorder="1" applyAlignment="1">
      <alignment horizontal="center" vertical="center"/>
    </xf>
    <xf numFmtId="44" fontId="12" fillId="10" borderId="21" xfId="1" applyFont="1" applyFill="1" applyBorder="1"/>
    <xf numFmtId="44" fontId="12" fillId="10" borderId="21" xfId="1" applyFont="1" applyFill="1" applyBorder="1" applyAlignment="1" applyProtection="1">
      <alignment vertical="center" wrapText="1"/>
    </xf>
    <xf numFmtId="44" fontId="4" fillId="0" borderId="5" xfId="1" applyFont="1" applyBorder="1"/>
    <xf numFmtId="44" fontId="4" fillId="0" borderId="4" xfId="1" applyFont="1" applyBorder="1"/>
    <xf numFmtId="44" fontId="4" fillId="0" borderId="0" xfId="1" applyFont="1" applyBorder="1"/>
    <xf numFmtId="44" fontId="12" fillId="0" borderId="62" xfId="1" applyFont="1" applyFill="1" applyBorder="1" applyAlignment="1" applyProtection="1">
      <alignment vertical="center" wrapText="1"/>
    </xf>
    <xf numFmtId="44" fontId="12" fillId="5" borderId="63" xfId="1" applyFont="1" applyFill="1" applyBorder="1" applyAlignment="1" applyProtection="1">
      <alignment vertical="center" wrapText="1"/>
    </xf>
    <xf numFmtId="44" fontId="12" fillId="0" borderId="92" xfId="1" applyFont="1" applyFill="1" applyBorder="1" applyAlignment="1" applyProtection="1">
      <alignment vertical="center" wrapText="1"/>
    </xf>
    <xf numFmtId="174" fontId="4" fillId="0" borderId="126" xfId="14" applyNumberFormat="1" applyFont="1" applyBorder="1" applyAlignment="1">
      <alignment horizontal="center" vertical="center"/>
    </xf>
    <xf numFmtId="174" fontId="4" fillId="0" borderId="138" xfId="14" applyNumberFormat="1" applyFont="1" applyBorder="1" applyAlignment="1">
      <alignment horizontal="center" vertical="center"/>
    </xf>
    <xf numFmtId="174" fontId="4" fillId="0" borderId="139" xfId="14" applyNumberFormat="1" applyFont="1" applyBorder="1" applyAlignment="1">
      <alignment horizontal="center" vertical="center"/>
    </xf>
    <xf numFmtId="0" fontId="12" fillId="0" borderId="140" xfId="9" applyFont="1" applyBorder="1"/>
    <xf numFmtId="171" fontId="4" fillId="2" borderId="141" xfId="9" applyNumberFormat="1" applyFont="1" applyFill="1" applyBorder="1" applyAlignment="1">
      <alignment horizontal="center" vertical="center"/>
    </xf>
    <xf numFmtId="169" fontId="4" fillId="0" borderId="142" xfId="0" applyNumberFormat="1" applyFont="1" applyBorder="1" applyAlignment="1">
      <alignment horizontal="center" vertical="center"/>
    </xf>
    <xf numFmtId="0" fontId="12" fillId="0" borderId="53" xfId="9" applyFont="1" applyBorder="1"/>
    <xf numFmtId="171" fontId="4" fillId="2" borderId="143" xfId="9" applyNumberFormat="1" applyFont="1" applyFill="1" applyBorder="1" applyAlignment="1">
      <alignment horizontal="center" vertical="center"/>
    </xf>
    <xf numFmtId="169" fontId="4" fillId="0" borderId="99" xfId="0" applyNumberFormat="1" applyFont="1" applyBorder="1" applyAlignment="1">
      <alignment horizontal="center" vertical="center"/>
    </xf>
    <xf numFmtId="0" fontId="12" fillId="0" borderId="52" xfId="9" applyFont="1" applyBorder="1"/>
    <xf numFmtId="171" fontId="4" fillId="2" borderId="94" xfId="9" applyNumberFormat="1" applyFont="1" applyFill="1" applyBorder="1" applyAlignment="1">
      <alignment horizontal="center" vertical="center"/>
    </xf>
    <xf numFmtId="169" fontId="4" fillId="0" borderId="48" xfId="0" applyNumberFormat="1" applyFont="1" applyBorder="1" applyAlignment="1">
      <alignment horizontal="center" vertical="center"/>
    </xf>
    <xf numFmtId="171" fontId="4" fillId="2" borderId="99" xfId="9" applyNumberFormat="1" applyFont="1" applyFill="1" applyBorder="1" applyAlignment="1">
      <alignment horizontal="center" vertical="center"/>
    </xf>
    <xf numFmtId="0" fontId="30" fillId="0" borderId="75" xfId="9" applyFont="1" applyBorder="1" applyAlignment="1">
      <alignment horizontal="centerContinuous" vertical="top"/>
    </xf>
    <xf numFmtId="0" fontId="29" fillId="0" borderId="75" xfId="9" applyFont="1" applyBorder="1" applyAlignment="1">
      <alignment horizontal="centerContinuous"/>
    </xf>
    <xf numFmtId="176" fontId="9" fillId="0" borderId="0" xfId="19" applyNumberFormat="1" applyFont="1" applyFill="1" applyBorder="1" applyAlignment="1" applyProtection="1">
      <alignment horizontal="centerContinuous" vertical="top"/>
    </xf>
    <xf numFmtId="176" fontId="12" fillId="0" borderId="0" xfId="19" applyNumberFormat="1" applyFont="1" applyFill="1" applyBorder="1" applyAlignment="1" applyProtection="1">
      <alignment horizontal="centerContinuous" vertical="top"/>
    </xf>
    <xf numFmtId="0" fontId="12" fillId="0" borderId="95" xfId="0" applyFont="1" applyBorder="1" applyAlignment="1">
      <alignment horizontal="left" vertical="center" wrapText="1"/>
    </xf>
    <xf numFmtId="0" fontId="12" fillId="0" borderId="96" xfId="0" applyFont="1" applyBorder="1"/>
    <xf numFmtId="0" fontId="12" fillId="0" borderId="97" xfId="0" applyFont="1" applyBorder="1"/>
    <xf numFmtId="0" fontId="7" fillId="0" borderId="0" xfId="9" applyAlignment="1">
      <alignment horizontal="centerContinuous"/>
    </xf>
    <xf numFmtId="0" fontId="5" fillId="0" borderId="62" xfId="9" applyFont="1" applyBorder="1" applyAlignment="1">
      <alignment horizontal="centerContinuous"/>
    </xf>
    <xf numFmtId="0" fontId="31" fillId="0" borderId="0" xfId="9" applyFont="1" applyAlignment="1">
      <alignment horizontal="centerContinuous"/>
    </xf>
    <xf numFmtId="176" fontId="9" fillId="0" borderId="0" xfId="19" applyNumberFormat="1" applyFont="1" applyFill="1" applyBorder="1" applyAlignment="1" applyProtection="1">
      <alignment vertical="top"/>
    </xf>
    <xf numFmtId="0" fontId="4" fillId="0" borderId="45" xfId="0" applyFont="1" applyBorder="1" applyAlignment="1">
      <alignment horizontal="justify" vertical="center" wrapText="1"/>
    </xf>
    <xf numFmtId="44" fontId="12" fillId="0" borderId="91" xfId="1" applyFont="1" applyFill="1" applyBorder="1" applyAlignment="1" applyProtection="1">
      <alignment vertical="center" wrapText="1"/>
    </xf>
    <xf numFmtId="174" fontId="4" fillId="0" borderId="25" xfId="14" applyNumberFormat="1" applyFont="1" applyBorder="1" applyAlignment="1">
      <alignment horizontal="center" vertical="center"/>
    </xf>
    <xf numFmtId="44" fontId="4" fillId="0" borderId="42" xfId="1" applyFont="1" applyBorder="1" applyAlignment="1">
      <alignment vertical="center"/>
    </xf>
    <xf numFmtId="174" fontId="16" fillId="0" borderId="100" xfId="14" applyNumberFormat="1" applyFont="1" applyBorder="1" applyAlignment="1">
      <alignment horizontal="center" vertical="center"/>
    </xf>
    <xf numFmtId="44" fontId="9" fillId="10" borderId="154" xfId="1" applyFont="1" applyFill="1" applyBorder="1" applyAlignment="1" applyProtection="1">
      <alignment vertical="center" wrapText="1"/>
    </xf>
    <xf numFmtId="0" fontId="30" fillId="0" borderId="155" xfId="9" applyFont="1" applyBorder="1" applyAlignment="1">
      <alignment horizontal="centerContinuous" vertical="top"/>
    </xf>
    <xf numFmtId="0" fontId="29" fillId="0" borderId="155" xfId="9" applyFont="1" applyBorder="1" applyAlignment="1">
      <alignment horizontal="centerContinuous"/>
    </xf>
    <xf numFmtId="0" fontId="30" fillId="0" borderId="156" xfId="9" applyFont="1" applyBorder="1" applyAlignment="1">
      <alignment horizontal="centerContinuous" vertical="top"/>
    </xf>
    <xf numFmtId="0" fontId="29" fillId="0" borderId="156" xfId="9" applyFont="1" applyBorder="1" applyAlignment="1">
      <alignment horizontal="centerContinuous"/>
    </xf>
    <xf numFmtId="0" fontId="4" fillId="0" borderId="0" xfId="9" applyFont="1"/>
    <xf numFmtId="44" fontId="3" fillId="0" borderId="0" xfId="1" applyFont="1" applyBorder="1"/>
    <xf numFmtId="44" fontId="4" fillId="7" borderId="0" xfId="1" applyFont="1" applyFill="1" applyBorder="1" applyAlignment="1">
      <alignment vertical="center"/>
    </xf>
    <xf numFmtId="0" fontId="13" fillId="0" borderId="0" xfId="9" applyFont="1" applyAlignment="1">
      <alignment horizontal="centerContinuous" vertical="center" wrapText="1"/>
    </xf>
    <xf numFmtId="0" fontId="3" fillId="0" borderId="10" xfId="0" applyFont="1" applyBorder="1" applyAlignment="1">
      <alignment vertical="center" wrapText="1"/>
    </xf>
    <xf numFmtId="44" fontId="12" fillId="0" borderId="90" xfId="1" applyFont="1" applyFill="1" applyBorder="1" applyAlignment="1">
      <alignment vertical="center" wrapText="1"/>
    </xf>
    <xf numFmtId="44" fontId="12" fillId="0" borderId="132" xfId="1" applyFont="1" applyFill="1" applyBorder="1" applyAlignment="1">
      <alignment vertical="center" wrapText="1"/>
    </xf>
    <xf numFmtId="169" fontId="3" fillId="0" borderId="135" xfId="0" applyNumberFormat="1" applyFont="1" applyBorder="1" applyAlignment="1">
      <alignment horizontal="center" vertical="center"/>
    </xf>
    <xf numFmtId="44" fontId="3" fillId="0" borderId="158" xfId="1" applyFont="1" applyBorder="1" applyAlignment="1">
      <alignment vertical="center" wrapText="1"/>
    </xf>
    <xf numFmtId="44" fontId="12" fillId="5" borderId="68" xfId="1" applyFont="1" applyFill="1" applyBorder="1" applyAlignment="1" applyProtection="1">
      <alignment vertical="center" wrapText="1"/>
    </xf>
    <xf numFmtId="44" fontId="9" fillId="5" borderId="70" xfId="1" applyFont="1" applyFill="1" applyBorder="1" applyAlignment="1" applyProtection="1">
      <alignment vertical="center" wrapText="1"/>
    </xf>
    <xf numFmtId="174" fontId="16" fillId="0" borderId="73" xfId="14" applyNumberFormat="1" applyFont="1" applyBorder="1" applyAlignment="1">
      <alignment horizontal="center" vertical="center"/>
    </xf>
    <xf numFmtId="44" fontId="12" fillId="5" borderId="65" xfId="1" applyFont="1" applyFill="1" applyBorder="1" applyAlignment="1" applyProtection="1">
      <alignment vertical="center" wrapText="1"/>
    </xf>
    <xf numFmtId="174" fontId="16" fillId="0" borderId="38" xfId="14" applyNumberFormat="1" applyFont="1" applyBorder="1" applyAlignment="1">
      <alignment horizontal="center" vertical="center"/>
    </xf>
    <xf numFmtId="0" fontId="12" fillId="3" borderId="162" xfId="12" applyFont="1" applyFill="1" applyBorder="1" applyAlignment="1">
      <alignment horizontal="right" vertical="center" indent="1"/>
    </xf>
    <xf numFmtId="0" fontId="12" fillId="3" borderId="163" xfId="12" applyFont="1" applyFill="1" applyBorder="1" applyAlignment="1">
      <alignment horizontal="right" vertical="center" indent="1"/>
    </xf>
    <xf numFmtId="0" fontId="12" fillId="3" borderId="164" xfId="12" applyFont="1" applyFill="1" applyBorder="1" applyAlignment="1">
      <alignment horizontal="left" vertical="center" wrapText="1"/>
    </xf>
    <xf numFmtId="166" fontId="3" fillId="0" borderId="165" xfId="0" applyNumberFormat="1" applyFont="1" applyBorder="1" applyAlignment="1">
      <alignment horizontal="center" vertical="center" wrapText="1"/>
    </xf>
    <xf numFmtId="44" fontId="3" fillId="0" borderId="166" xfId="1" applyFont="1" applyBorder="1" applyAlignment="1">
      <alignment horizontal="left" vertical="center" wrapText="1"/>
    </xf>
    <xf numFmtId="44" fontId="3" fillId="0" borderId="166" xfId="1" applyFont="1" applyBorder="1" applyAlignment="1">
      <alignment horizontal="center" vertical="center" wrapText="1"/>
    </xf>
    <xf numFmtId="165" fontId="4" fillId="6" borderId="87" xfId="9" applyNumberFormat="1" applyFont="1" applyFill="1" applyBorder="1" applyAlignment="1">
      <alignment horizontal="center" vertical="center" wrapText="1"/>
    </xf>
    <xf numFmtId="165" fontId="4" fillId="6" borderId="42" xfId="9" applyNumberFormat="1" applyFont="1" applyFill="1" applyBorder="1" applyAlignment="1">
      <alignment horizontal="center" vertical="center" wrapText="1"/>
    </xf>
    <xf numFmtId="169" fontId="4" fillId="8" borderId="143" xfId="597" applyNumberFormat="1" applyFont="1" applyFill="1" applyBorder="1" applyAlignment="1">
      <alignment horizontal="right" vertical="center" wrapText="1" indent="1"/>
    </xf>
    <xf numFmtId="44" fontId="12" fillId="0" borderId="167" xfId="1" applyFont="1" applyFill="1" applyBorder="1" applyAlignment="1">
      <alignment vertical="center" wrapText="1"/>
    </xf>
    <xf numFmtId="44" fontId="12" fillId="0" borderId="169" xfId="1" applyFont="1" applyFill="1" applyBorder="1" applyAlignment="1">
      <alignment vertical="center" wrapText="1"/>
    </xf>
    <xf numFmtId="168" fontId="3" fillId="0" borderId="45" xfId="0" applyNumberFormat="1" applyFont="1" applyBorder="1" applyAlignment="1">
      <alignment horizontal="right" vertical="center" wrapText="1"/>
    </xf>
    <xf numFmtId="44" fontId="9" fillId="0" borderId="51" xfId="1" applyFont="1" applyFill="1" applyBorder="1" applyAlignment="1">
      <alignment vertical="center" wrapText="1"/>
    </xf>
    <xf numFmtId="168" fontId="3" fillId="0" borderId="157" xfId="0" applyNumberFormat="1" applyFont="1" applyBorder="1" applyAlignment="1">
      <alignment vertical="center" wrapText="1"/>
    </xf>
    <xf numFmtId="168" fontId="3" fillId="0" borderId="94" xfId="0" applyNumberFormat="1" applyFont="1" applyBorder="1" applyAlignment="1">
      <alignment vertical="center" wrapText="1"/>
    </xf>
    <xf numFmtId="44" fontId="4" fillId="0" borderId="51" xfId="1" applyFont="1" applyFill="1" applyBorder="1" applyAlignment="1">
      <alignment vertical="center" wrapText="1"/>
    </xf>
    <xf numFmtId="0" fontId="4" fillId="0" borderId="42" xfId="9" applyFont="1" applyBorder="1" applyAlignment="1">
      <alignment horizontal="right" vertical="center" wrapText="1" indent="1"/>
    </xf>
    <xf numFmtId="49" fontId="4" fillId="0" borderId="42" xfId="9" applyNumberFormat="1" applyFont="1" applyBorder="1" applyAlignment="1">
      <alignment horizontal="right" vertical="center" wrapText="1" indent="1"/>
    </xf>
    <xf numFmtId="0" fontId="4" fillId="0" borderId="42" xfId="9" applyFont="1" applyBorder="1" applyAlignment="1">
      <alignment horizontal="right" vertical="center" indent="1"/>
    </xf>
    <xf numFmtId="44" fontId="12" fillId="5" borderId="36" xfId="1" applyFont="1" applyFill="1" applyBorder="1" applyAlignment="1">
      <alignment vertical="center" wrapText="1"/>
    </xf>
    <xf numFmtId="44" fontId="12" fillId="5" borderId="73" xfId="1" applyFont="1" applyFill="1" applyBorder="1" applyAlignment="1">
      <alignment vertical="center" wrapText="1"/>
    </xf>
    <xf numFmtId="44" fontId="12" fillId="5" borderId="38" xfId="1" applyFont="1" applyFill="1" applyBorder="1" applyAlignment="1">
      <alignment vertical="center" wrapText="1"/>
    </xf>
    <xf numFmtId="0" fontId="12" fillId="3" borderId="159" xfId="12" applyFont="1" applyFill="1" applyBorder="1" applyAlignment="1">
      <alignment horizontal="right" vertical="center" indent="1"/>
    </xf>
    <xf numFmtId="0" fontId="12" fillId="3" borderId="31" xfId="12" applyFont="1" applyFill="1" applyBorder="1" applyAlignment="1">
      <alignment horizontal="right" vertical="center" indent="1"/>
    </xf>
    <xf numFmtId="0" fontId="12" fillId="3" borderId="170" xfId="12" applyFont="1" applyFill="1" applyBorder="1" applyAlignment="1">
      <alignment horizontal="left" vertical="center" wrapText="1"/>
    </xf>
    <xf numFmtId="166" fontId="3" fillId="0" borderId="171" xfId="0" applyNumberFormat="1" applyFont="1" applyBorder="1" applyAlignment="1">
      <alignment horizontal="center" vertical="center" wrapText="1"/>
    </xf>
    <xf numFmtId="44" fontId="3" fillId="0" borderId="172" xfId="1" applyFont="1" applyBorder="1" applyAlignment="1">
      <alignment horizontal="left" vertical="center" wrapText="1"/>
    </xf>
    <xf numFmtId="2" fontId="3" fillId="0" borderId="171" xfId="0" applyNumberFormat="1" applyFont="1" applyBorder="1" applyAlignment="1">
      <alignment horizontal="center" vertical="center" wrapText="1"/>
    </xf>
    <xf numFmtId="44" fontId="3" fillId="0" borderId="173" xfId="1" applyFont="1" applyBorder="1" applyAlignment="1">
      <alignment vertical="center" wrapText="1"/>
    </xf>
    <xf numFmtId="166" fontId="3" fillId="0" borderId="174" xfId="0" applyNumberFormat="1" applyFont="1" applyBorder="1" applyAlignment="1">
      <alignment horizontal="center" vertical="center" wrapText="1"/>
    </xf>
    <xf numFmtId="44" fontId="3" fillId="0" borderId="175" xfId="1" applyFont="1" applyBorder="1" applyAlignment="1">
      <alignment vertical="center" wrapText="1"/>
    </xf>
    <xf numFmtId="44" fontId="12" fillId="5" borderId="176" xfId="1" applyFont="1" applyFill="1" applyBorder="1" applyAlignment="1" applyProtection="1">
      <alignment vertical="center" wrapText="1"/>
    </xf>
    <xf numFmtId="44" fontId="12" fillId="5" borderId="67" xfId="1" applyFont="1" applyFill="1" applyBorder="1" applyAlignment="1" applyProtection="1">
      <alignment vertical="center" wrapText="1"/>
    </xf>
    <xf numFmtId="44" fontId="12" fillId="5" borderId="31" xfId="1" applyFont="1" applyFill="1" applyBorder="1" applyAlignment="1" applyProtection="1">
      <alignment vertical="center" wrapText="1"/>
    </xf>
    <xf numFmtId="44" fontId="12" fillId="5" borderId="28" xfId="1" applyFont="1" applyFill="1" applyBorder="1" applyAlignment="1" applyProtection="1">
      <alignment vertical="center" wrapText="1"/>
    </xf>
    <xf numFmtId="44" fontId="12" fillId="5" borderId="86" xfId="1" applyFont="1" applyFill="1" applyBorder="1" applyAlignment="1" applyProtection="1">
      <alignment vertical="center" wrapText="1"/>
    </xf>
    <xf numFmtId="44" fontId="12" fillId="5" borderId="34" xfId="1" applyFont="1" applyFill="1" applyBorder="1" applyAlignment="1" applyProtection="1">
      <alignment vertical="center" wrapText="1"/>
    </xf>
    <xf numFmtId="44" fontId="4" fillId="8" borderId="177" xfId="1" applyFont="1" applyFill="1" applyBorder="1" applyAlignment="1">
      <alignment vertical="center"/>
    </xf>
    <xf numFmtId="165" fontId="4" fillId="0" borderId="45" xfId="0" applyNumberFormat="1" applyFont="1" applyBorder="1" applyAlignment="1">
      <alignment horizontal="center" vertical="center" wrapText="1"/>
    </xf>
    <xf numFmtId="0" fontId="4" fillId="0" borderId="45" xfId="0" applyFont="1" applyBorder="1" applyAlignment="1">
      <alignment horizontal="center" vertical="center"/>
    </xf>
    <xf numFmtId="0" fontId="12" fillId="0" borderId="49" xfId="0" applyFont="1" applyBorder="1" applyAlignment="1">
      <alignment vertical="center" wrapText="1"/>
    </xf>
    <xf numFmtId="0" fontId="12" fillId="0" borderId="50" xfId="0" applyFont="1" applyBorder="1" applyAlignment="1">
      <alignment vertical="center" wrapText="1"/>
    </xf>
    <xf numFmtId="0" fontId="12" fillId="0" borderId="51" xfId="0" applyFont="1" applyBorder="1" applyAlignment="1">
      <alignment vertical="center"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4" fillId="2" borderId="49" xfId="9" applyFont="1" applyFill="1" applyBorder="1" applyAlignment="1">
      <alignment horizontal="center" vertical="center" wrapText="1"/>
    </xf>
    <xf numFmtId="0" fontId="12" fillId="0" borderId="50" xfId="9" applyFont="1" applyBorder="1"/>
    <xf numFmtId="3" fontId="4" fillId="2" borderId="95" xfId="9" applyNumberFormat="1" applyFont="1" applyFill="1" applyBorder="1" applyAlignment="1">
      <alignment horizontal="center" vertical="center" wrapText="1"/>
    </xf>
    <xf numFmtId="0" fontId="12" fillId="0" borderId="96" xfId="9" applyFont="1" applyBorder="1"/>
    <xf numFmtId="3" fontId="4" fillId="2" borderId="41" xfId="9" applyNumberFormat="1" applyFont="1" applyFill="1" applyBorder="1" applyAlignment="1">
      <alignment horizontal="center" vertical="center"/>
    </xf>
    <xf numFmtId="0" fontId="12" fillId="0" borderId="42" xfId="9" applyFont="1" applyBorder="1"/>
    <xf numFmtId="0" fontId="12" fillId="0" borderId="54" xfId="0" applyFont="1" applyBorder="1" applyAlignment="1">
      <alignment vertical="center" wrapText="1"/>
    </xf>
    <xf numFmtId="0" fontId="12" fillId="0" borderId="55" xfId="0" applyFont="1" applyBorder="1" applyAlignment="1">
      <alignment vertical="center" wrapText="1"/>
    </xf>
    <xf numFmtId="0" fontId="12" fillId="0" borderId="11" xfId="0" applyFont="1" applyBorder="1" applyAlignment="1">
      <alignment vertical="center" wrapText="1"/>
    </xf>
    <xf numFmtId="0" fontId="4" fillId="8" borderId="41" xfId="9" applyFont="1" applyFill="1" applyBorder="1" applyAlignment="1">
      <alignment horizontal="right" vertical="center" wrapText="1" indent="1"/>
    </xf>
    <xf numFmtId="0" fontId="4" fillId="8" borderId="42" xfId="9" applyFont="1" applyFill="1" applyBorder="1" applyAlignment="1">
      <alignment horizontal="right" vertical="center" wrapText="1" indent="1"/>
    </xf>
    <xf numFmtId="0" fontId="4" fillId="8" borderId="53" xfId="9" applyFont="1" applyFill="1" applyBorder="1" applyAlignment="1">
      <alignment horizontal="right" vertical="center" wrapText="1" indent="1"/>
    </xf>
    <xf numFmtId="0" fontId="4" fillId="9" borderId="41" xfId="9" applyFont="1" applyFill="1" applyBorder="1" applyAlignment="1">
      <alignment horizontal="right" vertical="center" wrapText="1" indent="1"/>
    </xf>
    <xf numFmtId="0" fontId="4" fillId="9" borderId="42" xfId="9" applyFont="1" applyFill="1" applyBorder="1" applyAlignment="1">
      <alignment horizontal="right" vertical="center" wrapText="1" indent="1"/>
    </xf>
    <xf numFmtId="0" fontId="4" fillId="9" borderId="53" xfId="9" applyFont="1" applyFill="1" applyBorder="1" applyAlignment="1">
      <alignment horizontal="right" vertical="center" wrapText="1" indent="1"/>
    </xf>
    <xf numFmtId="3" fontId="4" fillId="2" borderId="41" xfId="9" applyNumberFormat="1" applyFont="1" applyFill="1" applyBorder="1" applyAlignment="1">
      <alignment horizontal="center" vertical="center" wrapText="1"/>
    </xf>
    <xf numFmtId="0" fontId="12" fillId="0" borderId="53" xfId="9" applyFont="1" applyBorder="1"/>
    <xf numFmtId="0" fontId="4" fillId="2" borderId="144" xfId="9" applyFont="1" applyFill="1" applyBorder="1" applyAlignment="1">
      <alignment horizontal="center" vertical="center" wrapText="1"/>
    </xf>
    <xf numFmtId="0" fontId="12" fillId="0" borderId="93" xfId="9" applyFont="1" applyBorder="1"/>
    <xf numFmtId="4" fontId="4" fillId="2" borderId="12" xfId="9" applyNumberFormat="1" applyFont="1" applyFill="1" applyBorder="1" applyAlignment="1">
      <alignment horizontal="center" vertical="center" wrapText="1"/>
    </xf>
    <xf numFmtId="4" fontId="4" fillId="2" borderId="14" xfId="9" applyNumberFormat="1" applyFont="1" applyFill="1" applyBorder="1" applyAlignment="1">
      <alignment horizontal="center" vertical="center" wrapText="1"/>
    </xf>
    <xf numFmtId="4" fontId="4" fillId="2" borderId="40" xfId="9" applyNumberFormat="1" applyFont="1" applyFill="1" applyBorder="1" applyAlignment="1">
      <alignment horizontal="center" vertical="center" wrapText="1"/>
    </xf>
    <xf numFmtId="4" fontId="4" fillId="2" borderId="16" xfId="9" applyNumberFormat="1" applyFont="1" applyFill="1" applyBorder="1" applyAlignment="1">
      <alignment horizontal="center" vertical="center" wrapText="1"/>
    </xf>
    <xf numFmtId="0" fontId="9" fillId="8" borderId="41" xfId="9" applyFont="1" applyFill="1" applyBorder="1" applyAlignment="1">
      <alignment horizontal="right" vertical="center" wrapText="1" indent="1"/>
    </xf>
    <xf numFmtId="0" fontId="9" fillId="8" borderId="42" xfId="9" applyFont="1" applyFill="1" applyBorder="1" applyAlignment="1">
      <alignment horizontal="right" vertical="center" wrapText="1" indent="1"/>
    </xf>
    <xf numFmtId="0" fontId="9" fillId="8" borderId="53" xfId="9" applyFont="1" applyFill="1" applyBorder="1" applyAlignment="1">
      <alignment horizontal="right" vertical="center" wrapText="1" indent="1"/>
    </xf>
    <xf numFmtId="0" fontId="9" fillId="5" borderId="24" xfId="10" applyFont="1" applyFill="1" applyBorder="1" applyAlignment="1">
      <alignment horizontal="center" vertical="center" wrapText="1"/>
    </xf>
    <xf numFmtId="0" fontId="9" fillId="5" borderId="25" xfId="10" applyFont="1" applyFill="1" applyBorder="1" applyAlignment="1">
      <alignment horizontal="center" vertical="center" wrapText="1"/>
    </xf>
    <xf numFmtId="0" fontId="9" fillId="5" borderId="26" xfId="10" applyFont="1" applyFill="1" applyBorder="1" applyAlignment="1">
      <alignment horizontal="center" vertical="center" wrapText="1"/>
    </xf>
    <xf numFmtId="0" fontId="4" fillId="2" borderId="12" xfId="9" quotePrefix="1" applyFont="1" applyFill="1" applyBorder="1" applyAlignment="1">
      <alignment horizontal="center" vertical="center" wrapText="1"/>
    </xf>
    <xf numFmtId="0" fontId="4" fillId="2" borderId="14" xfId="9" applyFont="1" applyFill="1" applyBorder="1" applyAlignment="1">
      <alignment horizontal="center" vertical="center" wrapText="1"/>
    </xf>
    <xf numFmtId="0" fontId="4" fillId="2" borderId="39" xfId="9" applyFont="1" applyFill="1" applyBorder="1" applyAlignment="1">
      <alignment horizontal="center" vertical="center" wrapText="1"/>
    </xf>
    <xf numFmtId="0" fontId="4" fillId="2" borderId="6" xfId="9" applyFont="1" applyFill="1" applyBorder="1" applyAlignment="1">
      <alignment horizontal="center" vertical="center" wrapText="1"/>
    </xf>
    <xf numFmtId="0" fontId="4" fillId="2" borderId="12" xfId="9" applyFont="1" applyFill="1" applyBorder="1" applyAlignment="1">
      <alignment horizontal="center" vertical="center" wrapText="1"/>
    </xf>
    <xf numFmtId="0" fontId="4" fillId="0" borderId="12" xfId="9" applyFont="1" applyBorder="1" applyAlignment="1">
      <alignment horizontal="center" vertical="center" wrapText="1"/>
    </xf>
    <xf numFmtId="0" fontId="4" fillId="0" borderId="14" xfId="9" applyFont="1" applyBorder="1" applyAlignment="1">
      <alignment horizontal="center" vertical="center" wrapText="1"/>
    </xf>
    <xf numFmtId="0" fontId="12" fillId="5" borderId="161" xfId="12" applyFont="1" applyFill="1" applyBorder="1" applyAlignment="1">
      <alignment horizontal="right" vertical="center" indent="1"/>
    </xf>
    <xf numFmtId="0" fontId="12" fillId="5" borderId="37" xfId="12" applyFont="1" applyFill="1" applyBorder="1" applyAlignment="1">
      <alignment horizontal="right" vertical="center" indent="1"/>
    </xf>
    <xf numFmtId="0" fontId="4" fillId="0" borderId="27" xfId="9" applyFont="1" applyBorder="1" applyAlignment="1">
      <alignment horizontal="center"/>
    </xf>
    <xf numFmtId="0" fontId="7" fillId="0" borderId="28" xfId="9" applyBorder="1"/>
    <xf numFmtId="0" fontId="5" fillId="0" borderId="29" xfId="9" applyFont="1" applyBorder="1"/>
    <xf numFmtId="0" fontId="12" fillId="5" borderId="159" xfId="12" applyFont="1" applyFill="1" applyBorder="1" applyAlignment="1">
      <alignment horizontal="right" vertical="center" indent="1"/>
    </xf>
    <xf numFmtId="0" fontId="12" fillId="5" borderId="31" xfId="12" applyFont="1" applyFill="1" applyBorder="1" applyAlignment="1">
      <alignment horizontal="right" vertical="center" indent="1"/>
    </xf>
    <xf numFmtId="0" fontId="12" fillId="5" borderId="160" xfId="12" applyFont="1" applyFill="1" applyBorder="1" applyAlignment="1">
      <alignment horizontal="right" vertical="center" indent="1"/>
    </xf>
    <xf numFmtId="0" fontId="12" fillId="5" borderId="72" xfId="12" applyFont="1" applyFill="1" applyBorder="1" applyAlignment="1">
      <alignment horizontal="right" vertical="center" indent="1"/>
    </xf>
    <xf numFmtId="173" fontId="9" fillId="5" borderId="32" xfId="11" applyFont="1" applyFill="1" applyBorder="1" applyAlignment="1" applyProtection="1">
      <alignment horizontal="center" vertical="center" wrapText="1"/>
      <protection locked="0"/>
    </xf>
    <xf numFmtId="173" fontId="9" fillId="5" borderId="34" xfId="11" applyFont="1" applyFill="1" applyBorder="1" applyAlignment="1" applyProtection="1">
      <alignment horizontal="center" vertical="center" wrapText="1"/>
      <protection locked="0"/>
    </xf>
    <xf numFmtId="173" fontId="9" fillId="0" borderId="83" xfId="11" applyFont="1" applyFill="1" applyBorder="1" applyAlignment="1">
      <alignment horizontal="center" vertical="center" wrapText="1"/>
    </xf>
    <xf numFmtId="173" fontId="9" fillId="0" borderId="85" xfId="11" applyFont="1" applyFill="1" applyBorder="1" applyAlignment="1">
      <alignment horizontal="center" vertical="center" wrapText="1"/>
    </xf>
    <xf numFmtId="173" fontId="9" fillId="5" borderId="137" xfId="11" applyFont="1" applyFill="1" applyBorder="1" applyAlignment="1" applyProtection="1">
      <alignment horizontal="center" vertical="center" wrapText="1"/>
    </xf>
    <xf numFmtId="173" fontId="9" fillId="5" borderId="86" xfId="11" applyFont="1" applyFill="1" applyBorder="1" applyAlignment="1" applyProtection="1">
      <alignment horizontal="center" vertical="center" wrapText="1"/>
    </xf>
    <xf numFmtId="173" fontId="9" fillId="5" borderId="32" xfId="11" applyFont="1" applyFill="1" applyBorder="1" applyAlignment="1" applyProtection="1">
      <alignment horizontal="center" vertical="center" wrapText="1"/>
    </xf>
    <xf numFmtId="173" fontId="9" fillId="5" borderId="34" xfId="11" applyFont="1" applyFill="1" applyBorder="1" applyAlignment="1" applyProtection="1">
      <alignment horizontal="center" vertical="center" wrapText="1"/>
    </xf>
    <xf numFmtId="173" fontId="9" fillId="5" borderId="80" xfId="11" applyFont="1" applyFill="1" applyBorder="1" applyAlignment="1" applyProtection="1">
      <alignment horizontal="center" vertical="center" wrapText="1"/>
    </xf>
    <xf numFmtId="173" fontId="9" fillId="5" borderId="168" xfId="11" applyFont="1" applyFill="1" applyBorder="1" applyAlignment="1" applyProtection="1">
      <alignment horizontal="center" vertical="center" wrapText="1"/>
    </xf>
    <xf numFmtId="173" fontId="9" fillId="5" borderId="84" xfId="11" applyFont="1" applyFill="1" applyBorder="1" applyAlignment="1" applyProtection="1">
      <alignment horizontal="center" vertical="center" wrapText="1"/>
    </xf>
    <xf numFmtId="0" fontId="6" fillId="4" borderId="72" xfId="0" applyFont="1" applyFill="1" applyBorder="1" applyAlignment="1">
      <alignment horizontal="center" vertical="center" wrapText="1"/>
    </xf>
    <xf numFmtId="0" fontId="22" fillId="0" borderId="30" xfId="20" applyFont="1" applyBorder="1" applyAlignment="1" applyProtection="1">
      <alignment horizontal="center"/>
    </xf>
    <xf numFmtId="0" fontId="22" fillId="0" borderId="77" xfId="20" applyFont="1" applyBorder="1" applyAlignment="1" applyProtection="1">
      <alignment horizontal="center"/>
    </xf>
    <xf numFmtId="0" fontId="17" fillId="0" borderId="119" xfId="0" applyFont="1" applyBorder="1" applyAlignment="1">
      <alignment horizontal="center"/>
    </xf>
    <xf numFmtId="0" fontId="17" fillId="0" borderId="25" xfId="0" applyFont="1" applyBorder="1" applyAlignment="1">
      <alignment horizontal="center"/>
    </xf>
    <xf numFmtId="0" fontId="17" fillId="0" borderId="84" xfId="0" applyFont="1" applyBorder="1" applyAlignment="1">
      <alignment horizontal="center"/>
    </xf>
    <xf numFmtId="0" fontId="6" fillId="0" borderId="119" xfId="21" applyFont="1" applyBorder="1" applyAlignment="1">
      <alignment horizontal="center" vertical="center"/>
    </xf>
    <xf numFmtId="0" fontId="6" fillId="0" borderId="25" xfId="21" applyFont="1" applyBorder="1" applyAlignment="1">
      <alignment horizontal="center" vertical="center"/>
    </xf>
    <xf numFmtId="0" fontId="6" fillId="0" borderId="26" xfId="21" applyFont="1" applyBorder="1" applyAlignment="1">
      <alignment horizontal="center" vertical="center"/>
    </xf>
    <xf numFmtId="0" fontId="6" fillId="0" borderId="121" xfId="21" applyFont="1" applyBorder="1" applyAlignment="1">
      <alignment horizontal="center" vertical="center"/>
    </xf>
    <xf numFmtId="0" fontId="6" fillId="0" borderId="108" xfId="21" applyFont="1" applyBorder="1" applyAlignment="1">
      <alignment horizontal="center" vertical="center"/>
    </xf>
    <xf numFmtId="0" fontId="6" fillId="0" borderId="103" xfId="21" applyFont="1" applyBorder="1" applyAlignment="1">
      <alignment horizontal="center" vertical="center"/>
    </xf>
    <xf numFmtId="0" fontId="17" fillId="0" borderId="120" xfId="0" applyFont="1" applyBorder="1" applyAlignment="1">
      <alignment horizontal="center"/>
    </xf>
    <xf numFmtId="0" fontId="17" fillId="0" borderId="0" xfId="0" applyFont="1" applyAlignment="1">
      <alignment horizontal="center"/>
    </xf>
    <xf numFmtId="0" fontId="17" fillId="0" borderId="113" xfId="0" applyFont="1" applyBorder="1" applyAlignment="1">
      <alignment horizontal="center"/>
    </xf>
    <xf numFmtId="0" fontId="6" fillId="0" borderId="33" xfId="21" applyFont="1" applyBorder="1" applyAlignment="1">
      <alignment horizontal="center" vertical="center"/>
    </xf>
    <xf numFmtId="0" fontId="6" fillId="0" borderId="92" xfId="0" applyFont="1" applyBorder="1" applyAlignment="1">
      <alignment horizontal="center" vertical="center"/>
    </xf>
    <xf numFmtId="0" fontId="6" fillId="0" borderId="122" xfId="21" applyFont="1" applyBorder="1" applyAlignment="1">
      <alignment horizontal="center" vertical="center"/>
    </xf>
    <xf numFmtId="0" fontId="6" fillId="0" borderId="75" xfId="21" applyFont="1" applyBorder="1" applyAlignment="1">
      <alignment horizontal="center" vertical="center"/>
    </xf>
    <xf numFmtId="0" fontId="6" fillId="0" borderId="123" xfId="21" applyFont="1" applyBorder="1" applyAlignment="1">
      <alignment horizontal="center" vertical="center"/>
    </xf>
    <xf numFmtId="0" fontId="6" fillId="0" borderId="121" xfId="0" applyFont="1" applyBorder="1" applyAlignment="1">
      <alignment horizontal="center" vertical="center"/>
    </xf>
    <xf numFmtId="0" fontId="6" fillId="0" borderId="108" xfId="0" applyFont="1" applyBorder="1" applyAlignment="1">
      <alignment horizontal="center" vertical="center"/>
    </xf>
    <xf numFmtId="0" fontId="6" fillId="0" borderId="103" xfId="0" applyFont="1" applyBorder="1" applyAlignment="1">
      <alignment horizontal="center" vertical="center"/>
    </xf>
    <xf numFmtId="0" fontId="17" fillId="0" borderId="120" xfId="0" applyFont="1" applyBorder="1" applyAlignment="1">
      <alignment horizontal="center" vertical="center" wrapText="1"/>
    </xf>
    <xf numFmtId="0" fontId="17" fillId="0" borderId="0" xfId="0" applyFont="1" applyAlignment="1">
      <alignment horizontal="center" vertical="center" wrapText="1"/>
    </xf>
    <xf numFmtId="0" fontId="17" fillId="0" borderId="113" xfId="0" applyFont="1" applyBorder="1" applyAlignment="1">
      <alignment horizontal="center" vertical="center" wrapText="1"/>
    </xf>
    <xf numFmtId="0" fontId="17" fillId="0" borderId="24" xfId="0" applyFont="1" applyBorder="1" applyAlignment="1">
      <alignment horizontal="left" vertical="center"/>
    </xf>
    <xf numFmtId="0" fontId="17" fillId="0" borderId="25" xfId="0" applyFont="1" applyBorder="1" applyAlignment="1">
      <alignment horizontal="left" vertical="center"/>
    </xf>
    <xf numFmtId="0" fontId="17" fillId="0" borderId="26" xfId="0" applyFont="1" applyBorder="1" applyAlignment="1">
      <alignment horizontal="left" vertical="center"/>
    </xf>
    <xf numFmtId="0" fontId="17" fillId="0" borderId="61" xfId="0" applyFont="1" applyBorder="1" applyAlignment="1">
      <alignment horizontal="left" vertical="center"/>
    </xf>
    <xf numFmtId="0" fontId="17" fillId="0" borderId="0" xfId="0" applyFont="1" applyAlignment="1">
      <alignment horizontal="left" vertical="center"/>
    </xf>
    <xf numFmtId="0" fontId="17" fillId="0" borderId="62" xfId="0" applyFont="1" applyBorder="1" applyAlignment="1">
      <alignment horizontal="left" vertical="center"/>
    </xf>
    <xf numFmtId="0" fontId="17" fillId="0" borderId="27" xfId="0" applyFont="1" applyBorder="1" applyAlignment="1">
      <alignment horizontal="left" vertical="center"/>
    </xf>
    <xf numFmtId="0" fontId="17" fillId="0" borderId="28" xfId="0" applyFont="1" applyBorder="1" applyAlignment="1">
      <alignment horizontal="left" vertical="center"/>
    </xf>
    <xf numFmtId="0" fontId="17" fillId="0" borderId="29" xfId="0" applyFont="1" applyBorder="1" applyAlignment="1">
      <alignment horizontal="left" vertical="center"/>
    </xf>
    <xf numFmtId="0" fontId="6" fillId="0" borderId="78" xfId="21" applyFont="1" applyBorder="1" applyAlignment="1">
      <alignment horizontal="center" vertical="center"/>
    </xf>
    <xf numFmtId="0" fontId="6" fillId="0" borderId="124" xfId="21" applyFont="1" applyBorder="1" applyAlignment="1">
      <alignment horizontal="center" vertical="center"/>
    </xf>
    <xf numFmtId="0" fontId="6" fillId="0" borderId="116" xfId="21" applyFont="1" applyBorder="1" applyAlignment="1">
      <alignment horizontal="center" vertical="center"/>
    </xf>
    <xf numFmtId="0" fontId="17" fillId="0" borderId="61" xfId="0" applyFont="1" applyBorder="1" applyAlignment="1">
      <alignment horizontal="right" vertical="center"/>
    </xf>
    <xf numFmtId="0" fontId="17" fillId="0" borderId="0" xfId="0" applyFont="1" applyAlignment="1">
      <alignment horizontal="right" vertical="center"/>
    </xf>
    <xf numFmtId="0" fontId="17" fillId="0" borderId="24" xfId="0" applyFont="1" applyBorder="1" applyAlignment="1" applyProtection="1">
      <alignment horizontal="center"/>
      <protection locked="0"/>
    </xf>
    <xf numFmtId="0" fontId="17" fillId="0" borderId="25" xfId="0" applyFont="1" applyBorder="1" applyAlignment="1" applyProtection="1">
      <alignment horizontal="center"/>
      <protection locked="0"/>
    </xf>
    <xf numFmtId="0" fontId="17" fillId="0" borderId="26" xfId="0" applyFont="1" applyBorder="1" applyAlignment="1" applyProtection="1">
      <alignment horizontal="center"/>
      <protection locked="0"/>
    </xf>
    <xf numFmtId="0" fontId="17" fillId="11" borderId="63" xfId="0" applyFont="1" applyFill="1" applyBorder="1" applyAlignment="1">
      <alignment horizontal="center" vertical="center" wrapText="1"/>
    </xf>
    <xf numFmtId="0" fontId="17" fillId="11" borderId="64" xfId="0" applyFont="1" applyFill="1" applyBorder="1" applyAlignment="1">
      <alignment horizontal="center" vertical="center" wrapText="1"/>
    </xf>
    <xf numFmtId="0" fontId="17" fillId="11" borderId="127" xfId="0" applyFont="1" applyFill="1" applyBorder="1" applyAlignment="1">
      <alignment horizontal="center" vertical="center" wrapText="1"/>
    </xf>
    <xf numFmtId="0" fontId="17" fillId="11" borderId="63" xfId="0" applyFont="1" applyFill="1" applyBorder="1" applyAlignment="1">
      <alignment horizontal="center" vertical="center"/>
    </xf>
    <xf numFmtId="0" fontId="17" fillId="11" borderId="127" xfId="0" applyFont="1" applyFill="1" applyBorder="1" applyAlignment="1">
      <alignment horizontal="center" vertical="center"/>
    </xf>
    <xf numFmtId="0" fontId="6" fillId="11" borderId="65" xfId="0" applyFont="1" applyFill="1" applyBorder="1" applyAlignment="1">
      <alignment horizontal="center" vertical="center"/>
    </xf>
    <xf numFmtId="0" fontId="6" fillId="11" borderId="66" xfId="0" applyFont="1" applyFill="1" applyBorder="1" applyAlignment="1">
      <alignment horizontal="center" vertical="center"/>
    </xf>
    <xf numFmtId="0" fontId="6" fillId="11" borderId="125" xfId="0" applyFont="1" applyFill="1" applyBorder="1" applyAlignment="1">
      <alignment horizontal="center" vertical="center"/>
    </xf>
    <xf numFmtId="0" fontId="17" fillId="11" borderId="63" xfId="0" applyFont="1" applyFill="1" applyBorder="1" applyAlignment="1">
      <alignment horizontal="center"/>
    </xf>
    <xf numFmtId="0" fontId="6" fillId="11" borderId="64" xfId="0" applyFont="1" applyFill="1" applyBorder="1" applyAlignment="1">
      <alignment horizontal="center"/>
    </xf>
    <xf numFmtId="0" fontId="6" fillId="11" borderId="67" xfId="0" applyFont="1" applyFill="1" applyBorder="1" applyAlignment="1">
      <alignment horizontal="center"/>
    </xf>
    <xf numFmtId="0" fontId="17" fillId="11" borderId="110" xfId="0" applyFont="1" applyFill="1" applyBorder="1" applyAlignment="1">
      <alignment horizontal="center"/>
    </xf>
    <xf numFmtId="0" fontId="17" fillId="11" borderId="121" xfId="0" applyFont="1" applyFill="1" applyBorder="1" applyAlignment="1">
      <alignment horizontal="center"/>
    </xf>
    <xf numFmtId="0" fontId="17" fillId="11" borderId="91" xfId="0" applyFont="1" applyFill="1" applyBorder="1" applyAlignment="1">
      <alignment horizontal="center"/>
    </xf>
    <xf numFmtId="0" fontId="17" fillId="11" borderId="67" xfId="0" applyFont="1" applyFill="1" applyBorder="1" applyAlignment="1">
      <alignment horizontal="center"/>
    </xf>
    <xf numFmtId="0" fontId="6" fillId="0" borderId="68" xfId="0" applyFont="1" applyBorder="1"/>
    <xf numFmtId="0" fontId="6" fillId="0" borderId="69" xfId="0" applyFont="1" applyBorder="1"/>
    <xf numFmtId="0" fontId="6" fillId="0" borderId="70" xfId="0" applyFont="1" applyBorder="1"/>
    <xf numFmtId="0" fontId="6" fillId="0" borderId="109" xfId="0" applyFont="1" applyBorder="1"/>
    <xf numFmtId="0" fontId="6" fillId="0" borderId="109" xfId="0" applyFont="1" applyBorder="1" applyAlignment="1">
      <alignment horizontal="center"/>
    </xf>
    <xf numFmtId="0" fontId="6" fillId="0" borderId="70" xfId="0" applyFont="1" applyBorder="1" applyAlignment="1">
      <alignment horizontal="center"/>
    </xf>
    <xf numFmtId="0" fontId="6" fillId="0" borderId="65" xfId="0" applyFont="1" applyBorder="1"/>
    <xf numFmtId="0" fontId="6" fillId="0" borderId="66" xfId="0" applyFont="1" applyBorder="1"/>
    <xf numFmtId="0" fontId="6" fillId="0" borderId="79" xfId="0" applyFont="1" applyBorder="1"/>
    <xf numFmtId="0" fontId="6" fillId="0" borderId="111" xfId="0" applyFont="1" applyBorder="1" applyAlignment="1">
      <alignment horizontal="center"/>
    </xf>
    <xf numFmtId="0" fontId="6" fillId="0" borderId="79" xfId="0" applyFont="1" applyBorder="1" applyAlignment="1">
      <alignment horizontal="center"/>
    </xf>
    <xf numFmtId="0" fontId="6" fillId="0" borderId="111" xfId="0" applyFont="1" applyBorder="1"/>
    <xf numFmtId="2" fontId="6" fillId="0" borderId="111" xfId="0" applyNumberFormat="1" applyFont="1" applyBorder="1" applyAlignment="1">
      <alignment horizontal="center"/>
    </xf>
    <xf numFmtId="2" fontId="6" fillId="0" borderId="79" xfId="0" applyNumberFormat="1" applyFont="1" applyBorder="1" applyAlignment="1">
      <alignment horizontal="center"/>
    </xf>
    <xf numFmtId="0" fontId="17" fillId="0" borderId="21" xfId="0" applyFont="1" applyBorder="1" applyAlignment="1">
      <alignment horizontal="right"/>
    </xf>
    <xf numFmtId="0" fontId="17" fillId="0" borderId="22" xfId="0" applyFont="1" applyBorder="1" applyAlignment="1">
      <alignment horizontal="right"/>
    </xf>
    <xf numFmtId="0" fontId="17" fillId="0" borderId="23" xfId="0" applyFont="1" applyBorder="1" applyAlignment="1">
      <alignment horizontal="right"/>
    </xf>
    <xf numFmtId="0" fontId="17" fillId="11" borderId="64" xfId="0" applyFont="1" applyFill="1" applyBorder="1" applyAlignment="1">
      <alignment horizontal="center"/>
    </xf>
    <xf numFmtId="166" fontId="6" fillId="0" borderId="109" xfId="22" applyFont="1" applyBorder="1" applyAlignment="1">
      <alignment horizontal="center"/>
    </xf>
    <xf numFmtId="166" fontId="6" fillId="0" borderId="70" xfId="22" applyFont="1" applyBorder="1" applyAlignment="1">
      <alignment horizontal="center"/>
    </xf>
    <xf numFmtId="2" fontId="6" fillId="0" borderId="109" xfId="0" applyNumberFormat="1" applyFont="1" applyBorder="1" applyAlignment="1">
      <alignment horizontal="center"/>
    </xf>
    <xf numFmtId="2" fontId="6" fillId="0" borderId="70" xfId="0" applyNumberFormat="1" applyFont="1" applyBorder="1" applyAlignment="1">
      <alignment horizontal="center"/>
    </xf>
    <xf numFmtId="0" fontId="17" fillId="11" borderId="110" xfId="0" applyFont="1" applyFill="1" applyBorder="1" applyAlignment="1">
      <alignment horizontal="center" wrapText="1"/>
    </xf>
    <xf numFmtId="0" fontId="17" fillId="11" borderId="67" xfId="0" applyFont="1" applyFill="1" applyBorder="1" applyAlignment="1">
      <alignment horizontal="center" wrapText="1"/>
    </xf>
    <xf numFmtId="2" fontId="6" fillId="0" borderId="109" xfId="0" applyNumberFormat="1" applyFont="1" applyBorder="1" applyAlignment="1">
      <alignment horizontal="center" wrapText="1"/>
    </xf>
    <xf numFmtId="2" fontId="6" fillId="0" borderId="70" xfId="0" applyNumberFormat="1" applyFont="1" applyBorder="1" applyAlignment="1">
      <alignment horizontal="center" wrapText="1"/>
    </xf>
    <xf numFmtId="0" fontId="17" fillId="11" borderId="21" xfId="0" applyFont="1" applyFill="1" applyBorder="1" applyAlignment="1">
      <alignment horizontal="right"/>
    </xf>
    <xf numFmtId="0" fontId="17" fillId="11" borderId="22" xfId="0" applyFont="1" applyFill="1" applyBorder="1" applyAlignment="1">
      <alignment horizontal="right"/>
    </xf>
    <xf numFmtId="0" fontId="17" fillId="11" borderId="23" xfId="0" applyFont="1" applyFill="1" applyBorder="1" applyAlignment="1">
      <alignment horizontal="right"/>
    </xf>
    <xf numFmtId="43" fontId="6" fillId="0" borderId="109" xfId="22" applyNumberFormat="1" applyFont="1" applyBorder="1" applyAlignment="1">
      <alignment horizontal="center"/>
    </xf>
    <xf numFmtId="43" fontId="6" fillId="0" borderId="70" xfId="22" applyNumberFormat="1" applyFont="1" applyBorder="1" applyAlignment="1">
      <alignment horizontal="center"/>
    </xf>
    <xf numFmtId="0" fontId="17" fillId="0" borderId="61" xfId="0" applyFont="1" applyBorder="1" applyAlignment="1">
      <alignment wrapText="1"/>
    </xf>
    <xf numFmtId="0" fontId="17" fillId="0" borderId="0" xfId="0" applyFont="1" applyAlignment="1">
      <alignment wrapText="1"/>
    </xf>
    <xf numFmtId="0" fontId="17" fillId="0" borderId="62" xfId="0" applyFont="1" applyBorder="1" applyAlignment="1">
      <alignment wrapText="1"/>
    </xf>
    <xf numFmtId="0" fontId="6" fillId="0" borderId="0" xfId="0" applyFont="1" applyAlignment="1">
      <alignment horizontal="right"/>
    </xf>
    <xf numFmtId="0" fontId="6" fillId="0" borderId="62" xfId="0" applyFont="1" applyBorder="1" applyAlignment="1">
      <alignment horizontal="right"/>
    </xf>
    <xf numFmtId="0" fontId="6" fillId="0" borderId="28" xfId="0" applyFont="1" applyBorder="1" applyAlignment="1">
      <alignment horizontal="right"/>
    </xf>
    <xf numFmtId="0" fontId="6" fillId="0" borderId="29" xfId="0" applyFont="1" applyBorder="1" applyAlignment="1">
      <alignment horizontal="right"/>
    </xf>
    <xf numFmtId="0" fontId="6" fillId="0" borderId="27" xfId="0" applyFont="1" applyBorder="1" applyAlignment="1">
      <alignment horizontal="left"/>
    </xf>
    <xf numFmtId="0" fontId="6" fillId="0" borderId="28" xfId="0" applyFont="1" applyBorder="1" applyAlignment="1">
      <alignment horizontal="left"/>
    </xf>
    <xf numFmtId="43" fontId="6" fillId="0" borderId="111" xfId="22" applyNumberFormat="1" applyFont="1" applyBorder="1" applyAlignment="1">
      <alignment horizontal="center"/>
    </xf>
    <xf numFmtId="43" fontId="6" fillId="0" borderId="79" xfId="22" applyNumberFormat="1" applyFont="1" applyBorder="1" applyAlignment="1">
      <alignment horizontal="center"/>
    </xf>
    <xf numFmtId="0" fontId="6" fillId="0" borderId="68" xfId="0" applyFont="1" applyBorder="1" applyAlignment="1">
      <alignment horizontal="center"/>
    </xf>
    <xf numFmtId="0" fontId="6" fillId="0" borderId="69" xfId="0" applyFont="1" applyBorder="1" applyAlignment="1">
      <alignment horizontal="center"/>
    </xf>
    <xf numFmtId="0" fontId="6" fillId="0" borderId="130" xfId="0" applyFont="1" applyBorder="1" applyAlignment="1">
      <alignment horizontal="center"/>
    </xf>
  </cellXfs>
  <cellStyles count="598">
    <cellStyle name="20% - Énfasis1 2" xfId="27" xr:uid="{00000000-0005-0000-0000-000000000000}"/>
    <cellStyle name="20% - Énfasis1 2 2" xfId="28" xr:uid="{00000000-0005-0000-0000-000001000000}"/>
    <cellStyle name="20% - Énfasis2 2" xfId="29" xr:uid="{00000000-0005-0000-0000-000002000000}"/>
    <cellStyle name="20% - Énfasis2 2 2" xfId="30" xr:uid="{00000000-0005-0000-0000-000003000000}"/>
    <cellStyle name="20% - Énfasis3 2" xfId="31" xr:uid="{00000000-0005-0000-0000-000004000000}"/>
    <cellStyle name="20% - Énfasis3 2 2" xfId="32" xr:uid="{00000000-0005-0000-0000-000005000000}"/>
    <cellStyle name="20% - Énfasis4 2" xfId="33" xr:uid="{00000000-0005-0000-0000-000006000000}"/>
    <cellStyle name="20% - Énfasis4 2 2" xfId="34" xr:uid="{00000000-0005-0000-0000-000007000000}"/>
    <cellStyle name="20% - Énfasis5 2" xfId="35" xr:uid="{00000000-0005-0000-0000-000008000000}"/>
    <cellStyle name="20% - Énfasis5 2 2" xfId="36" xr:uid="{00000000-0005-0000-0000-000009000000}"/>
    <cellStyle name="20% - Énfasis6 2" xfId="37" xr:uid="{00000000-0005-0000-0000-00000A000000}"/>
    <cellStyle name="20% - Énfasis6 2 2" xfId="38" xr:uid="{00000000-0005-0000-0000-00000B000000}"/>
    <cellStyle name="40% - Énfasis1 2" xfId="39" xr:uid="{00000000-0005-0000-0000-00000C000000}"/>
    <cellStyle name="40% - Énfasis1 2 2" xfId="40" xr:uid="{00000000-0005-0000-0000-00000D000000}"/>
    <cellStyle name="40% - Énfasis2 2" xfId="41" xr:uid="{00000000-0005-0000-0000-00000E000000}"/>
    <cellStyle name="40% - Énfasis2 2 2" xfId="42" xr:uid="{00000000-0005-0000-0000-00000F000000}"/>
    <cellStyle name="40% - Énfasis3 2" xfId="43" xr:uid="{00000000-0005-0000-0000-000010000000}"/>
    <cellStyle name="40% - Énfasis3 2 2" xfId="44" xr:uid="{00000000-0005-0000-0000-000011000000}"/>
    <cellStyle name="40% - Énfasis4 2" xfId="45" xr:uid="{00000000-0005-0000-0000-000012000000}"/>
    <cellStyle name="40% - Énfasis4 2 2" xfId="46" xr:uid="{00000000-0005-0000-0000-000013000000}"/>
    <cellStyle name="40% - Énfasis5 2" xfId="47" xr:uid="{00000000-0005-0000-0000-000014000000}"/>
    <cellStyle name="40% - Énfasis5 2 2" xfId="48" xr:uid="{00000000-0005-0000-0000-000015000000}"/>
    <cellStyle name="40% - Énfasis6 2" xfId="49" xr:uid="{00000000-0005-0000-0000-000016000000}"/>
    <cellStyle name="40% - Énfasis6 2 2" xfId="50" xr:uid="{00000000-0005-0000-0000-000017000000}"/>
    <cellStyle name="60% - Énfasis1 2" xfId="51" xr:uid="{00000000-0005-0000-0000-000018000000}"/>
    <cellStyle name="60% - Énfasis1 2 2" xfId="52" xr:uid="{00000000-0005-0000-0000-000019000000}"/>
    <cellStyle name="60% - Énfasis2 2" xfId="53" xr:uid="{00000000-0005-0000-0000-00001A000000}"/>
    <cellStyle name="60% - Énfasis2 2 2" xfId="54" xr:uid="{00000000-0005-0000-0000-00001B000000}"/>
    <cellStyle name="60% - Énfasis3 2" xfId="55" xr:uid="{00000000-0005-0000-0000-00001C000000}"/>
    <cellStyle name="60% - Énfasis3 2 2" xfId="56" xr:uid="{00000000-0005-0000-0000-00001D000000}"/>
    <cellStyle name="60% - Énfasis4 2" xfId="57" xr:uid="{00000000-0005-0000-0000-00001E000000}"/>
    <cellStyle name="60% - Énfasis4 2 2" xfId="58" xr:uid="{00000000-0005-0000-0000-00001F000000}"/>
    <cellStyle name="60% - Énfasis5 2" xfId="59" xr:uid="{00000000-0005-0000-0000-000020000000}"/>
    <cellStyle name="60% - Énfasis5 2 2" xfId="60" xr:uid="{00000000-0005-0000-0000-000021000000}"/>
    <cellStyle name="60% - Énfasis6 2" xfId="61" xr:uid="{00000000-0005-0000-0000-000022000000}"/>
    <cellStyle name="60% - Énfasis6 2 2" xfId="62" xr:uid="{00000000-0005-0000-0000-000023000000}"/>
    <cellStyle name="Bueno 2" xfId="63" xr:uid="{00000000-0005-0000-0000-000024000000}"/>
    <cellStyle name="Cálculo 2" xfId="64" xr:uid="{00000000-0005-0000-0000-000025000000}"/>
    <cellStyle name="Celda de comprobación 2" xfId="65" xr:uid="{00000000-0005-0000-0000-000026000000}"/>
    <cellStyle name="Celda vinculada 2" xfId="66" xr:uid="{00000000-0005-0000-0000-000027000000}"/>
    <cellStyle name="Currency 2" xfId="67" xr:uid="{00000000-0005-0000-0000-000028000000}"/>
    <cellStyle name="Currency 2 2" xfId="68" xr:uid="{00000000-0005-0000-0000-000029000000}"/>
    <cellStyle name="Currency 2 2 2" xfId="69" xr:uid="{00000000-0005-0000-0000-00002A000000}"/>
    <cellStyle name="Currency 2 2 2 2" xfId="70" xr:uid="{00000000-0005-0000-0000-00002B000000}"/>
    <cellStyle name="Currency 2 2 2 2 2" xfId="71" xr:uid="{00000000-0005-0000-0000-00002C000000}"/>
    <cellStyle name="Currency 2 2 2 3" xfId="72" xr:uid="{00000000-0005-0000-0000-00002D000000}"/>
    <cellStyle name="Currency 2 2 3" xfId="73" xr:uid="{00000000-0005-0000-0000-00002E000000}"/>
    <cellStyle name="Currency 2 2 3 2" xfId="74" xr:uid="{00000000-0005-0000-0000-00002F000000}"/>
    <cellStyle name="Currency 2 2 4" xfId="75" xr:uid="{00000000-0005-0000-0000-000030000000}"/>
    <cellStyle name="Currency 2 3" xfId="76" xr:uid="{00000000-0005-0000-0000-000031000000}"/>
    <cellStyle name="Currency 2 3 2" xfId="77" xr:uid="{00000000-0005-0000-0000-000032000000}"/>
    <cellStyle name="Currency 2 3 2 2" xfId="78" xr:uid="{00000000-0005-0000-0000-000033000000}"/>
    <cellStyle name="Currency 2 3 3" xfId="79" xr:uid="{00000000-0005-0000-0000-000034000000}"/>
    <cellStyle name="Currency 2 4" xfId="80" xr:uid="{00000000-0005-0000-0000-000035000000}"/>
    <cellStyle name="Currency 2 4 2" xfId="81" xr:uid="{00000000-0005-0000-0000-000036000000}"/>
    <cellStyle name="Currency 2 5" xfId="82" xr:uid="{00000000-0005-0000-0000-000037000000}"/>
    <cellStyle name="Encabezado 1" xfId="23" builtinId="16" customBuiltin="1"/>
    <cellStyle name="Encabezado 4 2" xfId="83" xr:uid="{00000000-0005-0000-0000-000039000000}"/>
    <cellStyle name="Énfasis1 2" xfId="84" xr:uid="{00000000-0005-0000-0000-00003A000000}"/>
    <cellStyle name="Énfasis2 2" xfId="85" xr:uid="{00000000-0005-0000-0000-00003B000000}"/>
    <cellStyle name="Énfasis3 2" xfId="86" xr:uid="{00000000-0005-0000-0000-00003C000000}"/>
    <cellStyle name="Énfasis4 2" xfId="87" xr:uid="{00000000-0005-0000-0000-00003D000000}"/>
    <cellStyle name="Énfasis5 2" xfId="88" xr:uid="{00000000-0005-0000-0000-00003E000000}"/>
    <cellStyle name="Énfasis6 2" xfId="89" xr:uid="{00000000-0005-0000-0000-00003F000000}"/>
    <cellStyle name="Entrada 2" xfId="90" xr:uid="{00000000-0005-0000-0000-000040000000}"/>
    <cellStyle name="Hipervínculo 2" xfId="20" xr:uid="{00000000-0005-0000-0000-000041000000}"/>
    <cellStyle name="Hipervínculo 2 2" xfId="91" xr:uid="{00000000-0005-0000-0000-000042000000}"/>
    <cellStyle name="Incorrecto 2" xfId="92" xr:uid="{00000000-0005-0000-0000-000043000000}"/>
    <cellStyle name="Millares [0] 2" xfId="94" xr:uid="{00000000-0005-0000-0000-000044000000}"/>
    <cellStyle name="Millares [0] 2 2" xfId="95" xr:uid="{00000000-0005-0000-0000-000045000000}"/>
    <cellStyle name="Millares 10" xfId="96" xr:uid="{00000000-0005-0000-0000-000046000000}"/>
    <cellStyle name="Millares 10 2" xfId="97" xr:uid="{00000000-0005-0000-0000-000047000000}"/>
    <cellStyle name="Millares 10 2 2" xfId="22" xr:uid="{00000000-0005-0000-0000-000048000000}"/>
    <cellStyle name="Millares 10 3" xfId="98" xr:uid="{00000000-0005-0000-0000-000049000000}"/>
    <cellStyle name="Millares 11" xfId="99" xr:uid="{00000000-0005-0000-0000-00004A000000}"/>
    <cellStyle name="Millares 11 2" xfId="100" xr:uid="{00000000-0005-0000-0000-00004B000000}"/>
    <cellStyle name="Millares 12" xfId="101" xr:uid="{00000000-0005-0000-0000-00004C000000}"/>
    <cellStyle name="Millares 12 2" xfId="102" xr:uid="{00000000-0005-0000-0000-00004D000000}"/>
    <cellStyle name="Millares 13" xfId="103" xr:uid="{00000000-0005-0000-0000-00004E000000}"/>
    <cellStyle name="Millares 13 2" xfId="104" xr:uid="{00000000-0005-0000-0000-00004F000000}"/>
    <cellStyle name="Millares 14" xfId="105" xr:uid="{00000000-0005-0000-0000-000050000000}"/>
    <cellStyle name="Millares 14 2" xfId="106" xr:uid="{00000000-0005-0000-0000-000051000000}"/>
    <cellStyle name="Millares 15" xfId="107" xr:uid="{00000000-0005-0000-0000-000052000000}"/>
    <cellStyle name="Millares 15 2" xfId="108" xr:uid="{00000000-0005-0000-0000-000053000000}"/>
    <cellStyle name="Millares 16" xfId="109" xr:uid="{00000000-0005-0000-0000-000054000000}"/>
    <cellStyle name="Millares 16 2" xfId="110" xr:uid="{00000000-0005-0000-0000-000055000000}"/>
    <cellStyle name="Millares 17" xfId="111" xr:uid="{00000000-0005-0000-0000-000056000000}"/>
    <cellStyle name="Millares 18" xfId="112" xr:uid="{00000000-0005-0000-0000-000057000000}"/>
    <cellStyle name="Millares 19" xfId="93" xr:uid="{00000000-0005-0000-0000-000058000000}"/>
    <cellStyle name="Millares 2" xfId="6" xr:uid="{00000000-0005-0000-0000-000059000000}"/>
    <cellStyle name="Millares 2 2" xfId="114" xr:uid="{00000000-0005-0000-0000-00005A000000}"/>
    <cellStyle name="Millares 2 2 2" xfId="115" xr:uid="{00000000-0005-0000-0000-00005B000000}"/>
    <cellStyle name="Millares 2 2 2 2" xfId="116" xr:uid="{00000000-0005-0000-0000-00005C000000}"/>
    <cellStyle name="Millares 2 2 2 2 2" xfId="117" xr:uid="{00000000-0005-0000-0000-00005D000000}"/>
    <cellStyle name="Millares 2 2 2 3" xfId="118" xr:uid="{00000000-0005-0000-0000-00005E000000}"/>
    <cellStyle name="Millares 2 2 3" xfId="119" xr:uid="{00000000-0005-0000-0000-00005F000000}"/>
    <cellStyle name="Millares 2 2 3 2" xfId="120" xr:uid="{00000000-0005-0000-0000-000060000000}"/>
    <cellStyle name="Millares 2 2 4" xfId="121" xr:uid="{00000000-0005-0000-0000-000061000000}"/>
    <cellStyle name="Millares 2 2 4 2" xfId="122" xr:uid="{00000000-0005-0000-0000-000062000000}"/>
    <cellStyle name="Millares 2 2 5" xfId="123" xr:uid="{00000000-0005-0000-0000-000063000000}"/>
    <cellStyle name="Millares 2 2 6" xfId="124" xr:uid="{00000000-0005-0000-0000-000064000000}"/>
    <cellStyle name="Millares 2 2 6 2" xfId="125" xr:uid="{00000000-0005-0000-0000-000065000000}"/>
    <cellStyle name="Millares 2 2 8" xfId="126" xr:uid="{00000000-0005-0000-0000-000066000000}"/>
    <cellStyle name="Millares 2 2 8 2" xfId="127" xr:uid="{00000000-0005-0000-0000-000067000000}"/>
    <cellStyle name="Millares 2 2 8 2 2" xfId="128" xr:uid="{00000000-0005-0000-0000-000068000000}"/>
    <cellStyle name="Millares 2 2 8 2 2 2" xfId="129" xr:uid="{00000000-0005-0000-0000-000069000000}"/>
    <cellStyle name="Millares 2 2 8 2 3" xfId="130" xr:uid="{00000000-0005-0000-0000-00006A000000}"/>
    <cellStyle name="Millares 2 2 8 3" xfId="131" xr:uid="{00000000-0005-0000-0000-00006B000000}"/>
    <cellStyle name="Millares 2 2 8 3 2" xfId="132" xr:uid="{00000000-0005-0000-0000-00006C000000}"/>
    <cellStyle name="Millares 2 2 8 4" xfId="133" xr:uid="{00000000-0005-0000-0000-00006D000000}"/>
    <cellStyle name="Millares 2 3" xfId="134" xr:uid="{00000000-0005-0000-0000-00006E000000}"/>
    <cellStyle name="Millares 2 3 2" xfId="135" xr:uid="{00000000-0005-0000-0000-00006F000000}"/>
    <cellStyle name="Millares 2 3 2 2" xfId="136" xr:uid="{00000000-0005-0000-0000-000070000000}"/>
    <cellStyle name="Millares 2 3 2 2 2" xfId="137" xr:uid="{00000000-0005-0000-0000-000071000000}"/>
    <cellStyle name="Millares 2 3 2 3" xfId="138" xr:uid="{00000000-0005-0000-0000-000072000000}"/>
    <cellStyle name="Millares 2 3 3" xfId="139" xr:uid="{00000000-0005-0000-0000-000073000000}"/>
    <cellStyle name="Millares 2 3 3 2" xfId="140" xr:uid="{00000000-0005-0000-0000-000074000000}"/>
    <cellStyle name="Millares 2 3 4" xfId="141" xr:uid="{00000000-0005-0000-0000-000075000000}"/>
    <cellStyle name="Millares 2 3 4 2" xfId="142" xr:uid="{00000000-0005-0000-0000-000076000000}"/>
    <cellStyle name="Millares 2 3 5" xfId="143" xr:uid="{00000000-0005-0000-0000-000077000000}"/>
    <cellStyle name="Millares 2 4" xfId="144" xr:uid="{00000000-0005-0000-0000-000078000000}"/>
    <cellStyle name="Millares 2 4 2" xfId="145" xr:uid="{00000000-0005-0000-0000-000079000000}"/>
    <cellStyle name="Millares 2 4 2 2" xfId="146" xr:uid="{00000000-0005-0000-0000-00007A000000}"/>
    <cellStyle name="Millares 2 4 3" xfId="147" xr:uid="{00000000-0005-0000-0000-00007B000000}"/>
    <cellStyle name="Millares 2 5" xfId="148" xr:uid="{00000000-0005-0000-0000-00007C000000}"/>
    <cellStyle name="Millares 2 5 2" xfId="149" xr:uid="{00000000-0005-0000-0000-00007D000000}"/>
    <cellStyle name="Millares 2 6" xfId="150" xr:uid="{00000000-0005-0000-0000-00007E000000}"/>
    <cellStyle name="Millares 2 6 2" xfId="151" xr:uid="{00000000-0005-0000-0000-00007F000000}"/>
    <cellStyle name="Millares 2 7" xfId="152" xr:uid="{00000000-0005-0000-0000-000080000000}"/>
    <cellStyle name="Millares 2 8" xfId="113" xr:uid="{00000000-0005-0000-0000-000081000000}"/>
    <cellStyle name="Millares 3" xfId="153" xr:uid="{00000000-0005-0000-0000-000082000000}"/>
    <cellStyle name="Millares 3 2" xfId="154" xr:uid="{00000000-0005-0000-0000-000083000000}"/>
    <cellStyle name="Millares 3 2 2" xfId="155" xr:uid="{00000000-0005-0000-0000-000084000000}"/>
    <cellStyle name="Millares 3 2 2 2" xfId="156" xr:uid="{00000000-0005-0000-0000-000085000000}"/>
    <cellStyle name="Millares 3 2 2 2 2" xfId="157" xr:uid="{00000000-0005-0000-0000-000086000000}"/>
    <cellStyle name="Millares 3 2 2 2 2 2" xfId="158" xr:uid="{00000000-0005-0000-0000-000087000000}"/>
    <cellStyle name="Millares 3 2 2 2 3" xfId="159" xr:uid="{00000000-0005-0000-0000-000088000000}"/>
    <cellStyle name="Millares 3 2 2 3" xfId="160" xr:uid="{00000000-0005-0000-0000-000089000000}"/>
    <cellStyle name="Millares 3 2 2 3 2" xfId="161" xr:uid="{00000000-0005-0000-0000-00008A000000}"/>
    <cellStyle name="Millares 3 2 2 4" xfId="162" xr:uid="{00000000-0005-0000-0000-00008B000000}"/>
    <cellStyle name="Millares 3 2 3" xfId="163" xr:uid="{00000000-0005-0000-0000-00008C000000}"/>
    <cellStyle name="Millares 3 2 3 2" xfId="164" xr:uid="{00000000-0005-0000-0000-00008D000000}"/>
    <cellStyle name="Millares 3 2 3 2 2" xfId="165" xr:uid="{00000000-0005-0000-0000-00008E000000}"/>
    <cellStyle name="Millares 3 2 3 2 2 2" xfId="166" xr:uid="{00000000-0005-0000-0000-00008F000000}"/>
    <cellStyle name="Millares 3 2 3 2 3" xfId="167" xr:uid="{00000000-0005-0000-0000-000090000000}"/>
    <cellStyle name="Millares 3 2 3 3" xfId="168" xr:uid="{00000000-0005-0000-0000-000091000000}"/>
    <cellStyle name="Millares 3 2 3 3 2" xfId="169" xr:uid="{00000000-0005-0000-0000-000092000000}"/>
    <cellStyle name="Millares 3 2 3 4" xfId="170" xr:uid="{00000000-0005-0000-0000-000093000000}"/>
    <cellStyle name="Millares 3 2 4" xfId="171" xr:uid="{00000000-0005-0000-0000-000094000000}"/>
    <cellStyle name="Millares 3 2 4 2" xfId="172" xr:uid="{00000000-0005-0000-0000-000095000000}"/>
    <cellStyle name="Millares 3 2 4 2 2" xfId="173" xr:uid="{00000000-0005-0000-0000-000096000000}"/>
    <cellStyle name="Millares 3 2 4 3" xfId="174" xr:uid="{00000000-0005-0000-0000-000097000000}"/>
    <cellStyle name="Millares 3 2 5" xfId="175" xr:uid="{00000000-0005-0000-0000-000098000000}"/>
    <cellStyle name="Millares 3 2 5 2" xfId="176" xr:uid="{00000000-0005-0000-0000-000099000000}"/>
    <cellStyle name="Millares 3 2 6" xfId="177" xr:uid="{00000000-0005-0000-0000-00009A000000}"/>
    <cellStyle name="Millares 3 2 6 2" xfId="178" xr:uid="{00000000-0005-0000-0000-00009B000000}"/>
    <cellStyle name="Millares 3 2 7" xfId="179" xr:uid="{00000000-0005-0000-0000-00009C000000}"/>
    <cellStyle name="Millares 3 3" xfId="180" xr:uid="{00000000-0005-0000-0000-00009D000000}"/>
    <cellStyle name="Millares 3 3 2" xfId="181" xr:uid="{00000000-0005-0000-0000-00009E000000}"/>
    <cellStyle name="Millares 3 3 2 2" xfId="182" xr:uid="{00000000-0005-0000-0000-00009F000000}"/>
    <cellStyle name="Millares 3 3 2 2 2" xfId="183" xr:uid="{00000000-0005-0000-0000-0000A0000000}"/>
    <cellStyle name="Millares 3 3 2 3" xfId="184" xr:uid="{00000000-0005-0000-0000-0000A1000000}"/>
    <cellStyle name="Millares 3 3 3" xfId="185" xr:uid="{00000000-0005-0000-0000-0000A2000000}"/>
    <cellStyle name="Millares 3 3 3 2" xfId="186" xr:uid="{00000000-0005-0000-0000-0000A3000000}"/>
    <cellStyle name="Millares 3 3 4" xfId="187" xr:uid="{00000000-0005-0000-0000-0000A4000000}"/>
    <cellStyle name="Millares 3 4" xfId="188" xr:uid="{00000000-0005-0000-0000-0000A5000000}"/>
    <cellStyle name="Millares 3 4 2" xfId="189" xr:uid="{00000000-0005-0000-0000-0000A6000000}"/>
    <cellStyle name="Millares 3 4 2 2" xfId="190" xr:uid="{00000000-0005-0000-0000-0000A7000000}"/>
    <cellStyle name="Millares 3 4 2 2 2" xfId="191" xr:uid="{00000000-0005-0000-0000-0000A8000000}"/>
    <cellStyle name="Millares 3 4 2 3" xfId="192" xr:uid="{00000000-0005-0000-0000-0000A9000000}"/>
    <cellStyle name="Millares 3 4 3" xfId="193" xr:uid="{00000000-0005-0000-0000-0000AA000000}"/>
    <cellStyle name="Millares 3 4 3 2" xfId="194" xr:uid="{00000000-0005-0000-0000-0000AB000000}"/>
    <cellStyle name="Millares 3 4 4" xfId="195" xr:uid="{00000000-0005-0000-0000-0000AC000000}"/>
    <cellStyle name="Millares 3 5" xfId="196" xr:uid="{00000000-0005-0000-0000-0000AD000000}"/>
    <cellStyle name="Millares 3 5 2" xfId="197" xr:uid="{00000000-0005-0000-0000-0000AE000000}"/>
    <cellStyle name="Millares 3 5 2 2" xfId="198" xr:uid="{00000000-0005-0000-0000-0000AF000000}"/>
    <cellStyle name="Millares 3 5 3" xfId="199" xr:uid="{00000000-0005-0000-0000-0000B0000000}"/>
    <cellStyle name="Millares 3 6" xfId="200" xr:uid="{00000000-0005-0000-0000-0000B1000000}"/>
    <cellStyle name="Millares 3 6 2" xfId="201" xr:uid="{00000000-0005-0000-0000-0000B2000000}"/>
    <cellStyle name="Millares 3 7" xfId="202" xr:uid="{00000000-0005-0000-0000-0000B3000000}"/>
    <cellStyle name="Millares 3 8" xfId="203" xr:uid="{00000000-0005-0000-0000-0000B4000000}"/>
    <cellStyle name="Millares 3 8 2" xfId="204" xr:uid="{00000000-0005-0000-0000-0000B5000000}"/>
    <cellStyle name="Millares 3 9" xfId="205" xr:uid="{00000000-0005-0000-0000-0000B6000000}"/>
    <cellStyle name="Millares 4" xfId="206" xr:uid="{00000000-0005-0000-0000-0000B7000000}"/>
    <cellStyle name="Millares 4 2" xfId="207" xr:uid="{00000000-0005-0000-0000-0000B8000000}"/>
    <cellStyle name="Millares 4 2 2" xfId="208" xr:uid="{00000000-0005-0000-0000-0000B9000000}"/>
    <cellStyle name="Millares 4 2 2 2" xfId="209" xr:uid="{00000000-0005-0000-0000-0000BA000000}"/>
    <cellStyle name="Millares 4 2 3" xfId="210" xr:uid="{00000000-0005-0000-0000-0000BB000000}"/>
    <cellStyle name="Millares 4 3" xfId="211" xr:uid="{00000000-0005-0000-0000-0000BC000000}"/>
    <cellStyle name="Millares 4 3 2" xfId="212" xr:uid="{00000000-0005-0000-0000-0000BD000000}"/>
    <cellStyle name="Millares 4 4" xfId="213" xr:uid="{00000000-0005-0000-0000-0000BE000000}"/>
    <cellStyle name="Millares 4 4 2" xfId="214" xr:uid="{00000000-0005-0000-0000-0000BF000000}"/>
    <cellStyle name="Millares 4 5" xfId="215" xr:uid="{00000000-0005-0000-0000-0000C0000000}"/>
    <cellStyle name="Millares 5" xfId="216" xr:uid="{00000000-0005-0000-0000-0000C1000000}"/>
    <cellStyle name="Millares 5 2" xfId="217" xr:uid="{00000000-0005-0000-0000-0000C2000000}"/>
    <cellStyle name="Millares 5 2 2" xfId="218" xr:uid="{00000000-0005-0000-0000-0000C3000000}"/>
    <cellStyle name="Millares 5 2 2 2" xfId="219" xr:uid="{00000000-0005-0000-0000-0000C4000000}"/>
    <cellStyle name="Millares 5 2 3" xfId="220" xr:uid="{00000000-0005-0000-0000-0000C5000000}"/>
    <cellStyle name="Millares 5 3" xfId="221" xr:uid="{00000000-0005-0000-0000-0000C6000000}"/>
    <cellStyle name="Millares 5 3 2" xfId="222" xr:uid="{00000000-0005-0000-0000-0000C7000000}"/>
    <cellStyle name="Millares 5 3 2 2" xfId="223" xr:uid="{00000000-0005-0000-0000-0000C8000000}"/>
    <cellStyle name="Millares 5 3 3" xfId="224" xr:uid="{00000000-0005-0000-0000-0000C9000000}"/>
    <cellStyle name="Millares 5 4" xfId="225" xr:uid="{00000000-0005-0000-0000-0000CA000000}"/>
    <cellStyle name="Millares 5 4 2" xfId="226" xr:uid="{00000000-0005-0000-0000-0000CB000000}"/>
    <cellStyle name="Millares 5 5" xfId="227" xr:uid="{00000000-0005-0000-0000-0000CC000000}"/>
    <cellStyle name="Millares 6" xfId="228" xr:uid="{00000000-0005-0000-0000-0000CD000000}"/>
    <cellStyle name="Millares 6 10" xfId="229" xr:uid="{00000000-0005-0000-0000-0000CE000000}"/>
    <cellStyle name="Millares 6 10 2" xfId="230" xr:uid="{00000000-0005-0000-0000-0000CF000000}"/>
    <cellStyle name="Millares 6 10 2 2" xfId="231" xr:uid="{00000000-0005-0000-0000-0000D0000000}"/>
    <cellStyle name="Millares 6 10 3" xfId="232" xr:uid="{00000000-0005-0000-0000-0000D1000000}"/>
    <cellStyle name="Millares 6 2" xfId="233" xr:uid="{00000000-0005-0000-0000-0000D2000000}"/>
    <cellStyle name="Millares 6 2 2" xfId="234" xr:uid="{00000000-0005-0000-0000-0000D3000000}"/>
    <cellStyle name="Millares 6 2 2 2" xfId="235" xr:uid="{00000000-0005-0000-0000-0000D4000000}"/>
    <cellStyle name="Millares 6 2 3" xfId="236" xr:uid="{00000000-0005-0000-0000-0000D5000000}"/>
    <cellStyle name="Millares 6 3" xfId="237" xr:uid="{00000000-0005-0000-0000-0000D6000000}"/>
    <cellStyle name="Millares 6 3 2" xfId="238" xr:uid="{00000000-0005-0000-0000-0000D7000000}"/>
    <cellStyle name="Millares 6 4" xfId="239" xr:uid="{00000000-0005-0000-0000-0000D8000000}"/>
    <cellStyle name="Millares 6 4 2" xfId="240" xr:uid="{00000000-0005-0000-0000-0000D9000000}"/>
    <cellStyle name="Millares 6 5" xfId="241" xr:uid="{00000000-0005-0000-0000-0000DA000000}"/>
    <cellStyle name="Millares 7" xfId="242" xr:uid="{00000000-0005-0000-0000-0000DB000000}"/>
    <cellStyle name="Millares 7 2" xfId="243" xr:uid="{00000000-0005-0000-0000-0000DC000000}"/>
    <cellStyle name="Millares 7 2 2" xfId="244" xr:uid="{00000000-0005-0000-0000-0000DD000000}"/>
    <cellStyle name="Millares 7 3" xfId="245" xr:uid="{00000000-0005-0000-0000-0000DE000000}"/>
    <cellStyle name="Millares 7 3 2" xfId="246" xr:uid="{00000000-0005-0000-0000-0000DF000000}"/>
    <cellStyle name="Millares 7 4" xfId="247" xr:uid="{00000000-0005-0000-0000-0000E0000000}"/>
    <cellStyle name="Millares 8" xfId="248" xr:uid="{00000000-0005-0000-0000-0000E1000000}"/>
    <cellStyle name="Millares 8 2" xfId="249" xr:uid="{00000000-0005-0000-0000-0000E2000000}"/>
    <cellStyle name="Millares 8 2 2" xfId="250" xr:uid="{00000000-0005-0000-0000-0000E3000000}"/>
    <cellStyle name="Millares 8 3" xfId="251" xr:uid="{00000000-0005-0000-0000-0000E4000000}"/>
    <cellStyle name="Millares 9" xfId="252" xr:uid="{00000000-0005-0000-0000-0000E5000000}"/>
    <cellStyle name="Millares 9 2" xfId="253" xr:uid="{00000000-0005-0000-0000-0000E6000000}"/>
    <cellStyle name="Millares 98 2" xfId="254" xr:uid="{00000000-0005-0000-0000-0000E7000000}"/>
    <cellStyle name="Millares 98 2 2" xfId="255" xr:uid="{00000000-0005-0000-0000-0000E8000000}"/>
    <cellStyle name="Millares_FORMULARIO 4 - M-OFERENTE PPTA ECONOMICA 2" xfId="17" xr:uid="{00000000-0005-0000-0000-0000E9000000}"/>
    <cellStyle name="Moneda" xfId="1" builtinId="4"/>
    <cellStyle name="Moneda [0] 3" xfId="256" xr:uid="{00000000-0005-0000-0000-0000EB000000}"/>
    <cellStyle name="Moneda 10" xfId="257" xr:uid="{00000000-0005-0000-0000-0000EC000000}"/>
    <cellStyle name="Moneda 10 2" xfId="258" xr:uid="{00000000-0005-0000-0000-0000ED000000}"/>
    <cellStyle name="Moneda 10 2 2" xfId="259" xr:uid="{00000000-0005-0000-0000-0000EE000000}"/>
    <cellStyle name="Moneda 10 2 3" xfId="260" xr:uid="{00000000-0005-0000-0000-0000EF000000}"/>
    <cellStyle name="Moneda 10 3" xfId="261" xr:uid="{00000000-0005-0000-0000-0000F0000000}"/>
    <cellStyle name="Moneda 10 4" xfId="262" xr:uid="{00000000-0005-0000-0000-0000F1000000}"/>
    <cellStyle name="Moneda 11" xfId="263" xr:uid="{00000000-0005-0000-0000-0000F2000000}"/>
    <cellStyle name="Moneda 11 2" xfId="264" xr:uid="{00000000-0005-0000-0000-0000F3000000}"/>
    <cellStyle name="Moneda 12" xfId="265" xr:uid="{00000000-0005-0000-0000-0000F4000000}"/>
    <cellStyle name="Moneda 12 2" xfId="266" xr:uid="{00000000-0005-0000-0000-0000F5000000}"/>
    <cellStyle name="Moneda 12 3" xfId="267" xr:uid="{00000000-0005-0000-0000-0000F6000000}"/>
    <cellStyle name="Moneda 13" xfId="268" xr:uid="{00000000-0005-0000-0000-0000F7000000}"/>
    <cellStyle name="Moneda 13 2" xfId="269" xr:uid="{00000000-0005-0000-0000-0000F8000000}"/>
    <cellStyle name="Moneda 14" xfId="270" xr:uid="{00000000-0005-0000-0000-0000F9000000}"/>
    <cellStyle name="Moneda 14 2" xfId="271" xr:uid="{00000000-0005-0000-0000-0000FA000000}"/>
    <cellStyle name="Moneda 15" xfId="272" xr:uid="{00000000-0005-0000-0000-0000FB000000}"/>
    <cellStyle name="Moneda 15 2" xfId="273" xr:uid="{00000000-0005-0000-0000-0000FC000000}"/>
    <cellStyle name="Moneda 16" xfId="274" xr:uid="{00000000-0005-0000-0000-0000FD000000}"/>
    <cellStyle name="Moneda 16 2" xfId="275" xr:uid="{00000000-0005-0000-0000-0000FE000000}"/>
    <cellStyle name="Moneda 17" xfId="276" xr:uid="{00000000-0005-0000-0000-0000FF000000}"/>
    <cellStyle name="Moneda 17 2" xfId="277" xr:uid="{00000000-0005-0000-0000-000000010000}"/>
    <cellStyle name="Moneda 18" xfId="278" xr:uid="{00000000-0005-0000-0000-000001010000}"/>
    <cellStyle name="Moneda 18 2" xfId="279" xr:uid="{00000000-0005-0000-0000-000002010000}"/>
    <cellStyle name="Moneda 19" xfId="280" xr:uid="{00000000-0005-0000-0000-000003010000}"/>
    <cellStyle name="Moneda 19 2" xfId="281" xr:uid="{00000000-0005-0000-0000-000004010000}"/>
    <cellStyle name="Moneda 2" xfId="7" xr:uid="{00000000-0005-0000-0000-000005010000}"/>
    <cellStyle name="Moneda 2 10" xfId="282" xr:uid="{00000000-0005-0000-0000-000006010000}"/>
    <cellStyle name="Moneda 2 12" xfId="11" xr:uid="{00000000-0005-0000-0000-000007010000}"/>
    <cellStyle name="Moneda 2 13" xfId="15" xr:uid="{00000000-0005-0000-0000-000008010000}"/>
    <cellStyle name="Moneda 2 2" xfId="283" xr:uid="{00000000-0005-0000-0000-000009010000}"/>
    <cellStyle name="Moneda 2 2 2" xfId="284" xr:uid="{00000000-0005-0000-0000-00000A010000}"/>
    <cellStyle name="Moneda 2 2 2 2" xfId="285" xr:uid="{00000000-0005-0000-0000-00000B010000}"/>
    <cellStyle name="Moneda 2 2 2 2 2" xfId="286" xr:uid="{00000000-0005-0000-0000-00000C010000}"/>
    <cellStyle name="Moneda 2 2 2 3" xfId="287" xr:uid="{00000000-0005-0000-0000-00000D010000}"/>
    <cellStyle name="Moneda 2 2 3" xfId="288" xr:uid="{00000000-0005-0000-0000-00000E010000}"/>
    <cellStyle name="Moneda 2 2 3 2" xfId="289" xr:uid="{00000000-0005-0000-0000-00000F010000}"/>
    <cellStyle name="Moneda 2 2 4" xfId="290" xr:uid="{00000000-0005-0000-0000-000010010000}"/>
    <cellStyle name="Moneda 2 2 4 2" xfId="291" xr:uid="{00000000-0005-0000-0000-000011010000}"/>
    <cellStyle name="Moneda 2 2 5" xfId="292" xr:uid="{00000000-0005-0000-0000-000012010000}"/>
    <cellStyle name="Moneda 2 3" xfId="293" xr:uid="{00000000-0005-0000-0000-000013010000}"/>
    <cellStyle name="Moneda 2 3 2" xfId="294" xr:uid="{00000000-0005-0000-0000-000014010000}"/>
    <cellStyle name="Moneda 2 3 2 2" xfId="295" xr:uid="{00000000-0005-0000-0000-000015010000}"/>
    <cellStyle name="Moneda 2 3 2 2 2" xfId="296" xr:uid="{00000000-0005-0000-0000-000016010000}"/>
    <cellStyle name="Moneda 2 3 2 3" xfId="297" xr:uid="{00000000-0005-0000-0000-000017010000}"/>
    <cellStyle name="Moneda 2 3 3" xfId="298" xr:uid="{00000000-0005-0000-0000-000018010000}"/>
    <cellStyle name="Moneda 2 3 3 2" xfId="299" xr:uid="{00000000-0005-0000-0000-000019010000}"/>
    <cellStyle name="Moneda 2 3 4" xfId="300" xr:uid="{00000000-0005-0000-0000-00001A010000}"/>
    <cellStyle name="Moneda 2 3 4 2" xfId="301" xr:uid="{00000000-0005-0000-0000-00001B010000}"/>
    <cellStyle name="Moneda 2 3 5" xfId="302" xr:uid="{00000000-0005-0000-0000-00001C010000}"/>
    <cellStyle name="Moneda 2 4" xfId="303" xr:uid="{00000000-0005-0000-0000-00001D010000}"/>
    <cellStyle name="Moneda 2 4 2" xfId="304" xr:uid="{00000000-0005-0000-0000-00001E010000}"/>
    <cellStyle name="Moneda 2 4 2 2" xfId="305" xr:uid="{00000000-0005-0000-0000-00001F010000}"/>
    <cellStyle name="Moneda 2 4 2 2 2" xfId="306" xr:uid="{00000000-0005-0000-0000-000020010000}"/>
    <cellStyle name="Moneda 2 4 2 3" xfId="307" xr:uid="{00000000-0005-0000-0000-000021010000}"/>
    <cellStyle name="Moneda 2 4 3" xfId="308" xr:uid="{00000000-0005-0000-0000-000022010000}"/>
    <cellStyle name="Moneda 2 4 3 2" xfId="309" xr:uid="{00000000-0005-0000-0000-000023010000}"/>
    <cellStyle name="Moneda 2 4 4" xfId="310" xr:uid="{00000000-0005-0000-0000-000024010000}"/>
    <cellStyle name="Moneda 2 5" xfId="311" xr:uid="{00000000-0005-0000-0000-000025010000}"/>
    <cellStyle name="Moneda 2 5 2" xfId="312" xr:uid="{00000000-0005-0000-0000-000026010000}"/>
    <cellStyle name="Moneda 2 5 2 2" xfId="313" xr:uid="{00000000-0005-0000-0000-000027010000}"/>
    <cellStyle name="Moneda 2 5 3" xfId="314" xr:uid="{00000000-0005-0000-0000-000028010000}"/>
    <cellStyle name="Moneda 2 6" xfId="315" xr:uid="{00000000-0005-0000-0000-000029010000}"/>
    <cellStyle name="Moneda 2 6 2" xfId="316" xr:uid="{00000000-0005-0000-0000-00002A010000}"/>
    <cellStyle name="Moneda 2 7" xfId="317" xr:uid="{00000000-0005-0000-0000-00002B010000}"/>
    <cellStyle name="Moneda 2 7 2" xfId="318" xr:uid="{00000000-0005-0000-0000-00002C010000}"/>
    <cellStyle name="Moneda 2 8" xfId="19" xr:uid="{00000000-0005-0000-0000-00002D010000}"/>
    <cellStyle name="Moneda 2 8 2" xfId="320" xr:uid="{00000000-0005-0000-0000-00002E010000}"/>
    <cellStyle name="Moneda 2 8 3" xfId="319" xr:uid="{00000000-0005-0000-0000-00002F010000}"/>
    <cellStyle name="Moneda 2 9" xfId="321" xr:uid="{00000000-0005-0000-0000-000030010000}"/>
    <cellStyle name="Moneda 20" xfId="322" xr:uid="{00000000-0005-0000-0000-000031010000}"/>
    <cellStyle name="Moneda 20 2" xfId="323" xr:uid="{00000000-0005-0000-0000-000032010000}"/>
    <cellStyle name="Moneda 21" xfId="324" xr:uid="{00000000-0005-0000-0000-000033010000}"/>
    <cellStyle name="Moneda 22" xfId="325" xr:uid="{00000000-0005-0000-0000-000034010000}"/>
    <cellStyle name="Moneda 3" xfId="326" xr:uid="{00000000-0005-0000-0000-000035010000}"/>
    <cellStyle name="Moneda 3 2" xfId="327" xr:uid="{00000000-0005-0000-0000-000036010000}"/>
    <cellStyle name="Moneda 3 2 2" xfId="328" xr:uid="{00000000-0005-0000-0000-000037010000}"/>
    <cellStyle name="Moneda 4" xfId="329" xr:uid="{00000000-0005-0000-0000-000038010000}"/>
    <cellStyle name="Moneda 4 16" xfId="330" xr:uid="{00000000-0005-0000-0000-000039010000}"/>
    <cellStyle name="Moneda 4 16 2" xfId="331" xr:uid="{00000000-0005-0000-0000-00003A010000}"/>
    <cellStyle name="Moneda 4 2" xfId="332" xr:uid="{00000000-0005-0000-0000-00003B010000}"/>
    <cellStyle name="Moneda 4 2 2" xfId="333" xr:uid="{00000000-0005-0000-0000-00003C010000}"/>
    <cellStyle name="Moneda 4 2 2 2" xfId="334" xr:uid="{00000000-0005-0000-0000-00003D010000}"/>
    <cellStyle name="Moneda 4 2 3" xfId="335" xr:uid="{00000000-0005-0000-0000-00003E010000}"/>
    <cellStyle name="Moneda 4 2 3 2" xfId="336" xr:uid="{00000000-0005-0000-0000-00003F010000}"/>
    <cellStyle name="Moneda 4 2 4" xfId="337" xr:uid="{00000000-0005-0000-0000-000040010000}"/>
    <cellStyle name="Moneda 4 3" xfId="338" xr:uid="{00000000-0005-0000-0000-000041010000}"/>
    <cellStyle name="Moneda 4 3 2" xfId="339" xr:uid="{00000000-0005-0000-0000-000042010000}"/>
    <cellStyle name="Moneda 5" xfId="340" xr:uid="{00000000-0005-0000-0000-000043010000}"/>
    <cellStyle name="Moneda 5 2" xfId="341" xr:uid="{00000000-0005-0000-0000-000044010000}"/>
    <cellStyle name="Moneda 5 2 2" xfId="342" xr:uid="{00000000-0005-0000-0000-000045010000}"/>
    <cellStyle name="Moneda 5 2 2 2" xfId="343" xr:uid="{00000000-0005-0000-0000-000046010000}"/>
    <cellStyle name="Moneda 5 2 3" xfId="344" xr:uid="{00000000-0005-0000-0000-000047010000}"/>
    <cellStyle name="Moneda 5 3" xfId="345" xr:uid="{00000000-0005-0000-0000-000048010000}"/>
    <cellStyle name="Moneda 5 3 2" xfId="346" xr:uid="{00000000-0005-0000-0000-000049010000}"/>
    <cellStyle name="Moneda 5 4" xfId="347" xr:uid="{00000000-0005-0000-0000-00004A010000}"/>
    <cellStyle name="Moneda 5 4 2" xfId="348" xr:uid="{00000000-0005-0000-0000-00004B010000}"/>
    <cellStyle name="Moneda 5 5" xfId="349" xr:uid="{00000000-0005-0000-0000-00004C010000}"/>
    <cellStyle name="Moneda 6" xfId="350" xr:uid="{00000000-0005-0000-0000-00004D010000}"/>
    <cellStyle name="Moneda 6 2" xfId="351" xr:uid="{00000000-0005-0000-0000-00004E010000}"/>
    <cellStyle name="Moneda 6 2 2" xfId="352" xr:uid="{00000000-0005-0000-0000-00004F010000}"/>
    <cellStyle name="Moneda 6 2 2 2" xfId="353" xr:uid="{00000000-0005-0000-0000-000050010000}"/>
    <cellStyle name="Moneda 6 2 3" xfId="354" xr:uid="{00000000-0005-0000-0000-000051010000}"/>
    <cellStyle name="Moneda 6 3" xfId="355" xr:uid="{00000000-0005-0000-0000-000052010000}"/>
    <cellStyle name="Moneda 6 3 2" xfId="356" xr:uid="{00000000-0005-0000-0000-000053010000}"/>
    <cellStyle name="Moneda 6 4" xfId="357" xr:uid="{00000000-0005-0000-0000-000054010000}"/>
    <cellStyle name="Moneda 7" xfId="358" xr:uid="{00000000-0005-0000-0000-000055010000}"/>
    <cellStyle name="Moneda 8" xfId="359" xr:uid="{00000000-0005-0000-0000-000056010000}"/>
    <cellStyle name="Moneda 8 2" xfId="360" xr:uid="{00000000-0005-0000-0000-000057010000}"/>
    <cellStyle name="Moneda 8 2 2" xfId="361" xr:uid="{00000000-0005-0000-0000-000058010000}"/>
    <cellStyle name="Moneda 8 2 3" xfId="362" xr:uid="{00000000-0005-0000-0000-000059010000}"/>
    <cellStyle name="Moneda 8 2 3 2" xfId="363" xr:uid="{00000000-0005-0000-0000-00005A010000}"/>
    <cellStyle name="Moneda 8 2 4" xfId="364" xr:uid="{00000000-0005-0000-0000-00005B010000}"/>
    <cellStyle name="Moneda 8 3" xfId="365" xr:uid="{00000000-0005-0000-0000-00005C010000}"/>
    <cellStyle name="Moneda 8 3 2" xfId="366" xr:uid="{00000000-0005-0000-0000-00005D010000}"/>
    <cellStyle name="Moneda 8 4" xfId="367" xr:uid="{00000000-0005-0000-0000-00005E010000}"/>
    <cellStyle name="Moneda 9" xfId="368" xr:uid="{00000000-0005-0000-0000-00005F010000}"/>
    <cellStyle name="Moneda 9 2" xfId="369" xr:uid="{00000000-0005-0000-0000-000060010000}"/>
    <cellStyle name="Moneda 9 2 2" xfId="370" xr:uid="{00000000-0005-0000-0000-000061010000}"/>
    <cellStyle name="Moneda 9 3" xfId="371" xr:uid="{00000000-0005-0000-0000-000062010000}"/>
    <cellStyle name="Neutral 2" xfId="372" xr:uid="{00000000-0005-0000-0000-000063010000}"/>
    <cellStyle name="Normal" xfId="0" builtinId="0"/>
    <cellStyle name="Normal 10" xfId="373" xr:uid="{00000000-0005-0000-0000-000065010000}"/>
    <cellStyle name="Normal 10 2" xfId="374" xr:uid="{00000000-0005-0000-0000-000066010000}"/>
    <cellStyle name="Normal 10 3" xfId="375" xr:uid="{00000000-0005-0000-0000-000067010000}"/>
    <cellStyle name="Normal 11" xfId="376" xr:uid="{00000000-0005-0000-0000-000068010000}"/>
    <cellStyle name="Normal 11 2" xfId="377" xr:uid="{00000000-0005-0000-0000-000069010000}"/>
    <cellStyle name="Normal 11 2 2" xfId="378" xr:uid="{00000000-0005-0000-0000-00006A010000}"/>
    <cellStyle name="Normal 11 2 2 2" xfId="379" xr:uid="{00000000-0005-0000-0000-00006B010000}"/>
    <cellStyle name="Normal 11 2 3" xfId="380" xr:uid="{00000000-0005-0000-0000-00006C010000}"/>
    <cellStyle name="Normal 11 3" xfId="381" xr:uid="{00000000-0005-0000-0000-00006D010000}"/>
    <cellStyle name="Normal 11 3 2" xfId="382" xr:uid="{00000000-0005-0000-0000-00006E010000}"/>
    <cellStyle name="Normal 11 4" xfId="383" xr:uid="{00000000-0005-0000-0000-00006F010000}"/>
    <cellStyle name="Normal 11 4 2" xfId="384" xr:uid="{00000000-0005-0000-0000-000070010000}"/>
    <cellStyle name="Normal 11 4 3" xfId="385" xr:uid="{00000000-0005-0000-0000-000071010000}"/>
    <cellStyle name="Normal 11 5" xfId="386" xr:uid="{00000000-0005-0000-0000-000072010000}"/>
    <cellStyle name="Normal 12" xfId="387" xr:uid="{00000000-0005-0000-0000-000073010000}"/>
    <cellStyle name="Normal 12 2" xfId="388" xr:uid="{00000000-0005-0000-0000-000074010000}"/>
    <cellStyle name="Normal 12 2 2 2" xfId="389" xr:uid="{00000000-0005-0000-0000-000075010000}"/>
    <cellStyle name="Normal 12 2 3" xfId="390" xr:uid="{00000000-0005-0000-0000-000076010000}"/>
    <cellStyle name="Normal 12 3" xfId="391" xr:uid="{00000000-0005-0000-0000-000077010000}"/>
    <cellStyle name="Normal 13" xfId="392" xr:uid="{00000000-0005-0000-0000-000078010000}"/>
    <cellStyle name="Normal 13 2" xfId="393" xr:uid="{00000000-0005-0000-0000-000079010000}"/>
    <cellStyle name="Normal 13 2 2" xfId="394" xr:uid="{00000000-0005-0000-0000-00007A010000}"/>
    <cellStyle name="Normal 13 2 2 2" xfId="395" xr:uid="{00000000-0005-0000-0000-00007B010000}"/>
    <cellStyle name="Normal 13 2 3" xfId="396" xr:uid="{00000000-0005-0000-0000-00007C010000}"/>
    <cellStyle name="Normal 13 3" xfId="397" xr:uid="{00000000-0005-0000-0000-00007D010000}"/>
    <cellStyle name="Normal 13 3 2" xfId="398" xr:uid="{00000000-0005-0000-0000-00007E010000}"/>
    <cellStyle name="Normal 13 4" xfId="399" xr:uid="{00000000-0005-0000-0000-00007F010000}"/>
    <cellStyle name="Normal 14" xfId="400" xr:uid="{00000000-0005-0000-0000-000080010000}"/>
    <cellStyle name="Normal 14 2" xfId="401" xr:uid="{00000000-0005-0000-0000-000081010000}"/>
    <cellStyle name="Normal 14 2 2" xfId="402" xr:uid="{00000000-0005-0000-0000-000082010000}"/>
    <cellStyle name="Normal 14 3" xfId="403" xr:uid="{00000000-0005-0000-0000-000083010000}"/>
    <cellStyle name="Normal 148" xfId="404" xr:uid="{00000000-0005-0000-0000-000084010000}"/>
    <cellStyle name="Normal 148 2" xfId="405" xr:uid="{00000000-0005-0000-0000-000085010000}"/>
    <cellStyle name="Normal 148 2 2" xfId="406" xr:uid="{00000000-0005-0000-0000-000086010000}"/>
    <cellStyle name="Normal 148 2 2 2" xfId="407" xr:uid="{00000000-0005-0000-0000-000087010000}"/>
    <cellStyle name="Normal 148 2 3" xfId="408" xr:uid="{00000000-0005-0000-0000-000088010000}"/>
    <cellStyle name="Normal 148 3" xfId="409" xr:uid="{00000000-0005-0000-0000-000089010000}"/>
    <cellStyle name="Normal 148 3 2" xfId="410" xr:uid="{00000000-0005-0000-0000-00008A010000}"/>
    <cellStyle name="Normal 148 4" xfId="411" xr:uid="{00000000-0005-0000-0000-00008B010000}"/>
    <cellStyle name="Normal 15" xfId="412" xr:uid="{00000000-0005-0000-0000-00008C010000}"/>
    <cellStyle name="Normal 15 2" xfId="413" xr:uid="{00000000-0005-0000-0000-00008D010000}"/>
    <cellStyle name="Normal 152" xfId="414" xr:uid="{00000000-0005-0000-0000-00008E010000}"/>
    <cellStyle name="Normal 152 2" xfId="415" xr:uid="{00000000-0005-0000-0000-00008F010000}"/>
    <cellStyle name="Normal 152 2 2" xfId="416" xr:uid="{00000000-0005-0000-0000-000090010000}"/>
    <cellStyle name="Normal 152 3" xfId="417" xr:uid="{00000000-0005-0000-0000-000091010000}"/>
    <cellStyle name="Normal 16" xfId="418" xr:uid="{00000000-0005-0000-0000-000092010000}"/>
    <cellStyle name="Normal 16 2" xfId="419" xr:uid="{00000000-0005-0000-0000-000093010000}"/>
    <cellStyle name="Normal 17" xfId="420" xr:uid="{00000000-0005-0000-0000-000094010000}"/>
    <cellStyle name="Normal 17 2" xfId="421" xr:uid="{00000000-0005-0000-0000-000095010000}"/>
    <cellStyle name="Normal 17 3" xfId="422" xr:uid="{00000000-0005-0000-0000-000096010000}"/>
    <cellStyle name="Normal 18" xfId="423" xr:uid="{00000000-0005-0000-0000-000097010000}"/>
    <cellStyle name="Normal 18 2" xfId="424" xr:uid="{00000000-0005-0000-0000-000098010000}"/>
    <cellStyle name="Normal 19" xfId="9" xr:uid="{00000000-0005-0000-0000-000099010000}"/>
    <cellStyle name="Normal 19 2" xfId="426" xr:uid="{00000000-0005-0000-0000-00009A010000}"/>
    <cellStyle name="Normal 19 3" xfId="425" xr:uid="{00000000-0005-0000-0000-00009B010000}"/>
    <cellStyle name="Normal 193" xfId="427" xr:uid="{00000000-0005-0000-0000-00009C010000}"/>
    <cellStyle name="Normal 2" xfId="428" xr:uid="{00000000-0005-0000-0000-00009D010000}"/>
    <cellStyle name="Normal 2 10 2 2" xfId="14" xr:uid="{00000000-0005-0000-0000-00009E010000}"/>
    <cellStyle name="Normal 2 10 3" xfId="5" xr:uid="{00000000-0005-0000-0000-00009F010000}"/>
    <cellStyle name="Normal 2 2" xfId="429" xr:uid="{00000000-0005-0000-0000-0000A0010000}"/>
    <cellStyle name="Normal 2 2 2" xfId="430" xr:uid="{00000000-0005-0000-0000-0000A1010000}"/>
    <cellStyle name="Normal 2 2 2 2" xfId="4" xr:uid="{00000000-0005-0000-0000-0000A2010000}"/>
    <cellStyle name="Normal 2 2 2 2 2 2" xfId="10" xr:uid="{00000000-0005-0000-0000-0000A3010000}"/>
    <cellStyle name="Normal 2 2 2 4" xfId="12" xr:uid="{00000000-0005-0000-0000-0000A4010000}"/>
    <cellStyle name="Normal 2 2 3" xfId="431" xr:uid="{00000000-0005-0000-0000-0000A5010000}"/>
    <cellStyle name="Normal 2 2 3 2" xfId="432" xr:uid="{00000000-0005-0000-0000-0000A6010000}"/>
    <cellStyle name="Normal 2 2 3 2 2" xfId="433" xr:uid="{00000000-0005-0000-0000-0000A7010000}"/>
    <cellStyle name="Normal 2 2 3 3" xfId="434" xr:uid="{00000000-0005-0000-0000-0000A8010000}"/>
    <cellStyle name="Normal 2 2 32" xfId="435" xr:uid="{00000000-0005-0000-0000-0000A9010000}"/>
    <cellStyle name="Normal 2 2 4" xfId="436" xr:uid="{00000000-0005-0000-0000-0000AA010000}"/>
    <cellStyle name="Normal 2 2 4 2" xfId="437" xr:uid="{00000000-0005-0000-0000-0000AB010000}"/>
    <cellStyle name="Normal 2 2 5" xfId="438" xr:uid="{00000000-0005-0000-0000-0000AC010000}"/>
    <cellStyle name="Normal 2 2 5 2 2" xfId="439" xr:uid="{00000000-0005-0000-0000-0000AD010000}"/>
    <cellStyle name="Normal 2 2 6" xfId="440" xr:uid="{00000000-0005-0000-0000-0000AE010000}"/>
    <cellStyle name="Normal 2 3" xfId="441" xr:uid="{00000000-0005-0000-0000-0000AF010000}"/>
    <cellStyle name="Normal 2 3 2" xfId="442" xr:uid="{00000000-0005-0000-0000-0000B0010000}"/>
    <cellStyle name="Normal 2 4" xfId="443" xr:uid="{00000000-0005-0000-0000-0000B1010000}"/>
    <cellStyle name="Normal 2 4 2" xfId="444" xr:uid="{00000000-0005-0000-0000-0000B2010000}"/>
    <cellStyle name="Normal 2 4 2 2" xfId="445" xr:uid="{00000000-0005-0000-0000-0000B3010000}"/>
    <cellStyle name="Normal 2 4 2 2 2" xfId="446" xr:uid="{00000000-0005-0000-0000-0000B4010000}"/>
    <cellStyle name="Normal 2 4 2 3" xfId="447" xr:uid="{00000000-0005-0000-0000-0000B5010000}"/>
    <cellStyle name="Normal 2 4 3" xfId="448" xr:uid="{00000000-0005-0000-0000-0000B6010000}"/>
    <cellStyle name="Normal 2 4 3 2" xfId="449" xr:uid="{00000000-0005-0000-0000-0000B7010000}"/>
    <cellStyle name="Normal 2 4 4" xfId="450" xr:uid="{00000000-0005-0000-0000-0000B8010000}"/>
    <cellStyle name="Normal 2 44" xfId="451" xr:uid="{00000000-0005-0000-0000-0000B9010000}"/>
    <cellStyle name="Normal 2 45" xfId="452" xr:uid="{00000000-0005-0000-0000-0000BA010000}"/>
    <cellStyle name="Normal 2 5" xfId="453" xr:uid="{00000000-0005-0000-0000-0000BB010000}"/>
    <cellStyle name="Normal 20" xfId="454" xr:uid="{00000000-0005-0000-0000-0000BC010000}"/>
    <cellStyle name="Normal 20 2" xfId="455" xr:uid="{00000000-0005-0000-0000-0000BD010000}"/>
    <cellStyle name="Normal 201" xfId="456" xr:uid="{00000000-0005-0000-0000-0000BE010000}"/>
    <cellStyle name="Normal 201 2" xfId="457" xr:uid="{00000000-0005-0000-0000-0000BF010000}"/>
    <cellStyle name="Normal 201 2 2" xfId="458" xr:uid="{00000000-0005-0000-0000-0000C0010000}"/>
    <cellStyle name="Normal 201 2 2 2" xfId="459" xr:uid="{00000000-0005-0000-0000-0000C1010000}"/>
    <cellStyle name="Normal 201 2 3" xfId="460" xr:uid="{00000000-0005-0000-0000-0000C2010000}"/>
    <cellStyle name="Normal 201 3" xfId="461" xr:uid="{00000000-0005-0000-0000-0000C3010000}"/>
    <cellStyle name="Normal 201 3 2" xfId="462" xr:uid="{00000000-0005-0000-0000-0000C4010000}"/>
    <cellStyle name="Normal 201 4" xfId="463" xr:uid="{00000000-0005-0000-0000-0000C5010000}"/>
    <cellStyle name="Normal 204 2" xfId="464" xr:uid="{00000000-0005-0000-0000-0000C6010000}"/>
    <cellStyle name="Normal 204 2 2" xfId="465" xr:uid="{00000000-0005-0000-0000-0000C7010000}"/>
    <cellStyle name="Normal 204 2 2 2" xfId="466" xr:uid="{00000000-0005-0000-0000-0000C8010000}"/>
    <cellStyle name="Normal 204 2 2 2 2" xfId="467" xr:uid="{00000000-0005-0000-0000-0000C9010000}"/>
    <cellStyle name="Normal 204 2 2 3" xfId="468" xr:uid="{00000000-0005-0000-0000-0000CA010000}"/>
    <cellStyle name="Normal 204 2 3" xfId="469" xr:uid="{00000000-0005-0000-0000-0000CB010000}"/>
    <cellStyle name="Normal 204 2 3 2" xfId="470" xr:uid="{00000000-0005-0000-0000-0000CC010000}"/>
    <cellStyle name="Normal 204 2 4" xfId="471" xr:uid="{00000000-0005-0000-0000-0000CD010000}"/>
    <cellStyle name="Normal 21" xfId="472" xr:uid="{00000000-0005-0000-0000-0000CE010000}"/>
    <cellStyle name="Normal 21 2" xfId="473" xr:uid="{00000000-0005-0000-0000-0000CF010000}"/>
    <cellStyle name="Normal 21 3" xfId="474" xr:uid="{00000000-0005-0000-0000-0000D0010000}"/>
    <cellStyle name="Normal 21 3 2" xfId="475" xr:uid="{00000000-0005-0000-0000-0000D1010000}"/>
    <cellStyle name="Normal 214" xfId="476" xr:uid="{00000000-0005-0000-0000-0000D2010000}"/>
    <cellStyle name="Normal 214 2" xfId="477" xr:uid="{00000000-0005-0000-0000-0000D3010000}"/>
    <cellStyle name="Normal 217" xfId="478" xr:uid="{00000000-0005-0000-0000-0000D4010000}"/>
    <cellStyle name="Normal 217 2" xfId="479" xr:uid="{00000000-0005-0000-0000-0000D5010000}"/>
    <cellStyle name="Normal 22" xfId="480" xr:uid="{00000000-0005-0000-0000-0000D6010000}"/>
    <cellStyle name="Normal 22 2" xfId="481" xr:uid="{00000000-0005-0000-0000-0000D7010000}"/>
    <cellStyle name="Normal 23" xfId="482" xr:uid="{00000000-0005-0000-0000-0000D8010000}"/>
    <cellStyle name="Normal 23 2" xfId="483" xr:uid="{00000000-0005-0000-0000-0000D9010000}"/>
    <cellStyle name="Normal 24" xfId="484" xr:uid="{00000000-0005-0000-0000-0000DA010000}"/>
    <cellStyle name="Normal 24 2" xfId="485" xr:uid="{00000000-0005-0000-0000-0000DB010000}"/>
    <cellStyle name="Normal 25" xfId="486" xr:uid="{00000000-0005-0000-0000-0000DC010000}"/>
    <cellStyle name="Normal 25 2" xfId="487" xr:uid="{00000000-0005-0000-0000-0000DD010000}"/>
    <cellStyle name="Normal 26" xfId="488" xr:uid="{00000000-0005-0000-0000-0000DE010000}"/>
    <cellStyle name="Normal 26 2" xfId="489" xr:uid="{00000000-0005-0000-0000-0000DF010000}"/>
    <cellStyle name="Normal 27" xfId="490" xr:uid="{00000000-0005-0000-0000-0000E0010000}"/>
    <cellStyle name="Normal 27 2" xfId="491" xr:uid="{00000000-0005-0000-0000-0000E1010000}"/>
    <cellStyle name="Normal 28" xfId="492" xr:uid="{00000000-0005-0000-0000-0000E2010000}"/>
    <cellStyle name="Normal 28 2" xfId="493" xr:uid="{00000000-0005-0000-0000-0000E3010000}"/>
    <cellStyle name="Normal 29" xfId="494" xr:uid="{00000000-0005-0000-0000-0000E4010000}"/>
    <cellStyle name="Normal 29 2" xfId="495" xr:uid="{00000000-0005-0000-0000-0000E5010000}"/>
    <cellStyle name="Normal 3" xfId="496" xr:uid="{00000000-0005-0000-0000-0000E6010000}"/>
    <cellStyle name="Normal 3 11" xfId="3" xr:uid="{00000000-0005-0000-0000-0000E7010000}"/>
    <cellStyle name="Normal 3 11 2" xfId="16" xr:uid="{00000000-0005-0000-0000-0000E8010000}"/>
    <cellStyle name="Normal 3 2" xfId="497" xr:uid="{00000000-0005-0000-0000-0000E9010000}"/>
    <cellStyle name="Normal 3 2 4" xfId="2" xr:uid="{00000000-0005-0000-0000-0000EA010000}"/>
    <cellStyle name="Normal 3 2 4 3" xfId="13" xr:uid="{00000000-0005-0000-0000-0000EB010000}"/>
    <cellStyle name="Normal 30" xfId="498" xr:uid="{00000000-0005-0000-0000-0000EC010000}"/>
    <cellStyle name="Normal 30 2" xfId="499" xr:uid="{00000000-0005-0000-0000-0000ED010000}"/>
    <cellStyle name="Normal 31" xfId="500" xr:uid="{00000000-0005-0000-0000-0000EE010000}"/>
    <cellStyle name="Normal 31 2" xfId="501" xr:uid="{00000000-0005-0000-0000-0000EF010000}"/>
    <cellStyle name="Normal 32" xfId="502" xr:uid="{00000000-0005-0000-0000-0000F0010000}"/>
    <cellStyle name="Normal 32 2" xfId="503" xr:uid="{00000000-0005-0000-0000-0000F1010000}"/>
    <cellStyle name="Normal 33" xfId="504" xr:uid="{00000000-0005-0000-0000-0000F2010000}"/>
    <cellStyle name="Normal 33 2" xfId="505" xr:uid="{00000000-0005-0000-0000-0000F3010000}"/>
    <cellStyle name="Normal 34" xfId="506" xr:uid="{00000000-0005-0000-0000-0000F4010000}"/>
    <cellStyle name="Normal 34 2" xfId="507" xr:uid="{00000000-0005-0000-0000-0000F5010000}"/>
    <cellStyle name="Normal 35" xfId="508" xr:uid="{00000000-0005-0000-0000-0000F6010000}"/>
    <cellStyle name="Normal 35 2" xfId="509" xr:uid="{00000000-0005-0000-0000-0000F7010000}"/>
    <cellStyle name="Normal 36" xfId="510" xr:uid="{00000000-0005-0000-0000-0000F8010000}"/>
    <cellStyle name="Normal 36 2" xfId="511" xr:uid="{00000000-0005-0000-0000-0000F9010000}"/>
    <cellStyle name="Normal 37" xfId="512" xr:uid="{00000000-0005-0000-0000-0000FA010000}"/>
    <cellStyle name="Normal 37 2" xfId="513" xr:uid="{00000000-0005-0000-0000-0000FB010000}"/>
    <cellStyle name="Normal 38" xfId="514" xr:uid="{00000000-0005-0000-0000-0000FC010000}"/>
    <cellStyle name="Normal 38 2" xfId="515" xr:uid="{00000000-0005-0000-0000-0000FD010000}"/>
    <cellStyle name="Normal 39" xfId="516" xr:uid="{00000000-0005-0000-0000-0000FE010000}"/>
    <cellStyle name="Normal 39 2" xfId="517" xr:uid="{00000000-0005-0000-0000-0000FF010000}"/>
    <cellStyle name="Normal 4" xfId="518" xr:uid="{00000000-0005-0000-0000-000000020000}"/>
    <cellStyle name="Normal 4 2" xfId="519" xr:uid="{00000000-0005-0000-0000-000001020000}"/>
    <cellStyle name="Normal 4 2 2 2 2 12" xfId="520" xr:uid="{00000000-0005-0000-0000-000002020000}"/>
    <cellStyle name="Normal 4 2 2 2 2 12 2" xfId="521" xr:uid="{00000000-0005-0000-0000-000003020000}"/>
    <cellStyle name="Normal 4 3" xfId="522" xr:uid="{00000000-0005-0000-0000-000004020000}"/>
    <cellStyle name="Normal 40" xfId="523" xr:uid="{00000000-0005-0000-0000-000005020000}"/>
    <cellStyle name="Normal 40 2" xfId="524" xr:uid="{00000000-0005-0000-0000-000006020000}"/>
    <cellStyle name="Normal 41" xfId="525" xr:uid="{00000000-0005-0000-0000-000007020000}"/>
    <cellStyle name="Normal 41 2" xfId="526" xr:uid="{00000000-0005-0000-0000-000008020000}"/>
    <cellStyle name="Normal 42" xfId="527" xr:uid="{00000000-0005-0000-0000-000009020000}"/>
    <cellStyle name="Normal 42 2" xfId="528" xr:uid="{00000000-0005-0000-0000-00000A020000}"/>
    <cellStyle name="Normal 43" xfId="529" xr:uid="{00000000-0005-0000-0000-00000B020000}"/>
    <cellStyle name="Normal 43 2" xfId="530" xr:uid="{00000000-0005-0000-0000-00000C020000}"/>
    <cellStyle name="Normal 44" xfId="531" xr:uid="{00000000-0005-0000-0000-00000D020000}"/>
    <cellStyle name="Normal 44 2" xfId="532" xr:uid="{00000000-0005-0000-0000-00000E020000}"/>
    <cellStyle name="Normal 45" xfId="533" xr:uid="{00000000-0005-0000-0000-00000F020000}"/>
    <cellStyle name="Normal 46" xfId="534" xr:uid="{00000000-0005-0000-0000-000010020000}"/>
    <cellStyle name="Normal 47" xfId="26" xr:uid="{00000000-0005-0000-0000-000011020000}"/>
    <cellStyle name="Normal 5" xfId="535" xr:uid="{00000000-0005-0000-0000-000012020000}"/>
    <cellStyle name="Normal 5 2" xfId="536" xr:uid="{00000000-0005-0000-0000-000013020000}"/>
    <cellStyle name="Normal 5 2 2" xfId="537" xr:uid="{00000000-0005-0000-0000-000014020000}"/>
    <cellStyle name="Normal 5 2 2 2" xfId="538" xr:uid="{00000000-0005-0000-0000-000015020000}"/>
    <cellStyle name="Normal 5 2 2 2 2" xfId="539" xr:uid="{00000000-0005-0000-0000-000016020000}"/>
    <cellStyle name="Normal 5 2 2 2 2 2" xfId="540" xr:uid="{00000000-0005-0000-0000-000017020000}"/>
    <cellStyle name="Normal 5 2 2 2 3" xfId="541" xr:uid="{00000000-0005-0000-0000-000018020000}"/>
    <cellStyle name="Normal 5 2 2 3" xfId="542" xr:uid="{00000000-0005-0000-0000-000019020000}"/>
    <cellStyle name="Normal 5 2 2 3 2" xfId="543" xr:uid="{00000000-0005-0000-0000-00001A020000}"/>
    <cellStyle name="Normal 5 2 2 4" xfId="544" xr:uid="{00000000-0005-0000-0000-00001B020000}"/>
    <cellStyle name="Normal 5 3" xfId="545" xr:uid="{00000000-0005-0000-0000-00001C020000}"/>
    <cellStyle name="Normal 5 3 2" xfId="546" xr:uid="{00000000-0005-0000-0000-00001D020000}"/>
    <cellStyle name="Normal 5 3 2 2" xfId="547" xr:uid="{00000000-0005-0000-0000-00001E020000}"/>
    <cellStyle name="Normal 5 3 2 2 2" xfId="548" xr:uid="{00000000-0005-0000-0000-00001F020000}"/>
    <cellStyle name="Normal 5 3 2 3" xfId="549" xr:uid="{00000000-0005-0000-0000-000020020000}"/>
    <cellStyle name="Normal 5 3 3" xfId="550" xr:uid="{00000000-0005-0000-0000-000021020000}"/>
    <cellStyle name="Normal 5 3 3 2" xfId="551" xr:uid="{00000000-0005-0000-0000-000022020000}"/>
    <cellStyle name="Normal 5 3 4" xfId="552" xr:uid="{00000000-0005-0000-0000-000023020000}"/>
    <cellStyle name="Normal 5 4" xfId="553" xr:uid="{00000000-0005-0000-0000-000024020000}"/>
    <cellStyle name="Normal 6" xfId="554" xr:uid="{00000000-0005-0000-0000-000025020000}"/>
    <cellStyle name="Normal 6 2" xfId="555" xr:uid="{00000000-0005-0000-0000-000026020000}"/>
    <cellStyle name="Normal 6 3" xfId="556" xr:uid="{00000000-0005-0000-0000-000027020000}"/>
    <cellStyle name="Normal 7" xfId="557" xr:uid="{00000000-0005-0000-0000-000028020000}"/>
    <cellStyle name="Normal 7 2" xfId="558" xr:uid="{00000000-0005-0000-0000-000029020000}"/>
    <cellStyle name="Normal 7 3" xfId="559" xr:uid="{00000000-0005-0000-0000-00002A020000}"/>
    <cellStyle name="Normal 8" xfId="560" xr:uid="{00000000-0005-0000-0000-00002B020000}"/>
    <cellStyle name="Normal 8 2" xfId="561" xr:uid="{00000000-0005-0000-0000-00002C020000}"/>
    <cellStyle name="Normal 8 2 3 2" xfId="562" xr:uid="{00000000-0005-0000-0000-00002D020000}"/>
    <cellStyle name="Normal 8 3" xfId="563" xr:uid="{00000000-0005-0000-0000-00002E020000}"/>
    <cellStyle name="Normal 9" xfId="564" xr:uid="{00000000-0005-0000-0000-00002F020000}"/>
    <cellStyle name="Normal 9 2" xfId="565" xr:uid="{00000000-0005-0000-0000-000030020000}"/>
    <cellStyle name="Normal 9 2 2" xfId="566" xr:uid="{00000000-0005-0000-0000-000031020000}"/>
    <cellStyle name="Normal 9 3" xfId="567" xr:uid="{00000000-0005-0000-0000-000032020000}"/>
    <cellStyle name="Normal_modelo ACTA OBRA y MODIFICACION" xfId="21" xr:uid="{00000000-0005-0000-0000-000033020000}"/>
    <cellStyle name="Notas 2" xfId="568" xr:uid="{00000000-0005-0000-0000-000034020000}"/>
    <cellStyle name="Notas 2 2" xfId="569" xr:uid="{00000000-0005-0000-0000-000035020000}"/>
    <cellStyle name="Porcentaje" xfId="597" builtinId="5"/>
    <cellStyle name="Porcentaje 10" xfId="571" xr:uid="{00000000-0005-0000-0000-000037020000}"/>
    <cellStyle name="Porcentaje 10 2" xfId="572" xr:uid="{00000000-0005-0000-0000-000038020000}"/>
    <cellStyle name="Porcentaje 10 3" xfId="573" xr:uid="{00000000-0005-0000-0000-000039020000}"/>
    <cellStyle name="Porcentaje 12" xfId="574" xr:uid="{00000000-0005-0000-0000-00003A020000}"/>
    <cellStyle name="Porcentaje 12 2" xfId="575" xr:uid="{00000000-0005-0000-0000-00003B020000}"/>
    <cellStyle name="Porcentaje 12 2 2" xfId="576" xr:uid="{00000000-0005-0000-0000-00003C020000}"/>
    <cellStyle name="Porcentaje 12 2 2 2" xfId="577" xr:uid="{00000000-0005-0000-0000-00003D020000}"/>
    <cellStyle name="Porcentaje 12 2 3" xfId="578" xr:uid="{00000000-0005-0000-0000-00003E020000}"/>
    <cellStyle name="Porcentaje 12 3" xfId="579" xr:uid="{00000000-0005-0000-0000-00003F020000}"/>
    <cellStyle name="Porcentaje 12 3 2" xfId="580" xr:uid="{00000000-0005-0000-0000-000040020000}"/>
    <cellStyle name="Porcentaje 12 4" xfId="581" xr:uid="{00000000-0005-0000-0000-000041020000}"/>
    <cellStyle name="Porcentaje 15" xfId="582" xr:uid="{00000000-0005-0000-0000-000042020000}"/>
    <cellStyle name="Porcentaje 15 2" xfId="583" xr:uid="{00000000-0005-0000-0000-000043020000}"/>
    <cellStyle name="Porcentaje 2" xfId="8" xr:uid="{00000000-0005-0000-0000-000044020000}"/>
    <cellStyle name="Porcentaje 2 10" xfId="18" xr:uid="{00000000-0005-0000-0000-000045020000}"/>
    <cellStyle name="Porcentaje 2 2" xfId="585" xr:uid="{00000000-0005-0000-0000-000046020000}"/>
    <cellStyle name="Porcentaje 2 3" xfId="586" xr:uid="{00000000-0005-0000-0000-000047020000}"/>
    <cellStyle name="Porcentaje 2 4" xfId="584" xr:uid="{00000000-0005-0000-0000-000048020000}"/>
    <cellStyle name="Porcentaje 3" xfId="587" xr:uid="{00000000-0005-0000-0000-000049020000}"/>
    <cellStyle name="Porcentaje 4" xfId="588" xr:uid="{00000000-0005-0000-0000-00004A020000}"/>
    <cellStyle name="Porcentaje 5" xfId="589" xr:uid="{00000000-0005-0000-0000-00004B020000}"/>
    <cellStyle name="Porcentaje 6" xfId="590" xr:uid="{00000000-0005-0000-0000-00004C020000}"/>
    <cellStyle name="Porcentaje 6 2" xfId="591" xr:uid="{00000000-0005-0000-0000-00004D020000}"/>
    <cellStyle name="Porcentaje 7" xfId="570" xr:uid="{00000000-0005-0000-0000-00004E020000}"/>
    <cellStyle name="Salida 2" xfId="592" xr:uid="{00000000-0005-0000-0000-00004F020000}"/>
    <cellStyle name="Texto de advertencia 2" xfId="593" xr:uid="{00000000-0005-0000-0000-000050020000}"/>
    <cellStyle name="Texto explicativo 2" xfId="594" xr:uid="{00000000-0005-0000-0000-000051020000}"/>
    <cellStyle name="Título 2" xfId="24" builtinId="17" customBuiltin="1"/>
    <cellStyle name="Título 3" xfId="25" builtinId="18" customBuiltin="1"/>
    <cellStyle name="Título 4" xfId="595" xr:uid="{00000000-0005-0000-0000-000054020000}"/>
    <cellStyle name="Total 2" xfId="596" xr:uid="{00000000-0005-0000-0000-000055020000}"/>
  </cellStyles>
  <dxfs count="59">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auto="1"/>
      </font>
      <fill>
        <patternFill>
          <bgColor theme="5" tint="0.79998168889431442"/>
        </patternFill>
      </fill>
    </dxf>
    <dxf>
      <font>
        <color theme="0"/>
      </font>
      <fill>
        <patternFill>
          <bgColor rgb="FFC00000"/>
        </patternFill>
      </fill>
    </dxf>
    <dxf>
      <font>
        <color auto="1"/>
      </font>
      <fill>
        <patternFill>
          <bgColor theme="5" tint="0.79998168889431442"/>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270165</xdr:colOff>
      <xdr:row>2</xdr:row>
      <xdr:rowOff>110837</xdr:rowOff>
    </xdr:from>
    <xdr:to>
      <xdr:col>3</xdr:col>
      <xdr:colOff>825500</xdr:colOff>
      <xdr:row>5</xdr:row>
      <xdr:rowOff>277091</xdr:rowOff>
    </xdr:to>
    <xdr:pic>
      <xdr:nvPicPr>
        <xdr:cNvPr id="2" name="Imagen 1">
          <a:extLst>
            <a:ext uri="{FF2B5EF4-FFF2-40B4-BE49-F238E27FC236}">
              <a16:creationId xmlns:a16="http://schemas.microsoft.com/office/drawing/2014/main" id="{D2C7A447-7903-4D8D-924B-832431B259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65" y="517237"/>
          <a:ext cx="1545935" cy="152746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574965</xdr:colOff>
      <xdr:row>2</xdr:row>
      <xdr:rowOff>110837</xdr:rowOff>
    </xdr:from>
    <xdr:to>
      <xdr:col>4</xdr:col>
      <xdr:colOff>476249</xdr:colOff>
      <xdr:row>6</xdr:row>
      <xdr:rowOff>54429</xdr:rowOff>
    </xdr:to>
    <xdr:pic>
      <xdr:nvPicPr>
        <xdr:cNvPr id="2" name="Imagen 1">
          <a:extLst>
            <a:ext uri="{FF2B5EF4-FFF2-40B4-BE49-F238E27FC236}">
              <a16:creationId xmlns:a16="http://schemas.microsoft.com/office/drawing/2014/main" id="{02EB6D73-EDE6-4E2D-AA77-0CD65F83F5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8" y="478230"/>
          <a:ext cx="1629391" cy="16716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96819-A018-4D01-8FD9-9EE7CF599A7D}"/>
            </a:ext>
          </a:extLst>
        </xdr:cNvPr>
        <xdr:cNvSpPr/>
      </xdr:nvSpPr>
      <xdr:spPr bwMode="auto">
        <a:xfrm>
          <a:off x="411480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812D50-7F07-4784-ADC3-7CEBC275F39E}"/>
            </a:ext>
          </a:extLst>
        </xdr:cNvPr>
        <xdr:cNvSpPr/>
      </xdr:nvSpPr>
      <xdr:spPr bwMode="auto">
        <a:xfrm>
          <a:off x="728472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90A34590-2D50-4955-8AC6-AB2C6F035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563" y="1157695"/>
          <a:ext cx="1043397" cy="122736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65"/>
  <sheetViews>
    <sheetView showGridLines="0" zoomScale="40" zoomScaleNormal="40" workbookViewId="0"/>
  </sheetViews>
  <sheetFormatPr baseColWidth="10" defaultColWidth="12.6640625" defaultRowHeight="14.4"/>
  <cols>
    <col min="1" max="2" width="3.44140625" customWidth="1"/>
    <col min="3" max="3" width="14.44140625" customWidth="1"/>
    <col min="4" max="4" width="13.33203125" style="120" customWidth="1"/>
    <col min="5" max="6" width="20.33203125" customWidth="1"/>
    <col min="7" max="7" width="91.33203125" style="121" customWidth="1"/>
    <col min="8" max="8" width="25.33203125" style="121" customWidth="1"/>
    <col min="9" max="9" width="15.77734375" style="122" customWidth="1"/>
    <col min="10" max="10" width="18.88671875" customWidth="1"/>
    <col min="11" max="11" width="23.88671875" customWidth="1"/>
    <col min="12" max="12" width="33" customWidth="1"/>
    <col min="13" max="14" width="3.44140625" customWidth="1"/>
    <col min="15" max="15" width="24.44140625" customWidth="1"/>
    <col min="16" max="16" width="23" customWidth="1"/>
    <col min="17" max="17" width="20" style="123" customWidth="1"/>
    <col min="18" max="19" width="15.44140625" customWidth="1"/>
    <col min="20" max="27" width="11.44140625" customWidth="1"/>
  </cols>
  <sheetData>
    <row r="1" spans="1:27" ht="15" thickBot="1">
      <c r="A1" s="23"/>
      <c r="B1" s="23"/>
      <c r="C1" s="23"/>
      <c r="D1" s="24"/>
      <c r="E1" s="23"/>
      <c r="F1" s="23"/>
      <c r="G1" s="25"/>
      <c r="H1" s="26"/>
      <c r="I1" s="23"/>
      <c r="J1" s="23"/>
      <c r="K1" s="23"/>
      <c r="L1" s="23"/>
      <c r="M1" s="23"/>
      <c r="N1" s="23"/>
      <c r="O1" s="2"/>
      <c r="P1" s="1"/>
      <c r="Q1" s="3"/>
      <c r="T1" s="1"/>
      <c r="U1" s="1"/>
      <c r="V1" s="1"/>
      <c r="W1" s="1"/>
      <c r="X1" s="1"/>
      <c r="Y1" s="1"/>
      <c r="Z1" s="1"/>
      <c r="AA1" s="1"/>
    </row>
    <row r="2" spans="1:27" ht="16.8" thickTop="1" thickBot="1">
      <c r="A2" s="27"/>
      <c r="B2" s="28"/>
      <c r="C2" s="29"/>
      <c r="D2" s="30"/>
      <c r="E2" s="31"/>
      <c r="F2" s="29"/>
      <c r="G2" s="32"/>
      <c r="H2" s="33"/>
      <c r="I2" s="29"/>
      <c r="J2" s="29"/>
      <c r="K2" s="29"/>
      <c r="L2" s="29"/>
      <c r="M2" s="34"/>
      <c r="N2" s="52"/>
      <c r="O2" s="2"/>
      <c r="P2" s="1"/>
      <c r="Q2" s="3"/>
      <c r="T2" s="1"/>
      <c r="U2" s="1"/>
      <c r="V2" s="1"/>
      <c r="W2" s="1"/>
      <c r="X2" s="1"/>
      <c r="Y2" s="1"/>
      <c r="Z2" s="1"/>
      <c r="AA2" s="1"/>
    </row>
    <row r="3" spans="1:27" ht="45" customHeight="1">
      <c r="A3" s="27"/>
      <c r="B3" s="38"/>
      <c r="C3" s="39"/>
      <c r="D3" s="40"/>
      <c r="E3" s="40"/>
      <c r="F3" s="41" t="s">
        <v>0</v>
      </c>
      <c r="G3" s="41"/>
      <c r="H3" s="41"/>
      <c r="I3" s="41"/>
      <c r="J3" s="41"/>
      <c r="K3" s="41"/>
      <c r="L3" s="42"/>
      <c r="M3" s="43"/>
      <c r="N3" s="52"/>
      <c r="O3" s="2"/>
      <c r="P3" s="1"/>
      <c r="Q3" s="3"/>
      <c r="T3" s="1"/>
      <c r="U3" s="1"/>
      <c r="V3" s="1"/>
      <c r="W3" s="1"/>
      <c r="X3" s="1"/>
      <c r="Y3" s="1"/>
      <c r="Z3" s="1"/>
      <c r="AA3" s="1"/>
    </row>
    <row r="4" spans="1:27" ht="14.4" customHeight="1">
      <c r="A4" s="27"/>
      <c r="B4" s="38"/>
      <c r="C4" s="46"/>
      <c r="D4" s="23"/>
      <c r="E4" s="23"/>
      <c r="F4" s="343" t="s">
        <v>309</v>
      </c>
      <c r="G4" s="47"/>
      <c r="H4" s="47"/>
      <c r="I4" s="47"/>
      <c r="J4" s="47"/>
      <c r="K4" s="47"/>
      <c r="L4" s="48"/>
      <c r="M4" s="43"/>
      <c r="N4" s="52"/>
      <c r="O4" s="2"/>
      <c r="P4" s="1"/>
      <c r="Q4" s="3"/>
      <c r="T4" s="1"/>
      <c r="U4" s="1"/>
      <c r="V4" s="1"/>
      <c r="W4" s="1"/>
      <c r="X4" s="1"/>
      <c r="Y4" s="1"/>
      <c r="Z4" s="1"/>
      <c r="AA4" s="1"/>
    </row>
    <row r="5" spans="1:27" ht="48" customHeight="1">
      <c r="A5" s="27"/>
      <c r="B5" s="38"/>
      <c r="C5" s="49"/>
      <c r="D5" s="23"/>
      <c r="E5" s="23"/>
      <c r="F5" s="47" t="s">
        <v>311</v>
      </c>
      <c r="G5" s="47"/>
      <c r="H5" s="47"/>
      <c r="I5" s="47"/>
      <c r="J5" s="47"/>
      <c r="K5" s="47"/>
      <c r="L5" s="48"/>
      <c r="M5" s="43"/>
      <c r="N5" s="52"/>
      <c r="O5" s="2"/>
      <c r="P5" s="1"/>
      <c r="Q5" s="3"/>
      <c r="T5" s="1"/>
      <c r="U5" s="1"/>
      <c r="V5" s="1"/>
      <c r="W5" s="1"/>
      <c r="X5" s="1"/>
      <c r="Y5" s="1"/>
      <c r="Z5" s="1"/>
      <c r="AA5" s="1"/>
    </row>
    <row r="6" spans="1:27" ht="27.75" customHeight="1">
      <c r="A6" s="27"/>
      <c r="B6" s="38"/>
      <c r="C6" s="46"/>
      <c r="D6" s="23"/>
      <c r="E6" s="23"/>
      <c r="F6" s="328" t="s">
        <v>90</v>
      </c>
      <c r="G6" s="326"/>
      <c r="H6" s="326"/>
      <c r="I6" s="326"/>
      <c r="J6" s="326"/>
      <c r="K6" s="326"/>
      <c r="L6" s="327"/>
      <c r="M6" s="43"/>
      <c r="N6" s="52"/>
      <c r="O6" s="2"/>
      <c r="P6" s="1"/>
      <c r="Q6" s="3"/>
      <c r="T6" s="1"/>
      <c r="U6" s="1"/>
      <c r="V6" s="1"/>
      <c r="W6" s="1"/>
      <c r="X6" s="1"/>
      <c r="Y6" s="1"/>
      <c r="Z6" s="1"/>
      <c r="AA6" s="1"/>
    </row>
    <row r="7" spans="1:27" ht="30.75" customHeight="1" thickBot="1">
      <c r="A7" s="27"/>
      <c r="B7" s="38"/>
      <c r="C7" s="438"/>
      <c r="D7" s="439"/>
      <c r="E7" s="439"/>
      <c r="F7" s="439"/>
      <c r="G7" s="439"/>
      <c r="H7" s="439"/>
      <c r="I7" s="439"/>
      <c r="J7" s="439"/>
      <c r="K7" s="439"/>
      <c r="L7" s="440"/>
      <c r="M7" s="43"/>
      <c r="N7" s="52"/>
      <c r="O7" s="1"/>
      <c r="P7" s="3"/>
      <c r="Q7"/>
      <c r="S7" s="1"/>
      <c r="T7" s="1"/>
      <c r="U7" s="1"/>
      <c r="V7" s="1"/>
      <c r="W7" s="1"/>
      <c r="X7" s="1"/>
      <c r="Y7" s="1"/>
      <c r="Z7" s="1"/>
    </row>
    <row r="8" spans="1:27" ht="16.2" thickBot="1">
      <c r="A8" s="27"/>
      <c r="B8" s="38"/>
      <c r="C8" s="50"/>
      <c r="D8" s="23"/>
      <c r="E8" s="23"/>
      <c r="F8" s="23"/>
      <c r="G8" s="23"/>
      <c r="H8" s="23"/>
      <c r="I8" s="23"/>
      <c r="J8" s="23"/>
      <c r="K8" s="23"/>
      <c r="L8" s="51"/>
      <c r="M8" s="43"/>
      <c r="N8" s="52"/>
      <c r="O8" s="1"/>
      <c r="P8" s="3"/>
      <c r="Q8"/>
      <c r="S8" s="1"/>
      <c r="T8" s="1"/>
      <c r="U8" s="1"/>
      <c r="V8" s="1"/>
      <c r="W8" s="1"/>
      <c r="X8" s="1"/>
      <c r="Y8" s="1"/>
      <c r="Z8" s="1"/>
    </row>
    <row r="9" spans="1:27" ht="31.95" customHeight="1" thickBot="1">
      <c r="A9" s="52"/>
      <c r="B9" s="38"/>
      <c r="C9" s="426" t="s">
        <v>215</v>
      </c>
      <c r="D9" s="427"/>
      <c r="E9" s="427"/>
      <c r="F9" s="427"/>
      <c r="G9" s="427"/>
      <c r="H9" s="427"/>
      <c r="I9" s="427"/>
      <c r="J9" s="427"/>
      <c r="K9" s="427"/>
      <c r="L9" s="428"/>
      <c r="M9" s="43"/>
      <c r="N9" s="52"/>
      <c r="O9" s="64"/>
      <c r="P9" s="3"/>
      <c r="Q9"/>
      <c r="S9" s="1"/>
      <c r="T9" s="1"/>
      <c r="U9" s="1"/>
      <c r="V9" s="1"/>
      <c r="W9" s="1"/>
      <c r="X9" s="1"/>
      <c r="Y9" s="1"/>
      <c r="Z9" s="1"/>
    </row>
    <row r="10" spans="1:27" ht="31.95" customHeight="1">
      <c r="A10" s="52"/>
      <c r="B10" s="38"/>
      <c r="C10" s="53" t="s">
        <v>1</v>
      </c>
      <c r="D10" s="429" t="s">
        <v>9</v>
      </c>
      <c r="E10" s="54" t="s">
        <v>2</v>
      </c>
      <c r="F10" s="55"/>
      <c r="G10" s="431" t="s">
        <v>10</v>
      </c>
      <c r="H10" s="433" t="s">
        <v>4</v>
      </c>
      <c r="I10" s="434" t="s">
        <v>5</v>
      </c>
      <c r="J10" s="419" t="s">
        <v>95</v>
      </c>
      <c r="K10" s="419" t="s">
        <v>96</v>
      </c>
      <c r="L10" s="421" t="s">
        <v>6</v>
      </c>
      <c r="M10" s="43"/>
      <c r="N10" s="52"/>
      <c r="O10" s="64"/>
      <c r="P10" s="3"/>
      <c r="Q10"/>
      <c r="S10" s="1"/>
      <c r="T10" s="1"/>
      <c r="U10" s="1"/>
      <c r="V10" s="1"/>
      <c r="W10" s="1"/>
      <c r="X10" s="1"/>
      <c r="Y10" s="1"/>
      <c r="Z10" s="1"/>
    </row>
    <row r="11" spans="1:27" ht="31.95" customHeight="1" thickBot="1">
      <c r="A11" s="52"/>
      <c r="B11" s="38"/>
      <c r="C11" s="56"/>
      <c r="D11" s="430"/>
      <c r="E11" s="57" t="s">
        <v>7</v>
      </c>
      <c r="F11" s="57" t="s">
        <v>8</v>
      </c>
      <c r="G11" s="432"/>
      <c r="H11" s="430"/>
      <c r="I11" s="435"/>
      <c r="J11" s="420"/>
      <c r="K11" s="420"/>
      <c r="L11" s="422"/>
      <c r="M11" s="43"/>
      <c r="N11" s="52"/>
      <c r="O11" s="64"/>
      <c r="P11" s="3"/>
      <c r="Q11"/>
      <c r="S11" s="1"/>
      <c r="T11" s="1"/>
      <c r="U11" s="1"/>
      <c r="V11" s="1"/>
      <c r="W11" s="1"/>
      <c r="X11" s="1"/>
      <c r="Y11" s="1"/>
      <c r="Z11" s="1"/>
    </row>
    <row r="12" spans="1:27" ht="16.05" customHeight="1" thickBot="1">
      <c r="A12" s="27"/>
      <c r="B12" s="38"/>
      <c r="C12" s="50"/>
      <c r="D12" s="50"/>
      <c r="E12" s="50"/>
      <c r="F12" s="50"/>
      <c r="G12" s="50"/>
      <c r="H12" s="50"/>
      <c r="I12" s="50"/>
      <c r="J12" s="50"/>
      <c r="K12" s="50"/>
      <c r="L12" s="50"/>
      <c r="M12" s="43"/>
      <c r="N12" s="52"/>
      <c r="O12" s="64"/>
      <c r="P12" s="3"/>
      <c r="Q12"/>
      <c r="S12" s="1"/>
      <c r="T12" s="1"/>
      <c r="U12" s="1"/>
      <c r="V12" s="1"/>
      <c r="W12" s="1"/>
      <c r="X12" s="1"/>
      <c r="Y12" s="1"/>
      <c r="Z12" s="1"/>
    </row>
    <row r="13" spans="1:27" ht="48" customHeight="1">
      <c r="A13" s="21"/>
      <c r="B13" s="60"/>
      <c r="C13" s="376"/>
      <c r="D13" s="377"/>
      <c r="E13" s="377"/>
      <c r="F13" s="377"/>
      <c r="G13" s="378" t="s">
        <v>226</v>
      </c>
      <c r="H13" s="379" t="s">
        <v>23</v>
      </c>
      <c r="I13" s="379">
        <v>63672</v>
      </c>
      <c r="J13" s="380">
        <v>142</v>
      </c>
      <c r="K13" s="381">
        <v>1.1000000000000001</v>
      </c>
      <c r="L13" s="382">
        <v>9945566</v>
      </c>
      <c r="M13" s="61"/>
      <c r="N13" s="340"/>
      <c r="O13" s="64"/>
      <c r="P13" s="3"/>
      <c r="Q13"/>
      <c r="S13" s="1"/>
      <c r="T13" s="1"/>
      <c r="U13" s="1"/>
      <c r="V13" s="1"/>
      <c r="W13" s="1"/>
      <c r="X13" s="1"/>
      <c r="Y13" s="1"/>
      <c r="Z13" s="1"/>
    </row>
    <row r="14" spans="1:27" ht="31.95" customHeight="1" thickBot="1">
      <c r="A14" s="21"/>
      <c r="B14" s="60"/>
      <c r="C14" s="354"/>
      <c r="D14" s="355"/>
      <c r="E14" s="355"/>
      <c r="F14" s="355"/>
      <c r="G14" s="356" t="s">
        <v>227</v>
      </c>
      <c r="H14" s="383" t="s">
        <v>23</v>
      </c>
      <c r="I14" s="357">
        <v>3184</v>
      </c>
      <c r="J14" s="358">
        <v>78720</v>
      </c>
      <c r="K14" s="359" t="s">
        <v>217</v>
      </c>
      <c r="L14" s="384">
        <v>250644480</v>
      </c>
      <c r="M14" s="61"/>
      <c r="N14" s="340"/>
      <c r="O14" s="64"/>
      <c r="P14" s="4"/>
      <c r="Q14"/>
      <c r="S14" s="1"/>
      <c r="T14" s="1"/>
      <c r="U14" s="1"/>
      <c r="V14" s="1"/>
      <c r="W14" s="1"/>
      <c r="X14" s="1"/>
      <c r="Y14" s="1"/>
      <c r="Z14" s="1"/>
    </row>
    <row r="15" spans="1:27" ht="16.05" customHeight="1" thickBot="1">
      <c r="A15" s="21"/>
      <c r="B15" s="38"/>
      <c r="C15" s="50"/>
      <c r="D15" s="23"/>
      <c r="E15" s="23"/>
      <c r="F15" s="23"/>
      <c r="G15" s="23"/>
      <c r="H15" s="23"/>
      <c r="I15" s="23"/>
      <c r="J15" s="23"/>
      <c r="K15" s="23"/>
      <c r="L15" s="51"/>
      <c r="M15" s="43"/>
      <c r="N15" s="52"/>
      <c r="O15" s="64"/>
      <c r="P15" s="1"/>
      <c r="Q15" s="3"/>
      <c r="T15" s="1"/>
      <c r="U15" s="1"/>
      <c r="V15" s="1"/>
      <c r="W15" s="1"/>
      <c r="X15" s="1"/>
      <c r="Y15" s="1"/>
      <c r="Z15" s="1"/>
      <c r="AA15" s="1"/>
    </row>
    <row r="16" spans="1:27" ht="31.95" customHeight="1">
      <c r="A16" s="21"/>
      <c r="B16" s="60"/>
      <c r="C16" s="441" t="s">
        <v>208</v>
      </c>
      <c r="D16" s="442"/>
      <c r="E16" s="442"/>
      <c r="F16" s="442"/>
      <c r="G16" s="442"/>
      <c r="H16" s="442"/>
      <c r="I16" s="442"/>
      <c r="J16" s="442"/>
      <c r="K16" s="442"/>
      <c r="L16" s="373">
        <v>260590046</v>
      </c>
      <c r="M16" s="61"/>
      <c r="N16" s="340"/>
      <c r="O16" s="64"/>
      <c r="P16" s="1"/>
      <c r="Q16" s="3"/>
      <c r="T16" s="1"/>
      <c r="U16" s="1"/>
      <c r="V16" s="1"/>
      <c r="W16" s="1"/>
      <c r="X16" s="1"/>
      <c r="Y16" s="1"/>
      <c r="Z16" s="1"/>
      <c r="AA16" s="1"/>
    </row>
    <row r="17" spans="1:27" ht="31.95" customHeight="1">
      <c r="A17" s="21"/>
      <c r="B17" s="60"/>
      <c r="C17" s="443" t="s">
        <v>209</v>
      </c>
      <c r="D17" s="444"/>
      <c r="E17" s="444"/>
      <c r="F17" s="444"/>
      <c r="G17" s="444"/>
      <c r="H17" s="444"/>
      <c r="I17" s="444"/>
      <c r="J17" s="444"/>
      <c r="K17" s="444"/>
      <c r="L17" s="374">
        <v>49512109</v>
      </c>
      <c r="M17" s="61"/>
      <c r="N17" s="340"/>
      <c r="O17" s="64"/>
      <c r="P17" s="1"/>
      <c r="Q17" s="3"/>
      <c r="T17" s="1"/>
      <c r="U17" s="1"/>
      <c r="V17" s="1"/>
      <c r="W17" s="1"/>
      <c r="X17" s="1"/>
      <c r="Y17" s="1"/>
      <c r="Z17" s="1"/>
      <c r="AA17" s="1"/>
    </row>
    <row r="18" spans="1:27" ht="31.95" customHeight="1">
      <c r="A18" s="27"/>
      <c r="B18" s="60"/>
      <c r="C18" s="443" t="s">
        <v>210</v>
      </c>
      <c r="D18" s="444"/>
      <c r="E18" s="444"/>
      <c r="F18" s="444"/>
      <c r="G18" s="444"/>
      <c r="H18" s="444"/>
      <c r="I18" s="444"/>
      <c r="J18" s="444"/>
      <c r="K18" s="444"/>
      <c r="L18" s="374">
        <v>31147622</v>
      </c>
      <c r="M18" s="61"/>
      <c r="N18" s="340"/>
      <c r="O18" s="64"/>
      <c r="P18" s="1"/>
      <c r="Q18" s="2"/>
      <c r="T18" s="1"/>
      <c r="U18" s="1"/>
      <c r="V18" s="1"/>
      <c r="W18" s="1"/>
      <c r="X18" s="1"/>
      <c r="Y18" s="1"/>
      <c r="Z18" s="1"/>
      <c r="AA18" s="1"/>
    </row>
    <row r="19" spans="1:27" ht="31.95" customHeight="1" thickBot="1">
      <c r="A19" s="21"/>
      <c r="B19" s="60"/>
      <c r="C19" s="436" t="s">
        <v>211</v>
      </c>
      <c r="D19" s="437"/>
      <c r="E19" s="437"/>
      <c r="F19" s="437"/>
      <c r="G19" s="437"/>
      <c r="H19" s="437"/>
      <c r="I19" s="437"/>
      <c r="J19" s="437"/>
      <c r="K19" s="437"/>
      <c r="L19" s="375">
        <v>5918048</v>
      </c>
      <c r="M19" s="61"/>
      <c r="N19" s="340"/>
      <c r="O19" s="64"/>
      <c r="P19" s="1"/>
      <c r="Q19" s="3"/>
      <c r="T19" s="1"/>
      <c r="U19" s="1"/>
      <c r="V19" s="1"/>
      <c r="W19" s="1"/>
      <c r="X19" s="1"/>
      <c r="Y19" s="1"/>
      <c r="Z19" s="1"/>
      <c r="AA19" s="1"/>
    </row>
    <row r="20" spans="1:27" ht="16.05" customHeight="1" thickBot="1">
      <c r="A20" s="21"/>
      <c r="B20" s="38"/>
      <c r="C20" s="50"/>
      <c r="D20" s="23"/>
      <c r="E20" s="23"/>
      <c r="F20" s="23"/>
      <c r="G20" s="23"/>
      <c r="H20" s="23"/>
      <c r="I20" s="23"/>
      <c r="J20" s="23"/>
      <c r="K20" s="23"/>
      <c r="L20" s="51"/>
      <c r="M20" s="43"/>
      <c r="N20" s="340"/>
      <c r="O20" s="64"/>
      <c r="P20" s="1"/>
      <c r="Q20" s="3"/>
      <c r="T20" s="1"/>
      <c r="U20" s="1"/>
      <c r="V20" s="1"/>
      <c r="W20" s="1"/>
      <c r="X20" s="1"/>
      <c r="Y20" s="1"/>
      <c r="Z20" s="1"/>
      <c r="AA20" s="1"/>
    </row>
    <row r="21" spans="1:27" ht="31.95" customHeight="1" thickBot="1">
      <c r="A21" s="21"/>
      <c r="B21" s="38"/>
      <c r="C21" s="412" t="s">
        <v>212</v>
      </c>
      <c r="D21" s="413"/>
      <c r="E21" s="413"/>
      <c r="F21" s="413"/>
      <c r="G21" s="413"/>
      <c r="H21" s="413"/>
      <c r="I21" s="413"/>
      <c r="J21" s="413"/>
      <c r="K21" s="414"/>
      <c r="L21" s="274">
        <v>347167825</v>
      </c>
      <c r="M21" s="43"/>
      <c r="N21" s="52"/>
      <c r="O21" s="64"/>
      <c r="P21" s="5"/>
      <c r="Q21" s="6"/>
      <c r="T21" s="5"/>
      <c r="U21" s="5"/>
      <c r="V21" s="5"/>
      <c r="W21" s="5"/>
      <c r="X21" s="5"/>
      <c r="Y21" s="5"/>
      <c r="Z21" s="5"/>
      <c r="AA21" s="5"/>
    </row>
    <row r="22" spans="1:27" ht="16.05" customHeight="1" thickBot="1">
      <c r="A22" s="21"/>
      <c r="B22" s="38"/>
      <c r="C22" s="50"/>
      <c r="D22" s="23"/>
      <c r="E22" s="23"/>
      <c r="F22" s="23"/>
      <c r="G22" s="23"/>
      <c r="H22" s="23"/>
      <c r="I22" s="23"/>
      <c r="J22" s="23"/>
      <c r="K22" s="23"/>
      <c r="L22" s="51"/>
      <c r="M22" s="43"/>
      <c r="N22" s="52"/>
      <c r="O22" s="64"/>
      <c r="Q22" s="3"/>
      <c r="R22" s="2"/>
      <c r="S22" s="3"/>
      <c r="T22" s="1"/>
      <c r="U22" s="1"/>
      <c r="V22" s="1"/>
      <c r="W22" s="1"/>
      <c r="X22" s="1"/>
      <c r="Y22" s="1"/>
      <c r="Z22" s="1"/>
      <c r="AA22" s="1"/>
    </row>
    <row r="23" spans="1:27" ht="31.95" customHeight="1" thickBot="1">
      <c r="A23" s="27"/>
      <c r="B23" s="38"/>
      <c r="C23" s="426" t="s">
        <v>97</v>
      </c>
      <c r="D23" s="427"/>
      <c r="E23" s="427"/>
      <c r="F23" s="427"/>
      <c r="G23" s="427"/>
      <c r="H23" s="427"/>
      <c r="I23" s="427"/>
      <c r="J23" s="427"/>
      <c r="K23" s="427"/>
      <c r="L23" s="428"/>
      <c r="M23" s="43"/>
      <c r="N23" s="52"/>
      <c r="O23" s="64"/>
      <c r="P23" s="5"/>
      <c r="Q23" s="3"/>
      <c r="T23" s="5"/>
      <c r="U23" s="5"/>
      <c r="V23" s="5"/>
      <c r="W23" s="5"/>
      <c r="X23" s="5"/>
      <c r="Y23" s="5"/>
      <c r="Z23" s="5"/>
      <c r="AA23" s="5"/>
    </row>
    <row r="24" spans="1:27" ht="31.95" customHeight="1">
      <c r="A24" s="27"/>
      <c r="B24" s="38"/>
      <c r="C24" s="53" t="s">
        <v>1</v>
      </c>
      <c r="D24" s="429" t="s">
        <v>9</v>
      </c>
      <c r="E24" s="54" t="s">
        <v>2</v>
      </c>
      <c r="F24" s="55"/>
      <c r="G24" s="431" t="s">
        <v>10</v>
      </c>
      <c r="H24" s="433" t="s">
        <v>4</v>
      </c>
      <c r="I24" s="434" t="s">
        <v>5</v>
      </c>
      <c r="J24" s="419" t="s">
        <v>88</v>
      </c>
      <c r="K24" s="419" t="s">
        <v>24</v>
      </c>
      <c r="L24" s="421" t="s">
        <v>6</v>
      </c>
      <c r="M24" s="43"/>
      <c r="N24" s="52"/>
      <c r="O24" s="64"/>
      <c r="Q24" s="3"/>
      <c r="R24" s="2"/>
      <c r="S24" s="3"/>
      <c r="T24" s="1"/>
      <c r="U24" s="1"/>
      <c r="V24" s="1"/>
      <c r="W24" s="1"/>
      <c r="X24" s="1"/>
      <c r="Y24" s="1"/>
      <c r="Z24" s="1"/>
      <c r="AA24" s="1"/>
    </row>
    <row r="25" spans="1:27" ht="31.95" customHeight="1" thickBot="1">
      <c r="A25" s="27"/>
      <c r="B25" s="38"/>
      <c r="C25" s="56"/>
      <c r="D25" s="430"/>
      <c r="E25" s="57" t="s">
        <v>7</v>
      </c>
      <c r="F25" s="57" t="s">
        <v>8</v>
      </c>
      <c r="G25" s="432"/>
      <c r="H25" s="430"/>
      <c r="I25" s="435"/>
      <c r="J25" s="420"/>
      <c r="K25" s="420"/>
      <c r="L25" s="422"/>
      <c r="M25" s="43"/>
      <c r="N25" s="52"/>
      <c r="O25" s="64"/>
      <c r="Q25" s="3"/>
      <c r="R25" s="2"/>
      <c r="S25" s="3"/>
      <c r="T25" s="1"/>
      <c r="U25" s="1"/>
      <c r="V25" s="1"/>
      <c r="W25" s="1"/>
      <c r="X25" s="1"/>
      <c r="Y25" s="1"/>
      <c r="Z25" s="1"/>
      <c r="AA25" s="1"/>
    </row>
    <row r="26" spans="1:27" ht="16.05" customHeight="1">
      <c r="A26" s="52"/>
      <c r="B26" s="38"/>
      <c r="C26" s="50"/>
      <c r="D26" s="23"/>
      <c r="E26" s="23"/>
      <c r="F26" s="23"/>
      <c r="G26" s="23"/>
      <c r="H26" s="23"/>
      <c r="I26" s="23"/>
      <c r="J26" s="23"/>
      <c r="K26" s="23"/>
      <c r="L26" s="58"/>
      <c r="M26" s="43"/>
      <c r="N26" s="52"/>
      <c r="O26" s="64"/>
      <c r="Q26" s="3"/>
      <c r="R26" s="2"/>
      <c r="S26" s="3"/>
      <c r="T26" s="1"/>
      <c r="U26" s="1"/>
      <c r="V26" s="1"/>
      <c r="W26" s="1"/>
      <c r="X26" s="1"/>
      <c r="Y26" s="1"/>
      <c r="Z26" s="1"/>
      <c r="AA26" s="1"/>
    </row>
    <row r="27" spans="1:27" ht="31.95" customHeight="1" thickBot="1">
      <c r="A27" s="52"/>
      <c r="B27" s="60"/>
      <c r="C27" s="68"/>
      <c r="D27" s="360"/>
      <c r="E27" s="70"/>
      <c r="F27" s="70"/>
      <c r="G27" s="71" t="s">
        <v>229</v>
      </c>
      <c r="H27" s="72"/>
      <c r="I27" s="72"/>
      <c r="J27" s="72"/>
      <c r="K27" s="70"/>
      <c r="L27" s="73"/>
      <c r="M27" s="61"/>
      <c r="N27" s="340"/>
      <c r="O27" s="64"/>
      <c r="Q27" s="3"/>
      <c r="R27" s="2"/>
      <c r="S27" s="3"/>
      <c r="T27" s="1"/>
      <c r="U27" s="1"/>
      <c r="V27" s="1"/>
      <c r="W27" s="1"/>
      <c r="X27" s="1"/>
      <c r="Y27" s="1"/>
      <c r="Z27" s="1"/>
      <c r="AA27" s="1"/>
    </row>
    <row r="28" spans="1:27" ht="31.95" customHeight="1" thickBot="1">
      <c r="A28" s="52"/>
      <c r="B28" s="60"/>
      <c r="C28" s="68"/>
      <c r="D28" s="360">
        <v>1</v>
      </c>
      <c r="E28" s="70"/>
      <c r="F28" s="70"/>
      <c r="G28" s="71" t="s">
        <v>225</v>
      </c>
      <c r="H28" s="72"/>
      <c r="I28" s="72"/>
      <c r="J28" s="72"/>
      <c r="K28" s="70"/>
      <c r="L28" s="73"/>
      <c r="M28" s="61"/>
      <c r="N28" s="302"/>
      <c r="O28" s="64"/>
      <c r="Q28" s="3"/>
      <c r="R28" s="2"/>
      <c r="S28" s="3"/>
      <c r="T28" s="1"/>
      <c r="U28" s="1"/>
      <c r="V28" s="1"/>
      <c r="W28" s="1"/>
      <c r="X28" s="1"/>
      <c r="Y28" s="1"/>
      <c r="Z28" s="1"/>
      <c r="AA28" s="1"/>
    </row>
    <row r="29" spans="1:27" ht="31.95" customHeight="1">
      <c r="A29" s="27"/>
      <c r="B29" s="60"/>
      <c r="C29" s="7">
        <v>5395</v>
      </c>
      <c r="D29" s="8">
        <v>1.0009999999999999</v>
      </c>
      <c r="E29" s="9"/>
      <c r="F29" s="9"/>
      <c r="G29" s="10" t="s">
        <v>218</v>
      </c>
      <c r="H29" s="11" t="s">
        <v>29</v>
      </c>
      <c r="I29" s="12">
        <v>12</v>
      </c>
      <c r="J29" s="365">
        <v>50795</v>
      </c>
      <c r="K29" s="367">
        <v>72651</v>
      </c>
      <c r="L29" s="348">
        <v>871812</v>
      </c>
      <c r="M29" s="300"/>
      <c r="N29" s="302"/>
      <c r="O29" s="64"/>
      <c r="Q29" s="3"/>
      <c r="R29" s="2"/>
      <c r="S29" s="3"/>
      <c r="T29" s="1"/>
      <c r="U29" s="1"/>
      <c r="V29" s="1"/>
      <c r="W29" s="1"/>
      <c r="X29" s="1"/>
      <c r="Y29" s="1"/>
      <c r="Z29" s="1"/>
      <c r="AA29" s="1"/>
    </row>
    <row r="30" spans="1:27" ht="64.05" customHeight="1">
      <c r="A30" s="21"/>
      <c r="B30" s="60"/>
      <c r="C30" s="7">
        <v>4828</v>
      </c>
      <c r="D30" s="8">
        <v>1.0019999999999998</v>
      </c>
      <c r="E30" s="9"/>
      <c r="F30" s="9"/>
      <c r="G30" s="10" t="s">
        <v>219</v>
      </c>
      <c r="H30" s="11" t="s">
        <v>29</v>
      </c>
      <c r="I30" s="12">
        <v>5797</v>
      </c>
      <c r="J30" s="365">
        <v>37175</v>
      </c>
      <c r="K30" s="368">
        <v>53171</v>
      </c>
      <c r="L30" s="91">
        <v>308232287</v>
      </c>
      <c r="M30" s="300"/>
      <c r="N30" s="302"/>
      <c r="O30" s="64"/>
      <c r="Q30" s="3"/>
      <c r="R30" s="2"/>
      <c r="S30" s="3"/>
      <c r="T30" s="1"/>
      <c r="U30" s="1"/>
      <c r="V30" s="1"/>
      <c r="W30" s="1"/>
      <c r="X30" s="1"/>
      <c r="Y30" s="1"/>
      <c r="Z30" s="1"/>
      <c r="AA30" s="1"/>
    </row>
    <row r="31" spans="1:27" ht="79.95" customHeight="1">
      <c r="A31" s="21"/>
      <c r="B31" s="60"/>
      <c r="C31" s="7">
        <v>6353</v>
      </c>
      <c r="D31" s="8">
        <v>1.0029999999999997</v>
      </c>
      <c r="E31" s="9"/>
      <c r="F31" s="9"/>
      <c r="G31" s="10" t="s">
        <v>220</v>
      </c>
      <c r="H31" s="11" t="s">
        <v>221</v>
      </c>
      <c r="I31" s="12">
        <v>29</v>
      </c>
      <c r="J31" s="365">
        <v>3002</v>
      </c>
      <c r="K31" s="368">
        <v>4294</v>
      </c>
      <c r="L31" s="91">
        <v>124526</v>
      </c>
      <c r="M31" s="300"/>
      <c r="N31" s="302"/>
      <c r="O31" s="64"/>
      <c r="Q31" s="3"/>
      <c r="R31" s="2"/>
      <c r="S31" s="3"/>
      <c r="T31" s="1"/>
      <c r="U31" s="1"/>
      <c r="V31" s="1"/>
      <c r="W31" s="1"/>
      <c r="X31" s="1"/>
      <c r="Y31" s="1"/>
      <c r="Z31" s="1"/>
      <c r="AA31" s="1"/>
    </row>
    <row r="32" spans="1:27" ht="79.95" customHeight="1">
      <c r="A32" s="21"/>
      <c r="B32" s="60"/>
      <c r="C32" s="7">
        <v>6247</v>
      </c>
      <c r="D32" s="8">
        <v>1.0039999999999996</v>
      </c>
      <c r="E32" s="9"/>
      <c r="F32" s="9"/>
      <c r="G32" s="10" t="s">
        <v>222</v>
      </c>
      <c r="H32" s="11" t="s">
        <v>221</v>
      </c>
      <c r="I32" s="12">
        <v>31</v>
      </c>
      <c r="J32" s="365">
        <v>2461</v>
      </c>
      <c r="K32" s="368">
        <v>3520</v>
      </c>
      <c r="L32" s="91">
        <v>109120</v>
      </c>
      <c r="M32" s="300"/>
      <c r="N32" s="302"/>
      <c r="O32" s="64"/>
      <c r="Q32" s="3"/>
      <c r="R32" s="2"/>
      <c r="S32" s="3"/>
      <c r="T32" s="1"/>
      <c r="U32" s="1"/>
      <c r="V32" s="1"/>
      <c r="W32" s="1"/>
      <c r="X32" s="1"/>
      <c r="Y32" s="1"/>
      <c r="Z32" s="1"/>
      <c r="AA32" s="1"/>
    </row>
    <row r="33" spans="1:27" ht="79.95" customHeight="1">
      <c r="A33" s="21"/>
      <c r="B33" s="60"/>
      <c r="C33" s="7">
        <v>6250</v>
      </c>
      <c r="D33" s="8">
        <v>1.0049999999999994</v>
      </c>
      <c r="E33" s="9"/>
      <c r="F33" s="9"/>
      <c r="G33" s="10" t="s">
        <v>223</v>
      </c>
      <c r="H33" s="11" t="s">
        <v>221</v>
      </c>
      <c r="I33" s="12">
        <v>29</v>
      </c>
      <c r="J33" s="365">
        <v>2716</v>
      </c>
      <c r="K33" s="368">
        <v>3885</v>
      </c>
      <c r="L33" s="91">
        <v>112665</v>
      </c>
      <c r="M33" s="300"/>
      <c r="N33" s="302"/>
      <c r="O33" s="64"/>
      <c r="Q33" s="3"/>
      <c r="R33" s="2"/>
      <c r="S33" s="3"/>
      <c r="T33" s="1"/>
      <c r="U33" s="1"/>
      <c r="V33" s="1"/>
      <c r="W33" s="1"/>
      <c r="X33" s="1"/>
      <c r="Y33" s="1"/>
      <c r="Z33" s="1"/>
      <c r="AA33" s="1"/>
    </row>
    <row r="34" spans="1:27" ht="31.95" customHeight="1">
      <c r="A34" s="21"/>
      <c r="B34" s="60"/>
      <c r="C34" s="7">
        <v>4135</v>
      </c>
      <c r="D34" s="8">
        <v>1.0059999999999993</v>
      </c>
      <c r="E34" s="9"/>
      <c r="F34" s="9"/>
      <c r="G34" s="10" t="s">
        <v>224</v>
      </c>
      <c r="H34" s="11" t="s">
        <v>30</v>
      </c>
      <c r="I34" s="12">
        <v>4</v>
      </c>
      <c r="J34" s="365">
        <v>687075</v>
      </c>
      <c r="K34" s="368">
        <v>982710</v>
      </c>
      <c r="L34" s="91">
        <v>3930840</v>
      </c>
      <c r="M34" s="300"/>
      <c r="N34" s="302"/>
      <c r="O34" s="64"/>
      <c r="Q34" s="3"/>
      <c r="R34" s="2"/>
      <c r="S34" s="3"/>
      <c r="T34" s="1"/>
      <c r="U34" s="1"/>
      <c r="V34" s="1"/>
      <c r="W34" s="1"/>
      <c r="X34" s="1"/>
      <c r="Y34" s="1"/>
      <c r="Z34" s="1"/>
      <c r="AA34" s="1"/>
    </row>
    <row r="35" spans="1:27" ht="31.95" customHeight="1">
      <c r="A35" s="21"/>
      <c r="B35" s="38"/>
      <c r="C35" s="13" t="s">
        <v>12</v>
      </c>
      <c r="D35" s="14"/>
      <c r="E35" s="15"/>
      <c r="F35" s="15"/>
      <c r="G35" s="16"/>
      <c r="H35" s="17"/>
      <c r="I35" s="17"/>
      <c r="J35" s="242"/>
      <c r="K35" s="80"/>
      <c r="L35" s="81">
        <f>SUM(L29:L34)</f>
        <v>313381250</v>
      </c>
      <c r="M35" s="268"/>
      <c r="N35" s="302"/>
      <c r="O35" s="64"/>
      <c r="Q35" s="3"/>
      <c r="R35" s="2"/>
      <c r="S35" s="3"/>
      <c r="T35" s="1"/>
      <c r="U35" s="1"/>
      <c r="V35" s="1"/>
      <c r="W35" s="1"/>
      <c r="X35" s="1"/>
      <c r="Y35" s="1"/>
      <c r="Z35" s="1"/>
      <c r="AA35" s="1"/>
    </row>
    <row r="36" spans="1:27" ht="31.95" customHeight="1" thickBot="1">
      <c r="A36" s="21"/>
      <c r="B36" s="60"/>
      <c r="C36" s="68"/>
      <c r="D36" s="360">
        <v>2</v>
      </c>
      <c r="E36" s="70"/>
      <c r="F36" s="70"/>
      <c r="G36" s="71" t="s">
        <v>230</v>
      </c>
      <c r="H36" s="72"/>
      <c r="I36" s="72"/>
      <c r="J36" s="72"/>
      <c r="K36" s="70"/>
      <c r="L36" s="73"/>
      <c r="M36" s="61"/>
      <c r="N36" s="302"/>
      <c r="O36" s="64"/>
      <c r="Q36" s="3"/>
      <c r="R36" s="2"/>
      <c r="S36" s="3"/>
      <c r="T36" s="1"/>
      <c r="U36" s="1"/>
      <c r="V36" s="1"/>
      <c r="W36" s="1"/>
      <c r="X36" s="1"/>
      <c r="Y36" s="1"/>
      <c r="Z36" s="1"/>
      <c r="AA36" s="1"/>
    </row>
    <row r="37" spans="1:27" ht="48" customHeight="1">
      <c r="A37" s="21"/>
      <c r="B37" s="60"/>
      <c r="C37" s="7">
        <v>4830</v>
      </c>
      <c r="D37" s="8">
        <v>2.0009999999999999</v>
      </c>
      <c r="E37" s="9"/>
      <c r="F37" s="9"/>
      <c r="G37" s="344" t="s">
        <v>231</v>
      </c>
      <c r="H37" s="11" t="s">
        <v>23</v>
      </c>
      <c r="I37" s="11">
        <v>800</v>
      </c>
      <c r="J37" s="240">
        <v>10564</v>
      </c>
      <c r="K37" s="90">
        <v>15109</v>
      </c>
      <c r="L37" s="91">
        <v>12087200</v>
      </c>
      <c r="M37" s="300"/>
      <c r="N37" s="302"/>
      <c r="O37" s="64"/>
      <c r="Q37" s="3"/>
      <c r="R37" s="2"/>
      <c r="S37" s="3"/>
      <c r="T37" s="1"/>
      <c r="U37" s="1"/>
      <c r="V37" s="1"/>
      <c r="W37" s="1"/>
      <c r="X37" s="1"/>
      <c r="Y37" s="1"/>
      <c r="Z37" s="1"/>
      <c r="AA37" s="1"/>
    </row>
    <row r="38" spans="1:27" ht="31.95" customHeight="1">
      <c r="A38" s="21"/>
      <c r="B38" s="60"/>
      <c r="C38" s="7">
        <v>5205</v>
      </c>
      <c r="D38" s="8">
        <v>2.0019999999999998</v>
      </c>
      <c r="E38" s="9"/>
      <c r="F38" s="9"/>
      <c r="G38" s="10" t="s">
        <v>100</v>
      </c>
      <c r="H38" s="11" t="s">
        <v>29</v>
      </c>
      <c r="I38" s="12">
        <v>121</v>
      </c>
      <c r="J38" s="241">
        <v>48197</v>
      </c>
      <c r="K38" s="90">
        <v>68935</v>
      </c>
      <c r="L38" s="91">
        <v>8341135</v>
      </c>
      <c r="M38" s="300"/>
      <c r="N38" s="302"/>
      <c r="O38" s="64"/>
      <c r="Q38" s="3"/>
      <c r="R38" s="2"/>
      <c r="S38" s="3"/>
      <c r="T38" s="1"/>
      <c r="U38" s="1"/>
      <c r="V38" s="1"/>
      <c r="W38" s="1"/>
      <c r="X38" s="1"/>
      <c r="Y38" s="1"/>
      <c r="Z38" s="1"/>
      <c r="AA38" s="1"/>
    </row>
    <row r="39" spans="1:27" ht="64.05" customHeight="1">
      <c r="A39" s="21"/>
      <c r="B39" s="60"/>
      <c r="C39" s="7">
        <v>5207</v>
      </c>
      <c r="D39" s="8">
        <v>2.0029999999999997</v>
      </c>
      <c r="E39" s="9"/>
      <c r="F39" s="9"/>
      <c r="G39" s="10" t="s">
        <v>232</v>
      </c>
      <c r="H39" s="11" t="s">
        <v>23</v>
      </c>
      <c r="I39" s="12">
        <v>39</v>
      </c>
      <c r="J39" s="241">
        <v>244968</v>
      </c>
      <c r="K39" s="90">
        <v>350373</v>
      </c>
      <c r="L39" s="91">
        <v>13664547</v>
      </c>
      <c r="M39" s="300"/>
      <c r="N39" s="302"/>
      <c r="O39" s="64"/>
      <c r="Q39" s="3"/>
      <c r="R39" s="2"/>
      <c r="S39" s="3"/>
      <c r="T39" s="1"/>
      <c r="U39" s="1"/>
      <c r="V39" s="1"/>
      <c r="W39" s="1"/>
      <c r="X39" s="1"/>
      <c r="Y39" s="1"/>
      <c r="Z39" s="1"/>
      <c r="AA39" s="1"/>
    </row>
    <row r="40" spans="1:27" ht="31.95" customHeight="1">
      <c r="A40" s="21"/>
      <c r="B40" s="60"/>
      <c r="C40" s="7">
        <v>3486</v>
      </c>
      <c r="D40" s="8">
        <v>2.0039999999999996</v>
      </c>
      <c r="E40" s="9"/>
      <c r="F40" s="9"/>
      <c r="G40" s="10" t="s">
        <v>233</v>
      </c>
      <c r="H40" s="11" t="s">
        <v>30</v>
      </c>
      <c r="I40" s="12">
        <v>65</v>
      </c>
      <c r="J40" s="241">
        <v>208006</v>
      </c>
      <c r="K40" s="90">
        <v>297507</v>
      </c>
      <c r="L40" s="91">
        <v>19337955</v>
      </c>
      <c r="M40" s="300"/>
      <c r="N40" s="302"/>
      <c r="O40" s="64"/>
      <c r="Q40" s="3"/>
      <c r="R40" s="2"/>
      <c r="S40" s="3"/>
      <c r="T40" s="1"/>
      <c r="U40" s="1"/>
      <c r="V40" s="1"/>
      <c r="W40" s="1"/>
      <c r="X40" s="1"/>
      <c r="Y40" s="1"/>
      <c r="Z40" s="1"/>
      <c r="AA40" s="1"/>
    </row>
    <row r="41" spans="1:27" ht="31.95" customHeight="1">
      <c r="A41" s="21"/>
      <c r="B41" s="60"/>
      <c r="C41" s="7">
        <v>4613</v>
      </c>
      <c r="D41" s="8">
        <v>2.0049999999999994</v>
      </c>
      <c r="E41" s="9"/>
      <c r="F41" s="9"/>
      <c r="G41" s="10" t="s">
        <v>32</v>
      </c>
      <c r="H41" s="11" t="s">
        <v>30</v>
      </c>
      <c r="I41" s="12">
        <v>37</v>
      </c>
      <c r="J41" s="241">
        <v>58200</v>
      </c>
      <c r="K41" s="90">
        <v>83242</v>
      </c>
      <c r="L41" s="91">
        <v>3079954</v>
      </c>
      <c r="M41" s="300"/>
      <c r="N41" s="302"/>
      <c r="O41" s="64"/>
      <c r="Q41" s="3"/>
      <c r="R41" s="2"/>
      <c r="S41" s="3"/>
      <c r="T41" s="1"/>
      <c r="U41" s="1"/>
      <c r="V41" s="1"/>
      <c r="W41" s="1"/>
      <c r="X41" s="1"/>
      <c r="Y41" s="1"/>
      <c r="Z41" s="1"/>
      <c r="AA41" s="1"/>
    </row>
    <row r="42" spans="1:27" ht="64.05" customHeight="1">
      <c r="A42" s="21"/>
      <c r="B42" s="60"/>
      <c r="C42" s="7">
        <v>5209</v>
      </c>
      <c r="D42" s="8">
        <v>2.0059999999999993</v>
      </c>
      <c r="E42" s="9"/>
      <c r="F42" s="9"/>
      <c r="G42" s="10" t="s">
        <v>234</v>
      </c>
      <c r="H42" s="11" t="s">
        <v>23</v>
      </c>
      <c r="I42" s="12">
        <v>24</v>
      </c>
      <c r="J42" s="241">
        <v>80208</v>
      </c>
      <c r="K42" s="90">
        <v>114720</v>
      </c>
      <c r="L42" s="91">
        <v>2753280</v>
      </c>
      <c r="M42" s="300"/>
      <c r="N42" s="302"/>
      <c r="O42" s="64"/>
      <c r="Q42" s="3"/>
      <c r="R42" s="2"/>
      <c r="S42" s="3"/>
      <c r="T42" s="1"/>
      <c r="U42" s="1"/>
      <c r="V42" s="1"/>
      <c r="W42" s="1"/>
      <c r="X42" s="1"/>
      <c r="Y42" s="1"/>
      <c r="Z42" s="1"/>
      <c r="AA42" s="1"/>
    </row>
    <row r="43" spans="1:27" ht="48" customHeight="1">
      <c r="A43" s="21"/>
      <c r="B43" s="60"/>
      <c r="C43" s="7">
        <v>6551</v>
      </c>
      <c r="D43" s="8">
        <v>2.0069999999999992</v>
      </c>
      <c r="E43" s="9"/>
      <c r="F43" s="9"/>
      <c r="G43" s="10" t="s">
        <v>235</v>
      </c>
      <c r="H43" s="11" t="s">
        <v>23</v>
      </c>
      <c r="I43" s="12">
        <v>17</v>
      </c>
      <c r="J43" s="241">
        <v>160291</v>
      </c>
      <c r="K43" s="90">
        <v>229261</v>
      </c>
      <c r="L43" s="91">
        <v>3897437</v>
      </c>
      <c r="M43" s="300"/>
      <c r="N43" s="302"/>
      <c r="O43" s="64"/>
      <c r="Q43" s="3"/>
      <c r="R43" s="2"/>
      <c r="S43" s="3"/>
      <c r="T43" s="1"/>
      <c r="U43" s="1"/>
      <c r="V43" s="1"/>
      <c r="W43" s="1"/>
      <c r="X43" s="1"/>
      <c r="Y43" s="1"/>
      <c r="Z43" s="1"/>
      <c r="AA43" s="1"/>
    </row>
    <row r="44" spans="1:27" ht="48" customHeight="1">
      <c r="A44" s="21"/>
      <c r="B44" s="60"/>
      <c r="C44" s="7">
        <v>4853</v>
      </c>
      <c r="D44" s="8">
        <v>2.0079999999999991</v>
      </c>
      <c r="E44" s="9"/>
      <c r="F44" s="9"/>
      <c r="G44" s="10" t="s">
        <v>236</v>
      </c>
      <c r="H44" s="11" t="s">
        <v>30</v>
      </c>
      <c r="I44" s="12">
        <v>17</v>
      </c>
      <c r="J44" s="241">
        <v>731807</v>
      </c>
      <c r="K44" s="90">
        <v>1046689</v>
      </c>
      <c r="L44" s="91">
        <v>17793713</v>
      </c>
      <c r="M44" s="300"/>
      <c r="N44" s="302"/>
      <c r="O44" s="64"/>
      <c r="P44" s="19"/>
      <c r="Q44" s="3"/>
      <c r="R44" s="2"/>
      <c r="S44" s="3"/>
      <c r="T44" s="1"/>
      <c r="U44" s="1"/>
      <c r="V44" s="1"/>
      <c r="W44" s="1"/>
      <c r="X44" s="1"/>
      <c r="Y44" s="1"/>
      <c r="Z44" s="1"/>
      <c r="AA44" s="1"/>
    </row>
    <row r="45" spans="1:27" ht="31.95" customHeight="1">
      <c r="A45" s="21"/>
      <c r="B45" s="38"/>
      <c r="C45" s="13" t="s">
        <v>12</v>
      </c>
      <c r="D45" s="14"/>
      <c r="E45" s="15"/>
      <c r="F45" s="15"/>
      <c r="G45" s="16"/>
      <c r="H45" s="17"/>
      <c r="I45" s="17"/>
      <c r="J45" s="242"/>
      <c r="K45" s="80"/>
      <c r="L45" s="81">
        <f>SUM(L37:L44)</f>
        <v>80955221</v>
      </c>
      <c r="M45" s="268"/>
      <c r="N45" s="302"/>
      <c r="O45" s="64"/>
      <c r="P45" s="5"/>
      <c r="Q45" s="6"/>
      <c r="R45" s="2"/>
      <c r="S45" s="3"/>
      <c r="T45" s="1"/>
      <c r="U45" s="1"/>
      <c r="V45" s="1"/>
      <c r="W45" s="1"/>
      <c r="X45" s="1"/>
      <c r="Y45" s="1"/>
      <c r="Z45" s="1"/>
      <c r="AA45" s="1"/>
    </row>
    <row r="46" spans="1:27" ht="31.95" customHeight="1" thickBot="1">
      <c r="A46" s="21"/>
      <c r="B46" s="60"/>
      <c r="C46" s="68"/>
      <c r="D46" s="360">
        <v>3</v>
      </c>
      <c r="E46" s="70"/>
      <c r="F46" s="70"/>
      <c r="G46" s="71" t="s">
        <v>237</v>
      </c>
      <c r="H46" s="72"/>
      <c r="I46" s="72"/>
      <c r="J46" s="72"/>
      <c r="K46" s="70"/>
      <c r="L46" s="73"/>
      <c r="M46" s="61"/>
      <c r="N46" s="302"/>
      <c r="O46" s="64"/>
      <c r="Q46" s="3"/>
      <c r="R46" s="2"/>
      <c r="S46" s="3"/>
      <c r="T46" s="1"/>
      <c r="U46" s="1"/>
      <c r="V46" s="1"/>
      <c r="W46" s="1"/>
      <c r="X46" s="1"/>
      <c r="Y46" s="1"/>
      <c r="Z46" s="1"/>
      <c r="AA46" s="1"/>
    </row>
    <row r="47" spans="1:27" ht="48" customHeight="1">
      <c r="A47" s="21"/>
      <c r="B47" s="60"/>
      <c r="C47" s="7">
        <v>4830</v>
      </c>
      <c r="D47" s="8">
        <v>3.0009999999999999</v>
      </c>
      <c r="E47" s="9"/>
      <c r="F47" s="9"/>
      <c r="G47" s="344" t="s">
        <v>231</v>
      </c>
      <c r="H47" s="11" t="s">
        <v>23</v>
      </c>
      <c r="I47" s="11">
        <v>4982</v>
      </c>
      <c r="J47" s="240">
        <v>10564</v>
      </c>
      <c r="K47" s="90">
        <v>15109</v>
      </c>
      <c r="L47" s="91">
        <v>75273038</v>
      </c>
      <c r="M47" s="300"/>
      <c r="N47" s="302"/>
      <c r="O47" s="64"/>
      <c r="Q47" s="3"/>
      <c r="R47" s="2"/>
      <c r="S47" s="3"/>
      <c r="T47" s="1"/>
      <c r="U47" s="1"/>
      <c r="V47" s="1"/>
      <c r="W47" s="1"/>
      <c r="X47" s="1"/>
      <c r="Y47" s="1"/>
      <c r="Z47" s="1"/>
      <c r="AA47" s="1"/>
    </row>
    <row r="48" spans="1:27" ht="31.95" customHeight="1">
      <c r="A48" s="21"/>
      <c r="B48" s="60"/>
      <c r="C48" s="7">
        <v>4759</v>
      </c>
      <c r="D48" s="8">
        <v>3.0019999999999998</v>
      </c>
      <c r="E48" s="9"/>
      <c r="F48" s="9"/>
      <c r="G48" s="10" t="s">
        <v>238</v>
      </c>
      <c r="H48" s="11" t="s">
        <v>29</v>
      </c>
      <c r="I48" s="12">
        <v>5606</v>
      </c>
      <c r="J48" s="241">
        <v>55222</v>
      </c>
      <c r="K48" s="90">
        <v>78983</v>
      </c>
      <c r="L48" s="91">
        <v>442778698</v>
      </c>
      <c r="M48" s="300"/>
      <c r="N48" s="302"/>
      <c r="O48" s="64"/>
      <c r="P48" s="5"/>
      <c r="Q48" s="3"/>
      <c r="R48" s="2"/>
      <c r="S48" s="3"/>
      <c r="T48" s="1"/>
      <c r="U48" s="1"/>
      <c r="V48" s="1"/>
      <c r="W48" s="1"/>
      <c r="X48" s="1"/>
      <c r="Y48" s="1"/>
      <c r="Z48" s="1"/>
      <c r="AA48" s="1"/>
    </row>
    <row r="49" spans="1:27" ht="64.05" customHeight="1">
      <c r="A49" s="21"/>
      <c r="B49" s="60"/>
      <c r="C49" s="7">
        <v>7862</v>
      </c>
      <c r="D49" s="8">
        <v>3.0029999999999997</v>
      </c>
      <c r="E49" s="9"/>
      <c r="F49" s="9"/>
      <c r="G49" s="10" t="s">
        <v>239</v>
      </c>
      <c r="H49" s="11" t="s">
        <v>29</v>
      </c>
      <c r="I49" s="12">
        <v>12</v>
      </c>
      <c r="J49" s="241">
        <v>7418</v>
      </c>
      <c r="K49" s="90">
        <v>10610</v>
      </c>
      <c r="L49" s="91">
        <v>127320</v>
      </c>
      <c r="M49" s="300"/>
      <c r="N49" s="302"/>
      <c r="O49" s="64"/>
      <c r="Q49" s="3"/>
      <c r="R49" s="2"/>
      <c r="S49" s="3"/>
      <c r="T49" s="1"/>
      <c r="U49" s="1"/>
      <c r="V49" s="1"/>
      <c r="W49" s="1"/>
      <c r="X49" s="1"/>
      <c r="Y49" s="1"/>
      <c r="Z49" s="1"/>
      <c r="AA49" s="1"/>
    </row>
    <row r="50" spans="1:27" ht="48" customHeight="1">
      <c r="A50" s="21"/>
      <c r="B50" s="60"/>
      <c r="C50" s="7">
        <v>5191</v>
      </c>
      <c r="D50" s="8">
        <v>3.0039999999999996</v>
      </c>
      <c r="E50" s="9"/>
      <c r="F50" s="9"/>
      <c r="G50" s="10" t="s">
        <v>240</v>
      </c>
      <c r="H50" s="11" t="s">
        <v>28</v>
      </c>
      <c r="I50" s="12">
        <v>12</v>
      </c>
      <c r="J50" s="241">
        <v>306304</v>
      </c>
      <c r="K50" s="90">
        <v>438100</v>
      </c>
      <c r="L50" s="91">
        <v>5257200</v>
      </c>
      <c r="M50" s="300"/>
      <c r="N50" s="341"/>
      <c r="O50" s="64"/>
      <c r="Q50" s="3"/>
      <c r="R50" s="2"/>
      <c r="S50" s="3"/>
      <c r="T50" s="1"/>
      <c r="U50" s="1"/>
      <c r="V50" s="1"/>
      <c r="W50" s="1"/>
      <c r="X50" s="1"/>
      <c r="Y50" s="1"/>
      <c r="Z50" s="1"/>
      <c r="AA50" s="1"/>
    </row>
    <row r="51" spans="1:27" ht="79.95" customHeight="1">
      <c r="A51" s="21"/>
      <c r="B51" s="60"/>
      <c r="C51" s="7">
        <v>9326</v>
      </c>
      <c r="D51" s="8">
        <v>3.0049999999999994</v>
      </c>
      <c r="E51" s="9"/>
      <c r="F51" s="9"/>
      <c r="G51" s="10" t="s">
        <v>241</v>
      </c>
      <c r="H51" s="11" t="s">
        <v>29</v>
      </c>
      <c r="I51" s="12">
        <v>115</v>
      </c>
      <c r="J51" s="241">
        <v>1419884</v>
      </c>
      <c r="K51" s="90">
        <v>2030832</v>
      </c>
      <c r="L51" s="91">
        <v>233545680</v>
      </c>
      <c r="M51" s="300"/>
      <c r="N51" s="302"/>
      <c r="O51" s="64"/>
      <c r="Q51" s="3"/>
      <c r="R51" s="2"/>
      <c r="S51" s="3"/>
      <c r="T51" s="1"/>
      <c r="U51" s="1"/>
      <c r="V51" s="1"/>
      <c r="W51" s="1"/>
      <c r="X51" s="1"/>
      <c r="Y51" s="1"/>
      <c r="Z51" s="1"/>
      <c r="AA51" s="1"/>
    </row>
    <row r="52" spans="1:27" ht="79.95" customHeight="1">
      <c r="A52" s="21"/>
      <c r="B52" s="60"/>
      <c r="C52" s="7">
        <v>9323</v>
      </c>
      <c r="D52" s="8">
        <v>3.0059999999999993</v>
      </c>
      <c r="E52" s="9"/>
      <c r="F52" s="9"/>
      <c r="G52" s="10" t="s">
        <v>242</v>
      </c>
      <c r="H52" s="11" t="s">
        <v>23</v>
      </c>
      <c r="I52" s="12">
        <v>2628</v>
      </c>
      <c r="J52" s="241">
        <v>2531323</v>
      </c>
      <c r="K52" s="90">
        <v>3620501</v>
      </c>
      <c r="L52" s="91">
        <v>9514676628</v>
      </c>
      <c r="M52" s="300"/>
      <c r="N52" s="302"/>
      <c r="O52" s="64"/>
      <c r="Q52" s="3"/>
      <c r="R52" s="2"/>
      <c r="S52" s="3"/>
      <c r="T52" s="1"/>
      <c r="U52" s="1"/>
      <c r="V52" s="1"/>
      <c r="W52" s="1"/>
      <c r="X52" s="1"/>
      <c r="Y52" s="1"/>
      <c r="Z52" s="1"/>
      <c r="AA52" s="1"/>
    </row>
    <row r="53" spans="1:27" ht="31.95" customHeight="1">
      <c r="A53" s="21"/>
      <c r="B53" s="38"/>
      <c r="C53" s="13" t="s">
        <v>12</v>
      </c>
      <c r="D53" s="14"/>
      <c r="E53" s="15"/>
      <c r="F53" s="15"/>
      <c r="G53" s="16"/>
      <c r="H53" s="17"/>
      <c r="I53" s="17"/>
      <c r="J53" s="242"/>
      <c r="K53" s="80"/>
      <c r="L53" s="81">
        <f>SUM(L47:L52)</f>
        <v>10271658564</v>
      </c>
      <c r="M53" s="268"/>
      <c r="N53" s="302"/>
      <c r="O53" s="64"/>
      <c r="Q53" s="3"/>
      <c r="R53" s="2"/>
      <c r="S53" s="3"/>
      <c r="T53" s="1"/>
      <c r="U53" s="1"/>
      <c r="V53" s="1"/>
      <c r="W53" s="1"/>
      <c r="X53" s="1"/>
      <c r="Y53" s="1"/>
      <c r="Z53" s="1"/>
      <c r="AA53" s="1"/>
    </row>
    <row r="54" spans="1:27" ht="31.95" customHeight="1" thickBot="1">
      <c r="A54" s="21"/>
      <c r="B54" s="60"/>
      <c r="C54" s="68"/>
      <c r="D54" s="360">
        <v>4</v>
      </c>
      <c r="E54" s="70"/>
      <c r="F54" s="70"/>
      <c r="G54" s="71" t="s">
        <v>243</v>
      </c>
      <c r="H54" s="72"/>
      <c r="I54" s="72"/>
      <c r="J54" s="72"/>
      <c r="K54" s="70"/>
      <c r="L54" s="73"/>
      <c r="M54" s="61"/>
      <c r="N54" s="302"/>
      <c r="O54" s="64"/>
      <c r="Q54" s="3"/>
      <c r="R54" s="2"/>
      <c r="S54" s="3"/>
      <c r="T54" s="1"/>
      <c r="U54" s="1"/>
      <c r="V54" s="1"/>
      <c r="W54" s="1"/>
      <c r="X54" s="1"/>
      <c r="Y54" s="1"/>
      <c r="Z54" s="1"/>
      <c r="AA54" s="1"/>
    </row>
    <row r="55" spans="1:27" ht="108" customHeight="1">
      <c r="A55" s="21"/>
      <c r="B55" s="60"/>
      <c r="C55" s="7">
        <v>7857</v>
      </c>
      <c r="D55" s="8">
        <v>4.0010000000000003</v>
      </c>
      <c r="E55" s="9"/>
      <c r="F55" s="9"/>
      <c r="G55" s="344" t="s">
        <v>244</v>
      </c>
      <c r="H55" s="11" t="s">
        <v>28</v>
      </c>
      <c r="I55" s="11">
        <v>5</v>
      </c>
      <c r="J55" s="240">
        <v>7558677</v>
      </c>
      <c r="K55" s="90">
        <v>10811025</v>
      </c>
      <c r="L55" s="91">
        <v>54055125</v>
      </c>
      <c r="M55" s="300"/>
      <c r="N55" s="302"/>
      <c r="O55" s="64"/>
      <c r="Q55" s="3"/>
      <c r="R55" s="2"/>
      <c r="S55" s="3"/>
      <c r="T55" s="1"/>
      <c r="U55" s="1"/>
      <c r="V55" s="1"/>
      <c r="W55" s="1"/>
      <c r="X55" s="1"/>
      <c r="Y55" s="1"/>
      <c r="Z55" s="1"/>
      <c r="AA55" s="1"/>
    </row>
    <row r="56" spans="1:27" ht="31.95" customHeight="1">
      <c r="A56" s="21"/>
      <c r="B56" s="38"/>
      <c r="C56" s="13" t="s">
        <v>12</v>
      </c>
      <c r="D56" s="14"/>
      <c r="E56" s="15"/>
      <c r="F56" s="15"/>
      <c r="G56" s="16"/>
      <c r="H56" s="17"/>
      <c r="I56" s="17"/>
      <c r="J56" s="242"/>
      <c r="K56" s="80"/>
      <c r="L56" s="81">
        <f>SUM(L55:L55)</f>
        <v>54055125</v>
      </c>
      <c r="M56" s="268"/>
      <c r="N56" s="302"/>
      <c r="O56" s="64"/>
      <c r="Q56" s="3"/>
      <c r="R56" s="2"/>
      <c r="S56" s="3"/>
      <c r="T56" s="1"/>
      <c r="U56" s="1"/>
      <c r="V56" s="1"/>
      <c r="W56" s="1"/>
      <c r="X56" s="1"/>
      <c r="Y56" s="1"/>
      <c r="Z56" s="1"/>
      <c r="AA56" s="1"/>
    </row>
    <row r="57" spans="1:27" ht="31.95" customHeight="1" thickBot="1">
      <c r="A57" s="21"/>
      <c r="B57" s="60"/>
      <c r="C57" s="68"/>
      <c r="D57" s="360">
        <v>5</v>
      </c>
      <c r="E57" s="70"/>
      <c r="F57" s="70"/>
      <c r="G57" s="71" t="s">
        <v>245</v>
      </c>
      <c r="H57" s="72"/>
      <c r="I57" s="72"/>
      <c r="J57" s="72"/>
      <c r="K57" s="70"/>
      <c r="L57" s="73"/>
      <c r="M57" s="61"/>
      <c r="N57" s="302"/>
      <c r="O57" s="64"/>
      <c r="Q57" s="3"/>
      <c r="R57" s="2"/>
      <c r="S57" s="3"/>
      <c r="T57" s="1"/>
      <c r="U57" s="1"/>
      <c r="V57" s="1"/>
      <c r="W57" s="1"/>
      <c r="X57" s="1"/>
      <c r="Y57" s="1"/>
      <c r="Z57" s="1"/>
      <c r="AA57" s="1"/>
    </row>
    <row r="58" spans="1:27" ht="31.95" customHeight="1">
      <c r="A58" s="21"/>
      <c r="B58" s="60"/>
      <c r="C58" s="7">
        <v>3486</v>
      </c>
      <c r="D58" s="8">
        <v>5.0010000000000003</v>
      </c>
      <c r="E58" s="9"/>
      <c r="F58" s="9"/>
      <c r="G58" s="344" t="s">
        <v>233</v>
      </c>
      <c r="H58" s="11" t="s">
        <v>30</v>
      </c>
      <c r="I58" s="12">
        <v>18</v>
      </c>
      <c r="J58" s="241">
        <v>208006</v>
      </c>
      <c r="K58" s="90">
        <v>297507</v>
      </c>
      <c r="L58" s="91">
        <v>5355126</v>
      </c>
      <c r="M58" s="300"/>
      <c r="N58" s="302"/>
      <c r="O58" s="64"/>
      <c r="Q58" s="3"/>
      <c r="R58" s="2"/>
      <c r="S58" s="3"/>
      <c r="T58" s="1"/>
      <c r="U58" s="1"/>
      <c r="V58" s="1"/>
      <c r="W58" s="1"/>
      <c r="X58" s="1"/>
      <c r="Y58" s="1"/>
      <c r="Z58" s="1"/>
      <c r="AA58" s="1"/>
    </row>
    <row r="59" spans="1:27" ht="31.95" customHeight="1">
      <c r="A59" s="21"/>
      <c r="B59" s="60"/>
      <c r="C59" s="7">
        <v>5426</v>
      </c>
      <c r="D59" s="8">
        <v>5.0020000000000007</v>
      </c>
      <c r="E59" s="9"/>
      <c r="F59" s="9"/>
      <c r="G59" s="10" t="s">
        <v>246</v>
      </c>
      <c r="H59" s="11" t="s">
        <v>30</v>
      </c>
      <c r="I59" s="12">
        <v>18</v>
      </c>
      <c r="J59" s="241">
        <v>956595</v>
      </c>
      <c r="K59" s="90">
        <v>1368199</v>
      </c>
      <c r="L59" s="91">
        <v>24627582</v>
      </c>
      <c r="M59" s="300"/>
      <c r="N59" s="302"/>
      <c r="O59" s="64"/>
      <c r="Q59" s="3"/>
      <c r="R59" s="2"/>
      <c r="S59" s="3"/>
      <c r="T59" s="1"/>
      <c r="U59" s="1"/>
      <c r="V59" s="1"/>
      <c r="W59" s="1"/>
      <c r="X59" s="1"/>
      <c r="Y59" s="1"/>
      <c r="Z59" s="1"/>
      <c r="AA59" s="1"/>
    </row>
    <row r="60" spans="1:27" ht="31.95" customHeight="1">
      <c r="A60" s="21"/>
      <c r="B60" s="38"/>
      <c r="C60" s="13" t="s">
        <v>12</v>
      </c>
      <c r="D60" s="14"/>
      <c r="E60" s="15"/>
      <c r="F60" s="15"/>
      <c r="G60" s="16"/>
      <c r="H60" s="17"/>
      <c r="I60" s="17"/>
      <c r="J60" s="242"/>
      <c r="K60" s="80"/>
      <c r="L60" s="369">
        <f>SUM(L58:L59)</f>
        <v>29982708</v>
      </c>
      <c r="M60" s="268"/>
      <c r="N60" s="302"/>
      <c r="O60" s="64"/>
      <c r="Q60" s="3"/>
      <c r="R60" s="2"/>
      <c r="S60" s="3"/>
      <c r="T60" s="1"/>
      <c r="U60" s="1"/>
      <c r="V60" s="1"/>
      <c r="W60" s="1"/>
      <c r="X60" s="1"/>
      <c r="Y60" s="1"/>
      <c r="Z60" s="1"/>
      <c r="AA60" s="1"/>
    </row>
    <row r="61" spans="1:27" ht="31.95" customHeight="1" thickBot="1">
      <c r="A61" s="21"/>
      <c r="B61" s="60"/>
      <c r="C61" s="68"/>
      <c r="D61" s="360">
        <v>6</v>
      </c>
      <c r="E61" s="70"/>
      <c r="F61" s="70"/>
      <c r="G61" s="71" t="s">
        <v>247</v>
      </c>
      <c r="H61" s="72"/>
      <c r="I61" s="72"/>
      <c r="J61" s="72"/>
      <c r="K61" s="70"/>
      <c r="L61" s="73"/>
      <c r="M61" s="61"/>
      <c r="N61" s="302"/>
      <c r="O61" s="64"/>
      <c r="Q61" s="3"/>
      <c r="R61" s="2"/>
      <c r="S61" s="3"/>
      <c r="T61" s="1"/>
      <c r="U61" s="1"/>
      <c r="V61" s="1"/>
      <c r="W61" s="1"/>
      <c r="X61" s="1"/>
      <c r="Y61" s="1"/>
      <c r="Z61" s="1"/>
      <c r="AA61" s="1"/>
    </row>
    <row r="62" spans="1:27" ht="48" customHeight="1">
      <c r="A62" s="21"/>
      <c r="B62" s="60"/>
      <c r="C62" s="7">
        <v>7136</v>
      </c>
      <c r="D62" s="8">
        <v>6.0010000000000003</v>
      </c>
      <c r="E62" s="9"/>
      <c r="F62" s="9"/>
      <c r="G62" s="344" t="s">
        <v>248</v>
      </c>
      <c r="H62" s="11" t="s">
        <v>249</v>
      </c>
      <c r="I62" s="11">
        <v>101</v>
      </c>
      <c r="J62" s="240">
        <v>1454</v>
      </c>
      <c r="K62" s="90">
        <v>2080</v>
      </c>
      <c r="L62" s="91">
        <v>210080</v>
      </c>
      <c r="M62" s="300"/>
      <c r="N62" s="302"/>
      <c r="O62" s="64"/>
      <c r="Q62" s="3"/>
      <c r="R62" s="2"/>
      <c r="S62" s="3"/>
      <c r="T62" s="1"/>
      <c r="U62" s="1"/>
      <c r="V62" s="1"/>
      <c r="W62" s="1"/>
      <c r="X62" s="1"/>
      <c r="Y62" s="1"/>
      <c r="Z62" s="1"/>
      <c r="AA62" s="1"/>
    </row>
    <row r="63" spans="1:27" ht="48" customHeight="1">
      <c r="A63" s="21"/>
      <c r="B63" s="60"/>
      <c r="C63" s="7">
        <v>4830</v>
      </c>
      <c r="D63" s="8">
        <v>6.0020000000000007</v>
      </c>
      <c r="E63" s="9"/>
      <c r="F63" s="9"/>
      <c r="G63" s="10" t="s">
        <v>231</v>
      </c>
      <c r="H63" s="11" t="s">
        <v>23</v>
      </c>
      <c r="I63" s="12">
        <v>501</v>
      </c>
      <c r="J63" s="241">
        <v>10564</v>
      </c>
      <c r="K63" s="90">
        <v>15109</v>
      </c>
      <c r="L63" s="91">
        <v>7569609</v>
      </c>
      <c r="M63" s="300"/>
      <c r="N63" s="302"/>
      <c r="O63" s="64"/>
      <c r="Q63" s="3"/>
      <c r="R63" s="2"/>
      <c r="S63" s="3"/>
      <c r="T63" s="1"/>
      <c r="U63" s="1"/>
      <c r="V63" s="1"/>
      <c r="W63" s="1"/>
      <c r="X63" s="1"/>
      <c r="Y63" s="1"/>
      <c r="Z63" s="1"/>
      <c r="AA63" s="1"/>
    </row>
    <row r="64" spans="1:27" ht="31.95" customHeight="1">
      <c r="A64" s="21"/>
      <c r="B64" s="60"/>
      <c r="C64" s="7">
        <v>3819</v>
      </c>
      <c r="D64" s="8">
        <v>6.003000000000001</v>
      </c>
      <c r="E64" s="9"/>
      <c r="F64" s="9"/>
      <c r="G64" s="10" t="s">
        <v>250</v>
      </c>
      <c r="H64" s="11" t="s">
        <v>29</v>
      </c>
      <c r="I64" s="12">
        <v>51</v>
      </c>
      <c r="J64" s="241">
        <v>6197</v>
      </c>
      <c r="K64" s="90">
        <v>8863</v>
      </c>
      <c r="L64" s="91">
        <v>452013</v>
      </c>
      <c r="M64" s="300"/>
      <c r="N64" s="302"/>
      <c r="O64" s="64"/>
      <c r="Q64" s="3"/>
      <c r="R64" s="2"/>
      <c r="S64" s="3"/>
      <c r="T64" s="1"/>
      <c r="U64" s="1"/>
      <c r="V64" s="1"/>
      <c r="W64" s="1"/>
      <c r="X64" s="1"/>
      <c r="Y64" s="1"/>
      <c r="Z64" s="1"/>
      <c r="AA64" s="1"/>
    </row>
    <row r="65" spans="1:27" ht="31.95" customHeight="1">
      <c r="A65" s="21"/>
      <c r="B65" s="60"/>
      <c r="C65" s="7">
        <v>8611</v>
      </c>
      <c r="D65" s="8">
        <v>6.0040000000000013</v>
      </c>
      <c r="E65" s="9"/>
      <c r="F65" s="9"/>
      <c r="G65" s="10" t="s">
        <v>251</v>
      </c>
      <c r="H65" s="11" t="s">
        <v>249</v>
      </c>
      <c r="I65" s="12">
        <v>1978361</v>
      </c>
      <c r="J65" s="241">
        <v>5105</v>
      </c>
      <c r="K65" s="90">
        <v>7302</v>
      </c>
      <c r="L65" s="91">
        <v>14445992022</v>
      </c>
      <c r="M65" s="300"/>
      <c r="N65" s="302"/>
      <c r="O65" s="64"/>
      <c r="Q65" s="3"/>
      <c r="R65" s="2"/>
      <c r="S65" s="3"/>
      <c r="T65" s="1"/>
      <c r="U65" s="1"/>
      <c r="V65" s="1"/>
      <c r="W65" s="1"/>
      <c r="X65" s="1"/>
      <c r="Y65" s="1"/>
      <c r="Z65" s="1"/>
      <c r="AA65" s="1"/>
    </row>
    <row r="66" spans="1:27" ht="31.95" customHeight="1">
      <c r="A66" s="21"/>
      <c r="B66" s="38"/>
      <c r="C66" s="13" t="s">
        <v>12</v>
      </c>
      <c r="D66" s="14"/>
      <c r="E66" s="15"/>
      <c r="F66" s="15"/>
      <c r="G66" s="16"/>
      <c r="H66" s="17"/>
      <c r="I66" s="17"/>
      <c r="J66" s="242"/>
      <c r="K66" s="80"/>
      <c r="L66" s="81">
        <f>SUM(L62:L65)</f>
        <v>14454223724</v>
      </c>
      <c r="M66" s="268"/>
      <c r="N66" s="302"/>
      <c r="O66" s="64"/>
      <c r="Q66" s="3"/>
      <c r="R66" s="2"/>
      <c r="S66" s="3"/>
      <c r="T66" s="1"/>
      <c r="U66" s="1"/>
      <c r="V66" s="1"/>
      <c r="W66" s="1"/>
      <c r="X66" s="1"/>
      <c r="Y66" s="1"/>
      <c r="Z66" s="1"/>
      <c r="AA66" s="1"/>
    </row>
    <row r="67" spans="1:27" ht="31.95" customHeight="1" thickBot="1">
      <c r="A67" s="21"/>
      <c r="B67" s="60"/>
      <c r="C67" s="68"/>
      <c r="D67" s="360">
        <v>7</v>
      </c>
      <c r="E67" s="70"/>
      <c r="F67" s="70"/>
      <c r="G67" s="71" t="s">
        <v>252</v>
      </c>
      <c r="H67" s="72"/>
      <c r="I67" s="72"/>
      <c r="J67" s="72"/>
      <c r="K67" s="70"/>
      <c r="L67" s="73"/>
      <c r="M67" s="61"/>
      <c r="N67" s="302"/>
      <c r="O67" s="64"/>
      <c r="Q67" s="3"/>
      <c r="R67" s="2"/>
      <c r="S67" s="3"/>
      <c r="T67" s="1"/>
      <c r="U67" s="1"/>
      <c r="V67" s="1"/>
      <c r="W67" s="1"/>
      <c r="X67" s="1"/>
      <c r="Y67" s="1"/>
      <c r="Z67" s="1"/>
      <c r="AA67" s="1"/>
    </row>
    <row r="68" spans="1:27" ht="48" customHeight="1">
      <c r="A68" s="21"/>
      <c r="B68" s="60"/>
      <c r="C68" s="7">
        <v>4830</v>
      </c>
      <c r="D68" s="8">
        <v>7.0010000000000003</v>
      </c>
      <c r="E68" s="9"/>
      <c r="F68" s="9"/>
      <c r="G68" s="344" t="s">
        <v>231</v>
      </c>
      <c r="H68" s="11" t="s">
        <v>23</v>
      </c>
      <c r="I68" s="11">
        <v>48</v>
      </c>
      <c r="J68" s="240">
        <v>10564</v>
      </c>
      <c r="K68" s="90">
        <v>15109</v>
      </c>
      <c r="L68" s="91">
        <v>725232</v>
      </c>
      <c r="M68" s="300"/>
      <c r="N68" s="302"/>
      <c r="O68" s="64"/>
      <c r="Q68" s="3"/>
      <c r="R68" s="2"/>
      <c r="S68" s="3"/>
      <c r="T68" s="1"/>
      <c r="U68" s="1"/>
      <c r="V68" s="1"/>
      <c r="W68" s="1"/>
      <c r="X68" s="1"/>
      <c r="Y68" s="1"/>
      <c r="Z68" s="1"/>
      <c r="AA68" s="1"/>
    </row>
    <row r="69" spans="1:27" ht="31.95" customHeight="1">
      <c r="A69" s="21"/>
      <c r="B69" s="60"/>
      <c r="C69" s="7">
        <v>5205</v>
      </c>
      <c r="D69" s="8">
        <v>7.0020000000000007</v>
      </c>
      <c r="E69" s="9"/>
      <c r="F69" s="9"/>
      <c r="G69" s="10" t="s">
        <v>100</v>
      </c>
      <c r="H69" s="11" t="s">
        <v>29</v>
      </c>
      <c r="I69" s="12">
        <v>1010</v>
      </c>
      <c r="J69" s="241">
        <v>48197</v>
      </c>
      <c r="K69" s="90">
        <v>68935</v>
      </c>
      <c r="L69" s="91">
        <v>69624350</v>
      </c>
      <c r="M69" s="300"/>
      <c r="N69" s="302"/>
      <c r="O69" s="64"/>
      <c r="Q69" s="3"/>
      <c r="R69" s="2"/>
      <c r="S69" s="3"/>
      <c r="T69" s="1"/>
      <c r="U69" s="1"/>
      <c r="V69" s="1"/>
      <c r="W69" s="1"/>
      <c r="X69" s="1"/>
      <c r="Y69" s="1"/>
      <c r="Z69" s="1"/>
      <c r="AA69" s="1"/>
    </row>
    <row r="70" spans="1:27" ht="96" customHeight="1">
      <c r="A70" s="21"/>
      <c r="B70" s="60"/>
      <c r="C70" s="7">
        <v>6262</v>
      </c>
      <c r="D70" s="8">
        <v>7.003000000000001</v>
      </c>
      <c r="E70" s="9"/>
      <c r="F70" s="9"/>
      <c r="G70" s="10" t="s">
        <v>253</v>
      </c>
      <c r="H70" s="11" t="s">
        <v>23</v>
      </c>
      <c r="I70" s="12">
        <v>2957</v>
      </c>
      <c r="J70" s="241">
        <v>51079</v>
      </c>
      <c r="K70" s="90">
        <v>73057</v>
      </c>
      <c r="L70" s="91">
        <v>216029549</v>
      </c>
      <c r="M70" s="300"/>
      <c r="N70" s="302"/>
      <c r="O70" s="64"/>
      <c r="Q70" s="3"/>
      <c r="R70" s="2"/>
      <c r="S70" s="3"/>
      <c r="T70" s="1"/>
      <c r="U70" s="1"/>
      <c r="V70" s="1"/>
      <c r="W70" s="1"/>
      <c r="X70" s="1"/>
      <c r="Y70" s="1"/>
      <c r="Z70" s="1"/>
      <c r="AA70" s="1"/>
    </row>
    <row r="71" spans="1:27" ht="31.95" customHeight="1">
      <c r="A71" s="21"/>
      <c r="B71" s="38"/>
      <c r="C71" s="13" t="s">
        <v>12</v>
      </c>
      <c r="D71" s="14"/>
      <c r="E71" s="15"/>
      <c r="F71" s="15"/>
      <c r="G71" s="16"/>
      <c r="H71" s="17"/>
      <c r="I71" s="17"/>
      <c r="J71" s="242"/>
      <c r="K71" s="80"/>
      <c r="L71" s="81">
        <f>SUM(L68:L70)</f>
        <v>286379131</v>
      </c>
      <c r="M71" s="268"/>
      <c r="N71" s="302"/>
      <c r="O71" s="64"/>
      <c r="Q71" s="3"/>
      <c r="R71" s="2"/>
      <c r="S71" s="3"/>
      <c r="T71" s="1"/>
      <c r="U71" s="1"/>
      <c r="V71" s="1"/>
      <c r="W71" s="1"/>
      <c r="X71" s="1"/>
      <c r="Y71" s="1"/>
      <c r="Z71" s="1"/>
      <c r="AA71" s="1"/>
    </row>
    <row r="72" spans="1:27" ht="31.95" customHeight="1" thickBot="1">
      <c r="A72" s="21"/>
      <c r="B72" s="60"/>
      <c r="C72" s="68"/>
      <c r="D72" s="360">
        <v>8</v>
      </c>
      <c r="E72" s="70"/>
      <c r="F72" s="70"/>
      <c r="G72" s="71" t="s">
        <v>254</v>
      </c>
      <c r="H72" s="72"/>
      <c r="I72" s="72"/>
      <c r="J72" s="72"/>
      <c r="K72" s="70"/>
      <c r="L72" s="73"/>
      <c r="M72" s="61"/>
      <c r="N72" s="302"/>
      <c r="O72" s="64"/>
      <c r="Q72" s="3"/>
      <c r="R72" s="2"/>
      <c r="S72" s="3"/>
      <c r="T72" s="1"/>
      <c r="U72" s="1"/>
      <c r="V72" s="1"/>
      <c r="W72" s="1"/>
      <c r="X72" s="1"/>
      <c r="Y72" s="1"/>
      <c r="Z72" s="1"/>
      <c r="AA72" s="1"/>
    </row>
    <row r="73" spans="1:27" ht="64.05" customHeight="1">
      <c r="A73" s="21"/>
      <c r="B73" s="60"/>
      <c r="C73" s="7">
        <v>5207</v>
      </c>
      <c r="D73" s="8">
        <v>8.0009999999999994</v>
      </c>
      <c r="E73" s="9"/>
      <c r="F73" s="9"/>
      <c r="G73" s="344" t="s">
        <v>232</v>
      </c>
      <c r="H73" s="11" t="s">
        <v>23</v>
      </c>
      <c r="I73" s="11">
        <v>2</v>
      </c>
      <c r="J73" s="240">
        <v>244968</v>
      </c>
      <c r="K73" s="90">
        <v>350373</v>
      </c>
      <c r="L73" s="91">
        <v>700746</v>
      </c>
      <c r="M73" s="300"/>
      <c r="N73" s="302"/>
      <c r="O73" s="64"/>
      <c r="Q73" s="3"/>
      <c r="R73" s="2"/>
      <c r="S73" s="3"/>
      <c r="T73" s="1"/>
      <c r="U73" s="1"/>
      <c r="V73" s="1"/>
      <c r="W73" s="1"/>
      <c r="X73" s="1"/>
      <c r="Y73" s="1"/>
      <c r="Z73" s="1"/>
      <c r="AA73" s="1"/>
    </row>
    <row r="74" spans="1:27" ht="64.05" customHeight="1">
      <c r="A74" s="21"/>
      <c r="B74" s="60"/>
      <c r="C74" s="7">
        <v>5209</v>
      </c>
      <c r="D74" s="8">
        <v>8.0019999999999989</v>
      </c>
      <c r="E74" s="9"/>
      <c r="F74" s="9"/>
      <c r="G74" s="10" t="s">
        <v>234</v>
      </c>
      <c r="H74" s="11" t="s">
        <v>23</v>
      </c>
      <c r="I74" s="12">
        <v>2</v>
      </c>
      <c r="J74" s="241">
        <v>80208</v>
      </c>
      <c r="K74" s="90">
        <v>114720</v>
      </c>
      <c r="L74" s="91">
        <v>229440</v>
      </c>
      <c r="M74" s="300"/>
      <c r="N74" s="302"/>
      <c r="O74" s="64"/>
      <c r="Q74" s="3"/>
      <c r="R74" s="2"/>
      <c r="S74" s="3"/>
      <c r="T74" s="1"/>
      <c r="U74" s="1"/>
      <c r="V74" s="1"/>
      <c r="W74" s="1"/>
      <c r="X74" s="1"/>
      <c r="Y74" s="1"/>
      <c r="Z74" s="1"/>
      <c r="AA74" s="1"/>
    </row>
    <row r="75" spans="1:27" ht="96" customHeight="1">
      <c r="A75" s="21"/>
      <c r="B75" s="60"/>
      <c r="C75" s="7">
        <v>6262</v>
      </c>
      <c r="D75" s="8">
        <v>8.0029999999999983</v>
      </c>
      <c r="E75" s="9"/>
      <c r="F75" s="9"/>
      <c r="G75" s="10" t="s">
        <v>253</v>
      </c>
      <c r="H75" s="11" t="s">
        <v>23</v>
      </c>
      <c r="I75" s="12">
        <v>85</v>
      </c>
      <c r="J75" s="241">
        <v>51079</v>
      </c>
      <c r="K75" s="90">
        <v>73057</v>
      </c>
      <c r="L75" s="91">
        <v>6209845</v>
      </c>
      <c r="M75" s="300"/>
      <c r="N75" s="302"/>
      <c r="O75" s="64"/>
      <c r="Q75" s="3"/>
      <c r="R75" s="2"/>
      <c r="S75" s="3"/>
      <c r="T75" s="1"/>
      <c r="U75" s="1"/>
      <c r="V75" s="1"/>
      <c r="W75" s="1"/>
      <c r="X75" s="1"/>
      <c r="Y75" s="1"/>
      <c r="Z75" s="1"/>
      <c r="AA75" s="1"/>
    </row>
    <row r="76" spans="1:27" ht="31.95" customHeight="1">
      <c r="A76" s="21"/>
      <c r="B76" s="38"/>
      <c r="C76" s="13" t="s">
        <v>12</v>
      </c>
      <c r="D76" s="14"/>
      <c r="E76" s="15"/>
      <c r="F76" s="15"/>
      <c r="G76" s="16"/>
      <c r="H76" s="17"/>
      <c r="I76" s="17"/>
      <c r="J76" s="242"/>
      <c r="K76" s="80"/>
      <c r="L76" s="81">
        <f>SUM(L73:L75)</f>
        <v>7140031</v>
      </c>
      <c r="M76" s="268"/>
      <c r="N76" s="302"/>
      <c r="O76" s="64"/>
      <c r="P76" s="19"/>
      <c r="Q76" s="3"/>
      <c r="R76" s="2"/>
      <c r="S76" s="3"/>
      <c r="T76" s="1"/>
      <c r="U76" s="1"/>
      <c r="V76" s="1"/>
      <c r="W76" s="1"/>
      <c r="X76" s="1"/>
      <c r="Y76" s="1"/>
      <c r="Z76" s="1"/>
      <c r="AA76" s="1"/>
    </row>
    <row r="77" spans="1:27" ht="31.95" customHeight="1" thickBot="1">
      <c r="A77" s="21"/>
      <c r="B77" s="60"/>
      <c r="C77" s="68"/>
      <c r="D77" s="69">
        <v>9</v>
      </c>
      <c r="E77" s="70"/>
      <c r="F77" s="70"/>
      <c r="G77" s="71" t="s">
        <v>255</v>
      </c>
      <c r="H77" s="72"/>
      <c r="I77" s="72"/>
      <c r="J77" s="72"/>
      <c r="K77" s="70"/>
      <c r="L77" s="73"/>
      <c r="M77" s="61"/>
      <c r="N77" s="302"/>
      <c r="O77" s="64"/>
      <c r="P77" s="5"/>
      <c r="Q77" s="6"/>
      <c r="R77" s="2"/>
      <c r="S77" s="3"/>
      <c r="T77" s="5"/>
      <c r="U77" s="5"/>
      <c r="V77" s="5"/>
      <c r="W77" s="5"/>
      <c r="X77" s="5"/>
      <c r="Y77" s="5"/>
      <c r="Z77" s="5"/>
      <c r="AA77" s="5"/>
    </row>
    <row r="78" spans="1:27" ht="48" customHeight="1">
      <c r="A78" s="21"/>
      <c r="B78" s="60"/>
      <c r="C78" s="7">
        <v>6450</v>
      </c>
      <c r="D78" s="8">
        <v>9.0009999999999994</v>
      </c>
      <c r="E78" s="9"/>
      <c r="F78" s="9"/>
      <c r="G78" s="344" t="s">
        <v>99</v>
      </c>
      <c r="H78" s="11" t="s">
        <v>23</v>
      </c>
      <c r="I78" s="11">
        <v>11779</v>
      </c>
      <c r="J78" s="240">
        <v>4874</v>
      </c>
      <c r="K78" s="90">
        <v>6971</v>
      </c>
      <c r="L78" s="91">
        <v>82111409</v>
      </c>
      <c r="M78" s="300"/>
      <c r="N78" s="302"/>
      <c r="O78" s="64"/>
      <c r="P78" s="20"/>
      <c r="Q78" s="3"/>
      <c r="R78" s="2"/>
      <c r="S78" s="3"/>
      <c r="T78" s="5"/>
      <c r="U78" s="5"/>
      <c r="V78" s="5"/>
      <c r="W78" s="5"/>
      <c r="X78" s="5"/>
      <c r="Y78" s="5"/>
      <c r="Z78" s="5"/>
      <c r="AA78" s="5"/>
    </row>
    <row r="79" spans="1:27" ht="31.95" customHeight="1">
      <c r="A79" s="21"/>
      <c r="B79" s="60"/>
      <c r="C79" s="7">
        <v>6562</v>
      </c>
      <c r="D79" s="8">
        <v>9.0019999999999989</v>
      </c>
      <c r="E79" s="9"/>
      <c r="F79" s="9"/>
      <c r="G79" s="10" t="s">
        <v>256</v>
      </c>
      <c r="H79" s="11" t="s">
        <v>23</v>
      </c>
      <c r="I79" s="12">
        <v>59</v>
      </c>
      <c r="J79" s="241">
        <v>87146</v>
      </c>
      <c r="K79" s="90">
        <v>124643</v>
      </c>
      <c r="L79" s="91">
        <v>7353937</v>
      </c>
      <c r="M79" s="300"/>
      <c r="N79" s="302"/>
      <c r="O79" s="64"/>
      <c r="P79" s="20"/>
      <c r="Q79" s="3"/>
      <c r="R79" s="2"/>
      <c r="S79" s="3"/>
      <c r="T79" s="5"/>
      <c r="U79" s="5"/>
      <c r="V79" s="5"/>
      <c r="W79" s="5"/>
      <c r="X79" s="5"/>
      <c r="Y79" s="5"/>
      <c r="Z79" s="5"/>
      <c r="AA79" s="5"/>
    </row>
    <row r="80" spans="1:27" ht="48" customHeight="1">
      <c r="A80" s="21"/>
      <c r="B80" s="60"/>
      <c r="C80" s="7">
        <v>10465</v>
      </c>
      <c r="D80" s="8">
        <v>9.0029999999999983</v>
      </c>
      <c r="E80" s="9"/>
      <c r="F80" s="9"/>
      <c r="G80" s="10" t="s">
        <v>257</v>
      </c>
      <c r="H80" s="11" t="s">
        <v>23</v>
      </c>
      <c r="I80" s="12">
        <v>59</v>
      </c>
      <c r="J80" s="241">
        <v>93736</v>
      </c>
      <c r="K80" s="90">
        <v>134069</v>
      </c>
      <c r="L80" s="91">
        <v>7910071</v>
      </c>
      <c r="M80" s="300"/>
      <c r="N80" s="302"/>
      <c r="O80" s="64"/>
      <c r="P80" s="20"/>
      <c r="Q80" s="3"/>
      <c r="R80" s="2"/>
      <c r="S80" s="3"/>
      <c r="T80" s="5"/>
      <c r="U80" s="5"/>
      <c r="V80" s="5"/>
      <c r="W80" s="5"/>
      <c r="X80" s="5"/>
      <c r="Y80" s="5"/>
      <c r="Z80" s="5"/>
      <c r="AA80" s="5"/>
    </row>
    <row r="81" spans="1:27" ht="48" customHeight="1">
      <c r="A81" s="21"/>
      <c r="B81" s="60"/>
      <c r="C81" s="7">
        <v>10556</v>
      </c>
      <c r="D81" s="8">
        <v>9.0039999999999978</v>
      </c>
      <c r="E81" s="9"/>
      <c r="F81" s="9"/>
      <c r="G81" s="10" t="s">
        <v>258</v>
      </c>
      <c r="H81" s="11" t="s">
        <v>188</v>
      </c>
      <c r="I81" s="12">
        <v>57</v>
      </c>
      <c r="J81" s="241">
        <v>133328</v>
      </c>
      <c r="K81" s="90">
        <v>190696</v>
      </c>
      <c r="L81" s="91">
        <v>10869672</v>
      </c>
      <c r="M81" s="300"/>
      <c r="N81" s="302"/>
      <c r="O81" s="64"/>
      <c r="P81" s="20"/>
      <c r="Q81" s="3"/>
      <c r="R81" s="2"/>
      <c r="S81" s="3"/>
      <c r="T81" s="1"/>
      <c r="U81" s="1"/>
      <c r="V81" s="1"/>
      <c r="W81" s="1"/>
      <c r="X81" s="1"/>
      <c r="Y81" s="1"/>
      <c r="Z81" s="1"/>
      <c r="AA81" s="1"/>
    </row>
    <row r="82" spans="1:27" ht="64.05" customHeight="1">
      <c r="A82" s="21"/>
      <c r="B82" s="60"/>
      <c r="C82" s="7">
        <v>10558</v>
      </c>
      <c r="D82" s="8">
        <v>9.0049999999999972</v>
      </c>
      <c r="E82" s="9"/>
      <c r="F82" s="9"/>
      <c r="G82" s="10" t="s">
        <v>259</v>
      </c>
      <c r="H82" s="11" t="s">
        <v>23</v>
      </c>
      <c r="I82" s="12">
        <v>115</v>
      </c>
      <c r="J82" s="241">
        <v>44432</v>
      </c>
      <c r="K82" s="90">
        <v>63550</v>
      </c>
      <c r="L82" s="91">
        <v>7308250</v>
      </c>
      <c r="M82" s="300"/>
      <c r="N82" s="341"/>
      <c r="O82" s="64"/>
      <c r="P82" s="20"/>
      <c r="Q82" s="3"/>
      <c r="R82" s="2"/>
      <c r="S82" s="3"/>
      <c r="T82" s="1"/>
      <c r="U82" s="1"/>
      <c r="V82" s="1"/>
      <c r="W82" s="1"/>
      <c r="X82" s="1"/>
      <c r="Y82" s="1"/>
      <c r="Z82" s="1"/>
      <c r="AA82" s="1"/>
    </row>
    <row r="83" spans="1:27" ht="31.95" customHeight="1">
      <c r="A83" s="21"/>
      <c r="B83" s="60"/>
      <c r="C83" s="7">
        <v>4073</v>
      </c>
      <c r="D83" s="8">
        <v>9.0059999999999967</v>
      </c>
      <c r="E83" s="9"/>
      <c r="F83" s="9"/>
      <c r="G83" s="10" t="s">
        <v>260</v>
      </c>
      <c r="H83" s="11" t="s">
        <v>23</v>
      </c>
      <c r="I83" s="12">
        <v>95</v>
      </c>
      <c r="J83" s="241">
        <v>125617</v>
      </c>
      <c r="K83" s="90">
        <v>179667</v>
      </c>
      <c r="L83" s="91">
        <v>17068365</v>
      </c>
      <c r="M83" s="300"/>
      <c r="N83" s="302"/>
      <c r="O83" s="64"/>
      <c r="P83" s="20"/>
      <c r="Q83" s="3"/>
      <c r="R83" s="2"/>
      <c r="S83" s="3"/>
      <c r="T83" s="1"/>
      <c r="U83" s="1"/>
      <c r="V83" s="1"/>
      <c r="W83" s="1"/>
      <c r="X83" s="1"/>
      <c r="Y83" s="1"/>
      <c r="Z83" s="1"/>
      <c r="AA83" s="1"/>
    </row>
    <row r="84" spans="1:27" ht="31.95" customHeight="1">
      <c r="A84" s="21"/>
      <c r="B84" s="60"/>
      <c r="C84" s="7">
        <v>4074</v>
      </c>
      <c r="D84" s="8">
        <v>9.0069999999999961</v>
      </c>
      <c r="E84" s="9"/>
      <c r="F84" s="9"/>
      <c r="G84" s="10" t="s">
        <v>261</v>
      </c>
      <c r="H84" s="11" t="s">
        <v>23</v>
      </c>
      <c r="I84" s="12">
        <v>59</v>
      </c>
      <c r="J84" s="241">
        <v>105014</v>
      </c>
      <c r="K84" s="90">
        <v>150199</v>
      </c>
      <c r="L84" s="91">
        <v>8861741</v>
      </c>
      <c r="M84" s="300"/>
      <c r="N84" s="302"/>
      <c r="O84" s="64"/>
      <c r="P84" s="20"/>
      <c r="Q84" s="3"/>
      <c r="R84" s="2"/>
      <c r="S84" s="3"/>
      <c r="T84" s="1"/>
      <c r="U84" s="1"/>
      <c r="V84" s="1"/>
      <c r="W84" s="1"/>
      <c r="X84" s="1"/>
      <c r="Y84" s="1"/>
      <c r="Z84" s="1"/>
      <c r="AA84" s="1"/>
    </row>
    <row r="85" spans="1:27" ht="31.95" customHeight="1">
      <c r="A85" s="21"/>
      <c r="B85" s="60"/>
      <c r="C85" s="7">
        <v>4075</v>
      </c>
      <c r="D85" s="8">
        <v>9.0079999999999956</v>
      </c>
      <c r="E85" s="9"/>
      <c r="F85" s="9"/>
      <c r="G85" s="10" t="s">
        <v>262</v>
      </c>
      <c r="H85" s="11" t="s">
        <v>23</v>
      </c>
      <c r="I85" s="12">
        <v>59</v>
      </c>
      <c r="J85" s="241">
        <v>115665</v>
      </c>
      <c r="K85" s="90">
        <v>165433</v>
      </c>
      <c r="L85" s="91">
        <v>9760547</v>
      </c>
      <c r="M85" s="300"/>
      <c r="N85" s="302"/>
      <c r="O85" s="64"/>
      <c r="P85" s="20"/>
      <c r="Q85" s="3"/>
      <c r="R85" s="2"/>
      <c r="S85" s="3"/>
      <c r="T85" s="1"/>
      <c r="U85" s="1"/>
      <c r="V85" s="1"/>
      <c r="W85" s="1"/>
      <c r="X85" s="1"/>
      <c r="Y85" s="1"/>
      <c r="Z85" s="1"/>
      <c r="AA85" s="1"/>
    </row>
    <row r="86" spans="1:27" ht="64.05" customHeight="1">
      <c r="A86" s="21"/>
      <c r="B86" s="60"/>
      <c r="C86" s="7">
        <v>5345</v>
      </c>
      <c r="D86" s="8">
        <v>9.008999999999995</v>
      </c>
      <c r="E86" s="9"/>
      <c r="F86" s="9"/>
      <c r="G86" s="10" t="s">
        <v>263</v>
      </c>
      <c r="H86" s="11" t="s">
        <v>30</v>
      </c>
      <c r="I86" s="12">
        <v>57</v>
      </c>
      <c r="J86" s="241">
        <v>179669</v>
      </c>
      <c r="K86" s="90">
        <v>256977</v>
      </c>
      <c r="L86" s="91">
        <v>14647689</v>
      </c>
      <c r="M86" s="300"/>
      <c r="N86" s="302"/>
      <c r="O86" s="64"/>
      <c r="P86" s="20"/>
      <c r="Q86" s="3"/>
      <c r="R86" s="2"/>
      <c r="S86" s="3"/>
      <c r="T86" s="1"/>
      <c r="U86" s="1"/>
      <c r="V86" s="1"/>
      <c r="W86" s="1"/>
      <c r="X86" s="1"/>
      <c r="Y86" s="1"/>
      <c r="Z86" s="1"/>
      <c r="AA86" s="1"/>
    </row>
    <row r="87" spans="1:27" ht="31.95" customHeight="1">
      <c r="A87" s="21"/>
      <c r="B87" s="38"/>
      <c r="C87" s="13" t="s">
        <v>12</v>
      </c>
      <c r="D87" s="14"/>
      <c r="E87" s="15"/>
      <c r="F87" s="15"/>
      <c r="G87" s="16"/>
      <c r="H87" s="17"/>
      <c r="I87" s="17"/>
      <c r="J87" s="242"/>
      <c r="K87" s="80"/>
      <c r="L87" s="81">
        <f>SUM(L78:L86)</f>
        <v>165891681</v>
      </c>
      <c r="M87" s="268"/>
      <c r="N87" s="302"/>
      <c r="O87" s="64"/>
      <c r="P87" s="20"/>
      <c r="Q87" s="3"/>
      <c r="R87" s="2"/>
      <c r="S87" s="3"/>
      <c r="T87" s="1"/>
      <c r="U87" s="1"/>
      <c r="V87" s="1"/>
      <c r="W87" s="1"/>
      <c r="X87" s="1"/>
      <c r="Y87" s="1"/>
      <c r="Z87" s="1"/>
      <c r="AA87" s="1"/>
    </row>
    <row r="88" spans="1:27" ht="31.95" customHeight="1" thickBot="1">
      <c r="A88" s="21"/>
      <c r="B88" s="60"/>
      <c r="C88" s="68"/>
      <c r="D88" s="360">
        <v>10</v>
      </c>
      <c r="E88" s="70"/>
      <c r="F88" s="70"/>
      <c r="G88" s="71" t="s">
        <v>264</v>
      </c>
      <c r="H88" s="72"/>
      <c r="I88" s="72"/>
      <c r="J88" s="72"/>
      <c r="K88" s="70"/>
      <c r="L88" s="73"/>
      <c r="M88" s="61"/>
      <c r="N88" s="302"/>
      <c r="O88" s="64"/>
      <c r="P88" s="20"/>
      <c r="Q88" s="3"/>
      <c r="R88" s="2"/>
      <c r="S88" s="3"/>
      <c r="T88" s="1"/>
      <c r="U88" s="1"/>
      <c r="V88" s="1"/>
      <c r="W88" s="1"/>
      <c r="X88" s="1"/>
      <c r="Y88" s="1"/>
      <c r="Z88" s="1"/>
      <c r="AA88" s="1"/>
    </row>
    <row r="89" spans="1:27" ht="31.95" customHeight="1">
      <c r="A89" s="21"/>
      <c r="B89" s="60"/>
      <c r="C89" s="7">
        <v>6078</v>
      </c>
      <c r="D89" s="8">
        <v>10.000999999999999</v>
      </c>
      <c r="E89" s="9"/>
      <c r="F89" s="9"/>
      <c r="G89" s="344" t="s">
        <v>265</v>
      </c>
      <c r="H89" s="11" t="s">
        <v>23</v>
      </c>
      <c r="I89" s="11">
        <v>101</v>
      </c>
      <c r="J89" s="240">
        <v>175416</v>
      </c>
      <c r="K89" s="90">
        <v>250894</v>
      </c>
      <c r="L89" s="91">
        <v>25340294</v>
      </c>
      <c r="M89" s="300"/>
      <c r="N89" s="302"/>
      <c r="O89" s="64"/>
      <c r="P89" s="20"/>
      <c r="Q89" s="3"/>
      <c r="R89" s="2"/>
      <c r="S89" s="3"/>
      <c r="T89" s="1"/>
      <c r="U89" s="1"/>
      <c r="V89" s="1"/>
      <c r="W89" s="1"/>
      <c r="X89" s="1"/>
      <c r="Y89" s="1"/>
      <c r="Z89" s="1"/>
      <c r="AA89" s="1"/>
    </row>
    <row r="90" spans="1:27" ht="31.95" customHeight="1">
      <c r="A90" s="21"/>
      <c r="B90" s="38"/>
      <c r="C90" s="13" t="s">
        <v>12</v>
      </c>
      <c r="D90" s="14"/>
      <c r="E90" s="15"/>
      <c r="F90" s="15"/>
      <c r="G90" s="16"/>
      <c r="H90" s="17"/>
      <c r="I90" s="17"/>
      <c r="J90" s="242"/>
      <c r="K90" s="80"/>
      <c r="L90" s="81">
        <f>SUM(L89:L89)</f>
        <v>25340294</v>
      </c>
      <c r="M90" s="268"/>
      <c r="N90" s="302"/>
      <c r="O90" s="64"/>
      <c r="P90" s="20"/>
      <c r="Q90" s="3"/>
      <c r="R90" s="2"/>
      <c r="S90" s="3"/>
      <c r="T90" s="1"/>
      <c r="U90" s="1"/>
      <c r="V90" s="1"/>
      <c r="W90" s="1"/>
      <c r="X90" s="1"/>
      <c r="Y90" s="1"/>
      <c r="Z90" s="1"/>
      <c r="AA90" s="1"/>
    </row>
    <row r="91" spans="1:27" ht="31.95" customHeight="1" thickBot="1">
      <c r="A91" s="21"/>
      <c r="B91" s="60"/>
      <c r="C91" s="68"/>
      <c r="D91" s="360">
        <v>11</v>
      </c>
      <c r="E91" s="70"/>
      <c r="F91" s="70"/>
      <c r="G91" s="71" t="s">
        <v>266</v>
      </c>
      <c r="H91" s="72"/>
      <c r="I91" s="72"/>
      <c r="J91" s="72"/>
      <c r="K91" s="70"/>
      <c r="L91" s="73"/>
      <c r="M91" s="61"/>
      <c r="N91" s="302"/>
      <c r="O91" s="64"/>
      <c r="P91" s="20"/>
      <c r="Q91" s="3"/>
      <c r="R91" s="2"/>
      <c r="S91" s="3"/>
      <c r="T91" s="1"/>
      <c r="U91" s="1"/>
      <c r="V91" s="1"/>
      <c r="W91" s="1"/>
      <c r="X91" s="1"/>
      <c r="Y91" s="1"/>
      <c r="Z91" s="1"/>
      <c r="AA91" s="1"/>
    </row>
    <row r="92" spans="1:27" ht="48" customHeight="1">
      <c r="A92" s="21"/>
      <c r="B92" s="60"/>
      <c r="C92" s="7">
        <v>4830</v>
      </c>
      <c r="D92" s="8">
        <v>11.000999999999999</v>
      </c>
      <c r="E92" s="9"/>
      <c r="F92" s="9"/>
      <c r="G92" s="344" t="s">
        <v>231</v>
      </c>
      <c r="H92" s="11" t="s">
        <v>23</v>
      </c>
      <c r="I92" s="11">
        <v>69</v>
      </c>
      <c r="J92" s="240">
        <v>10564</v>
      </c>
      <c r="K92" s="90">
        <v>15109</v>
      </c>
      <c r="L92" s="91">
        <v>1042521</v>
      </c>
      <c r="M92" s="300"/>
      <c r="N92" s="302"/>
      <c r="O92" s="64"/>
      <c r="P92" s="20"/>
      <c r="Q92" s="3"/>
      <c r="R92" s="2"/>
      <c r="S92" s="3"/>
      <c r="T92" s="1"/>
      <c r="U92" s="1"/>
      <c r="V92" s="1"/>
      <c r="W92" s="1"/>
      <c r="X92" s="1"/>
      <c r="Y92" s="1"/>
      <c r="Z92" s="1"/>
      <c r="AA92" s="1"/>
    </row>
    <row r="93" spans="1:27" ht="64.05" customHeight="1">
      <c r="A93" s="21"/>
      <c r="B93" s="60"/>
      <c r="C93" s="7">
        <v>5207</v>
      </c>
      <c r="D93" s="8">
        <v>11.001999999999999</v>
      </c>
      <c r="E93" s="9"/>
      <c r="F93" s="9"/>
      <c r="G93" s="10" t="s">
        <v>232</v>
      </c>
      <c r="H93" s="11" t="s">
        <v>23</v>
      </c>
      <c r="I93" s="12">
        <v>133</v>
      </c>
      <c r="J93" s="241">
        <v>244968</v>
      </c>
      <c r="K93" s="90">
        <v>350373</v>
      </c>
      <c r="L93" s="91">
        <v>46599609</v>
      </c>
      <c r="M93" s="300"/>
      <c r="N93" s="302"/>
      <c r="O93" s="64"/>
      <c r="P93" s="20"/>
      <c r="Q93" s="3"/>
      <c r="R93" s="2"/>
      <c r="S93" s="3"/>
      <c r="T93" s="1"/>
      <c r="U93" s="1"/>
      <c r="V93" s="1"/>
      <c r="W93" s="1"/>
      <c r="X93" s="1"/>
      <c r="Y93" s="1"/>
      <c r="Z93" s="1"/>
      <c r="AA93" s="1"/>
    </row>
    <row r="94" spans="1:27" ht="64.05" customHeight="1">
      <c r="A94" s="21"/>
      <c r="B94" s="60"/>
      <c r="C94" s="7">
        <v>5209</v>
      </c>
      <c r="D94" s="8">
        <v>11.002999999999998</v>
      </c>
      <c r="E94" s="9"/>
      <c r="F94" s="9"/>
      <c r="G94" s="10" t="s">
        <v>234</v>
      </c>
      <c r="H94" s="11" t="s">
        <v>23</v>
      </c>
      <c r="I94" s="12">
        <v>362</v>
      </c>
      <c r="J94" s="241">
        <v>80208</v>
      </c>
      <c r="K94" s="90">
        <v>114720</v>
      </c>
      <c r="L94" s="91">
        <v>41528640</v>
      </c>
      <c r="M94" s="300"/>
      <c r="N94" s="302"/>
      <c r="O94" s="64"/>
      <c r="P94" s="20"/>
      <c r="Q94" s="3"/>
      <c r="R94" s="2"/>
      <c r="S94" s="3"/>
      <c r="T94" s="1"/>
      <c r="U94" s="1"/>
      <c r="V94" s="1"/>
      <c r="W94" s="1"/>
      <c r="X94" s="1"/>
      <c r="Y94" s="1"/>
      <c r="Z94" s="1"/>
      <c r="AA94" s="1"/>
    </row>
    <row r="95" spans="1:27" ht="31.95" customHeight="1">
      <c r="A95" s="21"/>
      <c r="B95" s="60"/>
      <c r="C95" s="7">
        <v>4759</v>
      </c>
      <c r="D95" s="8">
        <v>11.003999999999998</v>
      </c>
      <c r="E95" s="9"/>
      <c r="F95" s="9"/>
      <c r="G95" s="10" t="s">
        <v>238</v>
      </c>
      <c r="H95" s="11" t="s">
        <v>29</v>
      </c>
      <c r="I95" s="12">
        <v>389</v>
      </c>
      <c r="J95" s="241">
        <v>55222</v>
      </c>
      <c r="K95" s="90">
        <v>78983</v>
      </c>
      <c r="L95" s="91">
        <v>30724387</v>
      </c>
      <c r="M95" s="300"/>
      <c r="N95" s="302"/>
      <c r="O95" s="64"/>
      <c r="P95" s="20"/>
      <c r="Q95" s="3"/>
      <c r="R95" s="2"/>
      <c r="S95" s="3"/>
      <c r="T95" s="1"/>
      <c r="U95" s="1"/>
      <c r="V95" s="1"/>
      <c r="W95" s="1"/>
      <c r="X95" s="1"/>
      <c r="Y95" s="1"/>
      <c r="Z95" s="1"/>
      <c r="AA95" s="1"/>
    </row>
    <row r="96" spans="1:27" ht="31.95" customHeight="1">
      <c r="A96" s="21"/>
      <c r="B96" s="60"/>
      <c r="C96" s="7">
        <v>4581</v>
      </c>
      <c r="D96" s="8">
        <v>11.004999999999997</v>
      </c>
      <c r="E96" s="9"/>
      <c r="F96" s="9"/>
      <c r="G96" s="10" t="s">
        <v>98</v>
      </c>
      <c r="H96" s="11" t="s">
        <v>23</v>
      </c>
      <c r="I96" s="12">
        <v>556</v>
      </c>
      <c r="J96" s="241">
        <v>3081</v>
      </c>
      <c r="K96" s="90">
        <v>4407</v>
      </c>
      <c r="L96" s="91">
        <v>2450292</v>
      </c>
      <c r="M96" s="300"/>
      <c r="N96" s="302"/>
      <c r="O96" s="64"/>
      <c r="P96" s="20"/>
      <c r="Q96" s="3"/>
      <c r="R96" s="2"/>
      <c r="S96" s="3"/>
      <c r="T96" s="1"/>
      <c r="U96" s="1"/>
      <c r="V96" s="1"/>
      <c r="W96" s="1"/>
      <c r="X96" s="1"/>
      <c r="Y96" s="1"/>
      <c r="Z96" s="1"/>
      <c r="AA96" s="1"/>
    </row>
    <row r="97" spans="1:27" ht="31.95" customHeight="1">
      <c r="A97" s="21"/>
      <c r="B97" s="60"/>
      <c r="C97" s="7">
        <v>3464</v>
      </c>
      <c r="D97" s="8">
        <v>11.005999999999997</v>
      </c>
      <c r="E97" s="9"/>
      <c r="F97" s="9"/>
      <c r="G97" s="10" t="s">
        <v>93</v>
      </c>
      <c r="H97" s="11" t="s">
        <v>30</v>
      </c>
      <c r="I97" s="12">
        <v>278</v>
      </c>
      <c r="J97" s="241">
        <v>49473</v>
      </c>
      <c r="K97" s="90">
        <v>70760</v>
      </c>
      <c r="L97" s="91">
        <v>19671280</v>
      </c>
      <c r="M97" s="300"/>
      <c r="N97" s="302"/>
      <c r="O97" s="64"/>
      <c r="P97" s="20"/>
      <c r="Q97" s="3"/>
      <c r="R97" s="2"/>
      <c r="S97" s="3"/>
      <c r="T97" s="1"/>
      <c r="U97" s="1"/>
      <c r="V97" s="1"/>
      <c r="W97" s="1"/>
      <c r="X97" s="1"/>
      <c r="Y97" s="1"/>
      <c r="Z97" s="1"/>
      <c r="AA97" s="1"/>
    </row>
    <row r="98" spans="1:27" ht="64.05" customHeight="1">
      <c r="A98" s="21"/>
      <c r="B98" s="60"/>
      <c r="C98" s="7">
        <v>5210</v>
      </c>
      <c r="D98" s="8">
        <v>11.006999999999996</v>
      </c>
      <c r="E98" s="9"/>
      <c r="F98" s="9"/>
      <c r="G98" s="10" t="s">
        <v>267</v>
      </c>
      <c r="H98" s="11" t="s">
        <v>23</v>
      </c>
      <c r="I98" s="12">
        <v>223</v>
      </c>
      <c r="J98" s="241">
        <v>81374</v>
      </c>
      <c r="K98" s="90">
        <v>116388</v>
      </c>
      <c r="L98" s="91">
        <v>25954524</v>
      </c>
      <c r="M98" s="300"/>
      <c r="N98" s="302"/>
      <c r="O98" s="64"/>
      <c r="P98" s="20"/>
      <c r="Q98" s="3"/>
      <c r="R98" s="2"/>
      <c r="S98" s="3"/>
      <c r="T98" s="1"/>
      <c r="U98" s="1"/>
      <c r="V98" s="1"/>
      <c r="W98" s="1"/>
      <c r="X98" s="1"/>
      <c r="Y98" s="1"/>
      <c r="Z98" s="1"/>
      <c r="AA98" s="1"/>
    </row>
    <row r="99" spans="1:27" ht="48" customHeight="1">
      <c r="A99" s="21"/>
      <c r="B99" s="60"/>
      <c r="C99" s="7">
        <v>6304</v>
      </c>
      <c r="D99" s="8">
        <v>11.007999999999996</v>
      </c>
      <c r="E99" s="9"/>
      <c r="F99" s="9"/>
      <c r="G99" s="10" t="s">
        <v>268</v>
      </c>
      <c r="H99" s="11" t="s">
        <v>23</v>
      </c>
      <c r="I99" s="12">
        <v>223</v>
      </c>
      <c r="J99" s="241">
        <v>9070</v>
      </c>
      <c r="K99" s="90">
        <v>12973</v>
      </c>
      <c r="L99" s="91">
        <v>2892979</v>
      </c>
      <c r="M99" s="300"/>
      <c r="N99" s="302"/>
      <c r="O99" s="64"/>
      <c r="P99" s="19"/>
      <c r="Q99" s="3"/>
      <c r="R99" s="2"/>
      <c r="S99" s="3"/>
      <c r="T99" s="1"/>
      <c r="U99" s="1"/>
      <c r="V99" s="1"/>
      <c r="W99" s="1"/>
      <c r="X99" s="1"/>
      <c r="Y99" s="1"/>
      <c r="Z99" s="1"/>
      <c r="AA99" s="1"/>
    </row>
    <row r="100" spans="1:27" ht="79.95" customHeight="1">
      <c r="A100" s="21"/>
      <c r="B100" s="60"/>
      <c r="C100" s="7">
        <v>6249</v>
      </c>
      <c r="D100" s="8">
        <v>11.008999999999995</v>
      </c>
      <c r="E100" s="9"/>
      <c r="F100" s="9"/>
      <c r="G100" s="10" t="s">
        <v>269</v>
      </c>
      <c r="H100" s="11" t="s">
        <v>221</v>
      </c>
      <c r="I100" s="12">
        <v>601</v>
      </c>
      <c r="J100" s="241">
        <v>2299</v>
      </c>
      <c r="K100" s="90">
        <v>3288</v>
      </c>
      <c r="L100" s="91">
        <v>1976088</v>
      </c>
      <c r="M100" s="300"/>
      <c r="N100" s="302"/>
      <c r="O100" s="64"/>
      <c r="P100" s="5"/>
      <c r="Q100" s="6"/>
      <c r="R100" s="2"/>
      <c r="S100" s="3"/>
      <c r="T100" s="5"/>
      <c r="U100" s="5"/>
      <c r="V100" s="5"/>
      <c r="W100" s="5"/>
      <c r="X100" s="5"/>
      <c r="Y100" s="5"/>
      <c r="Z100" s="5"/>
      <c r="AA100" s="5"/>
    </row>
    <row r="101" spans="1:27" ht="79.95" customHeight="1">
      <c r="A101" s="21"/>
      <c r="B101" s="60"/>
      <c r="C101" s="7">
        <v>6263</v>
      </c>
      <c r="D101" s="8">
        <v>11.009999999999994</v>
      </c>
      <c r="E101" s="9"/>
      <c r="F101" s="9"/>
      <c r="G101" s="10" t="s">
        <v>270</v>
      </c>
      <c r="H101" s="11" t="s">
        <v>23</v>
      </c>
      <c r="I101" s="12">
        <v>12</v>
      </c>
      <c r="J101" s="241">
        <v>12135</v>
      </c>
      <c r="K101" s="90">
        <v>17356</v>
      </c>
      <c r="L101" s="91">
        <v>208272</v>
      </c>
      <c r="M101" s="300"/>
      <c r="N101" s="302"/>
      <c r="O101" s="64"/>
      <c r="P101" s="20"/>
      <c r="Q101" s="3"/>
      <c r="R101" s="2"/>
      <c r="S101" s="3"/>
      <c r="T101" s="5"/>
      <c r="U101" s="5"/>
      <c r="V101" s="5"/>
      <c r="W101" s="5"/>
      <c r="X101" s="5"/>
      <c r="Y101" s="5"/>
      <c r="Z101" s="5"/>
      <c r="AA101" s="5"/>
    </row>
    <row r="102" spans="1:27" ht="31.95" customHeight="1">
      <c r="A102" s="21"/>
      <c r="B102" s="60"/>
      <c r="C102" s="7">
        <v>4135</v>
      </c>
      <c r="D102" s="8">
        <v>11.010999999999994</v>
      </c>
      <c r="E102" s="9"/>
      <c r="F102" s="9"/>
      <c r="G102" s="10" t="s">
        <v>224</v>
      </c>
      <c r="H102" s="11" t="s">
        <v>30</v>
      </c>
      <c r="I102" s="12">
        <v>6</v>
      </c>
      <c r="J102" s="241">
        <v>687075</v>
      </c>
      <c r="K102" s="90">
        <v>982710</v>
      </c>
      <c r="L102" s="91">
        <v>5896260</v>
      </c>
      <c r="M102" s="300"/>
      <c r="N102" s="302"/>
      <c r="O102" s="64"/>
      <c r="P102" s="20"/>
      <c r="Q102" s="3"/>
      <c r="R102" s="2"/>
      <c r="S102" s="3"/>
      <c r="T102" s="5"/>
      <c r="U102" s="5"/>
      <c r="V102" s="5"/>
      <c r="W102" s="5"/>
      <c r="X102" s="5"/>
      <c r="Y102" s="5"/>
      <c r="Z102" s="5"/>
      <c r="AA102" s="5"/>
    </row>
    <row r="103" spans="1:27" ht="79.95" customHeight="1">
      <c r="A103" s="21"/>
      <c r="B103" s="60"/>
      <c r="C103" s="7">
        <v>9323</v>
      </c>
      <c r="D103" s="8">
        <v>11.011999999999993</v>
      </c>
      <c r="E103" s="9"/>
      <c r="F103" s="9"/>
      <c r="G103" s="10" t="s">
        <v>242</v>
      </c>
      <c r="H103" s="11" t="s">
        <v>23</v>
      </c>
      <c r="I103" s="12">
        <v>1848</v>
      </c>
      <c r="J103" s="241">
        <v>2531323</v>
      </c>
      <c r="K103" s="90">
        <v>3620501</v>
      </c>
      <c r="L103" s="91">
        <v>6690685848</v>
      </c>
      <c r="M103" s="300"/>
      <c r="N103" s="302"/>
      <c r="O103" s="64"/>
      <c r="P103" s="20"/>
      <c r="Q103" s="3"/>
      <c r="R103" s="2"/>
      <c r="S103" s="3"/>
      <c r="T103" s="5"/>
      <c r="U103" s="5"/>
      <c r="V103" s="5"/>
      <c r="W103" s="5"/>
      <c r="X103" s="5"/>
      <c r="Y103" s="5"/>
      <c r="Z103" s="5"/>
      <c r="AA103" s="5"/>
    </row>
    <row r="104" spans="1:27" ht="79.95" customHeight="1">
      <c r="A104" s="21"/>
      <c r="B104" s="60"/>
      <c r="C104" s="7">
        <v>9326</v>
      </c>
      <c r="D104" s="8">
        <v>11.012999999999993</v>
      </c>
      <c r="E104" s="9"/>
      <c r="F104" s="9"/>
      <c r="G104" s="10" t="s">
        <v>241</v>
      </c>
      <c r="H104" s="11" t="s">
        <v>29</v>
      </c>
      <c r="I104" s="12">
        <v>297</v>
      </c>
      <c r="J104" s="241">
        <v>1419884</v>
      </c>
      <c r="K104" s="90">
        <v>2030832</v>
      </c>
      <c r="L104" s="91">
        <v>603157104</v>
      </c>
      <c r="M104" s="300"/>
      <c r="N104" s="302"/>
      <c r="O104" s="64"/>
      <c r="P104" s="20"/>
      <c r="Q104" s="3"/>
      <c r="R104" s="2"/>
      <c r="S104" s="3"/>
      <c r="T104" s="5"/>
      <c r="U104" s="5"/>
      <c r="V104" s="5"/>
      <c r="W104" s="5"/>
      <c r="X104" s="5"/>
      <c r="Y104" s="5"/>
      <c r="Z104" s="5"/>
      <c r="AA104" s="5"/>
    </row>
    <row r="105" spans="1:27" ht="31.95" customHeight="1">
      <c r="A105" s="21"/>
      <c r="B105" s="60"/>
      <c r="C105" s="7">
        <v>8611</v>
      </c>
      <c r="D105" s="8">
        <v>11.013999999999992</v>
      </c>
      <c r="E105" s="9"/>
      <c r="F105" s="9"/>
      <c r="G105" s="10" t="s">
        <v>251</v>
      </c>
      <c r="H105" s="11" t="s">
        <v>249</v>
      </c>
      <c r="I105" s="12">
        <v>35</v>
      </c>
      <c r="J105" s="241">
        <v>5105</v>
      </c>
      <c r="K105" s="90">
        <v>7302</v>
      </c>
      <c r="L105" s="91">
        <v>255570</v>
      </c>
      <c r="M105" s="300"/>
      <c r="N105" s="341"/>
      <c r="O105" s="64"/>
      <c r="P105" s="20"/>
      <c r="Q105" s="3"/>
      <c r="R105" s="2"/>
      <c r="S105" s="3"/>
      <c r="T105" s="1"/>
      <c r="U105" s="1"/>
      <c r="V105" s="1"/>
      <c r="W105" s="1"/>
      <c r="X105" s="1"/>
      <c r="Y105" s="1"/>
      <c r="Z105" s="1"/>
      <c r="AA105" s="1"/>
    </row>
    <row r="106" spans="1:27" ht="108" customHeight="1">
      <c r="A106" s="21"/>
      <c r="B106" s="60"/>
      <c r="C106" s="7">
        <v>6297</v>
      </c>
      <c r="D106" s="8">
        <v>11.014999999999992</v>
      </c>
      <c r="E106" s="9"/>
      <c r="F106" s="9"/>
      <c r="G106" s="10" t="s">
        <v>271</v>
      </c>
      <c r="H106" s="11" t="s">
        <v>30</v>
      </c>
      <c r="I106" s="12">
        <v>12</v>
      </c>
      <c r="J106" s="241">
        <v>789215</v>
      </c>
      <c r="K106" s="90">
        <v>1128798</v>
      </c>
      <c r="L106" s="91">
        <v>13545576</v>
      </c>
      <c r="M106" s="300"/>
      <c r="N106" s="341"/>
      <c r="O106" s="64"/>
      <c r="P106" s="20"/>
      <c r="Q106" s="3"/>
      <c r="R106" s="2"/>
      <c r="S106" s="3"/>
      <c r="T106" s="1"/>
      <c r="U106" s="1"/>
      <c r="V106" s="1"/>
      <c r="W106" s="1"/>
      <c r="X106" s="1"/>
      <c r="Y106" s="1"/>
      <c r="Z106" s="1"/>
      <c r="AA106" s="1"/>
    </row>
    <row r="107" spans="1:27" ht="108" customHeight="1">
      <c r="A107" s="21"/>
      <c r="B107" s="60"/>
      <c r="C107" s="7">
        <v>6298</v>
      </c>
      <c r="D107" s="8">
        <v>11.015999999999991</v>
      </c>
      <c r="E107" s="9"/>
      <c r="F107" s="9"/>
      <c r="G107" s="10" t="s">
        <v>272</v>
      </c>
      <c r="H107" s="11" t="s">
        <v>30</v>
      </c>
      <c r="I107" s="12">
        <v>6</v>
      </c>
      <c r="J107" s="241">
        <v>696801</v>
      </c>
      <c r="K107" s="90">
        <v>996621</v>
      </c>
      <c r="L107" s="91">
        <v>5979726</v>
      </c>
      <c r="M107" s="300"/>
      <c r="N107" s="341"/>
      <c r="O107" s="64"/>
      <c r="P107" s="20"/>
      <c r="Q107" s="3"/>
      <c r="R107" s="2"/>
      <c r="S107" s="3"/>
      <c r="T107" s="1"/>
      <c r="U107" s="1"/>
      <c r="V107" s="1"/>
      <c r="W107" s="1"/>
      <c r="X107" s="1"/>
      <c r="Y107" s="1"/>
      <c r="Z107" s="1"/>
      <c r="AA107" s="1"/>
    </row>
    <row r="108" spans="1:27" ht="31.95" customHeight="1">
      <c r="A108" s="21"/>
      <c r="B108" s="38"/>
      <c r="C108" s="13" t="s">
        <v>12</v>
      </c>
      <c r="D108" s="14"/>
      <c r="E108" s="15"/>
      <c r="F108" s="15"/>
      <c r="G108" s="16"/>
      <c r="H108" s="17"/>
      <c r="I108" s="17"/>
      <c r="J108" s="242"/>
      <c r="K108" s="80"/>
      <c r="L108" s="81">
        <f>SUM(L92:L107)</f>
        <v>7492568676</v>
      </c>
      <c r="M108" s="268"/>
      <c r="N108" s="341"/>
      <c r="O108" s="64"/>
      <c r="P108" s="20"/>
      <c r="Q108" s="3"/>
      <c r="R108" s="2"/>
      <c r="S108" s="3"/>
      <c r="T108" s="1"/>
      <c r="U108" s="1"/>
      <c r="V108" s="1"/>
      <c r="W108" s="1"/>
      <c r="X108" s="1"/>
      <c r="Y108" s="1"/>
      <c r="Z108" s="1"/>
      <c r="AA108" s="1"/>
    </row>
    <row r="109" spans="1:27" ht="31.95" customHeight="1" thickBot="1">
      <c r="A109" s="21"/>
      <c r="B109" s="60"/>
      <c r="C109" s="68"/>
      <c r="D109" s="360"/>
      <c r="E109" s="70"/>
      <c r="F109" s="70"/>
      <c r="G109" s="71" t="s">
        <v>273</v>
      </c>
      <c r="H109" s="72"/>
      <c r="I109" s="72"/>
      <c r="J109" s="72"/>
      <c r="K109" s="70"/>
      <c r="L109" s="73"/>
      <c r="M109" s="61"/>
      <c r="N109" s="341"/>
      <c r="O109" s="64"/>
      <c r="P109" s="20"/>
      <c r="Q109" s="3"/>
      <c r="R109" s="2"/>
      <c r="S109" s="3"/>
      <c r="T109" s="1"/>
      <c r="U109" s="1"/>
      <c r="V109" s="1"/>
      <c r="W109" s="1"/>
      <c r="X109" s="1"/>
      <c r="Y109" s="1"/>
      <c r="Z109" s="1"/>
      <c r="AA109" s="1"/>
    </row>
    <row r="110" spans="1:27" ht="31.95" customHeight="1" thickBot="1">
      <c r="A110" s="21"/>
      <c r="B110" s="38"/>
      <c r="C110" s="83"/>
      <c r="D110" s="361">
        <v>12</v>
      </c>
      <c r="E110" s="84"/>
      <c r="F110" s="84"/>
      <c r="G110" s="85" t="s">
        <v>102</v>
      </c>
      <c r="H110" s="86"/>
      <c r="I110" s="84"/>
      <c r="J110" s="87"/>
      <c r="K110" s="87"/>
      <c r="L110" s="88"/>
      <c r="M110" s="268"/>
      <c r="N110" s="341"/>
      <c r="O110" s="64"/>
      <c r="P110" s="20"/>
      <c r="Q110" s="3"/>
      <c r="R110" s="2"/>
      <c r="S110" s="3"/>
      <c r="T110" s="1"/>
      <c r="U110" s="1"/>
      <c r="V110" s="1"/>
      <c r="W110" s="1"/>
      <c r="X110" s="1"/>
      <c r="Y110" s="1"/>
      <c r="Z110" s="1"/>
      <c r="AA110" s="1"/>
    </row>
    <row r="111" spans="1:27" ht="31.95" customHeight="1">
      <c r="A111" s="21"/>
      <c r="B111" s="38"/>
      <c r="C111" s="7"/>
      <c r="D111" s="8"/>
      <c r="E111" s="9"/>
      <c r="F111" s="9"/>
      <c r="G111" s="330" t="s">
        <v>106</v>
      </c>
      <c r="H111" s="11"/>
      <c r="I111" s="12"/>
      <c r="J111" s="241"/>
      <c r="K111" s="90"/>
      <c r="L111" s="91"/>
      <c r="M111" s="268"/>
      <c r="N111" s="341"/>
      <c r="O111" s="64"/>
      <c r="P111" s="20"/>
      <c r="Q111" s="3"/>
      <c r="R111" s="2"/>
      <c r="S111" s="3"/>
      <c r="T111" s="1"/>
      <c r="U111" s="1"/>
      <c r="V111" s="1"/>
      <c r="W111" s="1"/>
      <c r="X111" s="1"/>
      <c r="Y111" s="1"/>
      <c r="Z111" s="1"/>
      <c r="AA111" s="1"/>
    </row>
    <row r="112" spans="1:27" ht="31.95" customHeight="1">
      <c r="A112" s="21"/>
      <c r="B112" s="38"/>
      <c r="C112" s="7"/>
      <c r="D112" s="8"/>
      <c r="E112" s="9"/>
      <c r="F112" s="9"/>
      <c r="G112" s="330" t="s">
        <v>103</v>
      </c>
      <c r="H112" s="11"/>
      <c r="I112" s="12"/>
      <c r="J112" s="241"/>
      <c r="K112" s="90"/>
      <c r="L112" s="91"/>
      <c r="M112" s="268"/>
      <c r="N112" s="341"/>
      <c r="O112" s="64"/>
      <c r="P112" s="20"/>
      <c r="Q112" s="3"/>
      <c r="R112" s="2"/>
      <c r="S112" s="3"/>
      <c r="T112" s="1"/>
      <c r="U112" s="1"/>
      <c r="V112" s="1"/>
      <c r="W112" s="1"/>
      <c r="X112" s="1"/>
      <c r="Y112" s="1"/>
      <c r="Z112" s="1"/>
      <c r="AA112" s="1"/>
    </row>
    <row r="113" spans="1:27" ht="31.95" customHeight="1">
      <c r="A113" s="21"/>
      <c r="B113" s="38"/>
      <c r="C113" s="7">
        <v>5167</v>
      </c>
      <c r="D113" s="8">
        <v>12.000999999999999</v>
      </c>
      <c r="E113" s="9"/>
      <c r="F113" s="9"/>
      <c r="G113" s="89" t="s">
        <v>104</v>
      </c>
      <c r="H113" s="11" t="s">
        <v>105</v>
      </c>
      <c r="I113" s="12">
        <v>96</v>
      </c>
      <c r="J113" s="241">
        <v>2605519</v>
      </c>
      <c r="K113" s="90">
        <v>3162761</v>
      </c>
      <c r="L113" s="91">
        <v>303625056</v>
      </c>
      <c r="M113" s="268"/>
      <c r="N113" s="341"/>
      <c r="O113" s="64"/>
      <c r="P113" s="20"/>
      <c r="Q113" s="3"/>
      <c r="R113" s="2"/>
      <c r="S113" s="3"/>
      <c r="T113" s="1"/>
      <c r="U113" s="1"/>
      <c r="V113" s="1"/>
      <c r="W113" s="1"/>
      <c r="X113" s="1"/>
      <c r="Y113" s="1"/>
      <c r="Z113" s="1"/>
      <c r="AA113" s="1"/>
    </row>
    <row r="114" spans="1:27" ht="31.95" customHeight="1">
      <c r="A114" s="21"/>
      <c r="B114" s="38"/>
      <c r="C114" s="7"/>
      <c r="D114" s="8"/>
      <c r="E114" s="9"/>
      <c r="F114" s="9"/>
      <c r="G114" s="330" t="s">
        <v>108</v>
      </c>
      <c r="H114" s="11"/>
      <c r="I114" s="12"/>
      <c r="J114" s="241"/>
      <c r="K114" s="90"/>
      <c r="L114" s="91"/>
      <c r="M114" s="268"/>
      <c r="N114" s="341"/>
      <c r="O114" s="64"/>
      <c r="P114" s="20"/>
      <c r="Q114" s="3"/>
      <c r="R114" s="2"/>
      <c r="S114" s="3"/>
      <c r="T114" s="1"/>
      <c r="U114" s="1"/>
      <c r="V114" s="1"/>
      <c r="W114" s="1"/>
      <c r="X114" s="1"/>
      <c r="Y114" s="1"/>
      <c r="Z114" s="1"/>
      <c r="AA114" s="1"/>
    </row>
    <row r="115" spans="1:27" ht="31.95" customHeight="1">
      <c r="A115" s="21"/>
      <c r="B115" s="38"/>
      <c r="C115" s="7">
        <v>12507</v>
      </c>
      <c r="D115" s="8">
        <v>12.001999999999999</v>
      </c>
      <c r="E115" s="9"/>
      <c r="F115" s="9"/>
      <c r="G115" s="330" t="s">
        <v>109</v>
      </c>
      <c r="H115" s="11" t="s">
        <v>94</v>
      </c>
      <c r="I115" s="12">
        <v>96</v>
      </c>
      <c r="J115" s="241">
        <v>720000</v>
      </c>
      <c r="K115" s="90">
        <v>873986</v>
      </c>
      <c r="L115" s="91">
        <v>83902656</v>
      </c>
      <c r="M115" s="268"/>
      <c r="N115" s="341"/>
      <c r="O115" s="64"/>
      <c r="P115" s="20"/>
      <c r="Q115" s="3"/>
      <c r="R115" s="2"/>
      <c r="S115" s="3"/>
      <c r="T115" s="1"/>
      <c r="U115" s="1"/>
      <c r="V115" s="1"/>
      <c r="W115" s="1"/>
      <c r="X115" s="1"/>
      <c r="Y115" s="1"/>
      <c r="Z115" s="1"/>
      <c r="AA115" s="1"/>
    </row>
    <row r="116" spans="1:27" ht="31.95" customHeight="1">
      <c r="A116" s="21"/>
      <c r="B116" s="38"/>
      <c r="C116" s="7">
        <v>4934</v>
      </c>
      <c r="D116" s="8">
        <v>12.002999999999998</v>
      </c>
      <c r="E116" s="9"/>
      <c r="F116" s="9"/>
      <c r="G116" s="89" t="s">
        <v>110</v>
      </c>
      <c r="H116" s="11" t="s">
        <v>94</v>
      </c>
      <c r="I116" s="12">
        <v>96</v>
      </c>
      <c r="J116" s="241">
        <v>170207</v>
      </c>
      <c r="K116" s="90">
        <v>206609</v>
      </c>
      <c r="L116" s="91">
        <v>19834464</v>
      </c>
      <c r="M116" s="268"/>
      <c r="N116" s="341"/>
      <c r="O116" s="64"/>
      <c r="P116" s="20"/>
      <c r="Q116" s="3"/>
      <c r="R116" s="2"/>
      <c r="S116" s="3"/>
      <c r="T116" s="1"/>
      <c r="U116" s="1"/>
      <c r="V116" s="1"/>
      <c r="W116" s="1"/>
      <c r="X116" s="1"/>
      <c r="Y116" s="1"/>
      <c r="Z116" s="1"/>
      <c r="AA116" s="1"/>
    </row>
    <row r="117" spans="1:27" ht="31.95" customHeight="1">
      <c r="A117" s="21"/>
      <c r="B117" s="38"/>
      <c r="C117" s="7">
        <v>10259</v>
      </c>
      <c r="D117" s="8">
        <v>12.003999999999998</v>
      </c>
      <c r="E117" s="9"/>
      <c r="F117" s="9"/>
      <c r="G117" s="89" t="s">
        <v>111</v>
      </c>
      <c r="H117" s="11" t="s">
        <v>23</v>
      </c>
      <c r="I117" s="12">
        <v>1592</v>
      </c>
      <c r="J117" s="241">
        <v>1985</v>
      </c>
      <c r="K117" s="90">
        <v>2410</v>
      </c>
      <c r="L117" s="91">
        <v>3836720</v>
      </c>
      <c r="M117" s="268"/>
      <c r="N117" s="341"/>
      <c r="O117" s="64"/>
      <c r="P117" s="20"/>
      <c r="Q117" s="3"/>
      <c r="R117" s="2"/>
      <c r="S117" s="3"/>
      <c r="T117" s="1"/>
      <c r="U117" s="1"/>
      <c r="V117" s="1"/>
      <c r="W117" s="1"/>
      <c r="X117" s="1"/>
      <c r="Y117" s="1"/>
      <c r="Z117" s="1"/>
      <c r="AA117" s="1"/>
    </row>
    <row r="118" spans="1:27" ht="31.95" customHeight="1">
      <c r="A118" s="21"/>
      <c r="B118" s="38"/>
      <c r="C118" s="7"/>
      <c r="D118" s="8"/>
      <c r="E118" s="9"/>
      <c r="F118" s="9"/>
      <c r="G118" s="89" t="s">
        <v>113</v>
      </c>
      <c r="H118" s="11"/>
      <c r="I118" s="12"/>
      <c r="J118" s="241"/>
      <c r="K118" s="90"/>
      <c r="L118" s="91"/>
      <c r="M118" s="268"/>
      <c r="N118" s="341"/>
      <c r="O118" s="64"/>
      <c r="P118" s="20"/>
      <c r="Q118" s="3"/>
      <c r="R118" s="2"/>
      <c r="S118" s="3"/>
      <c r="T118" s="1"/>
      <c r="U118" s="1"/>
      <c r="V118" s="1"/>
      <c r="W118" s="1"/>
      <c r="X118" s="1"/>
      <c r="Y118" s="1"/>
      <c r="Z118" s="1"/>
      <c r="AA118" s="1"/>
    </row>
    <row r="119" spans="1:27" ht="64.05" customHeight="1">
      <c r="A119" s="21"/>
      <c r="B119" s="38"/>
      <c r="C119" s="7">
        <v>5166</v>
      </c>
      <c r="D119" s="8">
        <v>12.004999999999997</v>
      </c>
      <c r="E119" s="9"/>
      <c r="F119" s="9"/>
      <c r="G119" s="89" t="s">
        <v>114</v>
      </c>
      <c r="H119" s="11" t="s">
        <v>115</v>
      </c>
      <c r="I119" s="12">
        <v>6000</v>
      </c>
      <c r="J119" s="241">
        <v>6482</v>
      </c>
      <c r="K119" s="90">
        <v>7868</v>
      </c>
      <c r="L119" s="91">
        <v>47208000</v>
      </c>
      <c r="M119" s="268"/>
      <c r="N119" s="341"/>
      <c r="O119" s="64"/>
      <c r="P119" s="20"/>
      <c r="Q119" s="3"/>
      <c r="R119" s="2"/>
      <c r="S119" s="3"/>
      <c r="T119" s="1"/>
      <c r="U119" s="1"/>
      <c r="V119" s="1"/>
      <c r="W119" s="1"/>
      <c r="X119" s="1"/>
      <c r="Y119" s="1"/>
      <c r="Z119" s="1"/>
      <c r="AA119" s="1"/>
    </row>
    <row r="120" spans="1:27" ht="31.95" customHeight="1">
      <c r="A120" s="21"/>
      <c r="B120" s="38"/>
      <c r="C120" s="7"/>
      <c r="D120" s="8"/>
      <c r="E120" s="9"/>
      <c r="F120" s="9"/>
      <c r="G120" s="89" t="s">
        <v>117</v>
      </c>
      <c r="H120" s="11"/>
      <c r="I120" s="12"/>
      <c r="J120" s="241"/>
      <c r="K120" s="90"/>
      <c r="L120" s="91"/>
      <c r="M120" s="268"/>
      <c r="N120" s="341"/>
      <c r="O120" s="64"/>
      <c r="P120" s="20"/>
      <c r="Q120" s="3"/>
      <c r="R120" s="2"/>
      <c r="S120" s="3"/>
      <c r="T120" s="1"/>
      <c r="U120" s="1"/>
      <c r="V120" s="1"/>
      <c r="W120" s="1"/>
      <c r="X120" s="1"/>
      <c r="Y120" s="1"/>
      <c r="Z120" s="1"/>
      <c r="AA120" s="1"/>
    </row>
    <row r="121" spans="1:27" ht="64.05" customHeight="1">
      <c r="A121" s="21"/>
      <c r="B121" s="38"/>
      <c r="C121" s="7">
        <v>5166</v>
      </c>
      <c r="D121" s="8">
        <v>12.005999999999997</v>
      </c>
      <c r="E121" s="9"/>
      <c r="F121" s="9"/>
      <c r="G121" s="89" t="s">
        <v>114</v>
      </c>
      <c r="H121" s="11" t="s">
        <v>115</v>
      </c>
      <c r="I121" s="12">
        <v>1000</v>
      </c>
      <c r="J121" s="241">
        <v>6482</v>
      </c>
      <c r="K121" s="90">
        <v>7868</v>
      </c>
      <c r="L121" s="91">
        <v>7868000</v>
      </c>
      <c r="M121" s="268"/>
      <c r="N121" s="341"/>
      <c r="O121" s="64"/>
      <c r="P121" s="20"/>
      <c r="Q121" s="3"/>
      <c r="R121" s="2"/>
      <c r="S121" s="3"/>
      <c r="T121" s="1"/>
      <c r="U121" s="1"/>
      <c r="V121" s="1"/>
      <c r="W121" s="1"/>
      <c r="X121" s="1"/>
      <c r="Y121" s="1"/>
      <c r="Z121" s="1"/>
      <c r="AA121" s="1"/>
    </row>
    <row r="122" spans="1:27" ht="31.95" customHeight="1">
      <c r="A122" s="21"/>
      <c r="B122" s="38"/>
      <c r="C122" s="7">
        <v>9290</v>
      </c>
      <c r="D122" s="8">
        <v>12.006999999999996</v>
      </c>
      <c r="E122" s="9"/>
      <c r="F122" s="9"/>
      <c r="G122" s="89" t="s">
        <v>118</v>
      </c>
      <c r="H122" s="11" t="s">
        <v>28</v>
      </c>
      <c r="I122" s="12">
        <v>24</v>
      </c>
      <c r="J122" s="241">
        <v>142496</v>
      </c>
      <c r="K122" s="90">
        <v>172972</v>
      </c>
      <c r="L122" s="91">
        <v>4151328</v>
      </c>
      <c r="M122" s="268"/>
      <c r="N122" s="341"/>
      <c r="O122" s="64"/>
      <c r="P122" s="20"/>
      <c r="Q122" s="3"/>
      <c r="R122" s="2"/>
      <c r="S122" s="3"/>
      <c r="T122" s="1"/>
      <c r="U122" s="1"/>
      <c r="V122" s="1"/>
      <c r="W122" s="1"/>
      <c r="X122" s="1"/>
      <c r="Y122" s="1"/>
      <c r="Z122" s="1"/>
      <c r="AA122" s="1"/>
    </row>
    <row r="123" spans="1:27" ht="31.95" customHeight="1">
      <c r="A123" s="21"/>
      <c r="B123" s="38"/>
      <c r="C123" s="7">
        <v>9280</v>
      </c>
      <c r="D123" s="8">
        <v>12.007999999999996</v>
      </c>
      <c r="E123" s="9"/>
      <c r="F123" s="9"/>
      <c r="G123" s="89" t="s">
        <v>119</v>
      </c>
      <c r="H123" s="11" t="s">
        <v>28</v>
      </c>
      <c r="I123" s="12">
        <v>480</v>
      </c>
      <c r="J123" s="241">
        <v>13475</v>
      </c>
      <c r="K123" s="90">
        <v>16357</v>
      </c>
      <c r="L123" s="91">
        <v>7851360</v>
      </c>
      <c r="M123" s="268"/>
      <c r="N123" s="341"/>
      <c r="O123" s="64"/>
      <c r="P123" s="20"/>
      <c r="Q123" s="3"/>
      <c r="R123" s="2"/>
      <c r="S123" s="3"/>
      <c r="T123" s="1"/>
      <c r="U123" s="1"/>
      <c r="V123" s="1"/>
      <c r="W123" s="1"/>
      <c r="X123" s="1"/>
      <c r="Y123" s="1"/>
      <c r="Z123" s="1"/>
      <c r="AA123" s="1"/>
    </row>
    <row r="124" spans="1:27" ht="31.95" customHeight="1">
      <c r="A124" s="21"/>
      <c r="B124" s="38"/>
      <c r="C124" s="7"/>
      <c r="D124" s="8"/>
      <c r="E124" s="9"/>
      <c r="F124" s="9"/>
      <c r="G124" s="89" t="s">
        <v>120</v>
      </c>
      <c r="H124" s="11"/>
      <c r="I124" s="12"/>
      <c r="J124" s="241"/>
      <c r="K124" s="90"/>
      <c r="L124" s="91"/>
      <c r="M124" s="268"/>
      <c r="N124" s="341"/>
      <c r="O124" s="64"/>
      <c r="P124" s="20"/>
      <c r="Q124" s="3"/>
      <c r="R124" s="2"/>
      <c r="S124" s="3"/>
      <c r="T124" s="1"/>
      <c r="U124" s="1"/>
      <c r="V124" s="1"/>
      <c r="W124" s="1"/>
      <c r="X124" s="1"/>
      <c r="Y124" s="1"/>
      <c r="Z124" s="1"/>
      <c r="AA124" s="1"/>
    </row>
    <row r="125" spans="1:27" ht="64.05" customHeight="1">
      <c r="A125" s="21"/>
      <c r="B125" s="38"/>
      <c r="C125" s="7">
        <v>4945</v>
      </c>
      <c r="D125" s="8">
        <v>12.008999999999995</v>
      </c>
      <c r="E125" s="9"/>
      <c r="F125" s="9"/>
      <c r="G125" s="89" t="s">
        <v>121</v>
      </c>
      <c r="H125" s="11" t="s">
        <v>122</v>
      </c>
      <c r="I125" s="12">
        <v>3000</v>
      </c>
      <c r="J125" s="241">
        <v>12409</v>
      </c>
      <c r="K125" s="90">
        <v>15063</v>
      </c>
      <c r="L125" s="91">
        <v>45189000</v>
      </c>
      <c r="M125" s="268"/>
      <c r="N125" s="341"/>
      <c r="O125" s="64"/>
      <c r="P125" s="20"/>
      <c r="Q125" s="3"/>
      <c r="R125" s="2"/>
      <c r="S125" s="3"/>
      <c r="T125" s="1"/>
      <c r="U125" s="1"/>
      <c r="V125" s="1"/>
      <c r="W125" s="1"/>
      <c r="X125" s="1"/>
      <c r="Y125" s="1"/>
      <c r="Z125" s="1"/>
      <c r="AA125" s="1"/>
    </row>
    <row r="126" spans="1:27" ht="31.95" customHeight="1">
      <c r="A126" s="21"/>
      <c r="B126" s="38"/>
      <c r="C126" s="7">
        <v>7556</v>
      </c>
      <c r="D126" s="8">
        <v>12.009999999999994</v>
      </c>
      <c r="E126" s="9"/>
      <c r="F126" s="9"/>
      <c r="G126" s="89" t="s">
        <v>123</v>
      </c>
      <c r="H126" s="11" t="s">
        <v>23</v>
      </c>
      <c r="I126" s="12">
        <v>4500</v>
      </c>
      <c r="J126" s="241">
        <v>1728</v>
      </c>
      <c r="K126" s="90">
        <v>2098</v>
      </c>
      <c r="L126" s="91">
        <v>9441000</v>
      </c>
      <c r="M126" s="268"/>
      <c r="N126" s="341"/>
      <c r="O126" s="64"/>
      <c r="P126" s="20"/>
      <c r="Q126" s="3"/>
      <c r="R126" s="2"/>
      <c r="S126" s="3"/>
      <c r="T126" s="1"/>
      <c r="U126" s="1"/>
      <c r="V126" s="1"/>
      <c r="W126" s="1"/>
      <c r="X126" s="1"/>
      <c r="Y126" s="1"/>
      <c r="Z126" s="1"/>
      <c r="AA126" s="1"/>
    </row>
    <row r="127" spans="1:27" ht="31.95" customHeight="1">
      <c r="A127" s="21"/>
      <c r="B127" s="38"/>
      <c r="C127" s="7"/>
      <c r="D127" s="8"/>
      <c r="E127" s="9"/>
      <c r="F127" s="9"/>
      <c r="G127" s="89" t="s">
        <v>124</v>
      </c>
      <c r="H127" s="11"/>
      <c r="I127" s="12"/>
      <c r="J127" s="241"/>
      <c r="K127" s="90"/>
      <c r="L127" s="91"/>
      <c r="M127" s="268"/>
      <c r="N127" s="341"/>
      <c r="O127" s="64"/>
      <c r="P127" s="20"/>
      <c r="Q127" s="3"/>
      <c r="R127" s="2"/>
      <c r="S127" s="3"/>
      <c r="T127" s="1"/>
      <c r="U127" s="1"/>
      <c r="V127" s="1"/>
      <c r="W127" s="1"/>
      <c r="X127" s="1"/>
      <c r="Y127" s="1"/>
      <c r="Z127" s="1"/>
      <c r="AA127" s="1"/>
    </row>
    <row r="128" spans="1:27" ht="31.95" customHeight="1">
      <c r="A128" s="21"/>
      <c r="B128" s="38"/>
      <c r="C128" s="7">
        <v>5168</v>
      </c>
      <c r="D128" s="8">
        <v>12.010999999999994</v>
      </c>
      <c r="E128" s="9"/>
      <c r="F128" s="9"/>
      <c r="G128" s="330" t="s">
        <v>125</v>
      </c>
      <c r="H128" s="11" t="s">
        <v>94</v>
      </c>
      <c r="I128" s="12">
        <v>368</v>
      </c>
      <c r="J128" s="241">
        <v>20169</v>
      </c>
      <c r="K128" s="90">
        <v>24483</v>
      </c>
      <c r="L128" s="91">
        <v>9009744</v>
      </c>
      <c r="M128" s="268"/>
      <c r="N128" s="341"/>
      <c r="O128" s="64"/>
      <c r="P128" s="20"/>
      <c r="Q128" s="3"/>
      <c r="R128" s="2"/>
      <c r="S128" s="3"/>
      <c r="T128" s="1"/>
      <c r="U128" s="1"/>
      <c r="V128" s="1"/>
      <c r="W128" s="1"/>
      <c r="X128" s="1"/>
      <c r="Y128" s="1"/>
      <c r="Z128" s="1"/>
      <c r="AA128" s="1"/>
    </row>
    <row r="129" spans="1:27" ht="31.95" customHeight="1">
      <c r="A129" s="21"/>
      <c r="B129" s="38"/>
      <c r="C129" s="7"/>
      <c r="D129" s="8"/>
      <c r="E129" s="9"/>
      <c r="F129" s="9"/>
      <c r="G129" s="89" t="s">
        <v>126</v>
      </c>
      <c r="H129" s="11"/>
      <c r="I129" s="12"/>
      <c r="J129" s="241"/>
      <c r="K129" s="90"/>
      <c r="L129" s="91"/>
      <c r="M129" s="268"/>
      <c r="N129" s="341"/>
      <c r="O129" s="64"/>
      <c r="P129" s="20"/>
      <c r="Q129" s="3"/>
      <c r="R129" s="2"/>
      <c r="S129" s="3"/>
      <c r="T129" s="1"/>
      <c r="U129" s="1"/>
      <c r="V129" s="1"/>
      <c r="W129" s="1"/>
      <c r="X129" s="1"/>
      <c r="Y129" s="1"/>
      <c r="Z129" s="1"/>
      <c r="AA129" s="1"/>
    </row>
    <row r="130" spans="1:27" ht="31.95" customHeight="1">
      <c r="A130" s="21"/>
      <c r="B130" s="38"/>
      <c r="C130" s="7"/>
      <c r="D130" s="8"/>
      <c r="E130" s="9"/>
      <c r="F130" s="9"/>
      <c r="G130" s="330" t="s">
        <v>127</v>
      </c>
      <c r="H130" s="11"/>
      <c r="I130" s="12"/>
      <c r="J130" s="241"/>
      <c r="K130" s="90"/>
      <c r="L130" s="91"/>
      <c r="M130" s="268"/>
      <c r="N130" s="341"/>
      <c r="O130" s="64"/>
      <c r="P130" s="19"/>
      <c r="Q130" s="3"/>
      <c r="R130" s="2"/>
      <c r="S130" s="3"/>
      <c r="T130" s="1"/>
      <c r="U130" s="1"/>
      <c r="V130" s="1"/>
      <c r="W130" s="1"/>
      <c r="X130" s="1"/>
      <c r="Y130" s="1"/>
      <c r="Z130" s="1"/>
      <c r="AA130" s="1"/>
    </row>
    <row r="131" spans="1:27" ht="64.05" customHeight="1">
      <c r="A131" s="21"/>
      <c r="B131" s="38"/>
      <c r="C131" s="7">
        <v>7820</v>
      </c>
      <c r="D131" s="8">
        <v>12.011999999999993</v>
      </c>
      <c r="E131" s="9"/>
      <c r="F131" s="9"/>
      <c r="G131" s="89" t="s">
        <v>128</v>
      </c>
      <c r="H131" s="11" t="s">
        <v>28</v>
      </c>
      <c r="I131" s="12">
        <v>150</v>
      </c>
      <c r="J131" s="241">
        <v>31534</v>
      </c>
      <c r="K131" s="90">
        <v>38278</v>
      </c>
      <c r="L131" s="91">
        <v>5741700</v>
      </c>
      <c r="M131" s="268"/>
      <c r="N131" s="341"/>
      <c r="O131" s="64"/>
      <c r="P131" s="5"/>
      <c r="Q131" s="6"/>
      <c r="R131" s="2"/>
      <c r="S131" s="3"/>
      <c r="T131" s="1"/>
      <c r="U131" s="1"/>
      <c r="V131" s="1"/>
      <c r="W131" s="1"/>
      <c r="X131" s="1"/>
      <c r="Y131" s="1"/>
      <c r="Z131" s="1"/>
      <c r="AA131" s="1"/>
    </row>
    <row r="132" spans="1:27" ht="31.95" customHeight="1">
      <c r="A132" s="21"/>
      <c r="B132" s="38"/>
      <c r="C132" s="7"/>
      <c r="D132" s="8"/>
      <c r="E132" s="9"/>
      <c r="F132" s="9"/>
      <c r="G132" s="89" t="s">
        <v>274</v>
      </c>
      <c r="H132" s="11"/>
      <c r="I132" s="12"/>
      <c r="J132" s="241"/>
      <c r="K132" s="90"/>
      <c r="L132" s="91"/>
      <c r="M132" s="268"/>
      <c r="N132" s="341"/>
      <c r="O132" s="64"/>
      <c r="P132" s="20"/>
      <c r="Q132" s="3"/>
      <c r="R132" s="2"/>
      <c r="S132" s="3"/>
      <c r="T132" s="1"/>
      <c r="U132" s="1"/>
      <c r="V132" s="1"/>
      <c r="W132" s="1"/>
      <c r="X132" s="1"/>
      <c r="Y132" s="1"/>
      <c r="Z132" s="1"/>
      <c r="AA132" s="1"/>
    </row>
    <row r="133" spans="1:27" ht="31.95" customHeight="1">
      <c r="A133" s="21"/>
      <c r="B133" s="38"/>
      <c r="C133" s="7">
        <v>7823</v>
      </c>
      <c r="D133" s="8">
        <v>12.012999999999993</v>
      </c>
      <c r="E133" s="9"/>
      <c r="F133" s="9"/>
      <c r="G133" s="330" t="s">
        <v>129</v>
      </c>
      <c r="H133" s="11" t="s">
        <v>130</v>
      </c>
      <c r="I133" s="12">
        <v>80</v>
      </c>
      <c r="J133" s="241">
        <v>130000</v>
      </c>
      <c r="K133" s="90">
        <v>157803</v>
      </c>
      <c r="L133" s="91">
        <v>12624240</v>
      </c>
      <c r="M133" s="268"/>
      <c r="N133" s="341"/>
      <c r="O133" s="64"/>
      <c r="P133" s="20"/>
      <c r="Q133" s="3"/>
      <c r="R133" s="2"/>
      <c r="S133" s="3"/>
      <c r="T133" s="1"/>
      <c r="U133" s="1"/>
      <c r="V133" s="1"/>
      <c r="W133" s="1"/>
      <c r="X133" s="1"/>
      <c r="Y133" s="1"/>
      <c r="Z133" s="1"/>
      <c r="AA133" s="1"/>
    </row>
    <row r="134" spans="1:27" ht="31.95" customHeight="1">
      <c r="A134" s="21"/>
      <c r="B134" s="38"/>
      <c r="C134" s="7">
        <v>7822</v>
      </c>
      <c r="D134" s="8">
        <v>12.013999999999992</v>
      </c>
      <c r="E134" s="9"/>
      <c r="F134" s="9"/>
      <c r="G134" s="330" t="s">
        <v>131</v>
      </c>
      <c r="H134" s="11" t="s">
        <v>130</v>
      </c>
      <c r="I134" s="12">
        <v>31</v>
      </c>
      <c r="J134" s="241">
        <v>96900</v>
      </c>
      <c r="K134" s="90">
        <v>117624</v>
      </c>
      <c r="L134" s="91">
        <v>3646344</v>
      </c>
      <c r="M134" s="268"/>
      <c r="N134" s="341"/>
      <c r="O134" s="64"/>
      <c r="P134" s="20"/>
      <c r="Q134" s="3"/>
      <c r="R134" s="2"/>
      <c r="S134" s="3"/>
      <c r="T134" s="1"/>
      <c r="U134" s="1"/>
      <c r="V134" s="1"/>
      <c r="W134" s="1"/>
      <c r="X134" s="1"/>
      <c r="Y134" s="1"/>
      <c r="Z134" s="1"/>
      <c r="AA134" s="1"/>
    </row>
    <row r="135" spans="1:27" ht="31.95" customHeight="1">
      <c r="A135" s="21"/>
      <c r="B135" s="38"/>
      <c r="C135" s="7">
        <v>7827</v>
      </c>
      <c r="D135" s="8">
        <v>12.014999999999992</v>
      </c>
      <c r="E135" s="9"/>
      <c r="F135" s="9"/>
      <c r="G135" s="89" t="s">
        <v>132</v>
      </c>
      <c r="H135" s="11" t="s">
        <v>130</v>
      </c>
      <c r="I135" s="12">
        <v>1150</v>
      </c>
      <c r="J135" s="241">
        <v>2142</v>
      </c>
      <c r="K135" s="90">
        <v>2600</v>
      </c>
      <c r="L135" s="91">
        <v>2990000</v>
      </c>
      <c r="M135" s="268"/>
      <c r="N135" s="341"/>
      <c r="O135" s="64"/>
      <c r="P135" s="20"/>
      <c r="Q135" s="3"/>
      <c r="R135" s="2"/>
      <c r="S135" s="3"/>
      <c r="T135" s="1"/>
      <c r="U135" s="1"/>
      <c r="V135" s="1"/>
      <c r="W135" s="1"/>
      <c r="X135" s="1"/>
      <c r="Y135" s="1"/>
      <c r="Z135" s="1"/>
      <c r="AA135" s="1"/>
    </row>
    <row r="136" spans="1:27" ht="31.95" customHeight="1">
      <c r="A136" s="21"/>
      <c r="B136" s="38"/>
      <c r="C136" s="7">
        <v>7583</v>
      </c>
      <c r="D136" s="8">
        <v>12.015999999999991</v>
      </c>
      <c r="E136" s="9"/>
      <c r="F136" s="9"/>
      <c r="G136" s="89" t="s">
        <v>133</v>
      </c>
      <c r="H136" s="11" t="s">
        <v>28</v>
      </c>
      <c r="I136" s="12">
        <v>59</v>
      </c>
      <c r="J136" s="241">
        <v>29750</v>
      </c>
      <c r="K136" s="90">
        <v>36113</v>
      </c>
      <c r="L136" s="91">
        <v>2130667</v>
      </c>
      <c r="M136" s="268"/>
      <c r="N136" s="341"/>
      <c r="O136" s="64"/>
      <c r="P136" s="20"/>
      <c r="Q136" s="3"/>
      <c r="R136" s="2"/>
      <c r="S136" s="3"/>
      <c r="T136" s="1"/>
      <c r="U136" s="1"/>
      <c r="V136" s="1"/>
      <c r="W136" s="1"/>
      <c r="X136" s="1"/>
      <c r="Y136" s="1"/>
      <c r="Z136" s="1"/>
      <c r="AA136" s="1"/>
    </row>
    <row r="137" spans="1:27" ht="31.95" customHeight="1">
      <c r="A137" s="21"/>
      <c r="B137" s="38"/>
      <c r="C137" s="7">
        <v>7579</v>
      </c>
      <c r="D137" s="8">
        <v>12.016999999999991</v>
      </c>
      <c r="E137" s="9"/>
      <c r="F137" s="9"/>
      <c r="G137" s="89" t="s">
        <v>134</v>
      </c>
      <c r="H137" s="11" t="s">
        <v>28</v>
      </c>
      <c r="I137" s="12">
        <v>6837</v>
      </c>
      <c r="J137" s="241">
        <v>750</v>
      </c>
      <c r="K137" s="90">
        <v>910</v>
      </c>
      <c r="L137" s="91">
        <v>6221670</v>
      </c>
      <c r="M137" s="268"/>
      <c r="N137" s="302"/>
      <c r="O137" s="64"/>
      <c r="P137" s="20"/>
      <c r="Q137" s="3"/>
      <c r="R137" s="2"/>
      <c r="S137" s="3"/>
      <c r="T137" s="1"/>
      <c r="U137" s="1"/>
      <c r="V137" s="1"/>
      <c r="W137" s="1"/>
      <c r="X137" s="1"/>
      <c r="Y137" s="1"/>
      <c r="Z137" s="1"/>
      <c r="AA137" s="1"/>
    </row>
    <row r="138" spans="1:27" ht="31.95" customHeight="1">
      <c r="A138" s="21"/>
      <c r="B138" s="38"/>
      <c r="C138" s="7">
        <v>7826</v>
      </c>
      <c r="D138" s="8">
        <v>12.01799999999999</v>
      </c>
      <c r="E138" s="9"/>
      <c r="F138" s="9"/>
      <c r="G138" s="89" t="s">
        <v>135</v>
      </c>
      <c r="H138" s="11" t="s">
        <v>28</v>
      </c>
      <c r="I138" s="12">
        <v>351</v>
      </c>
      <c r="J138" s="241">
        <v>9600</v>
      </c>
      <c r="K138" s="90">
        <v>11653</v>
      </c>
      <c r="L138" s="91">
        <v>4090203</v>
      </c>
      <c r="M138" s="268"/>
      <c r="N138" s="341"/>
      <c r="O138" s="64"/>
      <c r="P138" s="20"/>
      <c r="Q138" s="3"/>
      <c r="R138" s="2"/>
      <c r="S138" s="3"/>
      <c r="T138" s="1"/>
      <c r="U138" s="1"/>
      <c r="V138" s="1"/>
      <c r="W138" s="1"/>
      <c r="X138" s="1"/>
      <c r="Y138" s="1"/>
      <c r="Z138" s="1"/>
      <c r="AA138" s="1"/>
    </row>
    <row r="139" spans="1:27" ht="31.95" customHeight="1">
      <c r="A139" s="21"/>
      <c r="B139" s="38"/>
      <c r="C139" s="7">
        <v>12023</v>
      </c>
      <c r="D139" s="8">
        <v>12.018999999999989</v>
      </c>
      <c r="E139" s="9"/>
      <c r="F139" s="9"/>
      <c r="G139" s="89" t="s">
        <v>136</v>
      </c>
      <c r="H139" s="11" t="s">
        <v>28</v>
      </c>
      <c r="I139" s="12">
        <v>125</v>
      </c>
      <c r="J139" s="241">
        <v>62475</v>
      </c>
      <c r="K139" s="90">
        <v>75837</v>
      </c>
      <c r="L139" s="91">
        <v>9479625</v>
      </c>
      <c r="M139" s="268"/>
      <c r="N139" s="341"/>
      <c r="O139" s="64"/>
      <c r="P139" s="20"/>
      <c r="Q139" s="3"/>
      <c r="R139" s="2"/>
      <c r="S139" s="3"/>
      <c r="T139" s="1"/>
      <c r="U139" s="1"/>
      <c r="V139" s="1"/>
      <c r="W139" s="1"/>
      <c r="X139" s="1"/>
      <c r="Y139" s="1"/>
      <c r="Z139" s="1"/>
      <c r="AA139" s="1"/>
    </row>
    <row r="140" spans="1:27" ht="31.95" customHeight="1">
      <c r="A140" s="21"/>
      <c r="B140" s="38"/>
      <c r="C140" s="7">
        <v>9289</v>
      </c>
      <c r="D140" s="8">
        <v>12.019999999999989</v>
      </c>
      <c r="E140" s="9"/>
      <c r="F140" s="9"/>
      <c r="G140" s="89" t="s">
        <v>137</v>
      </c>
      <c r="H140" s="11" t="s">
        <v>28</v>
      </c>
      <c r="I140" s="12">
        <v>44</v>
      </c>
      <c r="J140" s="241">
        <v>12350</v>
      </c>
      <c r="K140" s="90">
        <v>14991</v>
      </c>
      <c r="L140" s="91">
        <v>659604</v>
      </c>
      <c r="M140" s="268"/>
      <c r="N140" s="341"/>
      <c r="O140" s="64"/>
      <c r="P140" s="20"/>
      <c r="Q140" s="3"/>
      <c r="R140" s="2"/>
      <c r="S140" s="3"/>
      <c r="T140" s="1"/>
      <c r="U140" s="1"/>
      <c r="V140" s="1"/>
      <c r="W140" s="1"/>
      <c r="X140" s="1"/>
      <c r="Y140" s="1"/>
      <c r="Z140" s="1"/>
      <c r="AA140" s="1"/>
    </row>
    <row r="141" spans="1:27" ht="31.95" customHeight="1">
      <c r="A141" s="21"/>
      <c r="B141" s="38"/>
      <c r="C141" s="7">
        <v>7580</v>
      </c>
      <c r="D141" s="8">
        <v>12.020999999999988</v>
      </c>
      <c r="E141" s="9"/>
      <c r="F141" s="9"/>
      <c r="G141" s="89" t="s">
        <v>138</v>
      </c>
      <c r="H141" s="11" t="s">
        <v>28</v>
      </c>
      <c r="I141" s="12">
        <v>140</v>
      </c>
      <c r="J141" s="241">
        <v>23000</v>
      </c>
      <c r="K141" s="90">
        <v>27919</v>
      </c>
      <c r="L141" s="91">
        <v>3908660</v>
      </c>
      <c r="M141" s="268"/>
      <c r="N141" s="341"/>
      <c r="O141" s="64"/>
      <c r="P141" s="20"/>
      <c r="Q141" s="3"/>
      <c r="R141" s="2"/>
      <c r="S141" s="3"/>
      <c r="T141" s="1"/>
      <c r="U141" s="1"/>
      <c r="V141" s="1"/>
      <c r="W141" s="1"/>
      <c r="X141" s="1"/>
      <c r="Y141" s="1"/>
      <c r="Z141" s="1"/>
      <c r="AA141" s="1"/>
    </row>
    <row r="142" spans="1:27" ht="31.95" customHeight="1">
      <c r="A142" s="21"/>
      <c r="B142" s="38"/>
      <c r="C142" s="7">
        <v>7832</v>
      </c>
      <c r="D142" s="8">
        <v>12.021999999999988</v>
      </c>
      <c r="E142" s="9"/>
      <c r="F142" s="9"/>
      <c r="G142" s="89" t="s">
        <v>139</v>
      </c>
      <c r="H142" s="11" t="s">
        <v>28</v>
      </c>
      <c r="I142" s="12">
        <v>52</v>
      </c>
      <c r="J142" s="241">
        <v>6188</v>
      </c>
      <c r="K142" s="90">
        <v>7511</v>
      </c>
      <c r="L142" s="91">
        <v>390572</v>
      </c>
      <c r="M142" s="268"/>
      <c r="N142" s="341"/>
      <c r="O142" s="64"/>
      <c r="P142" s="20"/>
      <c r="Q142" s="3"/>
      <c r="R142" s="2"/>
      <c r="S142" s="3"/>
      <c r="T142" s="1"/>
      <c r="U142" s="1"/>
      <c r="V142" s="1"/>
      <c r="W142" s="1"/>
      <c r="X142" s="1"/>
      <c r="Y142" s="1"/>
      <c r="Z142" s="1"/>
      <c r="AA142" s="1"/>
    </row>
    <row r="143" spans="1:27" ht="31.95" customHeight="1">
      <c r="A143" s="21"/>
      <c r="B143" s="38"/>
      <c r="C143" s="7">
        <v>7577</v>
      </c>
      <c r="D143" s="8">
        <v>12.022999999999987</v>
      </c>
      <c r="E143" s="9"/>
      <c r="F143" s="9"/>
      <c r="G143" s="89" t="s">
        <v>140</v>
      </c>
      <c r="H143" s="11" t="s">
        <v>28</v>
      </c>
      <c r="I143" s="12">
        <v>1094</v>
      </c>
      <c r="J143" s="241">
        <v>8000</v>
      </c>
      <c r="K143" s="90">
        <v>9711</v>
      </c>
      <c r="L143" s="91">
        <v>10623834</v>
      </c>
      <c r="M143" s="268"/>
      <c r="N143" s="341"/>
      <c r="O143" s="64"/>
      <c r="P143" s="20"/>
      <c r="Q143" s="3"/>
      <c r="R143" s="2"/>
      <c r="S143" s="3"/>
      <c r="T143" s="1"/>
      <c r="U143" s="1"/>
      <c r="V143" s="1"/>
      <c r="W143" s="1"/>
      <c r="X143" s="1"/>
      <c r="Y143" s="1"/>
      <c r="Z143" s="1"/>
      <c r="AA143" s="1"/>
    </row>
    <row r="144" spans="1:27" ht="31.95" customHeight="1">
      <c r="A144" s="21"/>
      <c r="B144" s="38"/>
      <c r="C144" s="7">
        <v>7838</v>
      </c>
      <c r="D144" s="8">
        <v>12.023999999999987</v>
      </c>
      <c r="E144" s="9"/>
      <c r="F144" s="9"/>
      <c r="G144" s="89" t="s">
        <v>141</v>
      </c>
      <c r="H144" s="11" t="s">
        <v>28</v>
      </c>
      <c r="I144" s="12">
        <v>30</v>
      </c>
      <c r="J144" s="241">
        <v>51051</v>
      </c>
      <c r="K144" s="90">
        <v>61969</v>
      </c>
      <c r="L144" s="91">
        <v>1859070</v>
      </c>
      <c r="M144" s="268"/>
      <c r="N144" s="341"/>
      <c r="O144" s="64"/>
      <c r="P144" s="20"/>
      <c r="Q144" s="3"/>
      <c r="R144" s="2"/>
      <c r="S144" s="3"/>
      <c r="T144" s="1"/>
      <c r="U144" s="1"/>
      <c r="V144" s="1"/>
      <c r="W144" s="1"/>
      <c r="X144" s="1"/>
      <c r="Y144" s="1"/>
      <c r="Z144" s="1"/>
      <c r="AA144" s="1"/>
    </row>
    <row r="145" spans="1:27" ht="31.95" customHeight="1">
      <c r="A145" s="21"/>
      <c r="B145" s="38"/>
      <c r="C145" s="7">
        <v>7839</v>
      </c>
      <c r="D145" s="8">
        <v>12.024999999999986</v>
      </c>
      <c r="E145" s="9"/>
      <c r="F145" s="9"/>
      <c r="G145" s="89" t="s">
        <v>142</v>
      </c>
      <c r="H145" s="11" t="s">
        <v>28</v>
      </c>
      <c r="I145" s="12">
        <v>43</v>
      </c>
      <c r="J145" s="241">
        <v>57715</v>
      </c>
      <c r="K145" s="90">
        <v>70059</v>
      </c>
      <c r="L145" s="91">
        <v>3012537</v>
      </c>
      <c r="M145" s="268"/>
      <c r="N145" s="341"/>
      <c r="O145" s="64"/>
      <c r="P145" s="20"/>
      <c r="Q145" s="3"/>
      <c r="R145" s="2"/>
      <c r="S145" s="3"/>
      <c r="T145" s="1"/>
      <c r="U145" s="1"/>
      <c r="V145" s="1"/>
      <c r="W145" s="1"/>
      <c r="X145" s="1"/>
      <c r="Y145" s="1"/>
      <c r="Z145" s="1"/>
      <c r="AA145" s="1"/>
    </row>
    <row r="146" spans="1:27" ht="31.95" customHeight="1">
      <c r="A146" s="21"/>
      <c r="B146" s="38"/>
      <c r="C146" s="7">
        <v>9286</v>
      </c>
      <c r="D146" s="8">
        <v>12.025999999999986</v>
      </c>
      <c r="E146" s="9"/>
      <c r="F146" s="9"/>
      <c r="G146" s="89" t="s">
        <v>143</v>
      </c>
      <c r="H146" s="11" t="s">
        <v>28</v>
      </c>
      <c r="I146" s="12">
        <v>38</v>
      </c>
      <c r="J146" s="241">
        <v>71281</v>
      </c>
      <c r="K146" s="90">
        <v>86526</v>
      </c>
      <c r="L146" s="91">
        <v>3287988</v>
      </c>
      <c r="M146" s="268"/>
      <c r="N146" s="341"/>
      <c r="O146" s="64"/>
      <c r="P146" s="20"/>
      <c r="Q146" s="3"/>
      <c r="R146" s="2"/>
      <c r="S146" s="3"/>
      <c r="T146" s="1"/>
      <c r="U146" s="1"/>
      <c r="V146" s="1"/>
      <c r="W146" s="1"/>
      <c r="X146" s="1"/>
      <c r="Y146" s="1"/>
      <c r="Z146" s="1"/>
      <c r="AA146" s="1"/>
    </row>
    <row r="147" spans="1:27" ht="31.95" customHeight="1">
      <c r="A147" s="21"/>
      <c r="B147" s="38"/>
      <c r="C147" s="7">
        <v>7582</v>
      </c>
      <c r="D147" s="8">
        <v>12.026999999999985</v>
      </c>
      <c r="E147" s="9"/>
      <c r="F147" s="9"/>
      <c r="G147" s="89" t="s">
        <v>144</v>
      </c>
      <c r="H147" s="11" t="s">
        <v>28</v>
      </c>
      <c r="I147" s="12">
        <v>16</v>
      </c>
      <c r="J147" s="241">
        <v>25000</v>
      </c>
      <c r="K147" s="90">
        <v>30347</v>
      </c>
      <c r="L147" s="91">
        <v>485552</v>
      </c>
      <c r="M147" s="268"/>
      <c r="N147" s="341"/>
      <c r="O147" s="64"/>
      <c r="P147" s="20"/>
      <c r="Q147" s="3"/>
      <c r="R147" s="2"/>
      <c r="S147" s="3"/>
      <c r="T147" s="1"/>
      <c r="U147" s="1"/>
      <c r="V147" s="1"/>
      <c r="W147" s="1"/>
      <c r="X147" s="1"/>
      <c r="Y147" s="1"/>
      <c r="Z147" s="1"/>
      <c r="AA147" s="1"/>
    </row>
    <row r="148" spans="1:27" ht="31.95" customHeight="1">
      <c r="A148" s="21"/>
      <c r="B148" s="38"/>
      <c r="C148" s="7">
        <v>11452</v>
      </c>
      <c r="D148" s="8">
        <v>12.027999999999984</v>
      </c>
      <c r="E148" s="9"/>
      <c r="F148" s="9"/>
      <c r="G148" s="89" t="s">
        <v>145</v>
      </c>
      <c r="H148" s="11" t="s">
        <v>130</v>
      </c>
      <c r="I148" s="12">
        <v>16</v>
      </c>
      <c r="J148" s="241">
        <v>42840</v>
      </c>
      <c r="K148" s="90">
        <v>52002</v>
      </c>
      <c r="L148" s="91">
        <v>832032</v>
      </c>
      <c r="M148" s="268"/>
      <c r="N148" s="341"/>
      <c r="O148" s="64"/>
      <c r="P148" s="20"/>
      <c r="Q148" s="3"/>
      <c r="R148" s="2"/>
      <c r="S148" s="3"/>
      <c r="T148" s="1"/>
      <c r="U148" s="1"/>
      <c r="V148" s="1"/>
      <c r="W148" s="1"/>
      <c r="X148" s="1"/>
      <c r="Y148" s="1"/>
      <c r="Z148" s="1"/>
      <c r="AA148" s="1"/>
    </row>
    <row r="149" spans="1:27" ht="31.95" customHeight="1">
      <c r="A149" s="21"/>
      <c r="B149" s="38"/>
      <c r="C149" s="7">
        <v>7578</v>
      </c>
      <c r="D149" s="8">
        <v>12.028999999999984</v>
      </c>
      <c r="E149" s="9"/>
      <c r="F149" s="9"/>
      <c r="G149" s="89" t="s">
        <v>146</v>
      </c>
      <c r="H149" s="11" t="s">
        <v>28</v>
      </c>
      <c r="I149" s="12">
        <v>2346</v>
      </c>
      <c r="J149" s="241">
        <v>9055</v>
      </c>
      <c r="K149" s="90">
        <v>10992</v>
      </c>
      <c r="L149" s="91">
        <v>25787232</v>
      </c>
      <c r="M149" s="268"/>
      <c r="N149" s="341"/>
      <c r="O149" s="64"/>
      <c r="P149" s="20"/>
      <c r="Q149" s="3"/>
      <c r="R149" s="2"/>
      <c r="S149" s="3"/>
      <c r="T149" s="1"/>
      <c r="U149" s="1"/>
      <c r="V149" s="1"/>
      <c r="W149" s="1"/>
      <c r="X149" s="1"/>
      <c r="Y149" s="1"/>
      <c r="Z149" s="1"/>
      <c r="AA149" s="1"/>
    </row>
    <row r="150" spans="1:27" ht="31.95" customHeight="1">
      <c r="A150" s="21"/>
      <c r="B150" s="38"/>
      <c r="C150" s="7">
        <v>7844</v>
      </c>
      <c r="D150" s="8">
        <v>12.029999999999983</v>
      </c>
      <c r="E150" s="9"/>
      <c r="F150" s="9"/>
      <c r="G150" s="89" t="s">
        <v>147</v>
      </c>
      <c r="H150" s="11" t="s">
        <v>130</v>
      </c>
      <c r="I150" s="12">
        <v>92</v>
      </c>
      <c r="J150" s="241">
        <v>10591</v>
      </c>
      <c r="K150" s="90">
        <v>12856</v>
      </c>
      <c r="L150" s="91">
        <v>1182752</v>
      </c>
      <c r="M150" s="268"/>
      <c r="N150" s="341"/>
      <c r="O150" s="64"/>
      <c r="P150" s="20"/>
      <c r="Q150" s="3"/>
      <c r="R150" s="2"/>
      <c r="S150" s="3"/>
      <c r="T150" s="1"/>
      <c r="U150" s="1"/>
      <c r="V150" s="1"/>
      <c r="W150" s="1"/>
      <c r="X150" s="1"/>
      <c r="Y150" s="1"/>
      <c r="Z150" s="1"/>
      <c r="AA150" s="1"/>
    </row>
    <row r="151" spans="1:27" ht="31.95" customHeight="1">
      <c r="A151" s="21"/>
      <c r="B151" s="38"/>
      <c r="C151" s="7">
        <v>7846</v>
      </c>
      <c r="D151" s="8">
        <v>12.030999999999983</v>
      </c>
      <c r="E151" s="9"/>
      <c r="F151" s="9"/>
      <c r="G151" s="89" t="s">
        <v>148</v>
      </c>
      <c r="H151" s="11" t="s">
        <v>130</v>
      </c>
      <c r="I151" s="12">
        <v>950</v>
      </c>
      <c r="J151" s="241">
        <v>10591</v>
      </c>
      <c r="K151" s="90">
        <v>12856</v>
      </c>
      <c r="L151" s="91">
        <v>12213200</v>
      </c>
      <c r="M151" s="268"/>
      <c r="N151" s="341"/>
      <c r="O151" s="64"/>
      <c r="P151" s="20"/>
      <c r="Q151" s="3"/>
      <c r="R151" s="2"/>
      <c r="S151" s="3"/>
      <c r="T151" s="1"/>
      <c r="U151" s="1"/>
      <c r="V151" s="1"/>
      <c r="W151" s="1"/>
      <c r="X151" s="1"/>
      <c r="Y151" s="1"/>
      <c r="Z151" s="1"/>
      <c r="AA151" s="1"/>
    </row>
    <row r="152" spans="1:27" ht="31.95" customHeight="1">
      <c r="A152" s="21"/>
      <c r="B152" s="38"/>
      <c r="C152" s="7">
        <v>9283</v>
      </c>
      <c r="D152" s="8">
        <v>12.031999999999982</v>
      </c>
      <c r="E152" s="9"/>
      <c r="F152" s="9"/>
      <c r="G152" s="89" t="s">
        <v>149</v>
      </c>
      <c r="H152" s="11" t="s">
        <v>130</v>
      </c>
      <c r="I152" s="12">
        <v>950</v>
      </c>
      <c r="J152" s="241">
        <v>7407</v>
      </c>
      <c r="K152" s="90">
        <v>8991</v>
      </c>
      <c r="L152" s="91">
        <v>8541450</v>
      </c>
      <c r="M152" s="268"/>
      <c r="N152" s="341"/>
      <c r="O152" s="64"/>
      <c r="P152" s="20"/>
      <c r="Q152" s="3"/>
      <c r="R152" s="2"/>
      <c r="S152" s="3"/>
      <c r="T152" s="1"/>
      <c r="U152" s="1"/>
      <c r="V152" s="1"/>
      <c r="W152" s="1"/>
      <c r="X152" s="1"/>
      <c r="Y152" s="1"/>
      <c r="Z152" s="1"/>
      <c r="AA152" s="1"/>
    </row>
    <row r="153" spans="1:27" ht="31.95" customHeight="1">
      <c r="A153" s="21"/>
      <c r="B153" s="38"/>
      <c r="C153" s="7">
        <v>7836</v>
      </c>
      <c r="D153" s="8">
        <v>12.032999999999982</v>
      </c>
      <c r="E153" s="9"/>
      <c r="F153" s="9"/>
      <c r="G153" s="89" t="s">
        <v>275</v>
      </c>
      <c r="H153" s="11" t="s">
        <v>28</v>
      </c>
      <c r="I153" s="12">
        <v>20</v>
      </c>
      <c r="J153" s="241">
        <v>185938</v>
      </c>
      <c r="K153" s="90">
        <v>225705</v>
      </c>
      <c r="L153" s="91">
        <v>4514100</v>
      </c>
      <c r="M153" s="268"/>
      <c r="N153" s="341"/>
      <c r="O153" s="64"/>
      <c r="P153" s="20"/>
      <c r="Q153" s="3"/>
      <c r="R153" s="2"/>
      <c r="S153" s="3"/>
      <c r="T153" s="1"/>
      <c r="U153" s="1"/>
      <c r="V153" s="1"/>
      <c r="W153" s="1"/>
      <c r="X153" s="1"/>
      <c r="Y153" s="1"/>
      <c r="Z153" s="1"/>
      <c r="AA153" s="1"/>
    </row>
    <row r="154" spans="1:27" ht="31.95" customHeight="1">
      <c r="A154" s="21"/>
      <c r="B154" s="38"/>
      <c r="C154" s="7">
        <v>7837</v>
      </c>
      <c r="D154" s="8">
        <v>12.033999999999981</v>
      </c>
      <c r="E154" s="9"/>
      <c r="F154" s="9"/>
      <c r="G154" s="89" t="s">
        <v>276</v>
      </c>
      <c r="H154" s="11" t="s">
        <v>28</v>
      </c>
      <c r="I154" s="12">
        <v>20</v>
      </c>
      <c r="J154" s="241">
        <v>254898</v>
      </c>
      <c r="K154" s="90">
        <v>309413</v>
      </c>
      <c r="L154" s="91">
        <v>6188260</v>
      </c>
      <c r="M154" s="268"/>
      <c r="N154" s="341"/>
      <c r="O154" s="64"/>
      <c r="P154" s="20"/>
      <c r="Q154" s="3"/>
      <c r="R154" s="2"/>
      <c r="S154" s="3"/>
      <c r="T154" s="1"/>
      <c r="U154" s="1"/>
      <c r="V154" s="1"/>
      <c r="W154" s="1"/>
      <c r="X154" s="1"/>
      <c r="Y154" s="1"/>
      <c r="Z154" s="1"/>
      <c r="AA154" s="1"/>
    </row>
    <row r="155" spans="1:27" ht="31.95" customHeight="1">
      <c r="A155" s="21"/>
      <c r="B155" s="38"/>
      <c r="C155" s="7">
        <v>11453</v>
      </c>
      <c r="D155" s="8">
        <v>12.034999999999981</v>
      </c>
      <c r="E155" s="9"/>
      <c r="F155" s="9"/>
      <c r="G155" s="89" t="s">
        <v>277</v>
      </c>
      <c r="H155" s="11" t="s">
        <v>130</v>
      </c>
      <c r="I155" s="12">
        <v>20</v>
      </c>
      <c r="J155" s="241">
        <v>852494</v>
      </c>
      <c r="K155" s="90">
        <v>1034817</v>
      </c>
      <c r="L155" s="91">
        <v>20696340</v>
      </c>
      <c r="M155" s="268"/>
      <c r="N155" s="341"/>
      <c r="O155" s="64"/>
      <c r="P155" s="20"/>
      <c r="Q155" s="3"/>
      <c r="R155" s="2"/>
      <c r="S155" s="3"/>
      <c r="T155" s="1"/>
      <c r="U155" s="1"/>
      <c r="V155" s="1"/>
      <c r="W155" s="1"/>
      <c r="X155" s="1"/>
      <c r="Y155" s="1"/>
      <c r="Z155" s="1"/>
      <c r="AA155" s="1"/>
    </row>
    <row r="156" spans="1:27" ht="31.95" customHeight="1">
      <c r="A156" s="21"/>
      <c r="B156" s="38"/>
      <c r="C156" s="7">
        <v>12357</v>
      </c>
      <c r="D156" s="8">
        <v>12.03599999999998</v>
      </c>
      <c r="E156" s="9"/>
      <c r="F156" s="9"/>
      <c r="G156" s="89" t="s">
        <v>150</v>
      </c>
      <c r="H156" s="11" t="s">
        <v>28</v>
      </c>
      <c r="I156" s="12">
        <v>4</v>
      </c>
      <c r="J156" s="241">
        <v>56900</v>
      </c>
      <c r="K156" s="90">
        <v>69069</v>
      </c>
      <c r="L156" s="91">
        <v>276276</v>
      </c>
      <c r="M156" s="268"/>
      <c r="N156" s="341"/>
      <c r="O156" s="64"/>
      <c r="P156" s="20"/>
      <c r="Q156" s="3"/>
      <c r="R156" s="2"/>
      <c r="S156" s="3"/>
      <c r="T156" s="1"/>
      <c r="U156" s="1"/>
      <c r="V156" s="1"/>
      <c r="W156" s="1"/>
      <c r="X156" s="1"/>
      <c r="Y156" s="1"/>
      <c r="Z156" s="1"/>
      <c r="AA156" s="1"/>
    </row>
    <row r="157" spans="1:27" ht="31.95" customHeight="1">
      <c r="A157" s="21"/>
      <c r="B157" s="38"/>
      <c r="C157" s="7">
        <v>11084</v>
      </c>
      <c r="D157" s="8">
        <v>12.036999999999979</v>
      </c>
      <c r="E157" s="9"/>
      <c r="F157" s="9"/>
      <c r="G157" s="89" t="s">
        <v>151</v>
      </c>
      <c r="H157" s="11" t="s">
        <v>28</v>
      </c>
      <c r="I157" s="12">
        <v>4</v>
      </c>
      <c r="J157" s="241">
        <v>158000</v>
      </c>
      <c r="K157" s="90">
        <v>191791</v>
      </c>
      <c r="L157" s="91">
        <v>767164</v>
      </c>
      <c r="M157" s="268"/>
      <c r="N157" s="341"/>
      <c r="O157" s="64"/>
      <c r="P157" s="20"/>
      <c r="Q157" s="3"/>
      <c r="R157" s="2"/>
      <c r="S157" s="3"/>
      <c r="T157" s="1"/>
      <c r="U157" s="1"/>
      <c r="V157" s="1"/>
      <c r="W157" s="1"/>
      <c r="X157" s="1"/>
      <c r="Y157" s="1"/>
      <c r="Z157" s="1"/>
      <c r="AA157" s="1"/>
    </row>
    <row r="158" spans="1:27" ht="31.95" customHeight="1">
      <c r="A158" s="21"/>
      <c r="B158" s="38"/>
      <c r="C158" s="7">
        <v>7819</v>
      </c>
      <c r="D158" s="8">
        <v>12.037999999999979</v>
      </c>
      <c r="E158" s="9"/>
      <c r="F158" s="9"/>
      <c r="G158" s="330" t="s">
        <v>152</v>
      </c>
      <c r="H158" s="11" t="s">
        <v>28</v>
      </c>
      <c r="I158" s="12">
        <v>4</v>
      </c>
      <c r="J158" s="241">
        <v>93900</v>
      </c>
      <c r="K158" s="90">
        <v>113982</v>
      </c>
      <c r="L158" s="91">
        <v>455928</v>
      </c>
      <c r="M158" s="268"/>
      <c r="N158" s="341"/>
      <c r="O158" s="64"/>
      <c r="P158" s="20"/>
      <c r="Q158" s="3"/>
      <c r="R158" s="2"/>
      <c r="S158" s="3"/>
      <c r="T158" s="1"/>
      <c r="U158" s="1"/>
      <c r="V158" s="1"/>
      <c r="W158" s="1"/>
      <c r="X158" s="1"/>
      <c r="Y158" s="1"/>
      <c r="Z158" s="1"/>
      <c r="AA158" s="1"/>
    </row>
    <row r="159" spans="1:27" ht="31.95" customHeight="1">
      <c r="A159" s="21"/>
      <c r="B159" s="38"/>
      <c r="C159" s="7"/>
      <c r="D159" s="8" t="s">
        <v>153</v>
      </c>
      <c r="E159" s="9"/>
      <c r="F159" s="9"/>
      <c r="G159" s="89" t="s">
        <v>154</v>
      </c>
      <c r="H159" s="11"/>
      <c r="I159" s="12"/>
      <c r="J159" s="241"/>
      <c r="K159" s="90"/>
      <c r="L159" s="91"/>
      <c r="M159" s="268"/>
      <c r="N159" s="341"/>
      <c r="O159" s="64"/>
      <c r="P159" s="20"/>
      <c r="Q159" s="3"/>
      <c r="R159" s="2"/>
      <c r="S159" s="3"/>
      <c r="T159" s="1"/>
      <c r="U159" s="1"/>
      <c r="V159" s="1"/>
      <c r="W159" s="1"/>
      <c r="X159" s="1"/>
      <c r="Y159" s="1"/>
      <c r="Z159" s="1"/>
      <c r="AA159" s="1"/>
    </row>
    <row r="160" spans="1:27" ht="31.95" customHeight="1">
      <c r="A160" s="21"/>
      <c r="B160" s="38"/>
      <c r="C160" s="7">
        <v>7904</v>
      </c>
      <c r="D160" s="8">
        <v>12.038999999999978</v>
      </c>
      <c r="E160" s="9"/>
      <c r="F160" s="9"/>
      <c r="G160" s="89" t="s">
        <v>155</v>
      </c>
      <c r="H160" s="11" t="s">
        <v>28</v>
      </c>
      <c r="I160" s="12">
        <v>234</v>
      </c>
      <c r="J160" s="241">
        <v>33000</v>
      </c>
      <c r="K160" s="90">
        <v>40058</v>
      </c>
      <c r="L160" s="91">
        <v>9373572</v>
      </c>
      <c r="M160" s="268"/>
      <c r="N160" s="341"/>
      <c r="O160" s="64"/>
      <c r="P160" s="20"/>
      <c r="Q160" s="3"/>
      <c r="R160" s="2"/>
      <c r="S160" s="3"/>
      <c r="T160" s="1"/>
      <c r="U160" s="1"/>
      <c r="V160" s="1"/>
      <c r="W160" s="1"/>
      <c r="X160" s="1"/>
      <c r="Y160" s="1"/>
      <c r="Z160" s="1"/>
      <c r="AA160" s="1"/>
    </row>
    <row r="161" spans="1:27" ht="31.95" customHeight="1">
      <c r="A161" s="21"/>
      <c r="B161" s="38"/>
      <c r="C161" s="7">
        <v>7906</v>
      </c>
      <c r="D161" s="8">
        <v>12.039999999999978</v>
      </c>
      <c r="E161" s="9"/>
      <c r="F161" s="9"/>
      <c r="G161" s="89" t="s">
        <v>156</v>
      </c>
      <c r="H161" s="11" t="s">
        <v>28</v>
      </c>
      <c r="I161" s="12">
        <v>234</v>
      </c>
      <c r="J161" s="241">
        <v>25000</v>
      </c>
      <c r="K161" s="90">
        <v>30347</v>
      </c>
      <c r="L161" s="91">
        <v>7101198</v>
      </c>
      <c r="M161" s="268"/>
      <c r="N161" s="341"/>
      <c r="O161" s="64"/>
      <c r="P161" s="19"/>
      <c r="Q161" s="3"/>
      <c r="R161" s="2"/>
      <c r="S161" s="3"/>
      <c r="T161" s="1"/>
      <c r="U161" s="1"/>
      <c r="V161" s="1"/>
      <c r="W161" s="1"/>
      <c r="X161" s="1"/>
      <c r="Y161" s="1"/>
      <c r="Z161" s="1"/>
      <c r="AA161" s="1"/>
    </row>
    <row r="162" spans="1:27" ht="31.95" customHeight="1">
      <c r="A162" s="21"/>
      <c r="B162" s="38"/>
      <c r="C162" s="7">
        <v>7908</v>
      </c>
      <c r="D162" s="8">
        <v>12.040999999999977</v>
      </c>
      <c r="E162" s="9"/>
      <c r="F162" s="9"/>
      <c r="G162" s="89" t="s">
        <v>157</v>
      </c>
      <c r="H162" s="11" t="s">
        <v>28</v>
      </c>
      <c r="I162" s="12">
        <v>234</v>
      </c>
      <c r="J162" s="241">
        <v>25600</v>
      </c>
      <c r="K162" s="90">
        <v>31075</v>
      </c>
      <c r="L162" s="91">
        <v>7271550</v>
      </c>
      <c r="M162" s="268"/>
      <c r="N162" s="341"/>
      <c r="O162" s="64"/>
      <c r="P162" s="5"/>
      <c r="Q162" s="6"/>
      <c r="R162" s="2"/>
      <c r="S162" s="3"/>
      <c r="T162" s="1"/>
      <c r="U162" s="1"/>
      <c r="V162" s="1"/>
      <c r="W162" s="1"/>
      <c r="X162" s="1"/>
      <c r="Y162" s="1"/>
      <c r="Z162" s="1"/>
      <c r="AA162" s="1"/>
    </row>
    <row r="163" spans="1:27" ht="31.95" customHeight="1">
      <c r="A163" s="21"/>
      <c r="B163" s="38"/>
      <c r="C163" s="7">
        <v>7910</v>
      </c>
      <c r="D163" s="8">
        <v>12.041999999999977</v>
      </c>
      <c r="E163" s="9"/>
      <c r="F163" s="9"/>
      <c r="G163" s="330" t="s">
        <v>158</v>
      </c>
      <c r="H163" s="11" t="s">
        <v>28</v>
      </c>
      <c r="I163" s="12">
        <v>234</v>
      </c>
      <c r="J163" s="241">
        <v>30000</v>
      </c>
      <c r="K163" s="90">
        <v>36416</v>
      </c>
      <c r="L163" s="91">
        <v>8521344</v>
      </c>
      <c r="M163" s="268"/>
      <c r="N163" s="341"/>
      <c r="O163" s="64"/>
      <c r="P163" s="20"/>
      <c r="Q163" s="3"/>
      <c r="R163" s="2"/>
      <c r="S163" s="3"/>
      <c r="T163" s="1"/>
      <c r="U163" s="1"/>
      <c r="V163" s="1"/>
      <c r="W163" s="1"/>
      <c r="X163" s="1"/>
      <c r="Y163" s="1"/>
      <c r="Z163" s="1"/>
      <c r="AA163" s="1"/>
    </row>
    <row r="164" spans="1:27" ht="31.95" customHeight="1">
      <c r="A164" s="21"/>
      <c r="B164" s="38"/>
      <c r="C164" s="7">
        <v>11454</v>
      </c>
      <c r="D164" s="8">
        <v>12.042999999999976</v>
      </c>
      <c r="E164" s="9"/>
      <c r="F164" s="9"/>
      <c r="G164" s="330" t="s">
        <v>278</v>
      </c>
      <c r="H164" s="11" t="s">
        <v>28</v>
      </c>
      <c r="I164" s="12">
        <v>20</v>
      </c>
      <c r="J164" s="241">
        <v>99000</v>
      </c>
      <c r="K164" s="90">
        <v>120173</v>
      </c>
      <c r="L164" s="91">
        <v>2403460</v>
      </c>
      <c r="M164" s="268"/>
      <c r="N164" s="341"/>
      <c r="O164" s="64"/>
      <c r="P164" s="20"/>
      <c r="Q164" s="3"/>
      <c r="R164" s="2"/>
      <c r="S164" s="3"/>
      <c r="T164" s="1"/>
      <c r="U164" s="1"/>
      <c r="V164" s="1"/>
      <c r="W164" s="1"/>
      <c r="X164" s="1"/>
      <c r="Y164" s="1"/>
      <c r="Z164" s="1"/>
      <c r="AA164" s="1"/>
    </row>
    <row r="165" spans="1:27" ht="31.95" customHeight="1">
      <c r="A165" s="21"/>
      <c r="B165" s="38"/>
      <c r="C165" s="7"/>
      <c r="D165" s="8" t="s">
        <v>159</v>
      </c>
      <c r="E165" s="9"/>
      <c r="F165" s="9"/>
      <c r="G165" s="89" t="s">
        <v>160</v>
      </c>
      <c r="H165" s="11"/>
      <c r="I165" s="12"/>
      <c r="J165" s="241"/>
      <c r="K165" s="90"/>
      <c r="L165" s="91"/>
      <c r="M165" s="268"/>
      <c r="N165" s="341"/>
      <c r="O165" s="64"/>
      <c r="P165" s="20"/>
      <c r="Q165" s="3"/>
      <c r="R165" s="2"/>
      <c r="S165" s="3"/>
      <c r="T165" s="1"/>
      <c r="U165" s="1"/>
      <c r="V165" s="1"/>
      <c r="W165" s="1"/>
      <c r="X165" s="1"/>
      <c r="Y165" s="1"/>
      <c r="Z165" s="1"/>
      <c r="AA165" s="1"/>
    </row>
    <row r="166" spans="1:27" ht="31.95" customHeight="1">
      <c r="A166" s="21"/>
      <c r="B166" s="38"/>
      <c r="C166" s="7"/>
      <c r="D166" s="8" t="s">
        <v>161</v>
      </c>
      <c r="E166" s="9"/>
      <c r="F166" s="9"/>
      <c r="G166" s="89" t="s">
        <v>162</v>
      </c>
      <c r="H166" s="11"/>
      <c r="I166" s="12"/>
      <c r="J166" s="241"/>
      <c r="K166" s="90"/>
      <c r="L166" s="91"/>
      <c r="M166" s="268"/>
      <c r="N166" s="341"/>
      <c r="O166" s="64"/>
      <c r="P166" s="20"/>
      <c r="Q166" s="3"/>
      <c r="R166" s="2"/>
      <c r="S166" s="3"/>
      <c r="T166" s="1"/>
      <c r="U166" s="1"/>
      <c r="V166" s="1"/>
      <c r="W166" s="1"/>
      <c r="X166" s="1"/>
      <c r="Y166" s="1"/>
      <c r="Z166" s="1"/>
      <c r="AA166" s="1"/>
    </row>
    <row r="167" spans="1:27" ht="31.95" customHeight="1">
      <c r="A167" s="21"/>
      <c r="B167" s="38"/>
      <c r="C167" s="7">
        <v>7850</v>
      </c>
      <c r="D167" s="8">
        <v>12.043999999999976</v>
      </c>
      <c r="E167" s="9"/>
      <c r="F167" s="9"/>
      <c r="G167" s="89" t="s">
        <v>163</v>
      </c>
      <c r="H167" s="11" t="s">
        <v>164</v>
      </c>
      <c r="I167" s="12">
        <v>154</v>
      </c>
      <c r="J167" s="241">
        <v>26009</v>
      </c>
      <c r="K167" s="90">
        <v>31572</v>
      </c>
      <c r="L167" s="91">
        <v>4862088</v>
      </c>
      <c r="M167" s="268"/>
      <c r="N167" s="341"/>
      <c r="O167" s="64"/>
      <c r="P167" s="20"/>
      <c r="Q167" s="3"/>
      <c r="R167" s="2"/>
      <c r="S167" s="3"/>
      <c r="T167" s="1"/>
      <c r="U167" s="1"/>
      <c r="V167" s="1"/>
      <c r="W167" s="1"/>
      <c r="X167" s="1"/>
      <c r="Y167" s="1"/>
      <c r="Z167" s="1"/>
      <c r="AA167" s="1"/>
    </row>
    <row r="168" spans="1:27" ht="31.95" customHeight="1">
      <c r="A168" s="21"/>
      <c r="B168" s="38"/>
      <c r="C168" s="7">
        <v>6178</v>
      </c>
      <c r="D168" s="8">
        <v>12.044999999999975</v>
      </c>
      <c r="E168" s="9"/>
      <c r="F168" s="9"/>
      <c r="G168" s="89" t="s">
        <v>165</v>
      </c>
      <c r="H168" s="11" t="s">
        <v>94</v>
      </c>
      <c r="I168" s="12">
        <v>32</v>
      </c>
      <c r="J168" s="241">
        <v>24600</v>
      </c>
      <c r="K168" s="90">
        <v>29861</v>
      </c>
      <c r="L168" s="91">
        <v>955552</v>
      </c>
      <c r="M168" s="268"/>
      <c r="N168" s="302"/>
      <c r="O168" s="64"/>
      <c r="P168" s="20"/>
      <c r="Q168" s="3"/>
      <c r="R168" s="2"/>
      <c r="S168" s="3"/>
      <c r="T168" s="1"/>
      <c r="U168" s="1"/>
      <c r="V168" s="1"/>
      <c r="W168" s="1"/>
      <c r="X168" s="1"/>
      <c r="Y168" s="1"/>
      <c r="Z168" s="1"/>
      <c r="AA168" s="1"/>
    </row>
    <row r="169" spans="1:27" ht="31.95" customHeight="1">
      <c r="A169" s="21"/>
      <c r="B169" s="38"/>
      <c r="C169" s="7">
        <v>6179</v>
      </c>
      <c r="D169" s="8">
        <v>12.045999999999975</v>
      </c>
      <c r="E169" s="9"/>
      <c r="F169" s="9"/>
      <c r="G169" s="89" t="s">
        <v>166</v>
      </c>
      <c r="H169" s="11" t="s">
        <v>94</v>
      </c>
      <c r="I169" s="12">
        <v>32</v>
      </c>
      <c r="J169" s="241">
        <v>19577</v>
      </c>
      <c r="K169" s="90">
        <v>23764</v>
      </c>
      <c r="L169" s="91">
        <v>760448</v>
      </c>
      <c r="M169" s="268"/>
      <c r="N169" s="341"/>
      <c r="O169" s="64"/>
      <c r="P169" s="20"/>
      <c r="Q169" s="3"/>
      <c r="R169" s="2"/>
      <c r="S169" s="3"/>
      <c r="T169" s="1"/>
      <c r="U169" s="1"/>
      <c r="V169" s="1"/>
      <c r="W169" s="1"/>
      <c r="X169" s="1"/>
      <c r="Y169" s="1"/>
      <c r="Z169" s="1"/>
      <c r="AA169" s="1"/>
    </row>
    <row r="170" spans="1:27" ht="31.95" customHeight="1">
      <c r="A170" s="21"/>
      <c r="B170" s="38"/>
      <c r="C170" s="7">
        <v>7571</v>
      </c>
      <c r="D170" s="8">
        <v>12.046999999999974</v>
      </c>
      <c r="E170" s="9"/>
      <c r="F170" s="9"/>
      <c r="G170" s="89" t="s">
        <v>167</v>
      </c>
      <c r="H170" s="11" t="s">
        <v>28</v>
      </c>
      <c r="I170" s="12">
        <v>40</v>
      </c>
      <c r="J170" s="241">
        <v>83781</v>
      </c>
      <c r="K170" s="90">
        <v>101699</v>
      </c>
      <c r="L170" s="91">
        <v>4067960</v>
      </c>
      <c r="M170" s="268"/>
      <c r="N170" s="341"/>
      <c r="O170" s="64"/>
      <c r="P170" s="20"/>
      <c r="Q170" s="3"/>
      <c r="R170" s="2"/>
      <c r="S170" s="3"/>
      <c r="T170" s="1"/>
      <c r="U170" s="1"/>
      <c r="V170" s="1"/>
      <c r="W170" s="1"/>
      <c r="X170" s="1"/>
      <c r="Y170" s="1"/>
      <c r="Z170" s="1"/>
      <c r="AA170" s="1"/>
    </row>
    <row r="171" spans="1:27" ht="31.95" customHeight="1">
      <c r="A171" s="21"/>
      <c r="B171" s="38"/>
      <c r="C171" s="7">
        <v>7359</v>
      </c>
      <c r="D171" s="8">
        <v>12.047999999999973</v>
      </c>
      <c r="E171" s="9"/>
      <c r="F171" s="9"/>
      <c r="G171" s="89" t="s">
        <v>168</v>
      </c>
      <c r="H171" s="11" t="s">
        <v>28</v>
      </c>
      <c r="I171" s="12">
        <v>16</v>
      </c>
      <c r="J171" s="241">
        <v>363056</v>
      </c>
      <c r="K171" s="90">
        <v>440703</v>
      </c>
      <c r="L171" s="91">
        <v>7051248</v>
      </c>
      <c r="M171" s="268"/>
      <c r="N171" s="341"/>
      <c r="O171" s="64"/>
      <c r="P171" s="20"/>
      <c r="Q171" s="3"/>
      <c r="R171" s="2"/>
      <c r="S171" s="3"/>
      <c r="T171" s="1"/>
      <c r="U171" s="1"/>
      <c r="V171" s="1"/>
      <c r="W171" s="1"/>
      <c r="X171" s="1"/>
      <c r="Y171" s="1"/>
      <c r="Z171" s="1"/>
      <c r="AA171" s="1"/>
    </row>
    <row r="172" spans="1:27" ht="31.95" customHeight="1">
      <c r="A172" s="21"/>
      <c r="B172" s="38"/>
      <c r="C172" s="7">
        <v>9169</v>
      </c>
      <c r="D172" s="8">
        <v>12.048999999999973</v>
      </c>
      <c r="E172" s="9"/>
      <c r="F172" s="9"/>
      <c r="G172" s="89" t="s">
        <v>169</v>
      </c>
      <c r="H172" s="11" t="s">
        <v>28</v>
      </c>
      <c r="I172" s="12">
        <v>8</v>
      </c>
      <c r="J172" s="241">
        <v>32503</v>
      </c>
      <c r="K172" s="90">
        <v>39454</v>
      </c>
      <c r="L172" s="91">
        <v>315632</v>
      </c>
      <c r="M172" s="268"/>
      <c r="N172" s="341"/>
      <c r="O172" s="64"/>
      <c r="P172" s="20"/>
      <c r="Q172" s="3"/>
      <c r="R172" s="2"/>
      <c r="S172" s="3"/>
      <c r="T172" s="1"/>
      <c r="U172" s="1"/>
      <c r="V172" s="1"/>
      <c r="W172" s="1"/>
      <c r="X172" s="1"/>
      <c r="Y172" s="1"/>
      <c r="Z172" s="1"/>
      <c r="AA172" s="1"/>
    </row>
    <row r="173" spans="1:27" ht="31.95" customHeight="1">
      <c r="A173" s="21"/>
      <c r="B173" s="38"/>
      <c r="C173" s="7">
        <v>6187</v>
      </c>
      <c r="D173" s="8">
        <v>12.049999999999972</v>
      </c>
      <c r="E173" s="9"/>
      <c r="F173" s="9"/>
      <c r="G173" s="89" t="s">
        <v>170</v>
      </c>
      <c r="H173" s="11" t="s">
        <v>94</v>
      </c>
      <c r="I173" s="12">
        <v>32</v>
      </c>
      <c r="J173" s="241">
        <v>235312</v>
      </c>
      <c r="K173" s="90">
        <v>285638</v>
      </c>
      <c r="L173" s="91">
        <v>9140416</v>
      </c>
      <c r="M173" s="268"/>
      <c r="N173" s="341"/>
      <c r="O173" s="64"/>
      <c r="P173" s="20"/>
      <c r="Q173" s="3"/>
      <c r="R173" s="2"/>
      <c r="S173" s="3"/>
      <c r="T173" s="1"/>
      <c r="U173" s="1"/>
      <c r="V173" s="1"/>
      <c r="W173" s="1"/>
      <c r="X173" s="1"/>
      <c r="Y173" s="1"/>
      <c r="Z173" s="1"/>
      <c r="AA173" s="1"/>
    </row>
    <row r="174" spans="1:27" ht="31.95" customHeight="1">
      <c r="A174" s="21"/>
      <c r="B174" s="38"/>
      <c r="C174" s="7">
        <v>7554</v>
      </c>
      <c r="D174" s="8">
        <v>12.050999999999972</v>
      </c>
      <c r="E174" s="9"/>
      <c r="F174" s="9"/>
      <c r="G174" s="89" t="s">
        <v>171</v>
      </c>
      <c r="H174" s="11" t="s">
        <v>28</v>
      </c>
      <c r="I174" s="12">
        <v>86</v>
      </c>
      <c r="J174" s="241">
        <v>46520</v>
      </c>
      <c r="K174" s="90">
        <v>56469</v>
      </c>
      <c r="L174" s="91">
        <v>4856334</v>
      </c>
      <c r="M174" s="268"/>
      <c r="N174" s="341"/>
      <c r="O174" s="64"/>
      <c r="P174" s="20"/>
      <c r="Q174" s="3"/>
      <c r="R174" s="2"/>
      <c r="S174" s="3"/>
      <c r="T174" s="1"/>
      <c r="U174" s="1"/>
      <c r="V174" s="1"/>
      <c r="W174" s="1"/>
      <c r="X174" s="1"/>
      <c r="Y174" s="1"/>
      <c r="Z174" s="1"/>
      <c r="AA174" s="1"/>
    </row>
    <row r="175" spans="1:27" ht="31.95" customHeight="1" thickBot="1">
      <c r="A175" s="21"/>
      <c r="B175" s="38"/>
      <c r="C175" s="13" t="s">
        <v>12</v>
      </c>
      <c r="D175" s="14"/>
      <c r="E175" s="15"/>
      <c r="F175" s="15"/>
      <c r="G175" s="16"/>
      <c r="H175" s="17"/>
      <c r="I175" s="18"/>
      <c r="J175" s="80"/>
      <c r="K175" s="80"/>
      <c r="L175" s="81">
        <f>SUM(L112:L174)</f>
        <v>761205130</v>
      </c>
      <c r="M175" s="268"/>
      <c r="N175" s="341"/>
      <c r="O175" s="64"/>
      <c r="P175" s="20"/>
      <c r="Q175" s="3"/>
      <c r="R175" s="2"/>
      <c r="S175" s="3"/>
      <c r="T175" s="1"/>
      <c r="U175" s="1"/>
      <c r="V175" s="1"/>
      <c r="W175" s="1"/>
      <c r="X175" s="1"/>
      <c r="Y175" s="1"/>
      <c r="Z175" s="1"/>
      <c r="AA175" s="1"/>
    </row>
    <row r="176" spans="1:27" ht="31.95" customHeight="1" thickBot="1">
      <c r="A176" s="21"/>
      <c r="B176" s="38"/>
      <c r="C176" s="83"/>
      <c r="D176" s="361">
        <v>13</v>
      </c>
      <c r="E176" s="84"/>
      <c r="F176" s="84"/>
      <c r="G176" s="85" t="s">
        <v>279</v>
      </c>
      <c r="H176" s="86"/>
      <c r="I176" s="84"/>
      <c r="J176" s="87"/>
      <c r="K176" s="87"/>
      <c r="L176" s="88"/>
      <c r="M176" s="268"/>
      <c r="N176" s="341"/>
      <c r="O176" s="64"/>
      <c r="P176" s="20"/>
      <c r="Q176" s="3"/>
      <c r="R176" s="2"/>
      <c r="S176" s="3"/>
      <c r="T176" s="1"/>
      <c r="U176" s="1"/>
      <c r="V176" s="1"/>
      <c r="W176" s="1"/>
      <c r="X176" s="1"/>
      <c r="Y176" s="1"/>
      <c r="Z176" s="1"/>
      <c r="AA176" s="1"/>
    </row>
    <row r="177" spans="1:27" ht="31.95" customHeight="1">
      <c r="A177" s="21"/>
      <c r="B177" s="38"/>
      <c r="C177" s="7"/>
      <c r="D177" s="8" t="s">
        <v>107</v>
      </c>
      <c r="E177" s="9"/>
      <c r="F177" s="9"/>
      <c r="G177" s="330" t="s">
        <v>172</v>
      </c>
      <c r="H177" s="11"/>
      <c r="I177" s="12"/>
      <c r="J177" s="241"/>
      <c r="K177" s="90"/>
      <c r="L177" s="91"/>
      <c r="M177" s="268"/>
      <c r="N177" s="341"/>
      <c r="O177" s="64"/>
      <c r="P177" s="20"/>
      <c r="Q177" s="3"/>
      <c r="R177" s="2"/>
      <c r="S177" s="3"/>
      <c r="T177" s="1"/>
      <c r="U177" s="1"/>
      <c r="V177" s="1"/>
      <c r="W177" s="1"/>
      <c r="X177" s="1"/>
      <c r="Y177" s="1"/>
      <c r="Z177" s="1"/>
      <c r="AA177" s="1"/>
    </row>
    <row r="178" spans="1:27" ht="31.95" customHeight="1">
      <c r="A178" s="21"/>
      <c r="B178" s="38"/>
      <c r="C178" s="7">
        <v>7870</v>
      </c>
      <c r="D178" s="8">
        <v>13.000999999999999</v>
      </c>
      <c r="E178" s="9"/>
      <c r="F178" s="9"/>
      <c r="G178" s="330" t="s">
        <v>173</v>
      </c>
      <c r="H178" s="11" t="s">
        <v>174</v>
      </c>
      <c r="I178" s="12">
        <v>25</v>
      </c>
      <c r="J178" s="241">
        <v>100862</v>
      </c>
      <c r="K178" s="90">
        <v>122433</v>
      </c>
      <c r="L178" s="91">
        <v>3060825</v>
      </c>
      <c r="M178" s="268"/>
      <c r="N178" s="341"/>
      <c r="O178" s="64"/>
      <c r="P178" s="20"/>
      <c r="Q178" s="3"/>
      <c r="R178" s="2"/>
      <c r="S178" s="3"/>
      <c r="T178" s="1"/>
      <c r="U178" s="1"/>
      <c r="V178" s="1"/>
      <c r="W178" s="1"/>
      <c r="X178" s="1"/>
      <c r="Y178" s="1"/>
      <c r="Z178" s="1"/>
      <c r="AA178" s="1"/>
    </row>
    <row r="179" spans="1:27" ht="31.95" customHeight="1">
      <c r="A179" s="21"/>
      <c r="B179" s="38"/>
      <c r="C179" s="7"/>
      <c r="D179" s="8" t="s">
        <v>112</v>
      </c>
      <c r="E179" s="9"/>
      <c r="F179" s="9"/>
      <c r="G179" s="89" t="s">
        <v>175</v>
      </c>
      <c r="H179" s="11"/>
      <c r="I179" s="12"/>
      <c r="J179" s="241"/>
      <c r="K179" s="90"/>
      <c r="L179" s="91"/>
      <c r="M179" s="268"/>
      <c r="N179" s="341"/>
      <c r="O179" s="64"/>
      <c r="P179" s="20"/>
      <c r="Q179" s="3"/>
      <c r="R179" s="2"/>
      <c r="S179" s="3"/>
      <c r="T179" s="1"/>
      <c r="U179" s="1"/>
      <c r="V179" s="1"/>
      <c r="W179" s="1"/>
      <c r="X179" s="1"/>
      <c r="Y179" s="1"/>
      <c r="Z179" s="1"/>
      <c r="AA179" s="1"/>
    </row>
    <row r="180" spans="1:27" ht="31.95" customHeight="1">
      <c r="A180" s="21"/>
      <c r="B180" s="38"/>
      <c r="C180" s="7">
        <v>7896</v>
      </c>
      <c r="D180" s="8">
        <v>13.001999999999999</v>
      </c>
      <c r="E180" s="9"/>
      <c r="F180" s="9"/>
      <c r="G180" s="330" t="s">
        <v>176</v>
      </c>
      <c r="H180" s="11" t="s">
        <v>28</v>
      </c>
      <c r="I180" s="12">
        <v>3000</v>
      </c>
      <c r="J180" s="241">
        <v>161</v>
      </c>
      <c r="K180" s="90">
        <v>195</v>
      </c>
      <c r="L180" s="91">
        <v>585000</v>
      </c>
      <c r="M180" s="268"/>
      <c r="N180" s="341"/>
      <c r="O180" s="64"/>
      <c r="P180" s="20"/>
      <c r="Q180" s="3"/>
      <c r="R180" s="2"/>
      <c r="S180" s="3"/>
      <c r="T180" s="1"/>
      <c r="U180" s="1"/>
      <c r="V180" s="1"/>
      <c r="W180" s="1"/>
      <c r="X180" s="1"/>
      <c r="Y180" s="1"/>
      <c r="Z180" s="1"/>
      <c r="AA180" s="1"/>
    </row>
    <row r="181" spans="1:27" ht="31.95" customHeight="1">
      <c r="A181" s="21"/>
      <c r="B181" s="38"/>
      <c r="C181" s="7">
        <v>7901</v>
      </c>
      <c r="D181" s="8">
        <v>13.002999999999998</v>
      </c>
      <c r="E181" s="9"/>
      <c r="F181" s="9"/>
      <c r="G181" s="89" t="s">
        <v>177</v>
      </c>
      <c r="H181" s="11" t="s">
        <v>28</v>
      </c>
      <c r="I181" s="12">
        <v>3000</v>
      </c>
      <c r="J181" s="241">
        <v>143</v>
      </c>
      <c r="K181" s="90">
        <v>174</v>
      </c>
      <c r="L181" s="91">
        <v>522000</v>
      </c>
      <c r="M181" s="268"/>
      <c r="N181" s="341"/>
      <c r="O181" s="64"/>
      <c r="P181" s="20"/>
      <c r="Q181" s="3"/>
      <c r="R181" s="2"/>
      <c r="S181" s="3"/>
      <c r="T181" s="1"/>
      <c r="U181" s="1"/>
      <c r="V181" s="1"/>
      <c r="W181" s="1"/>
      <c r="X181" s="1"/>
      <c r="Y181" s="1"/>
      <c r="Z181" s="1"/>
      <c r="AA181" s="1"/>
    </row>
    <row r="182" spans="1:27" ht="31.95" customHeight="1">
      <c r="A182" s="21"/>
      <c r="B182" s="38"/>
      <c r="C182" s="7">
        <v>7898</v>
      </c>
      <c r="D182" s="8">
        <v>13.003999999999998</v>
      </c>
      <c r="E182" s="9"/>
      <c r="F182" s="9"/>
      <c r="G182" s="89" t="s">
        <v>178</v>
      </c>
      <c r="H182" s="11" t="s">
        <v>28</v>
      </c>
      <c r="I182" s="12">
        <v>1500</v>
      </c>
      <c r="J182" s="241">
        <v>719</v>
      </c>
      <c r="K182" s="90">
        <v>873</v>
      </c>
      <c r="L182" s="91">
        <v>1309500</v>
      </c>
      <c r="M182" s="268"/>
      <c r="N182" s="341"/>
      <c r="O182" s="64"/>
      <c r="P182" s="20"/>
      <c r="Q182" s="3"/>
      <c r="R182" s="2"/>
      <c r="S182" s="3"/>
      <c r="T182" s="1"/>
      <c r="U182" s="1"/>
      <c r="V182" s="1"/>
      <c r="W182" s="1"/>
      <c r="X182" s="1"/>
      <c r="Y182" s="1"/>
      <c r="Z182" s="1"/>
      <c r="AA182" s="1"/>
    </row>
    <row r="183" spans="1:27" ht="31.95" customHeight="1">
      <c r="A183" s="21"/>
      <c r="B183" s="38"/>
      <c r="C183" s="7">
        <v>7897</v>
      </c>
      <c r="D183" s="8">
        <v>13.004999999999997</v>
      </c>
      <c r="E183" s="9"/>
      <c r="F183" s="9"/>
      <c r="G183" s="89" t="s">
        <v>179</v>
      </c>
      <c r="H183" s="11" t="s">
        <v>28</v>
      </c>
      <c r="I183" s="12">
        <v>500</v>
      </c>
      <c r="J183" s="241">
        <v>1345</v>
      </c>
      <c r="K183" s="90">
        <v>1633</v>
      </c>
      <c r="L183" s="91">
        <v>816500</v>
      </c>
      <c r="M183" s="268"/>
      <c r="N183" s="341"/>
      <c r="O183" s="64"/>
      <c r="P183" s="20"/>
      <c r="Q183" s="3"/>
      <c r="R183" s="2"/>
      <c r="S183" s="3"/>
      <c r="T183" s="1"/>
      <c r="U183" s="1"/>
      <c r="V183" s="1"/>
      <c r="W183" s="1"/>
      <c r="X183" s="1"/>
      <c r="Y183" s="1"/>
      <c r="Z183" s="1"/>
      <c r="AA183" s="1"/>
    </row>
    <row r="184" spans="1:27" ht="31.95" customHeight="1">
      <c r="A184" s="21"/>
      <c r="B184" s="38"/>
      <c r="C184" s="7">
        <v>7900</v>
      </c>
      <c r="D184" s="8">
        <v>13.004999999999997</v>
      </c>
      <c r="E184" s="9"/>
      <c r="F184" s="9"/>
      <c r="G184" s="89" t="s">
        <v>180</v>
      </c>
      <c r="H184" s="11" t="s">
        <v>28</v>
      </c>
      <c r="I184" s="12">
        <v>3000</v>
      </c>
      <c r="J184" s="241">
        <v>352</v>
      </c>
      <c r="K184" s="90">
        <v>427</v>
      </c>
      <c r="L184" s="91">
        <v>1281000</v>
      </c>
      <c r="M184" s="268"/>
      <c r="N184" s="341"/>
      <c r="O184" s="64"/>
      <c r="P184" s="20"/>
      <c r="Q184" s="3"/>
      <c r="R184" s="2"/>
      <c r="S184" s="3"/>
      <c r="T184" s="1"/>
      <c r="U184" s="1"/>
      <c r="V184" s="1"/>
      <c r="W184" s="1"/>
      <c r="X184" s="1"/>
      <c r="Y184" s="1"/>
      <c r="Z184" s="1"/>
      <c r="AA184" s="1"/>
    </row>
    <row r="185" spans="1:27" ht="48" customHeight="1">
      <c r="A185" s="21"/>
      <c r="B185" s="38"/>
      <c r="C185" s="7">
        <v>10346</v>
      </c>
      <c r="D185" s="8">
        <v>13.005999999999997</v>
      </c>
      <c r="E185" s="9"/>
      <c r="F185" s="9"/>
      <c r="G185" s="89" t="s">
        <v>181</v>
      </c>
      <c r="H185" s="11" t="s">
        <v>28</v>
      </c>
      <c r="I185" s="12">
        <v>8</v>
      </c>
      <c r="J185" s="241">
        <v>856800</v>
      </c>
      <c r="K185" s="90">
        <v>1040044</v>
      </c>
      <c r="L185" s="91">
        <v>8320352</v>
      </c>
      <c r="M185" s="268"/>
      <c r="N185" s="341"/>
      <c r="O185" s="64"/>
      <c r="P185" s="20"/>
      <c r="Q185" s="3"/>
      <c r="R185" s="2"/>
      <c r="S185" s="3"/>
      <c r="T185" s="1"/>
      <c r="U185" s="1"/>
      <c r="V185" s="1"/>
      <c r="W185" s="1"/>
      <c r="X185" s="1"/>
      <c r="Y185" s="1"/>
      <c r="Z185" s="1"/>
      <c r="AA185" s="1"/>
    </row>
    <row r="186" spans="1:27" ht="31.95" customHeight="1">
      <c r="A186" s="21"/>
      <c r="B186" s="38"/>
      <c r="C186" s="7"/>
      <c r="D186" s="8" t="s">
        <v>116</v>
      </c>
      <c r="E186" s="9"/>
      <c r="F186" s="9"/>
      <c r="G186" s="330" t="s">
        <v>182</v>
      </c>
      <c r="H186" s="11"/>
      <c r="I186" s="12"/>
      <c r="J186" s="241"/>
      <c r="K186" s="90"/>
      <c r="L186" s="91"/>
      <c r="M186" s="268"/>
      <c r="N186" s="341"/>
      <c r="O186" s="64"/>
      <c r="P186" s="20"/>
      <c r="Q186" s="3"/>
      <c r="R186" s="2"/>
      <c r="S186" s="3"/>
      <c r="T186" s="1"/>
      <c r="U186" s="1"/>
      <c r="V186" s="1"/>
      <c r="W186" s="1"/>
      <c r="X186" s="1"/>
      <c r="Y186" s="1"/>
      <c r="Z186" s="1"/>
      <c r="AA186" s="1"/>
    </row>
    <row r="187" spans="1:27" ht="31.95" customHeight="1">
      <c r="A187" s="21"/>
      <c r="B187" s="38"/>
      <c r="C187" s="7"/>
      <c r="D187" s="8" t="s">
        <v>183</v>
      </c>
      <c r="E187" s="9"/>
      <c r="F187" s="9"/>
      <c r="G187" s="330" t="s">
        <v>184</v>
      </c>
      <c r="H187" s="11"/>
      <c r="I187" s="12"/>
      <c r="J187" s="241"/>
      <c r="K187" s="90"/>
      <c r="L187" s="91"/>
      <c r="M187" s="268"/>
      <c r="N187" s="341"/>
      <c r="O187" s="64"/>
      <c r="P187" s="19"/>
      <c r="Q187" s="3"/>
      <c r="R187" s="2"/>
      <c r="S187" s="3"/>
      <c r="T187" s="1"/>
      <c r="U187" s="1"/>
      <c r="V187" s="1"/>
      <c r="W187" s="1"/>
      <c r="X187" s="1"/>
      <c r="Y187" s="1"/>
      <c r="Z187" s="1"/>
      <c r="AA187" s="1"/>
    </row>
    <row r="188" spans="1:27" ht="31.95" customHeight="1">
      <c r="A188" s="21"/>
      <c r="B188" s="38"/>
      <c r="C188" s="7">
        <v>9835</v>
      </c>
      <c r="D188" s="8">
        <v>13.005999999999997</v>
      </c>
      <c r="E188" s="9"/>
      <c r="F188" s="9"/>
      <c r="G188" s="89" t="s">
        <v>185</v>
      </c>
      <c r="H188" s="11" t="s">
        <v>186</v>
      </c>
      <c r="I188" s="12">
        <v>25</v>
      </c>
      <c r="J188" s="241">
        <v>74320</v>
      </c>
      <c r="K188" s="90">
        <v>90215</v>
      </c>
      <c r="L188" s="91">
        <v>2255375</v>
      </c>
      <c r="M188" s="268"/>
      <c r="N188" s="341"/>
      <c r="O188" s="64"/>
      <c r="P188" s="5"/>
      <c r="Q188" s="6"/>
      <c r="R188" s="2"/>
      <c r="S188" s="3"/>
      <c r="T188" s="1"/>
      <c r="U188" s="1"/>
      <c r="V188" s="1"/>
      <c r="W188" s="1"/>
      <c r="X188" s="1"/>
      <c r="Y188" s="1"/>
      <c r="Z188" s="1"/>
      <c r="AA188" s="1"/>
    </row>
    <row r="189" spans="1:27" ht="48" customHeight="1">
      <c r="A189" s="21"/>
      <c r="B189" s="38"/>
      <c r="C189" s="7">
        <v>7895</v>
      </c>
      <c r="D189" s="8">
        <v>13.006999999999996</v>
      </c>
      <c r="E189" s="9"/>
      <c r="F189" s="9"/>
      <c r="G189" s="89" t="s">
        <v>187</v>
      </c>
      <c r="H189" s="11" t="s">
        <v>28</v>
      </c>
      <c r="I189" s="12">
        <v>1</v>
      </c>
      <c r="J189" s="241">
        <v>572560</v>
      </c>
      <c r="K189" s="90">
        <v>695013</v>
      </c>
      <c r="L189" s="91">
        <v>695013</v>
      </c>
      <c r="M189" s="268"/>
      <c r="N189" s="341"/>
      <c r="O189" s="64"/>
      <c r="P189" s="5"/>
      <c r="Q189" s="3"/>
      <c r="R189" s="2"/>
      <c r="S189" s="3"/>
      <c r="T189" s="1"/>
      <c r="U189" s="1"/>
      <c r="V189" s="1"/>
      <c r="W189" s="1"/>
      <c r="X189" s="1"/>
      <c r="Y189" s="1"/>
      <c r="Z189" s="1"/>
      <c r="AA189" s="1"/>
    </row>
    <row r="190" spans="1:27" ht="31.95" customHeight="1">
      <c r="A190" s="21"/>
      <c r="B190" s="38"/>
      <c r="C190" s="7">
        <v>9408</v>
      </c>
      <c r="D190" s="8">
        <v>13.007999999999996</v>
      </c>
      <c r="E190" s="9"/>
      <c r="F190" s="9"/>
      <c r="G190" s="89" t="s">
        <v>189</v>
      </c>
      <c r="H190" s="11" t="s">
        <v>28</v>
      </c>
      <c r="I190" s="12">
        <v>1</v>
      </c>
      <c r="J190" s="241">
        <v>211607</v>
      </c>
      <c r="K190" s="90">
        <v>256863</v>
      </c>
      <c r="L190" s="91">
        <v>256863</v>
      </c>
      <c r="M190" s="268"/>
      <c r="N190" s="341"/>
      <c r="O190" s="64"/>
      <c r="P190" s="5"/>
      <c r="Q190" s="3"/>
      <c r="R190" s="2"/>
      <c r="S190" s="3"/>
      <c r="T190" s="1"/>
      <c r="U190" s="1"/>
      <c r="V190" s="1"/>
      <c r="W190" s="1"/>
      <c r="X190" s="1"/>
      <c r="Y190" s="1"/>
      <c r="Z190" s="1"/>
      <c r="AA190" s="1"/>
    </row>
    <row r="191" spans="1:27" ht="31.95" customHeight="1">
      <c r="A191" s="21"/>
      <c r="B191" s="38"/>
      <c r="C191" s="7">
        <v>9409</v>
      </c>
      <c r="D191" s="8">
        <v>13.008999999999995</v>
      </c>
      <c r="E191" s="9"/>
      <c r="F191" s="9"/>
      <c r="G191" s="89" t="s">
        <v>190</v>
      </c>
      <c r="H191" s="11" t="s">
        <v>28</v>
      </c>
      <c r="I191" s="12">
        <v>1</v>
      </c>
      <c r="J191" s="241">
        <v>191249</v>
      </c>
      <c r="K191" s="90">
        <v>232151</v>
      </c>
      <c r="L191" s="91">
        <v>232151</v>
      </c>
      <c r="M191" s="268"/>
      <c r="N191" s="341"/>
      <c r="O191" s="64"/>
      <c r="P191" s="5"/>
      <c r="Q191" s="3"/>
      <c r="R191" s="2"/>
      <c r="S191" s="3"/>
      <c r="T191" s="1"/>
      <c r="U191" s="1"/>
      <c r="V191" s="1"/>
      <c r="W191" s="1"/>
      <c r="X191" s="1"/>
      <c r="Y191" s="1"/>
      <c r="Z191" s="1"/>
      <c r="AA191" s="1"/>
    </row>
    <row r="192" spans="1:27" ht="48" customHeight="1">
      <c r="A192" s="21"/>
      <c r="B192" s="38"/>
      <c r="C192" s="7">
        <v>9724</v>
      </c>
      <c r="D192" s="8">
        <v>13.009999999999994</v>
      </c>
      <c r="E192" s="9"/>
      <c r="F192" s="9"/>
      <c r="G192" s="89" t="s">
        <v>191</v>
      </c>
      <c r="H192" s="11" t="s">
        <v>94</v>
      </c>
      <c r="I192" s="12">
        <v>25</v>
      </c>
      <c r="J192" s="241">
        <v>124818</v>
      </c>
      <c r="K192" s="90">
        <v>151513</v>
      </c>
      <c r="L192" s="91">
        <v>3787825</v>
      </c>
      <c r="M192" s="268"/>
      <c r="N192" s="341"/>
      <c r="O192" s="64"/>
      <c r="P192" s="5"/>
      <c r="Q192" s="3"/>
      <c r="R192" s="2"/>
      <c r="S192" s="3"/>
      <c r="T192" s="1"/>
      <c r="U192" s="1"/>
      <c r="V192" s="1"/>
      <c r="W192" s="1"/>
      <c r="X192" s="1"/>
      <c r="Y192" s="1"/>
      <c r="Z192" s="1"/>
      <c r="AA192" s="1"/>
    </row>
    <row r="193" spans="1:27" ht="31.95" customHeight="1">
      <c r="A193" s="21"/>
      <c r="B193" s="38"/>
      <c r="C193" s="7">
        <v>9050</v>
      </c>
      <c r="D193" s="8">
        <v>13.010999999999994</v>
      </c>
      <c r="E193" s="9"/>
      <c r="F193" s="9"/>
      <c r="G193" s="89" t="s">
        <v>280</v>
      </c>
      <c r="H193" s="11" t="s">
        <v>28</v>
      </c>
      <c r="I193" s="12">
        <v>25</v>
      </c>
      <c r="J193" s="241">
        <v>573861</v>
      </c>
      <c r="K193" s="90">
        <v>696593</v>
      </c>
      <c r="L193" s="91">
        <v>17414825</v>
      </c>
      <c r="M193" s="268"/>
      <c r="N193" s="341"/>
      <c r="O193" s="64"/>
      <c r="P193" s="5"/>
      <c r="Q193" s="3"/>
      <c r="R193" s="2"/>
      <c r="S193" s="3"/>
      <c r="T193" s="1"/>
      <c r="U193" s="1"/>
      <c r="V193" s="1"/>
      <c r="W193" s="1"/>
      <c r="X193" s="1"/>
      <c r="Y193" s="1"/>
      <c r="Z193" s="1"/>
      <c r="AA193" s="1"/>
    </row>
    <row r="194" spans="1:27" ht="31.95" customHeight="1" thickBot="1">
      <c r="A194" s="21"/>
      <c r="B194" s="38"/>
      <c r="C194" s="13" t="s">
        <v>12</v>
      </c>
      <c r="D194" s="14"/>
      <c r="E194" s="15"/>
      <c r="F194" s="15"/>
      <c r="G194" s="16"/>
      <c r="H194" s="17"/>
      <c r="I194" s="18"/>
      <c r="J194" s="80"/>
      <c r="K194" s="80"/>
      <c r="L194" s="81">
        <f>SUM(L177:L193)</f>
        <v>40537229</v>
      </c>
      <c r="M194" s="268"/>
      <c r="N194" s="302"/>
      <c r="O194" s="64"/>
      <c r="P194" s="5"/>
      <c r="Q194" s="3"/>
      <c r="R194" s="2"/>
      <c r="S194" s="3"/>
      <c r="T194" s="1"/>
      <c r="U194" s="1"/>
      <c r="V194" s="1"/>
      <c r="W194" s="1"/>
      <c r="X194" s="1"/>
      <c r="Y194" s="1"/>
      <c r="Z194" s="1"/>
      <c r="AA194" s="1"/>
    </row>
    <row r="195" spans="1:27" ht="31.95" customHeight="1" thickBot="1">
      <c r="A195" s="21"/>
      <c r="B195" s="38"/>
      <c r="C195" s="83"/>
      <c r="D195" s="361">
        <v>14</v>
      </c>
      <c r="E195" s="84"/>
      <c r="F195" s="84"/>
      <c r="G195" s="85" t="s">
        <v>281</v>
      </c>
      <c r="H195" s="86"/>
      <c r="I195" s="84"/>
      <c r="J195" s="87"/>
      <c r="K195" s="87"/>
      <c r="L195" s="88"/>
      <c r="M195" s="268"/>
      <c r="N195" s="341"/>
      <c r="O195" s="64"/>
      <c r="P195" s="5"/>
      <c r="Q195" s="3"/>
      <c r="R195" s="2"/>
      <c r="S195" s="3"/>
      <c r="T195" s="1"/>
      <c r="U195" s="1"/>
      <c r="V195" s="1"/>
      <c r="W195" s="1"/>
      <c r="X195" s="1"/>
      <c r="Y195" s="1"/>
      <c r="Z195" s="1"/>
      <c r="AA195" s="1"/>
    </row>
    <row r="196" spans="1:27" ht="31.95" customHeight="1">
      <c r="A196" s="21"/>
      <c r="B196" s="38"/>
      <c r="C196" s="7"/>
      <c r="D196" s="8"/>
      <c r="E196" s="9"/>
      <c r="F196" s="9"/>
      <c r="G196" s="330" t="s">
        <v>103</v>
      </c>
      <c r="H196" s="11"/>
      <c r="I196" s="12"/>
      <c r="J196" s="241"/>
      <c r="K196" s="90"/>
      <c r="L196" s="91"/>
      <c r="M196" s="268"/>
      <c r="N196" s="341"/>
      <c r="O196" s="64"/>
      <c r="P196" s="5"/>
      <c r="Q196" s="3"/>
      <c r="R196" s="2"/>
      <c r="S196" s="3"/>
      <c r="T196" s="1"/>
      <c r="U196" s="1"/>
      <c r="V196" s="1"/>
      <c r="W196" s="1"/>
      <c r="X196" s="1"/>
      <c r="Y196" s="1"/>
      <c r="Z196" s="1"/>
      <c r="AA196" s="1"/>
    </row>
    <row r="197" spans="1:27" ht="31.95" customHeight="1">
      <c r="A197" s="21"/>
      <c r="B197" s="38"/>
      <c r="C197" s="7">
        <v>4930</v>
      </c>
      <c r="D197" s="8">
        <v>14.000999999999999</v>
      </c>
      <c r="E197" s="9"/>
      <c r="F197" s="9"/>
      <c r="G197" s="89" t="s">
        <v>192</v>
      </c>
      <c r="H197" s="11" t="s">
        <v>105</v>
      </c>
      <c r="I197" s="12">
        <v>24</v>
      </c>
      <c r="J197" s="241">
        <v>2593307</v>
      </c>
      <c r="K197" s="90">
        <v>3147938</v>
      </c>
      <c r="L197" s="91">
        <v>75550512</v>
      </c>
      <c r="M197" s="268"/>
      <c r="N197" s="341"/>
      <c r="O197" s="64"/>
      <c r="P197" s="19"/>
      <c r="Q197" s="3"/>
      <c r="R197" s="2"/>
      <c r="S197" s="3"/>
      <c r="T197" s="1"/>
      <c r="U197" s="1"/>
      <c r="V197" s="1"/>
      <c r="W197" s="1"/>
      <c r="X197" s="1"/>
      <c r="Y197" s="1"/>
      <c r="Z197" s="1"/>
      <c r="AA197" s="1"/>
    </row>
    <row r="198" spans="1:27" ht="31.95" customHeight="1">
      <c r="A198" s="21"/>
      <c r="B198" s="38"/>
      <c r="C198" s="7">
        <v>6189</v>
      </c>
      <c r="D198" s="8">
        <v>14.001999999999999</v>
      </c>
      <c r="E198" s="9"/>
      <c r="F198" s="9"/>
      <c r="G198" s="89" t="s">
        <v>193</v>
      </c>
      <c r="H198" s="11" t="s">
        <v>105</v>
      </c>
      <c r="I198" s="12">
        <v>72</v>
      </c>
      <c r="J198" s="241">
        <v>3500949</v>
      </c>
      <c r="K198" s="90">
        <v>4249697</v>
      </c>
      <c r="L198" s="91">
        <v>305978184</v>
      </c>
      <c r="M198" s="268"/>
      <c r="N198" s="341"/>
      <c r="O198" s="64"/>
      <c r="P198" s="5"/>
      <c r="Q198" s="6"/>
      <c r="R198" s="2"/>
      <c r="S198" s="3"/>
      <c r="T198" s="1"/>
      <c r="U198" s="1"/>
      <c r="V198" s="1"/>
      <c r="W198" s="1"/>
      <c r="X198" s="1"/>
      <c r="Y198" s="1"/>
      <c r="Z198" s="1"/>
      <c r="AA198" s="1"/>
    </row>
    <row r="199" spans="1:27" ht="31.95" customHeight="1">
      <c r="A199" s="21"/>
      <c r="B199" s="38"/>
      <c r="C199" s="7"/>
      <c r="D199" s="8"/>
      <c r="E199" s="9"/>
      <c r="F199" s="9"/>
      <c r="G199" s="330" t="s">
        <v>194</v>
      </c>
      <c r="H199" s="11"/>
      <c r="I199" s="12"/>
      <c r="J199" s="241"/>
      <c r="K199" s="90"/>
      <c r="L199" s="91"/>
      <c r="M199" s="268"/>
      <c r="N199" s="341"/>
      <c r="O199" s="64"/>
      <c r="P199" s="5"/>
      <c r="Q199" s="3"/>
      <c r="R199" s="2"/>
      <c r="S199" s="3"/>
      <c r="T199" s="1"/>
      <c r="U199" s="1"/>
      <c r="V199" s="1"/>
      <c r="W199" s="1"/>
      <c r="X199" s="1"/>
      <c r="Y199" s="1"/>
      <c r="Z199" s="1"/>
      <c r="AA199" s="1"/>
    </row>
    <row r="200" spans="1:27" ht="31.95" customHeight="1">
      <c r="A200" s="21"/>
      <c r="B200" s="38"/>
      <c r="C200" s="7">
        <v>6179</v>
      </c>
      <c r="D200" s="8">
        <v>14.002999999999998</v>
      </c>
      <c r="E200" s="9"/>
      <c r="F200" s="9"/>
      <c r="G200" s="89" t="s">
        <v>166</v>
      </c>
      <c r="H200" s="11" t="s">
        <v>94</v>
      </c>
      <c r="I200" s="12">
        <v>480</v>
      </c>
      <c r="J200" s="241">
        <v>19577</v>
      </c>
      <c r="K200" s="90">
        <v>23764</v>
      </c>
      <c r="L200" s="91">
        <v>11406720</v>
      </c>
      <c r="M200" s="268"/>
      <c r="N200" s="341"/>
      <c r="O200" s="64"/>
      <c r="P200" s="5"/>
      <c r="Q200" s="3"/>
      <c r="R200" s="2"/>
      <c r="S200" s="3"/>
      <c r="T200" s="1"/>
      <c r="U200" s="1"/>
      <c r="V200" s="1"/>
      <c r="W200" s="1"/>
      <c r="X200" s="1"/>
      <c r="Y200" s="1"/>
      <c r="Z200" s="1"/>
      <c r="AA200" s="1"/>
    </row>
    <row r="201" spans="1:27" ht="31.95" customHeight="1">
      <c r="A201" s="21"/>
      <c r="B201" s="38"/>
      <c r="C201" s="7"/>
      <c r="D201" s="8"/>
      <c r="E201" s="9"/>
      <c r="F201" s="9"/>
      <c r="G201" s="330" t="s">
        <v>195</v>
      </c>
      <c r="H201" s="11"/>
      <c r="I201" s="12"/>
      <c r="J201" s="241"/>
      <c r="K201" s="90"/>
      <c r="L201" s="91"/>
      <c r="M201" s="268"/>
      <c r="N201" s="341"/>
      <c r="O201" s="64"/>
      <c r="P201" s="5"/>
      <c r="Q201" s="3"/>
      <c r="R201" s="2"/>
      <c r="S201" s="3"/>
      <c r="T201" s="1"/>
      <c r="U201" s="1"/>
      <c r="V201" s="1"/>
      <c r="W201" s="1"/>
      <c r="X201" s="1"/>
      <c r="Y201" s="1"/>
      <c r="Z201" s="1"/>
      <c r="AA201" s="1"/>
    </row>
    <row r="202" spans="1:27" ht="64.05" customHeight="1">
      <c r="A202" s="21"/>
      <c r="B202" s="38"/>
      <c r="C202" s="7">
        <v>4928</v>
      </c>
      <c r="D202" s="8">
        <v>14.003999999999998</v>
      </c>
      <c r="E202" s="9"/>
      <c r="F202" s="9"/>
      <c r="G202" s="89" t="s">
        <v>196</v>
      </c>
      <c r="H202" s="11" t="s">
        <v>94</v>
      </c>
      <c r="I202" s="12">
        <v>2304</v>
      </c>
      <c r="J202" s="241">
        <v>9251</v>
      </c>
      <c r="K202" s="90">
        <v>11230</v>
      </c>
      <c r="L202" s="91">
        <v>25873920</v>
      </c>
      <c r="M202" s="268"/>
      <c r="N202" s="341"/>
      <c r="O202" s="64"/>
      <c r="P202" s="5"/>
      <c r="Q202" s="3"/>
      <c r="R202" s="2"/>
      <c r="S202" s="3"/>
      <c r="T202" s="1"/>
      <c r="U202" s="1"/>
      <c r="V202" s="1"/>
      <c r="W202" s="1"/>
      <c r="X202" s="1"/>
      <c r="Y202" s="1"/>
      <c r="Z202" s="1"/>
      <c r="AA202" s="1"/>
    </row>
    <row r="203" spans="1:27" ht="31.95" customHeight="1">
      <c r="A203" s="21"/>
      <c r="B203" s="38"/>
      <c r="C203" s="7">
        <v>7850</v>
      </c>
      <c r="D203" s="8">
        <v>14.004999999999997</v>
      </c>
      <c r="E203" s="9"/>
      <c r="F203" s="9"/>
      <c r="G203" s="89" t="s">
        <v>163</v>
      </c>
      <c r="H203" s="11" t="s">
        <v>164</v>
      </c>
      <c r="I203" s="12">
        <v>200</v>
      </c>
      <c r="J203" s="241">
        <v>26009</v>
      </c>
      <c r="K203" s="90">
        <v>31572</v>
      </c>
      <c r="L203" s="91">
        <v>6314400</v>
      </c>
      <c r="M203" s="268"/>
      <c r="N203" s="341"/>
      <c r="O203" s="64"/>
      <c r="P203" s="5"/>
      <c r="Q203" s="3"/>
      <c r="R203" s="2"/>
      <c r="S203" s="3"/>
      <c r="T203" s="1"/>
      <c r="U203" s="1"/>
      <c r="V203" s="1"/>
      <c r="W203" s="1"/>
      <c r="X203" s="1"/>
      <c r="Y203" s="1"/>
      <c r="Z203" s="1"/>
      <c r="AA203" s="1"/>
    </row>
    <row r="204" spans="1:27" ht="31.95" customHeight="1">
      <c r="A204" s="21"/>
      <c r="B204" s="38"/>
      <c r="C204" s="7">
        <v>10348</v>
      </c>
      <c r="D204" s="8">
        <v>14.005999999999997</v>
      </c>
      <c r="E204" s="9"/>
      <c r="F204" s="9"/>
      <c r="G204" s="89" t="s">
        <v>197</v>
      </c>
      <c r="H204" s="11" t="s">
        <v>28</v>
      </c>
      <c r="I204" s="12">
        <v>50</v>
      </c>
      <c r="J204" s="241">
        <v>383095</v>
      </c>
      <c r="K204" s="90">
        <v>465028</v>
      </c>
      <c r="L204" s="91">
        <v>23251400</v>
      </c>
      <c r="M204" s="268"/>
      <c r="N204" s="302"/>
      <c r="O204" s="64"/>
      <c r="P204" s="5"/>
      <c r="Q204" s="3"/>
      <c r="R204" s="2"/>
      <c r="S204" s="3"/>
      <c r="T204" s="1"/>
      <c r="U204" s="1"/>
      <c r="V204" s="1"/>
      <c r="W204" s="1"/>
      <c r="X204" s="1"/>
      <c r="Y204" s="1"/>
      <c r="Z204" s="1"/>
      <c r="AA204" s="1"/>
    </row>
    <row r="205" spans="1:27" ht="64.05" customHeight="1">
      <c r="A205" s="21"/>
      <c r="B205" s="38"/>
      <c r="C205" s="7">
        <v>6059</v>
      </c>
      <c r="D205" s="8">
        <v>14.006999999999996</v>
      </c>
      <c r="E205" s="9"/>
      <c r="F205" s="9"/>
      <c r="G205" s="89" t="s">
        <v>198</v>
      </c>
      <c r="H205" s="11" t="s">
        <v>94</v>
      </c>
      <c r="I205" s="12">
        <v>96</v>
      </c>
      <c r="J205" s="241">
        <v>74616</v>
      </c>
      <c r="K205" s="90">
        <v>90574</v>
      </c>
      <c r="L205" s="91">
        <v>8695104</v>
      </c>
      <c r="M205" s="268"/>
      <c r="N205" s="341"/>
      <c r="O205" s="64"/>
      <c r="P205" s="5"/>
      <c r="Q205" s="3"/>
      <c r="R205" s="2"/>
      <c r="S205" s="3"/>
      <c r="T205" s="1"/>
      <c r="U205" s="1"/>
      <c r="V205" s="1"/>
      <c r="W205" s="1"/>
      <c r="X205" s="1"/>
      <c r="Y205" s="1"/>
      <c r="Z205" s="1"/>
      <c r="AA205" s="1"/>
    </row>
    <row r="206" spans="1:27" ht="31.95" customHeight="1">
      <c r="A206" s="21"/>
      <c r="B206" s="38"/>
      <c r="C206" s="7">
        <v>6187</v>
      </c>
      <c r="D206" s="8">
        <v>14.007999999999996</v>
      </c>
      <c r="E206" s="9"/>
      <c r="F206" s="9"/>
      <c r="G206" s="89" t="s">
        <v>170</v>
      </c>
      <c r="H206" s="11" t="s">
        <v>94</v>
      </c>
      <c r="I206" s="12">
        <v>96</v>
      </c>
      <c r="J206" s="241">
        <v>235312</v>
      </c>
      <c r="K206" s="90">
        <v>285638</v>
      </c>
      <c r="L206" s="91">
        <v>27421248</v>
      </c>
      <c r="M206" s="268"/>
      <c r="N206" s="341"/>
      <c r="O206" s="64"/>
      <c r="P206" s="19"/>
      <c r="Q206" s="3"/>
      <c r="R206" s="2"/>
      <c r="S206" s="3"/>
      <c r="T206" s="1"/>
      <c r="U206" s="1"/>
      <c r="V206" s="1"/>
      <c r="W206" s="1"/>
      <c r="X206" s="1"/>
      <c r="Y206" s="1"/>
      <c r="Z206" s="1"/>
      <c r="AA206" s="1"/>
    </row>
    <row r="207" spans="1:27" ht="31.95" customHeight="1">
      <c r="A207" s="21"/>
      <c r="B207" s="38"/>
      <c r="C207" s="7">
        <v>7380</v>
      </c>
      <c r="D207" s="8">
        <v>14.008999999999995</v>
      </c>
      <c r="E207" s="9"/>
      <c r="F207" s="9"/>
      <c r="G207" s="89" t="s">
        <v>199</v>
      </c>
      <c r="H207" s="11" t="s">
        <v>101</v>
      </c>
      <c r="I207" s="12">
        <v>384</v>
      </c>
      <c r="J207" s="241">
        <v>20198</v>
      </c>
      <c r="K207" s="90">
        <v>24518</v>
      </c>
      <c r="L207" s="91">
        <v>9414912</v>
      </c>
      <c r="M207" s="268"/>
      <c r="N207" s="341"/>
      <c r="O207" s="64"/>
      <c r="P207" s="19"/>
      <c r="Q207" s="3"/>
      <c r="R207" s="2"/>
      <c r="S207" s="3"/>
      <c r="T207" s="1"/>
      <c r="U207" s="1"/>
      <c r="V207" s="1"/>
      <c r="W207" s="1"/>
      <c r="X207" s="1"/>
      <c r="Y207" s="1"/>
      <c r="Z207" s="1"/>
      <c r="AA207" s="1"/>
    </row>
    <row r="208" spans="1:27" ht="31.95" customHeight="1">
      <c r="A208" s="21"/>
      <c r="B208" s="38"/>
      <c r="C208" s="13" t="s">
        <v>12</v>
      </c>
      <c r="D208" s="14"/>
      <c r="E208" s="15"/>
      <c r="F208" s="15"/>
      <c r="G208" s="16"/>
      <c r="H208" s="17"/>
      <c r="I208" s="18"/>
      <c r="J208" s="80"/>
      <c r="K208" s="80"/>
      <c r="L208" s="366">
        <f>SUM(L196:L207)</f>
        <v>493906400</v>
      </c>
      <c r="M208" s="268"/>
      <c r="N208" s="341"/>
      <c r="O208" s="64"/>
      <c r="P208" s="5"/>
      <c r="Q208" s="6"/>
      <c r="R208" s="2"/>
      <c r="S208" s="3"/>
      <c r="T208" s="1"/>
      <c r="U208" s="1"/>
      <c r="V208" s="1"/>
      <c r="W208" s="1"/>
      <c r="X208" s="1"/>
      <c r="Y208" s="1"/>
      <c r="Z208" s="1"/>
      <c r="AA208" s="1"/>
    </row>
    <row r="209" spans="1:27" ht="16.05" customHeight="1" thickBot="1">
      <c r="A209" s="21"/>
      <c r="B209" s="38"/>
      <c r="C209" s="92"/>
      <c r="D209" s="93"/>
      <c r="E209" s="94"/>
      <c r="F209" s="94"/>
      <c r="G209" s="95"/>
      <c r="H209" s="96"/>
      <c r="I209" s="97"/>
      <c r="J209" s="97"/>
      <c r="K209" s="98"/>
      <c r="L209" s="99"/>
      <c r="M209" s="43"/>
      <c r="N209" s="341"/>
      <c r="O209" s="64"/>
      <c r="P209" s="5"/>
      <c r="Q209" s="3"/>
      <c r="R209" s="2"/>
      <c r="S209" s="3"/>
      <c r="T209" s="1"/>
      <c r="U209" s="1"/>
      <c r="V209" s="1"/>
      <c r="W209" s="1"/>
      <c r="X209" s="1"/>
      <c r="Y209" s="1"/>
      <c r="Z209" s="1"/>
      <c r="AA209" s="1"/>
    </row>
    <row r="210" spans="1:27" ht="31.95" customHeight="1" thickBot="1">
      <c r="A210" s="21"/>
      <c r="B210" s="38"/>
      <c r="C210" s="409" t="s">
        <v>201</v>
      </c>
      <c r="D210" s="410"/>
      <c r="E210" s="410"/>
      <c r="F210" s="410"/>
      <c r="G210" s="410"/>
      <c r="H210" s="410"/>
      <c r="I210" s="410"/>
      <c r="J210" s="410"/>
      <c r="K210" s="411"/>
      <c r="L210" s="272">
        <v>33181576405</v>
      </c>
      <c r="M210" s="268"/>
      <c r="N210" s="341"/>
      <c r="O210" s="64"/>
      <c r="P210" s="5"/>
      <c r="Q210" s="3"/>
      <c r="R210" s="2"/>
      <c r="S210" s="3"/>
      <c r="T210" s="1"/>
      <c r="U210" s="1"/>
      <c r="V210" s="1"/>
      <c r="W210" s="1"/>
      <c r="X210" s="1"/>
      <c r="Y210" s="1"/>
      <c r="Z210" s="1"/>
      <c r="AA210" s="1"/>
    </row>
    <row r="211" spans="1:27" ht="16.05" customHeight="1" thickBot="1">
      <c r="A211" s="21"/>
      <c r="B211" s="38"/>
      <c r="C211" s="372"/>
      <c r="D211" s="372"/>
      <c r="E211" s="372"/>
      <c r="F211" s="372"/>
      <c r="G211" s="372"/>
      <c r="H211" s="372"/>
      <c r="I211" s="372"/>
      <c r="J211" s="372"/>
      <c r="K211" s="372"/>
      <c r="L211" s="270"/>
      <c r="M211" s="268"/>
      <c r="N211" s="341"/>
      <c r="O211" s="64"/>
      <c r="P211" s="5"/>
      <c r="Q211" s="3"/>
      <c r="R211" s="2"/>
      <c r="S211" s="3"/>
      <c r="T211" s="1"/>
      <c r="U211" s="1"/>
      <c r="V211" s="1"/>
      <c r="W211" s="1"/>
      <c r="X211" s="1"/>
      <c r="Y211" s="1"/>
      <c r="Z211" s="1"/>
      <c r="AA211" s="1"/>
    </row>
    <row r="212" spans="1:27" ht="31.95" customHeight="1" thickBot="1">
      <c r="A212" s="21"/>
      <c r="B212" s="38"/>
      <c r="C212" s="423" t="s">
        <v>202</v>
      </c>
      <c r="D212" s="424"/>
      <c r="E212" s="424"/>
      <c r="F212" s="424"/>
      <c r="G212" s="424"/>
      <c r="H212" s="424"/>
      <c r="I212" s="424"/>
      <c r="J212" s="424"/>
      <c r="K212" s="425"/>
      <c r="L212" s="272">
        <v>108193173</v>
      </c>
      <c r="M212" s="268"/>
      <c r="N212" s="341"/>
      <c r="O212" s="64"/>
      <c r="P212" s="5"/>
      <c r="Q212" s="3"/>
      <c r="R212" s="2"/>
      <c r="S212" s="3"/>
      <c r="T212" s="1"/>
      <c r="U212" s="1"/>
      <c r="V212" s="1"/>
      <c r="W212" s="1"/>
      <c r="X212" s="1"/>
      <c r="Y212" s="1"/>
      <c r="Z212" s="1"/>
      <c r="AA212" s="1"/>
    </row>
    <row r="213" spans="1:27" ht="16.05" customHeight="1" thickBot="1">
      <c r="A213" s="21"/>
      <c r="B213" s="38"/>
      <c r="C213" s="370"/>
      <c r="D213" s="370"/>
      <c r="E213" s="370"/>
      <c r="F213" s="370"/>
      <c r="G213" s="370"/>
      <c r="H213" s="370"/>
      <c r="I213" s="370"/>
      <c r="J213" s="370"/>
      <c r="K213" s="370"/>
      <c r="L213" s="333"/>
      <c r="M213" s="268"/>
      <c r="N213" s="341"/>
      <c r="O213" s="64"/>
      <c r="P213" s="5"/>
      <c r="Q213" s="3"/>
      <c r="R213" s="2"/>
      <c r="S213" s="3"/>
      <c r="T213" s="1"/>
      <c r="U213" s="1"/>
      <c r="V213" s="1"/>
      <c r="W213" s="1"/>
      <c r="X213" s="1"/>
      <c r="Y213" s="1"/>
      <c r="Z213" s="1"/>
      <c r="AA213" s="1"/>
    </row>
    <row r="214" spans="1:27" ht="31.95" customHeight="1" thickBot="1">
      <c r="A214" s="21"/>
      <c r="B214" s="38"/>
      <c r="C214" s="409" t="s">
        <v>203</v>
      </c>
      <c r="D214" s="410"/>
      <c r="E214" s="410"/>
      <c r="F214" s="410"/>
      <c r="G214" s="410"/>
      <c r="H214" s="410"/>
      <c r="I214" s="410"/>
      <c r="J214" s="410"/>
      <c r="K214" s="411"/>
      <c r="L214" s="273">
        <v>33289769578</v>
      </c>
      <c r="M214" s="268"/>
      <c r="N214" s="302"/>
      <c r="O214" s="64"/>
      <c r="P214" s="5"/>
      <c r="Q214" s="3"/>
      <c r="R214" s="2"/>
      <c r="S214" s="3"/>
      <c r="T214" s="1"/>
      <c r="U214" s="1"/>
      <c r="V214" s="1"/>
      <c r="W214" s="1"/>
      <c r="X214" s="1"/>
      <c r="Y214" s="1"/>
      <c r="Z214" s="1"/>
      <c r="AA214" s="1"/>
    </row>
    <row r="215" spans="1:27" ht="16.05" customHeight="1" thickBot="1">
      <c r="A215" s="21"/>
      <c r="B215" s="38"/>
      <c r="C215" s="370"/>
      <c r="D215" s="370"/>
      <c r="E215" s="370"/>
      <c r="F215" s="370"/>
      <c r="G215" s="370"/>
      <c r="H215" s="370"/>
      <c r="I215" s="370"/>
      <c r="J215" s="370"/>
      <c r="K215" s="370"/>
      <c r="L215" s="333"/>
      <c r="M215" s="268"/>
      <c r="N215" s="302"/>
      <c r="O215" s="64"/>
      <c r="P215" s="5"/>
      <c r="Q215" s="3"/>
      <c r="R215" s="2"/>
      <c r="S215" s="3"/>
      <c r="T215" s="1"/>
      <c r="U215" s="1"/>
      <c r="V215" s="1"/>
      <c r="W215" s="1"/>
      <c r="X215" s="1"/>
      <c r="Y215" s="1"/>
      <c r="Z215" s="1"/>
      <c r="AA215" s="1"/>
    </row>
    <row r="216" spans="1:27" ht="31.95" customHeight="1" thickBot="1">
      <c r="A216" s="21"/>
      <c r="B216" s="38"/>
      <c r="C216" s="409" t="s">
        <v>200</v>
      </c>
      <c r="D216" s="410"/>
      <c r="E216" s="410"/>
      <c r="F216" s="410"/>
      <c r="G216" s="410"/>
      <c r="H216" s="410"/>
      <c r="I216" s="410"/>
      <c r="J216" s="411"/>
      <c r="K216" s="362">
        <v>0.21387</v>
      </c>
      <c r="L216" s="273">
        <v>1295648759</v>
      </c>
      <c r="M216" s="268"/>
      <c r="N216" s="302"/>
      <c r="O216" s="64"/>
      <c r="P216" s="5"/>
      <c r="Q216" s="3"/>
      <c r="R216" s="2"/>
      <c r="S216" s="3"/>
      <c r="T216" s="1"/>
      <c r="U216" s="1"/>
      <c r="V216" s="1"/>
      <c r="W216" s="1"/>
      <c r="X216" s="1"/>
      <c r="Y216" s="1"/>
      <c r="Z216" s="1"/>
      <c r="AA216" s="1"/>
    </row>
    <row r="217" spans="1:27" ht="16.05" customHeight="1" thickBot="1">
      <c r="A217" s="21"/>
      <c r="B217" s="38"/>
      <c r="C217" s="370"/>
      <c r="D217" s="370"/>
      <c r="E217" s="370"/>
      <c r="F217" s="370"/>
      <c r="G217" s="370"/>
      <c r="H217" s="370"/>
      <c r="I217" s="370"/>
      <c r="J217" s="370"/>
      <c r="K217" s="370"/>
      <c r="L217" s="333"/>
      <c r="M217" s="268"/>
      <c r="N217" s="341"/>
      <c r="O217" s="64"/>
      <c r="P217" s="5"/>
      <c r="Q217" s="3"/>
      <c r="R217" s="2"/>
      <c r="S217" s="3"/>
      <c r="T217" s="1"/>
      <c r="U217" s="1"/>
      <c r="V217" s="1"/>
      <c r="W217" s="1"/>
      <c r="X217" s="1"/>
      <c r="Y217" s="1"/>
      <c r="Z217" s="1"/>
      <c r="AA217" s="1"/>
    </row>
    <row r="218" spans="1:27" ht="31.95" customHeight="1" thickBot="1">
      <c r="A218" s="21"/>
      <c r="B218" s="38"/>
      <c r="C218" s="412" t="s">
        <v>282</v>
      </c>
      <c r="D218" s="413"/>
      <c r="E218" s="413"/>
      <c r="F218" s="413"/>
      <c r="G218" s="413"/>
      <c r="H218" s="413"/>
      <c r="I218" s="413"/>
      <c r="J218" s="413"/>
      <c r="K218" s="414"/>
      <c r="L218" s="274">
        <v>34932586162</v>
      </c>
      <c r="M218" s="268"/>
      <c r="N218" s="302"/>
      <c r="O218" s="64"/>
      <c r="P218" s="5"/>
      <c r="Q218" s="3"/>
      <c r="R218" s="2"/>
      <c r="S218" s="3"/>
      <c r="T218" s="1"/>
      <c r="U218" s="1"/>
      <c r="V218" s="1"/>
      <c r="W218" s="1"/>
      <c r="X218" s="1"/>
      <c r="Y218" s="1"/>
      <c r="Z218" s="1"/>
      <c r="AA218" s="1"/>
    </row>
    <row r="219" spans="1:27" ht="16.05" customHeight="1" thickBot="1">
      <c r="A219" s="21"/>
      <c r="B219" s="38"/>
      <c r="C219" s="370"/>
      <c r="D219" s="370"/>
      <c r="E219" s="370"/>
      <c r="F219" s="370"/>
      <c r="G219" s="370"/>
      <c r="H219" s="370"/>
      <c r="I219" s="370"/>
      <c r="J219" s="370"/>
      <c r="K219" s="370"/>
      <c r="L219" s="333"/>
      <c r="M219" s="268"/>
      <c r="N219" s="341"/>
      <c r="O219" s="64"/>
      <c r="P219" s="5"/>
      <c r="Q219" s="3"/>
      <c r="R219" s="2"/>
      <c r="S219" s="3"/>
      <c r="T219" s="1"/>
      <c r="U219" s="1"/>
      <c r="V219" s="1"/>
      <c r="W219" s="1"/>
      <c r="X219" s="1"/>
      <c r="Y219" s="1"/>
      <c r="Z219" s="1"/>
      <c r="AA219" s="1"/>
    </row>
    <row r="220" spans="1:27" ht="31.95" customHeight="1" thickBot="1">
      <c r="A220" s="21"/>
      <c r="B220" s="38"/>
      <c r="C220" s="409" t="s">
        <v>204</v>
      </c>
      <c r="D220" s="410"/>
      <c r="E220" s="410"/>
      <c r="F220" s="410"/>
      <c r="G220" s="410"/>
      <c r="H220" s="410"/>
      <c r="I220" s="410"/>
      <c r="J220" s="410"/>
      <c r="K220" s="411"/>
      <c r="L220" s="273">
        <v>67470163</v>
      </c>
      <c r="M220" s="268"/>
      <c r="N220" s="341"/>
      <c r="O220" s="64"/>
      <c r="P220" s="5"/>
      <c r="Q220" s="3"/>
      <c r="R220" s="2"/>
      <c r="S220" s="3"/>
      <c r="T220" s="1"/>
      <c r="U220" s="1"/>
      <c r="V220" s="1"/>
      <c r="W220" s="1"/>
      <c r="X220" s="1"/>
      <c r="Y220" s="1"/>
      <c r="Z220" s="1"/>
      <c r="AA220" s="1"/>
    </row>
    <row r="221" spans="1:27" ht="16.05" customHeight="1" thickBot="1">
      <c r="A221" s="21"/>
      <c r="B221" s="38"/>
      <c r="C221" s="370"/>
      <c r="D221" s="370"/>
      <c r="E221" s="370"/>
      <c r="F221" s="370"/>
      <c r="G221" s="370"/>
      <c r="H221" s="370"/>
      <c r="I221" s="370"/>
      <c r="J221" s="370"/>
      <c r="K221" s="370"/>
      <c r="L221" s="333"/>
      <c r="M221" s="268"/>
      <c r="N221" s="341"/>
      <c r="O221" s="64"/>
      <c r="P221" s="5"/>
      <c r="Q221" s="3"/>
      <c r="R221" s="2"/>
      <c r="S221" s="3"/>
      <c r="T221" s="1"/>
      <c r="U221" s="1"/>
      <c r="V221" s="1"/>
      <c r="W221" s="1"/>
      <c r="X221" s="1"/>
      <c r="Y221" s="1"/>
      <c r="Z221" s="1"/>
      <c r="AA221" s="1"/>
    </row>
    <row r="222" spans="1:27" ht="31.95" customHeight="1" thickBot="1">
      <c r="A222" s="21"/>
      <c r="B222" s="38"/>
      <c r="C222" s="409" t="s">
        <v>205</v>
      </c>
      <c r="D222" s="410"/>
      <c r="E222" s="410"/>
      <c r="F222" s="410"/>
      <c r="G222" s="410"/>
      <c r="H222" s="410"/>
      <c r="I222" s="410"/>
      <c r="J222" s="410"/>
      <c r="K222" s="411"/>
      <c r="L222" s="273">
        <v>384706483</v>
      </c>
      <c r="M222" s="268"/>
      <c r="N222" s="302"/>
      <c r="O222" s="64"/>
      <c r="P222" s="5"/>
      <c r="Q222" s="3"/>
      <c r="R222" s="2"/>
      <c r="S222" s="3"/>
      <c r="T222" s="1"/>
      <c r="U222" s="1"/>
      <c r="V222" s="1"/>
      <c r="W222" s="1"/>
      <c r="X222" s="1"/>
      <c r="Y222" s="1"/>
      <c r="Z222" s="1"/>
      <c r="AA222" s="1"/>
    </row>
    <row r="223" spans="1:27" ht="16.05" customHeight="1" thickBot="1">
      <c r="A223" s="21"/>
      <c r="B223" s="38"/>
      <c r="C223" s="370"/>
      <c r="D223" s="370"/>
      <c r="E223" s="370"/>
      <c r="F223" s="370"/>
      <c r="G223" s="370"/>
      <c r="H223" s="370"/>
      <c r="I223" s="370"/>
      <c r="J223" s="370"/>
      <c r="K223" s="370"/>
      <c r="L223" s="333"/>
      <c r="M223" s="268"/>
      <c r="N223" s="341"/>
      <c r="O223" s="64"/>
      <c r="P223" s="19"/>
      <c r="Q223" s="3"/>
      <c r="R223" s="2"/>
      <c r="S223" s="3"/>
      <c r="T223" s="1"/>
      <c r="U223" s="1"/>
      <c r="V223" s="1"/>
      <c r="W223" s="1"/>
      <c r="X223" s="1"/>
      <c r="Y223" s="1"/>
      <c r="Z223" s="1"/>
      <c r="AA223" s="1"/>
    </row>
    <row r="224" spans="1:27" ht="31.95" customHeight="1" thickBot="1">
      <c r="A224" s="21"/>
      <c r="B224" s="38"/>
      <c r="C224" s="409" t="s">
        <v>283</v>
      </c>
      <c r="D224" s="410"/>
      <c r="E224" s="410"/>
      <c r="F224" s="410"/>
      <c r="G224" s="410"/>
      <c r="H224" s="410"/>
      <c r="I224" s="410"/>
      <c r="J224" s="410"/>
      <c r="K224" s="411"/>
      <c r="L224" s="273">
        <v>4110244007</v>
      </c>
      <c r="M224" s="268"/>
      <c r="N224" s="342"/>
      <c r="O224" s="64"/>
      <c r="P224" s="5"/>
      <c r="Q224" s="6"/>
      <c r="R224" s="2"/>
      <c r="S224" s="3"/>
      <c r="T224" s="1"/>
      <c r="U224" s="1"/>
      <c r="V224" s="1"/>
      <c r="W224" s="1"/>
      <c r="X224" s="1"/>
      <c r="Y224" s="1"/>
      <c r="Z224" s="1"/>
      <c r="AA224" s="1"/>
    </row>
    <row r="225" spans="1:27" ht="16.05" customHeight="1" thickBot="1">
      <c r="A225" s="21"/>
      <c r="B225" s="38"/>
      <c r="C225" s="370"/>
      <c r="D225" s="370"/>
      <c r="E225" s="370"/>
      <c r="F225" s="370"/>
      <c r="G225" s="370"/>
      <c r="H225" s="370"/>
      <c r="I225" s="370"/>
      <c r="J225" s="370"/>
      <c r="K225" s="370"/>
      <c r="L225" s="333"/>
      <c r="M225" s="268"/>
      <c r="N225" s="341"/>
      <c r="O225" s="64"/>
      <c r="P225" s="5"/>
      <c r="Q225" s="3"/>
      <c r="R225" s="2"/>
      <c r="S225" s="3"/>
      <c r="T225" s="1"/>
      <c r="U225" s="1"/>
      <c r="V225" s="1"/>
      <c r="W225" s="1"/>
      <c r="X225" s="1"/>
      <c r="Y225" s="1"/>
      <c r="Z225" s="1"/>
      <c r="AA225" s="1"/>
    </row>
    <row r="226" spans="1:27" ht="31.95" customHeight="1" thickBot="1">
      <c r="A226" s="21"/>
      <c r="B226" s="38"/>
      <c r="C226" s="409" t="s">
        <v>284</v>
      </c>
      <c r="D226" s="410"/>
      <c r="E226" s="410"/>
      <c r="F226" s="410"/>
      <c r="G226" s="410"/>
      <c r="H226" s="410"/>
      <c r="I226" s="410"/>
      <c r="J226" s="410"/>
      <c r="K226" s="411"/>
      <c r="L226" s="273">
        <v>6609800</v>
      </c>
      <c r="M226" s="268"/>
      <c r="N226" s="341"/>
      <c r="O226" s="64"/>
      <c r="P226" s="5"/>
      <c r="Q226" s="3"/>
      <c r="R226" s="2"/>
      <c r="S226" s="3"/>
      <c r="T226" s="1"/>
      <c r="U226" s="1"/>
      <c r="V226" s="1"/>
      <c r="W226" s="1"/>
      <c r="X226" s="1"/>
      <c r="Y226" s="1"/>
      <c r="Z226" s="1"/>
      <c r="AA226" s="1"/>
    </row>
    <row r="227" spans="1:27" ht="16.05" customHeight="1" thickBot="1">
      <c r="A227" s="21"/>
      <c r="B227" s="38"/>
      <c r="C227" s="370"/>
      <c r="D227" s="370"/>
      <c r="E227" s="370"/>
      <c r="F227" s="370"/>
      <c r="G227" s="370"/>
      <c r="H227" s="370"/>
      <c r="I227" s="370"/>
      <c r="J227" s="370"/>
      <c r="K227" s="370"/>
      <c r="L227" s="333"/>
      <c r="M227" s="268"/>
      <c r="N227" s="341"/>
      <c r="O227" s="64"/>
      <c r="P227" s="5"/>
      <c r="Q227" s="3"/>
      <c r="R227" s="2"/>
      <c r="S227" s="3"/>
      <c r="T227" s="1"/>
      <c r="U227" s="1"/>
      <c r="V227" s="1"/>
      <c r="W227" s="1"/>
      <c r="X227" s="1"/>
      <c r="Y227" s="1"/>
      <c r="Z227" s="1"/>
      <c r="AA227" s="1"/>
    </row>
    <row r="228" spans="1:27" ht="31.95" customHeight="1" thickBot="1">
      <c r="A228" s="21"/>
      <c r="B228" s="38"/>
      <c r="C228" s="409" t="s">
        <v>206</v>
      </c>
      <c r="D228" s="410"/>
      <c r="E228" s="410"/>
      <c r="F228" s="410"/>
      <c r="G228" s="410"/>
      <c r="H228" s="410"/>
      <c r="I228" s="410"/>
      <c r="J228" s="410"/>
      <c r="K228" s="411"/>
      <c r="L228" s="273">
        <v>383006567</v>
      </c>
      <c r="M228" s="268"/>
      <c r="N228" s="302"/>
      <c r="O228" s="64"/>
      <c r="P228" s="5"/>
      <c r="Q228" s="3"/>
      <c r="R228" s="2"/>
      <c r="S228" s="3"/>
      <c r="T228" s="1"/>
      <c r="U228" s="1"/>
      <c r="V228" s="1"/>
      <c r="W228" s="1"/>
      <c r="X228" s="1"/>
      <c r="Y228" s="1"/>
      <c r="Z228" s="1"/>
      <c r="AA228" s="1"/>
    </row>
    <row r="229" spans="1:27" ht="16.05" customHeight="1" thickBot="1">
      <c r="A229" s="21"/>
      <c r="B229" s="38"/>
      <c r="C229" s="371"/>
      <c r="D229" s="371"/>
      <c r="E229" s="371"/>
      <c r="F229" s="371"/>
      <c r="G229" s="371"/>
      <c r="H229" s="371"/>
      <c r="I229" s="371"/>
      <c r="J229" s="371"/>
      <c r="K229" s="371"/>
      <c r="L229" s="333"/>
      <c r="M229" s="268"/>
      <c r="N229" s="341"/>
      <c r="O229" s="64"/>
      <c r="P229" s="5"/>
      <c r="Q229" s="3"/>
      <c r="R229" s="2"/>
      <c r="S229" s="3"/>
      <c r="T229" s="1"/>
      <c r="U229" s="1"/>
      <c r="V229" s="1"/>
      <c r="W229" s="1"/>
      <c r="X229" s="1"/>
      <c r="Y229" s="1"/>
      <c r="Z229" s="1"/>
      <c r="AA229" s="1"/>
    </row>
    <row r="230" spans="1:27" ht="31.95" customHeight="1" thickBot="1">
      <c r="A230" s="21"/>
      <c r="B230" s="38"/>
      <c r="C230" s="412" t="s">
        <v>207</v>
      </c>
      <c r="D230" s="413"/>
      <c r="E230" s="413"/>
      <c r="F230" s="413"/>
      <c r="G230" s="413"/>
      <c r="H230" s="413"/>
      <c r="I230" s="413"/>
      <c r="J230" s="413"/>
      <c r="K230" s="414"/>
      <c r="L230" s="274">
        <v>39884623182</v>
      </c>
      <c r="M230" s="268"/>
      <c r="N230" s="341"/>
      <c r="O230" s="64"/>
      <c r="P230" s="5"/>
      <c r="Q230" s="3"/>
      <c r="R230" s="2"/>
      <c r="S230" s="3"/>
      <c r="T230" s="1"/>
      <c r="U230" s="1"/>
      <c r="V230" s="1"/>
      <c r="W230" s="1"/>
      <c r="X230" s="1"/>
      <c r="Y230" s="1"/>
      <c r="Z230" s="1"/>
      <c r="AA230" s="1"/>
    </row>
    <row r="231" spans="1:27" ht="16.05" customHeight="1" thickBot="1">
      <c r="A231" s="21"/>
      <c r="B231" s="38"/>
      <c r="C231" s="52"/>
      <c r="D231" s="103"/>
      <c r="E231" s="104"/>
      <c r="F231" s="104"/>
      <c r="G231" s="105"/>
      <c r="H231" s="106"/>
      <c r="I231" s="107"/>
      <c r="J231" s="107"/>
      <c r="K231" s="108"/>
      <c r="L231" s="109"/>
      <c r="M231" s="43"/>
      <c r="N231" s="341"/>
      <c r="O231" s="64"/>
      <c r="P231" s="5"/>
      <c r="Q231" s="3"/>
      <c r="R231" s="2"/>
      <c r="S231" s="3"/>
      <c r="T231" s="1"/>
      <c r="U231" s="1"/>
      <c r="V231" s="1"/>
      <c r="W231" s="1"/>
      <c r="X231" s="1"/>
      <c r="Y231" s="1"/>
      <c r="Z231" s="1"/>
      <c r="AA231" s="1"/>
    </row>
    <row r="232" spans="1:27" ht="31.95" customHeight="1" thickBot="1">
      <c r="A232" s="21"/>
      <c r="B232" s="38"/>
      <c r="C232" s="52"/>
      <c r="D232" s="103"/>
      <c r="E232" s="52"/>
      <c r="F232" s="52"/>
      <c r="G232" s="105"/>
      <c r="H232" s="415" t="s">
        <v>3</v>
      </c>
      <c r="I232" s="405"/>
      <c r="J232" s="405"/>
      <c r="K232" s="416"/>
      <c r="L232" s="318" t="s">
        <v>13</v>
      </c>
      <c r="M232" s="110"/>
      <c r="N232" s="341"/>
      <c r="O232" s="64"/>
      <c r="P232" s="5"/>
      <c r="Q232" s="3"/>
      <c r="R232" s="2"/>
      <c r="S232" s="3"/>
      <c r="T232" s="1"/>
      <c r="U232" s="1"/>
      <c r="V232" s="1"/>
      <c r="W232" s="1"/>
      <c r="X232" s="1"/>
      <c r="Y232" s="1"/>
      <c r="Z232" s="1"/>
      <c r="AA232" s="1"/>
    </row>
    <row r="233" spans="1:27" ht="31.95" customHeight="1">
      <c r="A233" s="21"/>
      <c r="B233" s="38"/>
      <c r="C233" s="52"/>
      <c r="D233" s="103"/>
      <c r="E233" s="52"/>
      <c r="F233" s="52"/>
      <c r="G233" s="105"/>
      <c r="H233" s="417" t="s">
        <v>14</v>
      </c>
      <c r="I233" s="418"/>
      <c r="J233" s="315"/>
      <c r="K233" s="316" t="s">
        <v>15</v>
      </c>
      <c r="L233" s="317">
        <v>0.35028000000000004</v>
      </c>
      <c r="M233" s="110"/>
      <c r="N233" s="341"/>
      <c r="O233" s="64"/>
      <c r="P233" s="5"/>
      <c r="Q233" s="3"/>
      <c r="R233" s="2"/>
      <c r="S233" s="3"/>
      <c r="T233" s="1"/>
      <c r="U233" s="1"/>
      <c r="V233" s="1"/>
      <c r="W233" s="1"/>
      <c r="X233" s="1"/>
      <c r="Y233" s="1"/>
      <c r="Z233" s="1"/>
      <c r="AA233" s="1"/>
    </row>
    <row r="234" spans="1:27" ht="31.95" customHeight="1">
      <c r="A234" s="21"/>
      <c r="B234" s="38"/>
      <c r="C234" s="52"/>
      <c r="D234" s="103"/>
      <c r="E234" s="52"/>
      <c r="F234" s="52"/>
      <c r="G234" s="255"/>
      <c r="H234" s="400" t="s">
        <v>16</v>
      </c>
      <c r="I234" s="401"/>
      <c r="J234" s="254"/>
      <c r="K234" s="111" t="s">
        <v>17</v>
      </c>
      <c r="L234" s="22">
        <v>0.01</v>
      </c>
      <c r="M234" s="110"/>
      <c r="N234" s="341"/>
      <c r="O234" s="64"/>
      <c r="P234" s="5"/>
      <c r="Q234" s="3"/>
      <c r="R234" s="2"/>
      <c r="S234" s="3"/>
      <c r="T234" s="1"/>
      <c r="U234" s="1"/>
      <c r="V234" s="1"/>
      <c r="W234" s="1"/>
      <c r="X234" s="1"/>
      <c r="Y234" s="1"/>
      <c r="Z234" s="1"/>
      <c r="AA234" s="1"/>
    </row>
    <row r="235" spans="1:27" ht="31.95" customHeight="1" thickBot="1">
      <c r="A235" s="21"/>
      <c r="B235" s="38"/>
      <c r="C235" s="52"/>
      <c r="D235" s="103"/>
      <c r="E235" s="52"/>
      <c r="F235" s="52"/>
      <c r="G235" s="105"/>
      <c r="H235" s="402" t="s">
        <v>18</v>
      </c>
      <c r="I235" s="403"/>
      <c r="J235" s="309"/>
      <c r="K235" s="310" t="s">
        <v>19</v>
      </c>
      <c r="L235" s="311">
        <v>7.0000000000000007E-2</v>
      </c>
      <c r="M235" s="43"/>
      <c r="N235" s="341"/>
      <c r="O235" s="64"/>
      <c r="P235" s="5"/>
      <c r="Q235" s="3"/>
      <c r="R235" s="2"/>
      <c r="S235" s="3"/>
      <c r="T235" s="1"/>
      <c r="U235" s="1"/>
      <c r="V235" s="1"/>
      <c r="W235" s="1"/>
      <c r="X235" s="1"/>
      <c r="Y235" s="1"/>
      <c r="Z235" s="1"/>
      <c r="AA235" s="1"/>
    </row>
    <row r="236" spans="1:27" ht="31.95" customHeight="1" thickBot="1">
      <c r="A236" s="21"/>
      <c r="B236" s="38"/>
      <c r="C236" s="52"/>
      <c r="D236" s="103"/>
      <c r="E236" s="52"/>
      <c r="F236" s="52"/>
      <c r="G236" s="105"/>
      <c r="H236" s="404" t="s">
        <v>20</v>
      </c>
      <c r="I236" s="405"/>
      <c r="J236" s="312"/>
      <c r="K236" s="313" t="s">
        <v>21</v>
      </c>
      <c r="L236" s="314">
        <v>0.43028000000000005</v>
      </c>
      <c r="M236" s="43"/>
      <c r="N236" s="341"/>
      <c r="O236" s="64"/>
      <c r="P236" s="5"/>
      <c r="Q236" s="3"/>
      <c r="R236" s="2"/>
      <c r="S236" s="3"/>
      <c r="T236" s="1"/>
      <c r="U236" s="1"/>
      <c r="V236" s="1"/>
      <c r="W236" s="1"/>
      <c r="X236" s="1"/>
      <c r="Y236" s="1"/>
      <c r="Z236" s="1"/>
      <c r="AA236" s="1"/>
    </row>
    <row r="237" spans="1:27" ht="16.05" customHeight="1" thickBot="1">
      <c r="A237" s="21"/>
      <c r="B237" s="38"/>
      <c r="C237" s="52"/>
      <c r="D237" s="103"/>
      <c r="E237" s="104"/>
      <c r="F237" s="52"/>
      <c r="G237" s="105"/>
      <c r="H237" s="106"/>
      <c r="I237" s="52"/>
      <c r="J237" s="52"/>
      <c r="K237" s="52"/>
      <c r="L237" s="52"/>
      <c r="M237" s="43"/>
      <c r="N237" s="341"/>
      <c r="O237" s="64"/>
      <c r="P237" s="5"/>
      <c r="Q237" s="3"/>
      <c r="R237" s="2"/>
      <c r="S237" s="3"/>
      <c r="T237" s="1"/>
      <c r="U237" s="1"/>
      <c r="V237" s="1"/>
      <c r="W237" s="1"/>
      <c r="X237" s="1"/>
      <c r="Y237" s="1"/>
      <c r="Z237" s="1"/>
      <c r="AA237" s="1"/>
    </row>
    <row r="238" spans="1:27" ht="31.95" customHeight="1">
      <c r="A238" s="21"/>
      <c r="B238" s="44"/>
      <c r="C238" s="406" t="s">
        <v>285</v>
      </c>
      <c r="D238" s="407"/>
      <c r="E238" s="407"/>
      <c r="F238" s="407"/>
      <c r="G238" s="407"/>
      <c r="H238" s="407"/>
      <c r="I238" s="407"/>
      <c r="J238" s="407"/>
      <c r="K238" s="407"/>
      <c r="L238" s="408"/>
      <c r="M238" s="43"/>
      <c r="N238" s="341"/>
      <c r="O238" s="64"/>
      <c r="P238" s="5"/>
      <c r="Q238" s="3"/>
      <c r="R238" s="2"/>
      <c r="S238" s="3"/>
      <c r="T238" s="1"/>
      <c r="U238" s="1"/>
      <c r="V238" s="1"/>
      <c r="W238" s="1"/>
      <c r="X238" s="1"/>
      <c r="Y238" s="1"/>
      <c r="Z238" s="1"/>
      <c r="AA238" s="1"/>
    </row>
    <row r="239" spans="1:27" ht="31.95" customHeight="1">
      <c r="A239" s="21"/>
      <c r="B239" s="44"/>
      <c r="C239" s="394" t="s">
        <v>286</v>
      </c>
      <c r="D239" s="395"/>
      <c r="E239" s="395"/>
      <c r="F239" s="395"/>
      <c r="G239" s="395"/>
      <c r="H239" s="395"/>
      <c r="I239" s="395"/>
      <c r="J239" s="395"/>
      <c r="K239" s="395"/>
      <c r="L239" s="396"/>
      <c r="M239" s="43"/>
      <c r="N239" s="341"/>
      <c r="O239" s="64"/>
      <c r="P239" s="5"/>
      <c r="Q239" s="3"/>
      <c r="R239" s="2"/>
      <c r="S239" s="3"/>
      <c r="T239" s="1"/>
      <c r="U239" s="1"/>
      <c r="V239" s="1"/>
      <c r="W239" s="1"/>
      <c r="X239" s="1"/>
      <c r="Y239" s="1"/>
      <c r="Z239" s="1"/>
      <c r="AA239" s="1"/>
    </row>
    <row r="240" spans="1:27" ht="31.95" customHeight="1">
      <c r="A240" s="21"/>
      <c r="B240" s="44"/>
      <c r="C240" s="394" t="s">
        <v>287</v>
      </c>
      <c r="D240" s="395"/>
      <c r="E240" s="395"/>
      <c r="F240" s="395"/>
      <c r="G240" s="395"/>
      <c r="H240" s="395"/>
      <c r="I240" s="395"/>
      <c r="J240" s="395"/>
      <c r="K240" s="395"/>
      <c r="L240" s="396"/>
      <c r="M240" s="43"/>
      <c r="N240" s="341"/>
      <c r="O240" s="64"/>
      <c r="P240" s="5"/>
      <c r="Q240" s="3"/>
      <c r="R240" s="2"/>
      <c r="S240" s="3"/>
      <c r="T240" s="1"/>
      <c r="U240" s="1"/>
      <c r="V240" s="1"/>
      <c r="W240" s="1"/>
      <c r="X240" s="1"/>
      <c r="Y240" s="1"/>
      <c r="Z240" s="1"/>
      <c r="AA240" s="1"/>
    </row>
    <row r="241" spans="1:27" ht="31.95" customHeight="1">
      <c r="A241" s="21"/>
      <c r="B241" s="44"/>
      <c r="C241" s="394" t="s">
        <v>288</v>
      </c>
      <c r="D241" s="395"/>
      <c r="E241" s="395"/>
      <c r="F241" s="395"/>
      <c r="G241" s="395"/>
      <c r="H241" s="395"/>
      <c r="I241" s="395"/>
      <c r="J241" s="395"/>
      <c r="K241" s="395"/>
      <c r="L241" s="396"/>
      <c r="M241" s="43"/>
      <c r="N241" s="341"/>
      <c r="O241" s="64"/>
      <c r="P241" s="19"/>
      <c r="Q241" s="3"/>
      <c r="R241" s="2"/>
      <c r="S241" s="3"/>
      <c r="T241" s="1"/>
      <c r="U241" s="1"/>
      <c r="V241" s="1"/>
      <c r="W241" s="1"/>
      <c r="X241" s="1"/>
      <c r="Y241" s="1"/>
      <c r="Z241" s="1"/>
      <c r="AA241" s="1"/>
    </row>
    <row r="242" spans="1:27" ht="31.95" customHeight="1">
      <c r="A242" s="21"/>
      <c r="B242" s="44"/>
      <c r="C242" s="394" t="s">
        <v>289</v>
      </c>
      <c r="D242" s="395"/>
      <c r="E242" s="395"/>
      <c r="F242" s="395"/>
      <c r="G242" s="395"/>
      <c r="H242" s="395"/>
      <c r="I242" s="395"/>
      <c r="J242" s="395"/>
      <c r="K242" s="395"/>
      <c r="L242" s="396"/>
      <c r="M242" s="43"/>
      <c r="N242" s="341"/>
      <c r="O242" s="64"/>
      <c r="P242" s="5"/>
      <c r="Q242" s="6"/>
      <c r="R242" s="2"/>
      <c r="S242" s="3"/>
      <c r="T242" s="1"/>
      <c r="U242" s="1"/>
      <c r="V242" s="1"/>
      <c r="W242" s="1"/>
      <c r="X242" s="1"/>
      <c r="Y242" s="1"/>
      <c r="Z242" s="1"/>
      <c r="AA242" s="1"/>
    </row>
    <row r="243" spans="1:27" ht="31.95" customHeight="1">
      <c r="A243" s="21"/>
      <c r="B243" s="44"/>
      <c r="C243" s="394" t="s">
        <v>290</v>
      </c>
      <c r="D243" s="395"/>
      <c r="E243" s="395"/>
      <c r="F243" s="395"/>
      <c r="G243" s="395"/>
      <c r="H243" s="395"/>
      <c r="I243" s="395"/>
      <c r="J243" s="395"/>
      <c r="K243" s="395"/>
      <c r="L243" s="396"/>
      <c r="M243" s="43"/>
      <c r="N243" s="341"/>
      <c r="O243" s="64"/>
      <c r="P243" s="5"/>
      <c r="Q243" s="3"/>
      <c r="R243" s="2"/>
      <c r="S243" s="3"/>
      <c r="T243" s="1"/>
      <c r="U243" s="1"/>
      <c r="V243" s="1"/>
      <c r="W243" s="1"/>
      <c r="X243" s="1"/>
      <c r="Y243" s="1"/>
      <c r="Z243" s="1"/>
      <c r="AA243" s="1"/>
    </row>
    <row r="244" spans="1:27" ht="31.95" customHeight="1">
      <c r="A244" s="21"/>
      <c r="B244" s="44"/>
      <c r="C244" s="394" t="s">
        <v>291</v>
      </c>
      <c r="D244" s="395"/>
      <c r="E244" s="395"/>
      <c r="F244" s="395"/>
      <c r="G244" s="395"/>
      <c r="H244" s="395"/>
      <c r="I244" s="395"/>
      <c r="J244" s="395"/>
      <c r="K244" s="395"/>
      <c r="L244" s="396"/>
      <c r="M244" s="43"/>
      <c r="N244" s="341"/>
      <c r="O244" s="64"/>
      <c r="P244" s="5"/>
      <c r="Q244" s="3"/>
      <c r="R244" s="2"/>
      <c r="S244" s="3"/>
      <c r="T244" s="1"/>
      <c r="U244" s="1"/>
      <c r="V244" s="1"/>
      <c r="W244" s="1"/>
      <c r="X244" s="1"/>
      <c r="Y244" s="1"/>
      <c r="Z244" s="1"/>
      <c r="AA244" s="1"/>
    </row>
    <row r="245" spans="1:27" ht="31.95" customHeight="1">
      <c r="A245" s="21"/>
      <c r="B245" s="44"/>
      <c r="C245" s="394" t="s">
        <v>292</v>
      </c>
      <c r="D245" s="395"/>
      <c r="E245" s="395"/>
      <c r="F245" s="395"/>
      <c r="G245" s="395"/>
      <c r="H245" s="395"/>
      <c r="I245" s="395"/>
      <c r="J245" s="395"/>
      <c r="K245" s="395"/>
      <c r="L245" s="396"/>
      <c r="M245" s="43"/>
      <c r="N245" s="341"/>
      <c r="O245" s="64"/>
      <c r="P245" s="5"/>
      <c r="Q245" s="3"/>
      <c r="R245" s="2"/>
      <c r="S245" s="3"/>
      <c r="T245" s="1"/>
      <c r="U245" s="1"/>
      <c r="V245" s="1"/>
      <c r="W245" s="1"/>
      <c r="X245" s="1"/>
      <c r="Y245" s="1"/>
      <c r="Z245" s="1"/>
      <c r="AA245" s="1"/>
    </row>
    <row r="246" spans="1:27" ht="31.95" customHeight="1">
      <c r="A246" s="21"/>
      <c r="B246" s="44"/>
      <c r="C246" s="394" t="s">
        <v>293</v>
      </c>
      <c r="D246" s="395"/>
      <c r="E246" s="395"/>
      <c r="F246" s="395"/>
      <c r="G246" s="395"/>
      <c r="H246" s="395"/>
      <c r="I246" s="395"/>
      <c r="J246" s="395"/>
      <c r="K246" s="395"/>
      <c r="L246" s="396"/>
      <c r="M246" s="43"/>
      <c r="N246" s="341"/>
      <c r="O246" s="64"/>
      <c r="P246" s="5"/>
      <c r="Q246" s="3"/>
      <c r="R246" s="2"/>
      <c r="S246" s="3"/>
      <c r="T246" s="1"/>
      <c r="U246" s="1"/>
      <c r="V246" s="1"/>
      <c r="W246" s="1"/>
      <c r="X246" s="1"/>
      <c r="Y246" s="1"/>
      <c r="Z246" s="1"/>
      <c r="AA246" s="1"/>
    </row>
    <row r="247" spans="1:27" ht="31.95" customHeight="1">
      <c r="A247" s="21"/>
      <c r="B247" s="44"/>
      <c r="C247" s="394" t="s">
        <v>294</v>
      </c>
      <c r="D247" s="395"/>
      <c r="E247" s="395"/>
      <c r="F247" s="395"/>
      <c r="G247" s="395"/>
      <c r="H247" s="395"/>
      <c r="I247" s="395"/>
      <c r="J247" s="395"/>
      <c r="K247" s="395"/>
      <c r="L247" s="396"/>
      <c r="M247" s="43"/>
      <c r="N247" s="341"/>
      <c r="O247" s="64"/>
      <c r="P247" s="5"/>
      <c r="Q247" s="3"/>
      <c r="R247" s="2"/>
      <c r="S247" s="3"/>
      <c r="T247" s="1"/>
      <c r="U247" s="1"/>
      <c r="V247" s="1"/>
      <c r="W247" s="1"/>
      <c r="X247" s="1"/>
      <c r="Y247" s="1"/>
      <c r="Z247" s="1"/>
      <c r="AA247" s="1"/>
    </row>
    <row r="248" spans="1:27" ht="31.95" customHeight="1">
      <c r="A248" s="21"/>
      <c r="B248" s="44"/>
      <c r="C248" s="394" t="s">
        <v>295</v>
      </c>
      <c r="D248" s="395"/>
      <c r="E248" s="395"/>
      <c r="F248" s="395"/>
      <c r="G248" s="395"/>
      <c r="H248" s="395"/>
      <c r="I248" s="395"/>
      <c r="J248" s="395"/>
      <c r="K248" s="395"/>
      <c r="L248" s="396"/>
      <c r="M248" s="43"/>
      <c r="N248" s="341"/>
      <c r="O248" s="64"/>
      <c r="P248" s="5"/>
      <c r="Q248" s="3"/>
      <c r="R248" s="2"/>
      <c r="S248" s="3"/>
      <c r="T248" s="1"/>
      <c r="U248" s="1"/>
      <c r="V248" s="1"/>
      <c r="W248" s="1"/>
      <c r="X248" s="1"/>
      <c r="Y248" s="1"/>
      <c r="Z248" s="1"/>
      <c r="AA248" s="1"/>
    </row>
    <row r="249" spans="1:27" ht="31.95" customHeight="1">
      <c r="A249" s="21"/>
      <c r="B249" s="44"/>
      <c r="C249" s="394" t="s">
        <v>296</v>
      </c>
      <c r="D249" s="395"/>
      <c r="E249" s="395"/>
      <c r="F249" s="395"/>
      <c r="G249" s="395"/>
      <c r="H249" s="395"/>
      <c r="I249" s="395"/>
      <c r="J249" s="395"/>
      <c r="K249" s="395"/>
      <c r="L249" s="396"/>
      <c r="M249" s="43"/>
      <c r="N249" s="341"/>
      <c r="O249" s="64"/>
      <c r="P249" s="5"/>
      <c r="Q249" s="3"/>
      <c r="R249" s="2"/>
      <c r="S249" s="3"/>
      <c r="T249" s="1"/>
      <c r="U249" s="1"/>
      <c r="V249" s="1"/>
      <c r="W249" s="1"/>
      <c r="X249" s="1"/>
      <c r="Y249" s="1"/>
      <c r="Z249" s="1"/>
      <c r="AA249" s="1"/>
    </row>
    <row r="250" spans="1:27" ht="31.95" customHeight="1">
      <c r="A250" s="21"/>
      <c r="B250" s="44"/>
      <c r="C250" s="394" t="s">
        <v>297</v>
      </c>
      <c r="D250" s="395"/>
      <c r="E250" s="395"/>
      <c r="F250" s="395"/>
      <c r="G250" s="395"/>
      <c r="H250" s="395"/>
      <c r="I250" s="395"/>
      <c r="J250" s="395"/>
      <c r="K250" s="395"/>
      <c r="L250" s="396"/>
      <c r="M250" s="43"/>
      <c r="N250" s="341"/>
      <c r="O250" s="64"/>
      <c r="P250" s="5"/>
      <c r="Q250" s="3"/>
      <c r="R250" s="2"/>
      <c r="S250" s="3"/>
      <c r="T250" s="1"/>
      <c r="U250" s="1"/>
      <c r="V250" s="1"/>
      <c r="W250" s="1"/>
      <c r="X250" s="1"/>
      <c r="Y250" s="1"/>
      <c r="Z250" s="1"/>
      <c r="AA250" s="1"/>
    </row>
    <row r="251" spans="1:27" ht="31.95" customHeight="1">
      <c r="A251" s="21"/>
      <c r="B251" s="44"/>
      <c r="C251" s="394" t="s">
        <v>298</v>
      </c>
      <c r="D251" s="395"/>
      <c r="E251" s="395"/>
      <c r="F251" s="395"/>
      <c r="G251" s="395"/>
      <c r="H251" s="395"/>
      <c r="I251" s="395"/>
      <c r="J251" s="395"/>
      <c r="K251" s="395"/>
      <c r="L251" s="396"/>
      <c r="M251" s="43"/>
      <c r="N251" s="341"/>
      <c r="O251" s="64"/>
      <c r="P251" s="5"/>
      <c r="Q251" s="3"/>
      <c r="R251" s="2"/>
      <c r="S251" s="3"/>
      <c r="T251" s="1"/>
      <c r="U251" s="1"/>
      <c r="V251" s="1"/>
      <c r="W251" s="1"/>
      <c r="X251" s="1"/>
      <c r="Y251" s="1"/>
      <c r="Z251" s="1"/>
      <c r="AA251" s="1"/>
    </row>
    <row r="252" spans="1:27" ht="31.95" customHeight="1">
      <c r="A252" s="21"/>
      <c r="B252" s="44"/>
      <c r="C252" s="394" t="s">
        <v>299</v>
      </c>
      <c r="D252" s="395"/>
      <c r="E252" s="395"/>
      <c r="F252" s="395"/>
      <c r="G252" s="395"/>
      <c r="H252" s="395"/>
      <c r="I252" s="395"/>
      <c r="J252" s="395"/>
      <c r="K252" s="395"/>
      <c r="L252" s="396"/>
      <c r="M252" s="43"/>
      <c r="N252" s="341"/>
      <c r="O252" s="64"/>
      <c r="P252" s="5"/>
      <c r="Q252" s="3"/>
      <c r="R252" s="2"/>
      <c r="S252" s="3"/>
      <c r="T252" s="1"/>
      <c r="U252" s="1"/>
      <c r="V252" s="1"/>
      <c r="W252" s="1"/>
      <c r="X252" s="1"/>
      <c r="Y252" s="1"/>
      <c r="Z252" s="1"/>
      <c r="AA252" s="1"/>
    </row>
    <row r="253" spans="1:27" ht="31.95" customHeight="1">
      <c r="A253" s="21"/>
      <c r="B253" s="44"/>
      <c r="C253" s="394" t="s">
        <v>300</v>
      </c>
      <c r="D253" s="395"/>
      <c r="E253" s="395"/>
      <c r="F253" s="395"/>
      <c r="G253" s="395"/>
      <c r="H253" s="395"/>
      <c r="I253" s="395"/>
      <c r="J253" s="395"/>
      <c r="K253" s="395"/>
      <c r="L253" s="396"/>
      <c r="M253" s="43"/>
      <c r="N253" s="341"/>
      <c r="O253" s="64"/>
      <c r="P253" s="5"/>
      <c r="Q253" s="3"/>
      <c r="R253" s="2"/>
      <c r="S253" s="3"/>
      <c r="T253" s="1"/>
      <c r="U253" s="1"/>
      <c r="V253" s="1"/>
      <c r="W253" s="1"/>
      <c r="X253" s="1"/>
      <c r="Y253" s="1"/>
      <c r="Z253" s="1"/>
      <c r="AA253" s="1"/>
    </row>
    <row r="254" spans="1:27" ht="31.95" customHeight="1">
      <c r="A254" s="21"/>
      <c r="B254" s="44"/>
      <c r="C254" s="394" t="s">
        <v>301</v>
      </c>
      <c r="D254" s="395"/>
      <c r="E254" s="395"/>
      <c r="F254" s="395"/>
      <c r="G254" s="395"/>
      <c r="H254" s="395"/>
      <c r="I254" s="395"/>
      <c r="J254" s="395"/>
      <c r="K254" s="395"/>
      <c r="L254" s="396"/>
      <c r="M254" s="43"/>
      <c r="N254" s="341"/>
      <c r="O254" s="64"/>
      <c r="P254" s="5"/>
      <c r="Q254" s="3"/>
      <c r="R254" s="2"/>
      <c r="S254" s="3"/>
      <c r="T254" s="1"/>
      <c r="U254" s="1"/>
      <c r="V254" s="1"/>
      <c r="W254" s="1"/>
      <c r="X254" s="1"/>
      <c r="Y254" s="1"/>
      <c r="Z254" s="1"/>
      <c r="AA254" s="1"/>
    </row>
    <row r="255" spans="1:27" ht="31.95" customHeight="1">
      <c r="A255" s="21"/>
      <c r="B255" s="44"/>
      <c r="C255" s="394" t="s">
        <v>302</v>
      </c>
      <c r="D255" s="395"/>
      <c r="E255" s="395"/>
      <c r="F255" s="395"/>
      <c r="G255" s="395"/>
      <c r="H255" s="395"/>
      <c r="I255" s="395"/>
      <c r="J255" s="395"/>
      <c r="K255" s="395"/>
      <c r="L255" s="396"/>
      <c r="M255" s="43"/>
      <c r="N255" s="341"/>
      <c r="O255" s="64"/>
      <c r="P255" s="5"/>
      <c r="Q255" s="3"/>
      <c r="R255" s="2"/>
      <c r="S255" s="3"/>
      <c r="T255" s="1"/>
      <c r="U255" s="1"/>
      <c r="V255" s="1"/>
      <c r="W255" s="1"/>
      <c r="X255" s="1"/>
      <c r="Y255" s="1"/>
      <c r="Z255" s="1"/>
      <c r="AA255" s="1"/>
    </row>
    <row r="256" spans="1:27" ht="31.95" customHeight="1">
      <c r="A256" s="21"/>
      <c r="B256" s="44"/>
      <c r="C256" s="394" t="s">
        <v>303</v>
      </c>
      <c r="D256" s="395"/>
      <c r="E256" s="395"/>
      <c r="F256" s="395"/>
      <c r="G256" s="395"/>
      <c r="H256" s="395"/>
      <c r="I256" s="395"/>
      <c r="J256" s="395"/>
      <c r="K256" s="395"/>
      <c r="L256" s="396"/>
      <c r="M256" s="43"/>
      <c r="N256" s="341"/>
      <c r="O256" s="64"/>
      <c r="P256" s="19"/>
      <c r="Q256" s="3"/>
      <c r="R256" s="2"/>
      <c r="S256" s="3"/>
      <c r="T256" s="1"/>
      <c r="U256" s="1"/>
      <c r="V256" s="1"/>
      <c r="W256" s="1"/>
      <c r="X256" s="1"/>
      <c r="Y256" s="1"/>
      <c r="Z256" s="1"/>
      <c r="AA256" s="1"/>
    </row>
    <row r="257" spans="1:27" ht="31.95" customHeight="1">
      <c r="A257" s="21"/>
      <c r="B257" s="44"/>
      <c r="C257" s="394" t="s">
        <v>304</v>
      </c>
      <c r="D257" s="395"/>
      <c r="E257" s="395"/>
      <c r="F257" s="395"/>
      <c r="G257" s="395"/>
      <c r="H257" s="395"/>
      <c r="I257" s="395"/>
      <c r="J257" s="395"/>
      <c r="K257" s="395"/>
      <c r="L257" s="396"/>
      <c r="M257" s="43"/>
      <c r="N257" s="341"/>
      <c r="O257" s="64"/>
      <c r="P257" s="5"/>
      <c r="Q257" s="6"/>
      <c r="R257" s="2"/>
      <c r="S257" s="3"/>
      <c r="T257" s="1"/>
      <c r="U257" s="1"/>
      <c r="V257" s="1"/>
      <c r="W257" s="1"/>
      <c r="X257" s="1"/>
      <c r="Y257" s="1"/>
      <c r="Z257" s="1"/>
      <c r="AA257" s="1"/>
    </row>
    <row r="258" spans="1:27" ht="64.05" customHeight="1">
      <c r="A258" s="21"/>
      <c r="B258" s="44"/>
      <c r="C258" s="394" t="s">
        <v>305</v>
      </c>
      <c r="D258" s="395"/>
      <c r="E258" s="395"/>
      <c r="F258" s="395"/>
      <c r="G258" s="395"/>
      <c r="H258" s="395"/>
      <c r="I258" s="395"/>
      <c r="J258" s="395"/>
      <c r="K258" s="395"/>
      <c r="L258" s="396"/>
      <c r="M258" s="43"/>
      <c r="N258" s="341"/>
      <c r="O258" s="64"/>
      <c r="P258" s="5"/>
      <c r="Q258" s="3"/>
      <c r="R258" s="2"/>
      <c r="S258" s="3"/>
      <c r="T258" s="1"/>
      <c r="U258" s="1"/>
      <c r="V258" s="1"/>
      <c r="W258" s="1"/>
      <c r="X258" s="1"/>
      <c r="Y258" s="1"/>
      <c r="Z258" s="1"/>
      <c r="AA258" s="1"/>
    </row>
    <row r="259" spans="1:27" ht="31.95" customHeight="1">
      <c r="A259" s="21"/>
      <c r="B259" s="44"/>
      <c r="C259" s="394" t="s">
        <v>306</v>
      </c>
      <c r="D259" s="395"/>
      <c r="E259" s="395"/>
      <c r="F259" s="395"/>
      <c r="G259" s="395"/>
      <c r="H259" s="395"/>
      <c r="I259" s="395"/>
      <c r="J259" s="395"/>
      <c r="K259" s="395"/>
      <c r="L259" s="396"/>
      <c r="M259" s="43"/>
      <c r="N259" s="341"/>
      <c r="O259" s="64"/>
      <c r="P259" s="5"/>
      <c r="Q259" s="3"/>
      <c r="R259" s="2"/>
      <c r="S259" s="3"/>
      <c r="T259" s="1"/>
      <c r="U259" s="1"/>
      <c r="V259" s="1"/>
      <c r="W259" s="1"/>
      <c r="X259" s="1"/>
      <c r="Y259" s="1"/>
      <c r="Z259" s="1"/>
      <c r="AA259" s="1"/>
    </row>
    <row r="260" spans="1:27" ht="192" customHeight="1">
      <c r="A260" s="21"/>
      <c r="B260" s="44"/>
      <c r="C260" s="394" t="s">
        <v>214</v>
      </c>
      <c r="D260" s="395"/>
      <c r="E260" s="395"/>
      <c r="F260" s="395"/>
      <c r="G260" s="395"/>
      <c r="H260" s="395"/>
      <c r="I260" s="395"/>
      <c r="J260" s="395"/>
      <c r="K260" s="395"/>
      <c r="L260" s="396"/>
      <c r="M260" s="43"/>
      <c r="N260" s="1"/>
      <c r="O260" s="64"/>
      <c r="P260" s="1"/>
      <c r="Q260" s="3"/>
      <c r="T260" s="1"/>
      <c r="U260" s="1"/>
      <c r="V260" s="1"/>
      <c r="W260" s="1"/>
      <c r="X260" s="1"/>
      <c r="Y260" s="1"/>
      <c r="Z260" s="1"/>
      <c r="AA260" s="1"/>
    </row>
    <row r="261" spans="1:27" ht="31.95" customHeight="1">
      <c r="A261" s="21"/>
      <c r="B261" s="44"/>
      <c r="C261" s="394" t="s">
        <v>307</v>
      </c>
      <c r="D261" s="395"/>
      <c r="E261" s="395"/>
      <c r="F261" s="395"/>
      <c r="G261" s="395"/>
      <c r="H261" s="395"/>
      <c r="I261" s="395"/>
      <c r="J261" s="395"/>
      <c r="K261" s="395"/>
      <c r="L261" s="396"/>
      <c r="M261" s="43"/>
      <c r="N261" s="1"/>
      <c r="O261" s="64"/>
      <c r="P261" s="1"/>
      <c r="Q261" s="3"/>
      <c r="T261" s="1"/>
      <c r="U261" s="1"/>
      <c r="V261" s="1"/>
      <c r="W261" s="1"/>
      <c r="X261" s="1"/>
      <c r="Y261" s="1"/>
      <c r="Z261" s="1"/>
      <c r="AA261" s="1"/>
    </row>
    <row r="262" spans="1:27" ht="31.95" customHeight="1">
      <c r="A262" s="21"/>
      <c r="B262" s="44"/>
      <c r="C262" s="323"/>
      <c r="D262" s="324"/>
      <c r="E262" s="324"/>
      <c r="F262" s="324"/>
      <c r="G262" s="324"/>
      <c r="H262" s="324"/>
      <c r="I262" s="324"/>
      <c r="J262" s="324"/>
      <c r="K262" s="324"/>
      <c r="L262" s="325"/>
      <c r="M262" s="43"/>
      <c r="N262" s="1"/>
      <c r="O262" s="64"/>
      <c r="P262" s="1"/>
      <c r="Q262" s="3"/>
      <c r="T262" s="1"/>
      <c r="U262" s="1"/>
      <c r="V262" s="1"/>
      <c r="W262" s="1"/>
      <c r="X262" s="1"/>
      <c r="Y262" s="1"/>
      <c r="Z262" s="1"/>
      <c r="AA262" s="1"/>
    </row>
    <row r="263" spans="1:27" ht="31.95" customHeight="1" thickBot="1">
      <c r="A263" s="21"/>
      <c r="B263" s="44"/>
      <c r="C263" s="397" t="s">
        <v>308</v>
      </c>
      <c r="D263" s="398"/>
      <c r="E263" s="398"/>
      <c r="F263" s="398"/>
      <c r="G263" s="398"/>
      <c r="H263" s="398"/>
      <c r="I263" s="398"/>
      <c r="J263" s="398"/>
      <c r="K263" s="398"/>
      <c r="L263" s="399"/>
      <c r="M263" s="43"/>
      <c r="N263" s="1"/>
      <c r="O263" s="64"/>
      <c r="P263" s="1"/>
      <c r="Q263" s="3"/>
      <c r="T263" s="1"/>
      <c r="U263" s="1"/>
      <c r="V263" s="1"/>
      <c r="W263" s="1"/>
      <c r="X263" s="1"/>
      <c r="Y263" s="1"/>
      <c r="Z263" s="1"/>
      <c r="AA263" s="1"/>
    </row>
    <row r="264" spans="1:27" ht="31.95" customHeight="1" thickBot="1">
      <c r="A264" s="21"/>
      <c r="B264" s="117"/>
      <c r="C264" s="258"/>
      <c r="D264" s="259"/>
      <c r="E264" s="260"/>
      <c r="F264" s="258"/>
      <c r="G264" s="261"/>
      <c r="H264" s="262"/>
      <c r="I264" s="258"/>
      <c r="J264" s="258"/>
      <c r="K264" s="258"/>
      <c r="L264" s="258"/>
      <c r="M264" s="263"/>
      <c r="N264" s="1"/>
      <c r="O264" s="64"/>
      <c r="P264" s="1"/>
      <c r="Q264" s="3"/>
      <c r="T264" s="1"/>
      <c r="U264" s="1"/>
      <c r="V264" s="1"/>
      <c r="W264" s="1"/>
      <c r="X264" s="1"/>
      <c r="Y264" s="1"/>
      <c r="Z264" s="1"/>
      <c r="AA264" s="1"/>
    </row>
    <row r="265" spans="1:27" ht="48" customHeight="1" thickTop="1">
      <c r="A265" s="21"/>
      <c r="B265" s="27"/>
      <c r="C265" s="52"/>
      <c r="D265" s="103"/>
      <c r="E265" s="104"/>
      <c r="F265" s="52"/>
      <c r="G265" s="105"/>
      <c r="H265" s="106"/>
      <c r="I265" s="52"/>
      <c r="J265" s="52"/>
      <c r="K265" s="256"/>
      <c r="L265" s="52"/>
      <c r="M265" s="257"/>
      <c r="N265" s="1"/>
      <c r="O265" s="64"/>
      <c r="P265" s="1"/>
      <c r="Q265" s="3"/>
      <c r="T265" s="1"/>
      <c r="U265" s="1"/>
      <c r="V265" s="1"/>
      <c r="W265" s="1"/>
      <c r="X265" s="1"/>
      <c r="Y265" s="1"/>
      <c r="Z265" s="1"/>
      <c r="AA265" s="1"/>
    </row>
  </sheetData>
  <mergeCells count="63">
    <mergeCell ref="C19:K19"/>
    <mergeCell ref="C21:K21"/>
    <mergeCell ref="C7:L7"/>
    <mergeCell ref="C9:L9"/>
    <mergeCell ref="K10:K11"/>
    <mergeCell ref="J10:J11"/>
    <mergeCell ref="D10:D11"/>
    <mergeCell ref="G10:G11"/>
    <mergeCell ref="H10:H11"/>
    <mergeCell ref="I10:I11"/>
    <mergeCell ref="L10:L11"/>
    <mergeCell ref="C16:K16"/>
    <mergeCell ref="C17:K17"/>
    <mergeCell ref="C18:K18"/>
    <mergeCell ref="C23:L23"/>
    <mergeCell ref="D24:D25"/>
    <mergeCell ref="G24:G25"/>
    <mergeCell ref="H24:H25"/>
    <mergeCell ref="I24:I25"/>
    <mergeCell ref="J24:J25"/>
    <mergeCell ref="K24:K25"/>
    <mergeCell ref="L24:L25"/>
    <mergeCell ref="C210:K210"/>
    <mergeCell ref="C212:K212"/>
    <mergeCell ref="C214:K214"/>
    <mergeCell ref="C216:J216"/>
    <mergeCell ref="C218:K218"/>
    <mergeCell ref="C220:K220"/>
    <mergeCell ref="C222:K222"/>
    <mergeCell ref="C224:K224"/>
    <mergeCell ref="C226:K226"/>
    <mergeCell ref="C228:K228"/>
    <mergeCell ref="C230:K230"/>
    <mergeCell ref="H232:K232"/>
    <mergeCell ref="H233:I233"/>
    <mergeCell ref="H234:I234"/>
    <mergeCell ref="H235:I235"/>
    <mergeCell ref="H236:I236"/>
    <mergeCell ref="C238:L238"/>
    <mergeCell ref="C239:L239"/>
    <mergeCell ref="C240:L240"/>
    <mergeCell ref="C241:L241"/>
    <mergeCell ref="C242:L242"/>
    <mergeCell ref="C243:L243"/>
    <mergeCell ref="C244:L244"/>
    <mergeCell ref="C245:L245"/>
    <mergeCell ref="C246:L246"/>
    <mergeCell ref="C247:L247"/>
    <mergeCell ref="C248:L248"/>
    <mergeCell ref="C249:L249"/>
    <mergeCell ref="C250:L250"/>
    <mergeCell ref="C251:L251"/>
    <mergeCell ref="C252:L252"/>
    <mergeCell ref="C253:L253"/>
    <mergeCell ref="C254:L254"/>
    <mergeCell ref="C260:L260"/>
    <mergeCell ref="C261:L261"/>
    <mergeCell ref="C263:L263"/>
    <mergeCell ref="C255:L255"/>
    <mergeCell ref="C256:L256"/>
    <mergeCell ref="C257:L257"/>
    <mergeCell ref="C258:L258"/>
    <mergeCell ref="C259:L259"/>
  </mergeCells>
  <conditionalFormatting sqref="I29:I34">
    <cfRule type="cellIs" dxfId="58" priority="1" operator="equal">
      <formula>0</formula>
    </cfRule>
  </conditionalFormatting>
  <conditionalFormatting sqref="K216">
    <cfRule type="cellIs" dxfId="57" priority="2" operator="notEqual">
      <formula>0.21387</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757"/>
  <sheetViews>
    <sheetView showGridLines="0" tabSelected="1" view="pageBreakPreview" zoomScale="40" zoomScaleNormal="40" zoomScaleSheetLayoutView="40" workbookViewId="0"/>
  </sheetViews>
  <sheetFormatPr baseColWidth="10" defaultColWidth="12.5546875" defaultRowHeight="15" customHeight="1"/>
  <cols>
    <col min="1" max="2" width="3.44140625" style="23" customWidth="1"/>
    <col min="3" max="3" width="14.44140625" style="23" customWidth="1"/>
    <col min="4" max="4" width="11.44140625" style="24" customWidth="1"/>
    <col min="5" max="6" width="20.44140625" style="23" customWidth="1"/>
    <col min="7" max="7" width="96.33203125" style="25" customWidth="1"/>
    <col min="8" max="8" width="17.33203125" style="26" customWidth="1"/>
    <col min="9" max="9" width="19.44140625" style="23" customWidth="1"/>
    <col min="10" max="11" width="23.5546875" style="23" customWidth="1"/>
    <col min="12" max="12" width="34" style="23" customWidth="1"/>
    <col min="13" max="14" width="3.44140625" style="23" customWidth="1"/>
    <col min="15" max="15" width="33.6640625" style="23" customWidth="1"/>
    <col min="16" max="17" width="27.88671875" style="23" customWidth="1"/>
    <col min="18" max="18" width="38" style="23" customWidth="1"/>
    <col min="19" max="19" width="36" style="23" bestFit="1" customWidth="1"/>
    <col min="20" max="21" width="3.44140625" style="23" customWidth="1"/>
    <col min="22" max="22" width="18.109375" style="23" customWidth="1"/>
    <col min="23" max="16384" width="12.5546875" style="23"/>
  </cols>
  <sheetData>
    <row r="1" spans="1:32" ht="15" customHeight="1" thickBot="1"/>
    <row r="2" spans="1:32" ht="13.5" customHeight="1" thickTop="1" thickBot="1">
      <c r="A2" s="27"/>
      <c r="B2" s="28"/>
      <c r="C2" s="29"/>
      <c r="D2" s="30"/>
      <c r="E2" s="31"/>
      <c r="F2" s="29"/>
      <c r="G2" s="32"/>
      <c r="H2" s="33"/>
      <c r="I2" s="29"/>
      <c r="J2" s="29"/>
      <c r="K2" s="29"/>
      <c r="L2" s="29"/>
      <c r="M2" s="34"/>
      <c r="N2" s="35"/>
      <c r="O2" s="36"/>
      <c r="P2" s="36"/>
      <c r="Q2" s="36"/>
      <c r="R2" s="36"/>
      <c r="S2" s="36"/>
      <c r="T2" s="37"/>
    </row>
    <row r="3" spans="1:32" ht="25.5" customHeight="1">
      <c r="A3" s="27"/>
      <c r="B3" s="38"/>
      <c r="C3" s="39"/>
      <c r="D3" s="40"/>
      <c r="E3" s="40"/>
      <c r="F3" s="41" t="s">
        <v>0</v>
      </c>
      <c r="G3" s="41"/>
      <c r="H3" s="41"/>
      <c r="I3" s="41"/>
      <c r="J3" s="41"/>
      <c r="K3" s="41"/>
      <c r="L3" s="42"/>
      <c r="M3" s="43"/>
      <c r="N3" s="44"/>
      <c r="O3" s="27"/>
      <c r="P3" s="27"/>
      <c r="Q3" s="27"/>
      <c r="R3" s="27"/>
      <c r="S3" s="27"/>
      <c r="T3" s="45"/>
    </row>
    <row r="4" spans="1:32" ht="31.5" customHeight="1">
      <c r="A4" s="27"/>
      <c r="B4" s="38"/>
      <c r="C4" s="46"/>
      <c r="D4" s="23"/>
      <c r="F4" s="343" t="s">
        <v>309</v>
      </c>
      <c r="G4" s="47"/>
      <c r="H4" s="47"/>
      <c r="I4" s="47"/>
      <c r="J4" s="47"/>
      <c r="K4" s="47"/>
      <c r="L4" s="48"/>
      <c r="M4" s="43"/>
      <c r="N4" s="44"/>
      <c r="O4" s="27"/>
      <c r="P4" s="27"/>
      <c r="Q4" s="27"/>
      <c r="R4" s="27"/>
      <c r="S4" s="27"/>
      <c r="T4" s="45"/>
    </row>
    <row r="5" spans="1:32" ht="65.099999999999994" customHeight="1">
      <c r="A5" s="27"/>
      <c r="B5" s="38"/>
      <c r="C5" s="49"/>
      <c r="D5" s="23"/>
      <c r="F5" s="47" t="s">
        <v>310</v>
      </c>
      <c r="G5" s="47"/>
      <c r="H5" s="47"/>
      <c r="I5" s="47"/>
      <c r="J5" s="47"/>
      <c r="K5" s="47"/>
      <c r="L5" s="48"/>
      <c r="M5" s="43"/>
      <c r="N5" s="44"/>
      <c r="O5" s="27"/>
      <c r="P5" s="27"/>
      <c r="Q5" s="27"/>
      <c r="R5" s="27"/>
      <c r="S5" s="27"/>
      <c r="T5" s="45"/>
    </row>
    <row r="6" spans="1:32" ht="15" customHeight="1">
      <c r="A6" s="27"/>
      <c r="B6" s="38"/>
      <c r="C6" s="46"/>
      <c r="D6" s="23"/>
      <c r="F6" s="328" t="s">
        <v>90</v>
      </c>
      <c r="G6" s="326"/>
      <c r="H6" s="326"/>
      <c r="I6" s="326"/>
      <c r="J6" s="326"/>
      <c r="K6" s="326"/>
      <c r="L6" s="327"/>
      <c r="M6" s="43"/>
      <c r="N6" s="44"/>
      <c r="O6" s="27"/>
      <c r="P6" s="27"/>
      <c r="Q6" s="27"/>
      <c r="R6" s="27"/>
      <c r="S6" s="27"/>
      <c r="T6" s="45"/>
    </row>
    <row r="7" spans="1:32" ht="13.5" customHeight="1" thickBot="1">
      <c r="A7" s="27"/>
      <c r="B7" s="38"/>
      <c r="C7" s="438"/>
      <c r="D7" s="439"/>
      <c r="E7" s="439"/>
      <c r="F7" s="439"/>
      <c r="G7" s="439"/>
      <c r="H7" s="439"/>
      <c r="I7" s="439"/>
      <c r="J7" s="439"/>
      <c r="K7" s="439"/>
      <c r="L7" s="440"/>
      <c r="M7" s="43"/>
      <c r="N7" s="44"/>
      <c r="O7" s="27"/>
      <c r="P7" s="27"/>
      <c r="Q7" s="27"/>
      <c r="R7" s="27"/>
      <c r="S7" s="27"/>
      <c r="T7" s="45"/>
    </row>
    <row r="8" spans="1:32" ht="13.5" customHeight="1" thickBot="1">
      <c r="A8" s="27"/>
      <c r="B8" s="38"/>
      <c r="C8" s="50"/>
      <c r="D8" s="23"/>
      <c r="G8" s="23"/>
      <c r="H8" s="23"/>
      <c r="L8" s="51"/>
      <c r="M8" s="43"/>
      <c r="N8" s="44"/>
      <c r="O8" s="27"/>
      <c r="P8" s="27"/>
      <c r="Q8" s="27"/>
      <c r="R8" s="27"/>
      <c r="S8" s="27"/>
      <c r="T8" s="45"/>
    </row>
    <row r="9" spans="1:32" ht="31.95" customHeight="1" thickTop="1" thickBot="1">
      <c r="A9" s="52"/>
      <c r="B9" s="38"/>
      <c r="C9" s="426" t="s">
        <v>312</v>
      </c>
      <c r="D9" s="427"/>
      <c r="E9" s="427"/>
      <c r="F9" s="427"/>
      <c r="G9" s="427"/>
      <c r="H9" s="427"/>
      <c r="I9" s="427"/>
      <c r="J9" s="427"/>
      <c r="K9" s="427"/>
      <c r="L9" s="428"/>
      <c r="M9" s="43"/>
      <c r="N9" s="38"/>
      <c r="O9" s="65" t="s">
        <v>22</v>
      </c>
      <c r="P9" s="66"/>
      <c r="Q9" s="66"/>
      <c r="R9" s="66"/>
      <c r="S9" s="67"/>
      <c r="T9" s="45"/>
      <c r="V9" s="64"/>
    </row>
    <row r="10" spans="1:32" ht="31.95" customHeight="1" thickTop="1">
      <c r="A10" s="52"/>
      <c r="B10" s="38"/>
      <c r="C10" s="53" t="s">
        <v>1</v>
      </c>
      <c r="D10" s="429" t="s">
        <v>9</v>
      </c>
      <c r="E10" s="54" t="s">
        <v>2</v>
      </c>
      <c r="F10" s="55"/>
      <c r="G10" s="431" t="s">
        <v>10</v>
      </c>
      <c r="H10" s="433" t="s">
        <v>4</v>
      </c>
      <c r="I10" s="434" t="s">
        <v>5</v>
      </c>
      <c r="J10" s="419" t="s">
        <v>95</v>
      </c>
      <c r="K10" s="419" t="s">
        <v>96</v>
      </c>
      <c r="L10" s="421" t="s">
        <v>6</v>
      </c>
      <c r="M10" s="43"/>
      <c r="N10" s="38"/>
      <c r="O10" s="447" t="s">
        <v>216</v>
      </c>
      <c r="P10" s="453"/>
      <c r="Q10" s="449" t="s">
        <v>213</v>
      </c>
      <c r="R10" s="451" t="s">
        <v>228</v>
      </c>
      <c r="S10" s="445" t="s">
        <v>11</v>
      </c>
      <c r="T10" s="45"/>
      <c r="V10" s="64"/>
    </row>
    <row r="11" spans="1:32" ht="31.95" customHeight="1" thickBot="1">
      <c r="A11" s="52"/>
      <c r="B11" s="38"/>
      <c r="C11" s="56"/>
      <c r="D11" s="430"/>
      <c r="E11" s="57" t="s">
        <v>7</v>
      </c>
      <c r="F11" s="57" t="s">
        <v>8</v>
      </c>
      <c r="G11" s="432"/>
      <c r="H11" s="430"/>
      <c r="I11" s="435"/>
      <c r="J11" s="420"/>
      <c r="K11" s="420"/>
      <c r="L11" s="422"/>
      <c r="M11" s="43"/>
      <c r="N11" s="38"/>
      <c r="O11" s="448"/>
      <c r="P11" s="454"/>
      <c r="Q11" s="450"/>
      <c r="R11" s="452"/>
      <c r="S11" s="446"/>
      <c r="T11" s="45"/>
      <c r="V11" s="64"/>
    </row>
    <row r="12" spans="1:32" ht="16.05" customHeight="1" thickBot="1">
      <c r="A12" s="27"/>
      <c r="B12" s="38"/>
      <c r="C12" s="50"/>
      <c r="D12" s="50"/>
      <c r="E12" s="50"/>
      <c r="F12" s="50"/>
      <c r="G12" s="50"/>
      <c r="H12" s="50"/>
      <c r="I12" s="50"/>
      <c r="J12" s="50"/>
      <c r="K12" s="50"/>
      <c r="L12" s="50"/>
      <c r="M12" s="43"/>
      <c r="N12" s="44"/>
      <c r="O12" s="280"/>
      <c r="P12" s="27"/>
      <c r="Q12" s="27"/>
      <c r="R12" s="27"/>
      <c r="S12" s="27"/>
      <c r="T12" s="45"/>
      <c r="V12" s="64"/>
      <c r="W12" s="50"/>
      <c r="X12" s="50"/>
      <c r="Y12" s="50"/>
      <c r="Z12" s="50"/>
      <c r="AA12" s="50"/>
      <c r="AB12" s="50"/>
      <c r="AC12" s="50"/>
      <c r="AD12" s="50"/>
      <c r="AE12" s="50"/>
      <c r="AF12" s="50"/>
    </row>
    <row r="13" spans="1:32" ht="48" customHeight="1">
      <c r="A13" s="21"/>
      <c r="B13" s="60"/>
      <c r="C13" s="376"/>
      <c r="D13" s="377"/>
      <c r="E13" s="377"/>
      <c r="F13" s="377"/>
      <c r="G13" s="378" t="s">
        <v>226</v>
      </c>
      <c r="H13" s="379" t="s">
        <v>23</v>
      </c>
      <c r="I13" s="379">
        <v>63672</v>
      </c>
      <c r="J13" s="380">
        <v>142</v>
      </c>
      <c r="K13" s="381">
        <v>1.1000000000000001</v>
      </c>
      <c r="L13" s="382">
        <v>9945566</v>
      </c>
      <c r="M13" s="61"/>
      <c r="N13" s="60"/>
      <c r="O13" s="364"/>
      <c r="P13" s="385"/>
      <c r="Q13" s="386">
        <f>ROUND(+O13,0)</f>
        <v>0</v>
      </c>
      <c r="R13" s="387">
        <f>ROUND((+Q13*1.1*$I13),0)</f>
        <v>0</v>
      </c>
      <c r="S13" s="62" t="str">
        <f>IF(OR(Q13&lt;=0,Q13&gt;$J13,R13&lt;=0,R13&gt;$L13),"ERROR","OK")</f>
        <v>ERROR</v>
      </c>
      <c r="T13" s="63"/>
      <c r="V13" s="64"/>
      <c r="W13" s="64"/>
      <c r="X13" s="64"/>
      <c r="Y13" s="64"/>
      <c r="Z13" s="64"/>
      <c r="AA13" s="64"/>
      <c r="AB13" s="64"/>
      <c r="AC13" s="64"/>
      <c r="AD13" s="64"/>
      <c r="AE13" s="64"/>
      <c r="AF13" s="64"/>
    </row>
    <row r="14" spans="1:32" ht="48" customHeight="1" thickBot="1">
      <c r="A14" s="21"/>
      <c r="B14" s="60"/>
      <c r="C14" s="354"/>
      <c r="D14" s="355"/>
      <c r="E14" s="355"/>
      <c r="F14" s="355"/>
      <c r="G14" s="356" t="s">
        <v>227</v>
      </c>
      <c r="H14" s="383" t="s">
        <v>23</v>
      </c>
      <c r="I14" s="357">
        <v>3184</v>
      </c>
      <c r="J14" s="358">
        <v>78720</v>
      </c>
      <c r="K14" s="359" t="s">
        <v>217</v>
      </c>
      <c r="L14" s="384">
        <v>250644480</v>
      </c>
      <c r="M14" s="61"/>
      <c r="N14" s="60"/>
      <c r="O14" s="363"/>
      <c r="P14" s="388"/>
      <c r="Q14" s="389">
        <f>ROUND(+O14,0)</f>
        <v>0</v>
      </c>
      <c r="R14" s="390">
        <f t="shared" ref="R14" si="0">ROUND((+Q14*$I14),0)</f>
        <v>0</v>
      </c>
      <c r="S14" s="353" t="str">
        <f>IF(OR(Q14&lt;=0,Q14&gt;$J14,R14&lt;=0,R14&gt;$L14),"ERROR","OK")</f>
        <v>ERROR</v>
      </c>
      <c r="T14" s="63"/>
      <c r="V14" s="64"/>
      <c r="W14" s="64"/>
      <c r="X14" s="64"/>
      <c r="Y14" s="64"/>
      <c r="Z14" s="64"/>
      <c r="AA14" s="64"/>
      <c r="AB14" s="64"/>
      <c r="AC14" s="64"/>
      <c r="AD14" s="64"/>
      <c r="AE14" s="64"/>
      <c r="AF14" s="64"/>
    </row>
    <row r="15" spans="1:32" ht="16.05" customHeight="1" thickBot="1">
      <c r="A15" s="27"/>
      <c r="B15" s="38"/>
      <c r="C15" s="50"/>
      <c r="D15" s="23"/>
      <c r="G15" s="23"/>
      <c r="H15" s="23"/>
      <c r="L15" s="51"/>
      <c r="M15" s="43"/>
      <c r="N15" s="44"/>
      <c r="O15" s="27"/>
      <c r="P15" s="59"/>
      <c r="Q15" s="59"/>
      <c r="R15" s="59"/>
      <c r="S15" s="59"/>
      <c r="T15" s="45"/>
      <c r="V15" s="64"/>
      <c r="W15" s="64"/>
      <c r="X15" s="64"/>
      <c r="Y15" s="64"/>
      <c r="Z15" s="64"/>
      <c r="AA15" s="64"/>
      <c r="AB15" s="64"/>
      <c r="AC15" s="64"/>
      <c r="AD15" s="64"/>
      <c r="AE15" s="64"/>
      <c r="AF15" s="64"/>
    </row>
    <row r="16" spans="1:32" ht="31.95" customHeight="1">
      <c r="A16" s="21"/>
      <c r="B16" s="60"/>
      <c r="C16" s="441" t="s">
        <v>208</v>
      </c>
      <c r="D16" s="442"/>
      <c r="E16" s="442"/>
      <c r="F16" s="442"/>
      <c r="G16" s="442"/>
      <c r="H16" s="442"/>
      <c r="I16" s="442"/>
      <c r="J16" s="442"/>
      <c r="K16" s="442"/>
      <c r="L16" s="373">
        <v>260590046</v>
      </c>
      <c r="M16" s="61"/>
      <c r="N16" s="60"/>
      <c r="O16" s="271"/>
      <c r="P16" s="303"/>
      <c r="Q16" s="304"/>
      <c r="R16" s="281">
        <f>SUM(R13:R14)</f>
        <v>0</v>
      </c>
      <c r="S16" s="62" t="str">
        <f>IF(OR(R16&lt;&gt;$L16,COUNTIF(S13:S14,"ERROR")&gt;0),"ERROR","OK")</f>
        <v>ERROR</v>
      </c>
      <c r="T16" s="63"/>
      <c r="V16" s="64"/>
      <c r="W16" s="64"/>
      <c r="X16" s="64"/>
      <c r="Y16" s="64"/>
      <c r="Z16" s="64"/>
      <c r="AA16" s="64"/>
      <c r="AB16" s="64"/>
      <c r="AC16" s="64"/>
      <c r="AD16" s="64"/>
      <c r="AE16" s="64"/>
      <c r="AF16" s="64"/>
    </row>
    <row r="17" spans="1:32" ht="31.95" customHeight="1">
      <c r="A17" s="21"/>
      <c r="B17" s="60"/>
      <c r="C17" s="443" t="s">
        <v>209</v>
      </c>
      <c r="D17" s="444"/>
      <c r="E17" s="444"/>
      <c r="F17" s="444"/>
      <c r="G17" s="444"/>
      <c r="H17" s="444"/>
      <c r="I17" s="444"/>
      <c r="J17" s="444"/>
      <c r="K17" s="444"/>
      <c r="L17" s="374">
        <v>49512109</v>
      </c>
      <c r="M17" s="61"/>
      <c r="N17" s="60"/>
      <c r="O17" s="271"/>
      <c r="P17" s="303"/>
      <c r="Q17" s="349"/>
      <c r="R17" s="350">
        <f>ROUND((R16*0.19),0)</f>
        <v>0</v>
      </c>
      <c r="S17" s="351" t="str">
        <f>IF(OR(R17&lt;&gt;$L17),"ERROR","OK")</f>
        <v>ERROR</v>
      </c>
      <c r="T17" s="63"/>
      <c r="V17" s="64"/>
      <c r="W17" s="64"/>
      <c r="X17" s="64"/>
      <c r="Y17" s="64"/>
      <c r="Z17" s="64"/>
      <c r="AA17" s="64"/>
      <c r="AB17" s="64"/>
      <c r="AC17" s="64"/>
      <c r="AD17" s="64"/>
      <c r="AE17" s="64"/>
      <c r="AF17" s="64"/>
    </row>
    <row r="18" spans="1:32" ht="31.95" customHeight="1">
      <c r="A18" s="21"/>
      <c r="B18" s="60"/>
      <c r="C18" s="443" t="s">
        <v>210</v>
      </c>
      <c r="D18" s="444"/>
      <c r="E18" s="444"/>
      <c r="F18" s="444"/>
      <c r="G18" s="444"/>
      <c r="H18" s="444"/>
      <c r="I18" s="444"/>
      <c r="J18" s="444"/>
      <c r="K18" s="444"/>
      <c r="L18" s="374">
        <v>31147622</v>
      </c>
      <c r="M18" s="61"/>
      <c r="N18" s="60"/>
      <c r="O18" s="271"/>
      <c r="P18" s="303"/>
      <c r="Q18" s="349"/>
      <c r="R18" s="350">
        <f>$L18</f>
        <v>31147622</v>
      </c>
      <c r="S18" s="351" t="str">
        <f t="shared" ref="S18:S19" si="1">IF(OR(R18&lt;&gt;$L18),"ERROR","VALOR FIJO")</f>
        <v>VALOR FIJO</v>
      </c>
      <c r="T18" s="63"/>
      <c r="V18" s="64"/>
      <c r="W18" s="64"/>
      <c r="X18" s="64"/>
      <c r="Y18" s="64"/>
      <c r="Z18" s="64"/>
      <c r="AA18" s="64"/>
      <c r="AB18" s="64"/>
      <c r="AC18" s="64"/>
      <c r="AD18" s="64"/>
      <c r="AE18" s="64"/>
      <c r="AF18" s="64"/>
    </row>
    <row r="19" spans="1:32" ht="31.95" customHeight="1" thickBot="1">
      <c r="A19" s="21"/>
      <c r="B19" s="60"/>
      <c r="C19" s="436" t="s">
        <v>211</v>
      </c>
      <c r="D19" s="437"/>
      <c r="E19" s="437"/>
      <c r="F19" s="437"/>
      <c r="G19" s="437"/>
      <c r="H19" s="437"/>
      <c r="I19" s="437"/>
      <c r="J19" s="437"/>
      <c r="K19" s="437"/>
      <c r="L19" s="375">
        <v>5918048</v>
      </c>
      <c r="M19" s="61"/>
      <c r="N19" s="60"/>
      <c r="O19" s="271"/>
      <c r="P19" s="303"/>
      <c r="Q19" s="352"/>
      <c r="R19" s="279">
        <f>$L19</f>
        <v>5918048</v>
      </c>
      <c r="S19" s="353" t="str">
        <f t="shared" si="1"/>
        <v>VALOR FIJO</v>
      </c>
      <c r="T19" s="63"/>
      <c r="V19" s="64"/>
      <c r="W19" s="64"/>
      <c r="X19" s="64"/>
      <c r="Y19" s="64"/>
      <c r="Z19" s="64"/>
      <c r="AA19" s="64"/>
      <c r="AB19" s="64"/>
      <c r="AC19" s="64"/>
      <c r="AD19" s="64"/>
      <c r="AE19" s="64"/>
      <c r="AF19" s="64"/>
    </row>
    <row r="20" spans="1:32" ht="16.05" customHeight="1" thickBot="1">
      <c r="A20" s="27"/>
      <c r="B20" s="38"/>
      <c r="C20" s="50"/>
      <c r="D20" s="23"/>
      <c r="G20" s="23"/>
      <c r="H20" s="23"/>
      <c r="L20" s="51"/>
      <c r="M20" s="43"/>
      <c r="N20" s="44"/>
      <c r="O20" s="27"/>
      <c r="P20" s="59"/>
      <c r="Q20" s="59"/>
      <c r="R20" s="59"/>
      <c r="S20" s="59"/>
      <c r="T20" s="45"/>
      <c r="V20" s="64"/>
      <c r="W20" s="64"/>
      <c r="X20" s="64"/>
      <c r="Y20" s="64"/>
      <c r="Z20" s="64"/>
      <c r="AA20" s="64"/>
      <c r="AB20" s="64"/>
      <c r="AC20" s="64"/>
      <c r="AD20" s="64"/>
      <c r="AE20" s="64"/>
      <c r="AF20" s="64"/>
    </row>
    <row r="21" spans="1:32" ht="31.95" customHeight="1" thickBot="1">
      <c r="A21" s="27"/>
      <c r="B21" s="38"/>
      <c r="C21" s="412" t="s">
        <v>212</v>
      </c>
      <c r="D21" s="413"/>
      <c r="E21" s="413"/>
      <c r="F21" s="413"/>
      <c r="G21" s="413"/>
      <c r="H21" s="413"/>
      <c r="I21" s="413"/>
      <c r="J21" s="413"/>
      <c r="K21" s="414"/>
      <c r="L21" s="274">
        <v>347167825</v>
      </c>
      <c r="M21" s="43"/>
      <c r="N21" s="44"/>
      <c r="O21" s="27"/>
      <c r="P21" s="59"/>
      <c r="Q21" s="299"/>
      <c r="R21" s="335">
        <f>SUM(R16:R19)</f>
        <v>37065670</v>
      </c>
      <c r="S21" s="334" t="str">
        <f>IF(OR(R21&lt;&gt;$L21,COUNTIF(S16:S19,"ERROR")&gt;0),"ERROR","OK")</f>
        <v>ERROR</v>
      </c>
      <c r="T21" s="45"/>
      <c r="V21" s="64"/>
      <c r="W21" s="64"/>
      <c r="X21" s="64"/>
      <c r="Y21" s="64"/>
      <c r="Z21" s="64"/>
      <c r="AA21" s="64"/>
      <c r="AB21" s="64"/>
      <c r="AC21" s="64"/>
      <c r="AD21" s="64"/>
      <c r="AE21" s="64"/>
      <c r="AF21" s="64"/>
    </row>
    <row r="22" spans="1:32" ht="16.05" customHeight="1" thickBot="1">
      <c r="A22" s="27"/>
      <c r="B22" s="38"/>
      <c r="C22" s="50"/>
      <c r="D22" s="23"/>
      <c r="G22" s="23"/>
      <c r="H22" s="23"/>
      <c r="L22" s="51"/>
      <c r="M22" s="43"/>
      <c r="N22" s="44"/>
      <c r="O22" s="27"/>
      <c r="P22" s="59"/>
      <c r="Q22" s="59"/>
      <c r="R22" s="59"/>
      <c r="S22" s="59"/>
      <c r="T22" s="45"/>
      <c r="V22" s="64"/>
      <c r="W22" s="64"/>
      <c r="X22" s="64"/>
      <c r="Y22" s="64"/>
      <c r="Z22" s="64"/>
      <c r="AA22" s="64"/>
      <c r="AB22" s="64"/>
      <c r="AC22" s="64"/>
      <c r="AD22" s="64"/>
      <c r="AE22" s="64"/>
      <c r="AF22" s="64"/>
    </row>
    <row r="23" spans="1:32" ht="31.95" customHeight="1" thickTop="1" thickBot="1">
      <c r="A23" s="52"/>
      <c r="B23" s="38"/>
      <c r="C23" s="426" t="s">
        <v>97</v>
      </c>
      <c r="D23" s="427"/>
      <c r="E23" s="427"/>
      <c r="F23" s="427"/>
      <c r="G23" s="427"/>
      <c r="H23" s="427"/>
      <c r="I23" s="427"/>
      <c r="J23" s="427"/>
      <c r="K23" s="427"/>
      <c r="L23" s="428"/>
      <c r="M23" s="43"/>
      <c r="N23" s="38"/>
      <c r="O23" s="65" t="s">
        <v>22</v>
      </c>
      <c r="P23" s="66"/>
      <c r="Q23" s="66"/>
      <c r="R23" s="66"/>
      <c r="S23" s="67"/>
      <c r="T23" s="45"/>
      <c r="V23" s="64"/>
      <c r="W23" s="64"/>
      <c r="X23" s="64"/>
      <c r="Y23" s="64"/>
      <c r="Z23" s="64"/>
      <c r="AA23" s="64"/>
      <c r="AB23" s="64"/>
      <c r="AC23" s="64"/>
      <c r="AD23" s="64"/>
      <c r="AE23" s="64"/>
      <c r="AF23" s="64"/>
    </row>
    <row r="24" spans="1:32" ht="31.95" customHeight="1" thickTop="1">
      <c r="A24" s="52"/>
      <c r="B24" s="38"/>
      <c r="C24" s="53" t="s">
        <v>1</v>
      </c>
      <c r="D24" s="429" t="s">
        <v>9</v>
      </c>
      <c r="E24" s="54" t="s">
        <v>2</v>
      </c>
      <c r="F24" s="55"/>
      <c r="G24" s="431" t="s">
        <v>10</v>
      </c>
      <c r="H24" s="433" t="s">
        <v>4</v>
      </c>
      <c r="I24" s="434" t="s">
        <v>5</v>
      </c>
      <c r="J24" s="419" t="s">
        <v>88</v>
      </c>
      <c r="K24" s="419" t="s">
        <v>24</v>
      </c>
      <c r="L24" s="421" t="s">
        <v>6</v>
      </c>
      <c r="M24" s="43"/>
      <c r="N24" s="38"/>
      <c r="O24" s="447" t="s">
        <v>25</v>
      </c>
      <c r="P24" s="455" t="s">
        <v>89</v>
      </c>
      <c r="Q24" s="455" t="s">
        <v>26</v>
      </c>
      <c r="R24" s="451" t="s">
        <v>27</v>
      </c>
      <c r="S24" s="445" t="s">
        <v>11</v>
      </c>
      <c r="T24" s="45"/>
      <c r="V24" s="64"/>
      <c r="W24" s="64"/>
      <c r="X24" s="64"/>
      <c r="Y24" s="64"/>
      <c r="Z24" s="64"/>
      <c r="AA24" s="64"/>
      <c r="AB24" s="64"/>
      <c r="AC24" s="64"/>
      <c r="AD24" s="64"/>
      <c r="AE24" s="64"/>
      <c r="AF24" s="64"/>
    </row>
    <row r="25" spans="1:32" ht="31.95" customHeight="1" thickBot="1">
      <c r="A25" s="52"/>
      <c r="B25" s="38"/>
      <c r="C25" s="56"/>
      <c r="D25" s="430"/>
      <c r="E25" s="57" t="s">
        <v>7</v>
      </c>
      <c r="F25" s="57" t="s">
        <v>8</v>
      </c>
      <c r="G25" s="432"/>
      <c r="H25" s="430"/>
      <c r="I25" s="435"/>
      <c r="J25" s="420"/>
      <c r="K25" s="420"/>
      <c r="L25" s="422"/>
      <c r="M25" s="43"/>
      <c r="N25" s="38"/>
      <c r="O25" s="448"/>
      <c r="P25" s="450"/>
      <c r="Q25" s="450"/>
      <c r="R25" s="452"/>
      <c r="S25" s="446"/>
      <c r="T25" s="45"/>
      <c r="V25" s="64"/>
      <c r="W25" s="64"/>
      <c r="X25" s="64"/>
      <c r="Y25" s="64"/>
      <c r="Z25" s="64"/>
      <c r="AA25" s="64"/>
      <c r="AB25" s="64"/>
      <c r="AC25" s="64"/>
      <c r="AD25" s="64"/>
      <c r="AE25" s="64"/>
      <c r="AF25" s="64"/>
    </row>
    <row r="26" spans="1:32" ht="16.05" customHeight="1">
      <c r="A26" s="27"/>
      <c r="B26" s="38"/>
      <c r="C26" s="50"/>
      <c r="D26" s="23"/>
      <c r="G26" s="23"/>
      <c r="H26" s="23"/>
      <c r="L26" s="58"/>
      <c r="M26" s="43"/>
      <c r="N26" s="44"/>
      <c r="O26" s="280"/>
      <c r="P26" s="27"/>
      <c r="Q26" s="27"/>
      <c r="R26" s="27"/>
      <c r="S26" s="59"/>
      <c r="T26" s="45"/>
      <c r="V26" s="64"/>
      <c r="W26" s="64"/>
      <c r="X26" s="64"/>
      <c r="Y26" s="64"/>
      <c r="Z26" s="64"/>
      <c r="AA26" s="64"/>
      <c r="AB26" s="64"/>
      <c r="AC26" s="64"/>
      <c r="AD26" s="64"/>
      <c r="AE26" s="64"/>
      <c r="AF26" s="64"/>
    </row>
    <row r="27" spans="1:32" ht="31.95" customHeight="1" thickBot="1">
      <c r="A27" s="21"/>
      <c r="B27" s="60"/>
      <c r="C27" s="68"/>
      <c r="D27" s="360"/>
      <c r="E27" s="70"/>
      <c r="F27" s="70"/>
      <c r="G27" s="71" t="s">
        <v>229</v>
      </c>
      <c r="H27" s="72"/>
      <c r="I27" s="72"/>
      <c r="J27" s="72"/>
      <c r="K27" s="70"/>
      <c r="L27" s="73"/>
      <c r="M27" s="61"/>
      <c r="N27" s="60"/>
      <c r="O27" s="74"/>
      <c r="P27" s="75"/>
      <c r="Q27" s="75"/>
      <c r="R27" s="75"/>
      <c r="S27" s="243"/>
      <c r="T27" s="63"/>
      <c r="V27" s="64"/>
      <c r="W27" s="64"/>
      <c r="X27" s="64"/>
      <c r="Y27" s="64"/>
      <c r="Z27" s="64"/>
      <c r="AA27" s="64"/>
      <c r="AB27" s="64"/>
      <c r="AC27" s="64"/>
      <c r="AD27" s="64"/>
      <c r="AE27" s="64"/>
      <c r="AF27" s="64"/>
    </row>
    <row r="28" spans="1:32" ht="31.95" customHeight="1" thickBot="1">
      <c r="A28" s="21"/>
      <c r="B28" s="60"/>
      <c r="C28" s="68"/>
      <c r="D28" s="360">
        <v>1</v>
      </c>
      <c r="E28" s="70"/>
      <c r="F28" s="70"/>
      <c r="G28" s="71" t="s">
        <v>225</v>
      </c>
      <c r="H28" s="72"/>
      <c r="I28" s="72"/>
      <c r="J28" s="72"/>
      <c r="K28" s="70"/>
      <c r="L28" s="73"/>
      <c r="M28" s="61"/>
      <c r="N28" s="60"/>
      <c r="O28" s="74"/>
      <c r="P28" s="75"/>
      <c r="Q28" s="75"/>
      <c r="R28" s="75"/>
      <c r="S28" s="243"/>
      <c r="T28" s="63"/>
      <c r="V28" s="64"/>
      <c r="W28" s="64"/>
      <c r="X28" s="64"/>
      <c r="Y28" s="64"/>
      <c r="Z28" s="64"/>
      <c r="AA28" s="64"/>
      <c r="AB28" s="64"/>
      <c r="AC28" s="64"/>
      <c r="AD28" s="64"/>
      <c r="AE28" s="64"/>
      <c r="AF28" s="64"/>
    </row>
    <row r="29" spans="1:32" ht="31.95" customHeight="1">
      <c r="A29" s="21"/>
      <c r="B29" s="60"/>
      <c r="C29" s="7">
        <v>5395</v>
      </c>
      <c r="D29" s="8">
        <v>1.0009999999999999</v>
      </c>
      <c r="E29" s="9"/>
      <c r="F29" s="9"/>
      <c r="G29" s="10" t="s">
        <v>218</v>
      </c>
      <c r="H29" s="11" t="s">
        <v>29</v>
      </c>
      <c r="I29" s="12">
        <v>12</v>
      </c>
      <c r="J29" s="365">
        <v>50795</v>
      </c>
      <c r="K29" s="367">
        <v>72651</v>
      </c>
      <c r="L29" s="348">
        <v>871812</v>
      </c>
      <c r="M29" s="300"/>
      <c r="N29" s="301"/>
      <c r="O29" s="345"/>
      <c r="P29" s="77">
        <f>ROUND(O29,0)</f>
        <v>0</v>
      </c>
      <c r="Q29" s="77">
        <f>+ROUND(P29*(1+$R$236),0)</f>
        <v>0</v>
      </c>
      <c r="R29" s="78">
        <f t="shared" ref="R29:R33" si="2">ROUND((+Q29*$I29),0)</f>
        <v>0</v>
      </c>
      <c r="S29" s="244" t="str">
        <f t="shared" ref="S29:S34" si="3">IF(OR(P29&lt;=0,P29&gt;$J29,Q29&lt;=0,Q29&gt;$K29,R29&lt;=0,R29&gt;$L29,$S$236="ERROR"),"ERROR","OK")</f>
        <v>ERROR</v>
      </c>
      <c r="T29" s="63"/>
      <c r="V29" s="64"/>
      <c r="W29" s="64"/>
      <c r="X29" s="64"/>
      <c r="Y29" s="64"/>
      <c r="Z29" s="64"/>
      <c r="AA29" s="64"/>
      <c r="AB29" s="64"/>
      <c r="AC29" s="64"/>
      <c r="AD29" s="64"/>
      <c r="AE29" s="64"/>
      <c r="AF29" s="64"/>
    </row>
    <row r="30" spans="1:32" ht="64.05" customHeight="1">
      <c r="A30" s="21"/>
      <c r="B30" s="60"/>
      <c r="C30" s="7">
        <v>4828</v>
      </c>
      <c r="D30" s="8">
        <v>1.0019999999999998</v>
      </c>
      <c r="E30" s="9"/>
      <c r="F30" s="9"/>
      <c r="G30" s="10" t="s">
        <v>219</v>
      </c>
      <c r="H30" s="11" t="s">
        <v>29</v>
      </c>
      <c r="I30" s="12">
        <v>5797</v>
      </c>
      <c r="J30" s="365">
        <v>37175</v>
      </c>
      <c r="K30" s="368">
        <v>53171</v>
      </c>
      <c r="L30" s="91">
        <v>308232287</v>
      </c>
      <c r="M30" s="300"/>
      <c r="N30" s="301"/>
      <c r="O30" s="79"/>
      <c r="P30" s="77">
        <f t="shared" ref="P30:P33" si="4">ROUND(O30,0)</f>
        <v>0</v>
      </c>
      <c r="Q30" s="77">
        <f t="shared" ref="Q30:Q33" si="5">+ROUND(P30*(1+$R$236),0)</f>
        <v>0</v>
      </c>
      <c r="R30" s="78">
        <f t="shared" si="2"/>
        <v>0</v>
      </c>
      <c r="S30" s="244" t="str">
        <f t="shared" si="3"/>
        <v>ERROR</v>
      </c>
      <c r="T30" s="63"/>
      <c r="V30" s="64"/>
      <c r="W30" s="64"/>
      <c r="X30" s="64"/>
      <c r="Y30" s="64"/>
      <c r="Z30" s="64"/>
      <c r="AA30" s="64"/>
      <c r="AB30" s="64"/>
      <c r="AC30" s="64"/>
      <c r="AD30" s="64"/>
      <c r="AE30" s="64"/>
      <c r="AF30" s="64"/>
    </row>
    <row r="31" spans="1:32" ht="79.95" customHeight="1">
      <c r="A31" s="21"/>
      <c r="B31" s="60"/>
      <c r="C31" s="7">
        <v>6353</v>
      </c>
      <c r="D31" s="8">
        <v>1.0029999999999997</v>
      </c>
      <c r="E31" s="9"/>
      <c r="F31" s="9"/>
      <c r="G31" s="10" t="s">
        <v>220</v>
      </c>
      <c r="H31" s="11" t="s">
        <v>221</v>
      </c>
      <c r="I31" s="12">
        <v>29</v>
      </c>
      <c r="J31" s="365">
        <v>3002</v>
      </c>
      <c r="K31" s="368">
        <v>4294</v>
      </c>
      <c r="L31" s="91">
        <v>124526</v>
      </c>
      <c r="M31" s="300"/>
      <c r="N31" s="301"/>
      <c r="O31" s="79"/>
      <c r="P31" s="77">
        <f t="shared" si="4"/>
        <v>0</v>
      </c>
      <c r="Q31" s="77">
        <f t="shared" si="5"/>
        <v>0</v>
      </c>
      <c r="R31" s="78">
        <f t="shared" si="2"/>
        <v>0</v>
      </c>
      <c r="S31" s="244" t="str">
        <f t="shared" si="3"/>
        <v>ERROR</v>
      </c>
      <c r="T31" s="63"/>
      <c r="V31" s="64"/>
      <c r="W31" s="64"/>
      <c r="X31" s="64"/>
      <c r="Y31" s="64"/>
      <c r="Z31" s="64"/>
      <c r="AA31" s="64"/>
      <c r="AB31" s="64"/>
      <c r="AC31" s="64"/>
      <c r="AD31" s="64"/>
      <c r="AE31" s="64"/>
      <c r="AF31" s="64"/>
    </row>
    <row r="32" spans="1:32" ht="79.95" customHeight="1">
      <c r="A32" s="21"/>
      <c r="B32" s="60"/>
      <c r="C32" s="7">
        <v>6247</v>
      </c>
      <c r="D32" s="8">
        <v>1.0039999999999996</v>
      </c>
      <c r="E32" s="9"/>
      <c r="F32" s="9"/>
      <c r="G32" s="10" t="s">
        <v>222</v>
      </c>
      <c r="H32" s="11" t="s">
        <v>221</v>
      </c>
      <c r="I32" s="12">
        <v>31</v>
      </c>
      <c r="J32" s="365">
        <v>2461</v>
      </c>
      <c r="K32" s="368">
        <v>3520</v>
      </c>
      <c r="L32" s="91">
        <v>109120</v>
      </c>
      <c r="M32" s="300"/>
      <c r="N32" s="301"/>
      <c r="O32" s="79"/>
      <c r="P32" s="77">
        <f t="shared" si="4"/>
        <v>0</v>
      </c>
      <c r="Q32" s="77">
        <f t="shared" si="5"/>
        <v>0</v>
      </c>
      <c r="R32" s="78">
        <f t="shared" si="2"/>
        <v>0</v>
      </c>
      <c r="S32" s="244" t="str">
        <f t="shared" si="3"/>
        <v>ERROR</v>
      </c>
      <c r="T32" s="63"/>
      <c r="V32" s="64"/>
      <c r="W32" s="64"/>
      <c r="X32" s="64"/>
      <c r="Y32" s="64"/>
      <c r="Z32" s="64"/>
      <c r="AA32" s="64"/>
      <c r="AB32" s="64"/>
      <c r="AC32" s="64"/>
      <c r="AD32" s="64"/>
      <c r="AE32" s="64"/>
      <c r="AF32" s="64"/>
    </row>
    <row r="33" spans="1:32" ht="79.95" customHeight="1">
      <c r="A33" s="21"/>
      <c r="B33" s="60"/>
      <c r="C33" s="7">
        <v>6250</v>
      </c>
      <c r="D33" s="8">
        <v>1.0049999999999994</v>
      </c>
      <c r="E33" s="9"/>
      <c r="F33" s="9"/>
      <c r="G33" s="10" t="s">
        <v>223</v>
      </c>
      <c r="H33" s="11" t="s">
        <v>221</v>
      </c>
      <c r="I33" s="12">
        <v>29</v>
      </c>
      <c r="J33" s="365">
        <v>2716</v>
      </c>
      <c r="K33" s="368">
        <v>3885</v>
      </c>
      <c r="L33" s="91">
        <v>112665</v>
      </c>
      <c r="M33" s="300"/>
      <c r="N33" s="301"/>
      <c r="O33" s="79"/>
      <c r="P33" s="77">
        <f t="shared" si="4"/>
        <v>0</v>
      </c>
      <c r="Q33" s="77">
        <f t="shared" si="5"/>
        <v>0</v>
      </c>
      <c r="R33" s="78">
        <f t="shared" si="2"/>
        <v>0</v>
      </c>
      <c r="S33" s="244" t="str">
        <f t="shared" si="3"/>
        <v>ERROR</v>
      </c>
      <c r="T33" s="63"/>
      <c r="V33" s="64"/>
      <c r="W33" s="64"/>
      <c r="X33" s="64"/>
      <c r="Y33" s="64"/>
      <c r="Z33" s="64"/>
      <c r="AA33" s="64"/>
      <c r="AB33" s="64"/>
      <c r="AC33" s="64"/>
      <c r="AD33" s="64"/>
      <c r="AE33" s="64"/>
      <c r="AF33" s="64"/>
    </row>
    <row r="34" spans="1:32" ht="31.95" customHeight="1">
      <c r="A34" s="21"/>
      <c r="B34" s="60"/>
      <c r="C34" s="7">
        <v>4135</v>
      </c>
      <c r="D34" s="8">
        <v>1.0059999999999993</v>
      </c>
      <c r="E34" s="9"/>
      <c r="F34" s="9"/>
      <c r="G34" s="10" t="s">
        <v>224</v>
      </c>
      <c r="H34" s="11" t="s">
        <v>30</v>
      </c>
      <c r="I34" s="12">
        <v>4</v>
      </c>
      <c r="J34" s="365">
        <v>687075</v>
      </c>
      <c r="K34" s="368">
        <v>982710</v>
      </c>
      <c r="L34" s="91">
        <v>3930840</v>
      </c>
      <c r="M34" s="300"/>
      <c r="N34" s="301"/>
      <c r="O34" s="79"/>
      <c r="P34" s="77">
        <f t="shared" ref="P34" si="6">ROUND(O34,0)</f>
        <v>0</v>
      </c>
      <c r="Q34" s="77">
        <f>+ROUND(P34*(1+$R$236),0)</f>
        <v>0</v>
      </c>
      <c r="R34" s="78">
        <f>ROUND((+Q34*$I34),0)</f>
        <v>0</v>
      </c>
      <c r="S34" s="244" t="str">
        <f t="shared" si="3"/>
        <v>ERROR</v>
      </c>
      <c r="T34" s="63"/>
      <c r="V34" s="64"/>
      <c r="W34" s="64"/>
      <c r="X34" s="64"/>
      <c r="Y34" s="64"/>
      <c r="Z34" s="64"/>
      <c r="AA34" s="64"/>
      <c r="AB34" s="64"/>
      <c r="AC34" s="64"/>
      <c r="AD34" s="64"/>
      <c r="AE34" s="64"/>
      <c r="AF34" s="64"/>
    </row>
    <row r="35" spans="1:32" ht="31.95" customHeight="1" thickBot="1">
      <c r="A35" s="21"/>
      <c r="B35" s="38"/>
      <c r="C35" s="13" t="s">
        <v>12</v>
      </c>
      <c r="D35" s="14"/>
      <c r="E35" s="15"/>
      <c r="F35" s="15"/>
      <c r="G35" s="16"/>
      <c r="H35" s="17"/>
      <c r="I35" s="17"/>
      <c r="J35" s="242"/>
      <c r="K35" s="80"/>
      <c r="L35" s="81">
        <f>SUM(L29:L34)</f>
        <v>313381250</v>
      </c>
      <c r="M35" s="268"/>
      <c r="N35" s="269"/>
      <c r="O35" s="276"/>
      <c r="P35" s="277"/>
      <c r="Q35" s="75"/>
      <c r="R35" s="279">
        <f>+SUM(R29:R34)</f>
        <v>0</v>
      </c>
      <c r="S35" s="245" t="str">
        <f>+IF(OR(R35&lt;=0,R35&gt;$L35,COUNTIF(S29:S34,"error")&gt;0),"ERROR","OK")</f>
        <v>ERROR</v>
      </c>
      <c r="T35" s="45"/>
      <c r="V35" s="64"/>
      <c r="W35" s="64"/>
      <c r="X35" s="64"/>
      <c r="Y35" s="64"/>
      <c r="Z35" s="64"/>
      <c r="AA35" s="64"/>
      <c r="AB35" s="64"/>
      <c r="AC35" s="64"/>
      <c r="AD35" s="64"/>
      <c r="AE35" s="64"/>
      <c r="AF35" s="64"/>
    </row>
    <row r="36" spans="1:32" ht="31.95" customHeight="1" thickBot="1">
      <c r="A36" s="21"/>
      <c r="B36" s="60"/>
      <c r="C36" s="68"/>
      <c r="D36" s="360">
        <v>2</v>
      </c>
      <c r="E36" s="70"/>
      <c r="F36" s="70"/>
      <c r="G36" s="71" t="s">
        <v>230</v>
      </c>
      <c r="H36" s="72"/>
      <c r="I36" s="72"/>
      <c r="J36" s="72"/>
      <c r="K36" s="70"/>
      <c r="L36" s="73"/>
      <c r="M36" s="61"/>
      <c r="N36" s="60"/>
      <c r="O36" s="74"/>
      <c r="P36" s="75"/>
      <c r="Q36" s="75"/>
      <c r="R36" s="75"/>
      <c r="S36" s="243"/>
      <c r="T36" s="63"/>
      <c r="V36" s="64"/>
      <c r="W36" s="64"/>
      <c r="X36" s="64"/>
      <c r="Y36" s="64"/>
      <c r="Z36" s="64"/>
      <c r="AA36" s="64"/>
      <c r="AB36" s="64"/>
      <c r="AC36" s="64"/>
      <c r="AD36" s="64"/>
      <c r="AE36" s="64"/>
      <c r="AF36" s="64"/>
    </row>
    <row r="37" spans="1:32" ht="48" customHeight="1">
      <c r="A37" s="21"/>
      <c r="B37" s="60"/>
      <c r="C37" s="7">
        <v>4830</v>
      </c>
      <c r="D37" s="8">
        <v>2.0009999999999999</v>
      </c>
      <c r="E37" s="9"/>
      <c r="F37" s="9"/>
      <c r="G37" s="344" t="s">
        <v>231</v>
      </c>
      <c r="H37" s="11" t="s">
        <v>23</v>
      </c>
      <c r="I37" s="11">
        <v>800</v>
      </c>
      <c r="J37" s="240">
        <v>10564</v>
      </c>
      <c r="K37" s="90">
        <v>15109</v>
      </c>
      <c r="L37" s="91">
        <v>12087200</v>
      </c>
      <c r="M37" s="300"/>
      <c r="N37" s="301"/>
      <c r="O37" s="79"/>
      <c r="P37" s="77">
        <f t="shared" ref="P37:P44" si="7">ROUND(O37,0)</f>
        <v>0</v>
      </c>
      <c r="Q37" s="77">
        <f>+ROUND(P37*(1+$R$236),0)</f>
        <v>0</v>
      </c>
      <c r="R37" s="78">
        <f>ROUND((+Q37*$I37),0)</f>
        <v>0</v>
      </c>
      <c r="S37" s="244" t="str">
        <f t="shared" ref="S37:S44" si="8">IF(OR(P37&lt;=0,P37&gt;$J37,Q37&lt;=0,Q37&gt;$K37,R37&lt;=0,R37&gt;$L37,$S$236="ERROR"),"ERROR","OK")</f>
        <v>ERROR</v>
      </c>
      <c r="T37" s="63"/>
      <c r="V37" s="64"/>
      <c r="W37" s="64"/>
      <c r="X37" s="64"/>
      <c r="Y37" s="64"/>
      <c r="Z37" s="64"/>
      <c r="AA37" s="64"/>
      <c r="AB37" s="64"/>
      <c r="AC37" s="64"/>
      <c r="AD37" s="64"/>
      <c r="AE37" s="64"/>
      <c r="AF37" s="64"/>
    </row>
    <row r="38" spans="1:32" ht="31.95" customHeight="1">
      <c r="A38" s="21"/>
      <c r="B38" s="60"/>
      <c r="C38" s="7">
        <v>5205</v>
      </c>
      <c r="D38" s="8">
        <v>2.0019999999999998</v>
      </c>
      <c r="E38" s="9"/>
      <c r="F38" s="9"/>
      <c r="G38" s="10" t="s">
        <v>100</v>
      </c>
      <c r="H38" s="11" t="s">
        <v>29</v>
      </c>
      <c r="I38" s="12">
        <v>121</v>
      </c>
      <c r="J38" s="241">
        <v>48197</v>
      </c>
      <c r="K38" s="90">
        <v>68935</v>
      </c>
      <c r="L38" s="91">
        <v>8341135</v>
      </c>
      <c r="M38" s="300"/>
      <c r="N38" s="301"/>
      <c r="O38" s="79"/>
      <c r="P38" s="77">
        <f t="shared" ref="P38:P42" si="9">ROUND(O38,0)</f>
        <v>0</v>
      </c>
      <c r="Q38" s="77">
        <f t="shared" ref="Q38:Q42" si="10">+ROUND(P38*(1+$R$236),0)</f>
        <v>0</v>
      </c>
      <c r="R38" s="78">
        <f t="shared" ref="R38:R42" si="11">ROUND((+Q38*$I38),0)</f>
        <v>0</v>
      </c>
      <c r="S38" s="244" t="str">
        <f t="shared" si="8"/>
        <v>ERROR</v>
      </c>
      <c r="T38" s="63"/>
      <c r="V38" s="64"/>
      <c r="W38" s="64"/>
      <c r="X38" s="64"/>
      <c r="Y38" s="64"/>
      <c r="Z38" s="64"/>
      <c r="AA38" s="64"/>
      <c r="AB38" s="64"/>
      <c r="AC38" s="64"/>
      <c r="AD38" s="64"/>
      <c r="AE38" s="64"/>
      <c r="AF38" s="64"/>
    </row>
    <row r="39" spans="1:32" ht="64.05" customHeight="1">
      <c r="A39" s="21"/>
      <c r="B39" s="60"/>
      <c r="C39" s="7">
        <v>5207</v>
      </c>
      <c r="D39" s="8">
        <v>2.0029999999999997</v>
      </c>
      <c r="E39" s="9"/>
      <c r="F39" s="9"/>
      <c r="G39" s="10" t="s">
        <v>232</v>
      </c>
      <c r="H39" s="11" t="s">
        <v>23</v>
      </c>
      <c r="I39" s="12">
        <v>39</v>
      </c>
      <c r="J39" s="241">
        <v>244968</v>
      </c>
      <c r="K39" s="90">
        <v>350373</v>
      </c>
      <c r="L39" s="91">
        <v>13664547</v>
      </c>
      <c r="M39" s="300"/>
      <c r="N39" s="301"/>
      <c r="O39" s="79"/>
      <c r="P39" s="77">
        <f t="shared" si="9"/>
        <v>0</v>
      </c>
      <c r="Q39" s="77">
        <f t="shared" si="10"/>
        <v>0</v>
      </c>
      <c r="R39" s="78">
        <f t="shared" si="11"/>
        <v>0</v>
      </c>
      <c r="S39" s="244" t="str">
        <f t="shared" si="8"/>
        <v>ERROR</v>
      </c>
      <c r="T39" s="63"/>
      <c r="V39" s="64"/>
      <c r="W39" s="64"/>
      <c r="X39" s="64"/>
      <c r="Y39" s="64"/>
      <c r="Z39" s="64"/>
      <c r="AA39" s="64"/>
      <c r="AB39" s="64"/>
      <c r="AC39" s="64"/>
      <c r="AD39" s="64"/>
      <c r="AE39" s="64"/>
      <c r="AF39" s="64"/>
    </row>
    <row r="40" spans="1:32" ht="31.95" customHeight="1">
      <c r="A40" s="21"/>
      <c r="B40" s="60"/>
      <c r="C40" s="7">
        <v>3486</v>
      </c>
      <c r="D40" s="8">
        <v>2.0039999999999996</v>
      </c>
      <c r="E40" s="9"/>
      <c r="F40" s="9"/>
      <c r="G40" s="10" t="s">
        <v>233</v>
      </c>
      <c r="H40" s="11" t="s">
        <v>30</v>
      </c>
      <c r="I40" s="12">
        <v>65</v>
      </c>
      <c r="J40" s="241">
        <v>208006</v>
      </c>
      <c r="K40" s="90">
        <v>297507</v>
      </c>
      <c r="L40" s="91">
        <v>19337955</v>
      </c>
      <c r="M40" s="300"/>
      <c r="N40" s="301"/>
      <c r="O40" s="79"/>
      <c r="P40" s="77">
        <f t="shared" si="9"/>
        <v>0</v>
      </c>
      <c r="Q40" s="77">
        <f t="shared" si="10"/>
        <v>0</v>
      </c>
      <c r="R40" s="78">
        <f t="shared" si="11"/>
        <v>0</v>
      </c>
      <c r="S40" s="244" t="str">
        <f t="shared" si="8"/>
        <v>ERROR</v>
      </c>
      <c r="T40" s="63"/>
      <c r="V40" s="64"/>
      <c r="W40" s="64"/>
      <c r="X40" s="64"/>
      <c r="Y40" s="64"/>
      <c r="Z40" s="64"/>
      <c r="AA40" s="64"/>
      <c r="AB40" s="64"/>
      <c r="AC40" s="64"/>
      <c r="AD40" s="64"/>
      <c r="AE40" s="64"/>
      <c r="AF40" s="64"/>
    </row>
    <row r="41" spans="1:32" ht="31.95" customHeight="1">
      <c r="A41" s="21"/>
      <c r="B41" s="60"/>
      <c r="C41" s="7">
        <v>4613</v>
      </c>
      <c r="D41" s="8">
        <v>2.0049999999999994</v>
      </c>
      <c r="E41" s="9"/>
      <c r="F41" s="9"/>
      <c r="G41" s="10" t="s">
        <v>32</v>
      </c>
      <c r="H41" s="11" t="s">
        <v>30</v>
      </c>
      <c r="I41" s="12">
        <v>37</v>
      </c>
      <c r="J41" s="241">
        <v>58200</v>
      </c>
      <c r="K41" s="90">
        <v>83242</v>
      </c>
      <c r="L41" s="91">
        <v>3079954</v>
      </c>
      <c r="M41" s="300"/>
      <c r="N41" s="301"/>
      <c r="O41" s="79"/>
      <c r="P41" s="77">
        <f t="shared" si="9"/>
        <v>0</v>
      </c>
      <c r="Q41" s="77">
        <f t="shared" si="10"/>
        <v>0</v>
      </c>
      <c r="R41" s="78">
        <f t="shared" si="11"/>
        <v>0</v>
      </c>
      <c r="S41" s="244" t="str">
        <f t="shared" si="8"/>
        <v>ERROR</v>
      </c>
      <c r="T41" s="63"/>
      <c r="V41" s="64"/>
      <c r="W41" s="64"/>
      <c r="X41" s="64"/>
      <c r="Y41" s="64"/>
      <c r="Z41" s="64"/>
      <c r="AA41" s="64"/>
      <c r="AB41" s="64"/>
      <c r="AC41" s="64"/>
      <c r="AD41" s="64"/>
      <c r="AE41" s="64"/>
      <c r="AF41" s="64"/>
    </row>
    <row r="42" spans="1:32" ht="48" customHeight="1">
      <c r="A42" s="21"/>
      <c r="B42" s="60"/>
      <c r="C42" s="7">
        <v>5209</v>
      </c>
      <c r="D42" s="8">
        <v>2.0059999999999993</v>
      </c>
      <c r="E42" s="9"/>
      <c r="F42" s="9"/>
      <c r="G42" s="10" t="s">
        <v>234</v>
      </c>
      <c r="H42" s="11" t="s">
        <v>23</v>
      </c>
      <c r="I42" s="12">
        <v>24</v>
      </c>
      <c r="J42" s="241">
        <v>80208</v>
      </c>
      <c r="K42" s="90">
        <v>114720</v>
      </c>
      <c r="L42" s="91">
        <v>2753280</v>
      </c>
      <c r="M42" s="300"/>
      <c r="N42" s="301"/>
      <c r="O42" s="79"/>
      <c r="P42" s="77">
        <f t="shared" si="9"/>
        <v>0</v>
      </c>
      <c r="Q42" s="77">
        <f t="shared" si="10"/>
        <v>0</v>
      </c>
      <c r="R42" s="78">
        <f t="shared" si="11"/>
        <v>0</v>
      </c>
      <c r="S42" s="244" t="str">
        <f t="shared" si="8"/>
        <v>ERROR</v>
      </c>
      <c r="T42" s="63"/>
      <c r="V42" s="64"/>
      <c r="W42" s="64"/>
      <c r="X42" s="64"/>
      <c r="Y42" s="64"/>
      <c r="Z42" s="64"/>
      <c r="AA42" s="64"/>
      <c r="AB42" s="64"/>
      <c r="AC42" s="64"/>
      <c r="AD42" s="64"/>
      <c r="AE42" s="64"/>
      <c r="AF42" s="64"/>
    </row>
    <row r="43" spans="1:32" ht="48" customHeight="1">
      <c r="A43" s="21"/>
      <c r="B43" s="60"/>
      <c r="C43" s="7">
        <v>6551</v>
      </c>
      <c r="D43" s="8">
        <v>2.0069999999999992</v>
      </c>
      <c r="E43" s="9"/>
      <c r="F43" s="9"/>
      <c r="G43" s="10" t="s">
        <v>235</v>
      </c>
      <c r="H43" s="11" t="s">
        <v>23</v>
      </c>
      <c r="I43" s="12">
        <v>17</v>
      </c>
      <c r="J43" s="241">
        <v>160291</v>
      </c>
      <c r="K43" s="90">
        <v>229261</v>
      </c>
      <c r="L43" s="91">
        <v>3897437</v>
      </c>
      <c r="M43" s="300"/>
      <c r="N43" s="301"/>
      <c r="O43" s="79"/>
      <c r="P43" s="77">
        <f t="shared" si="7"/>
        <v>0</v>
      </c>
      <c r="Q43" s="77">
        <f>+ROUND(P43*(1+$R$236),0)</f>
        <v>0</v>
      </c>
      <c r="R43" s="78">
        <f t="shared" ref="R43" si="12">ROUND((+Q43*$I43),0)</f>
        <v>0</v>
      </c>
      <c r="S43" s="244" t="str">
        <f t="shared" si="8"/>
        <v>ERROR</v>
      </c>
      <c r="T43" s="63"/>
      <c r="V43" s="64"/>
      <c r="W43" s="64"/>
      <c r="X43" s="64"/>
      <c r="Y43" s="64"/>
      <c r="Z43" s="64"/>
      <c r="AA43" s="64"/>
      <c r="AB43" s="64"/>
      <c r="AC43" s="64"/>
      <c r="AD43" s="64"/>
      <c r="AE43" s="64"/>
      <c r="AF43" s="64"/>
    </row>
    <row r="44" spans="1:32" ht="48" customHeight="1">
      <c r="A44" s="21"/>
      <c r="B44" s="60"/>
      <c r="C44" s="7">
        <v>4853</v>
      </c>
      <c r="D44" s="8">
        <v>2.0079999999999991</v>
      </c>
      <c r="E44" s="9"/>
      <c r="F44" s="9"/>
      <c r="G44" s="10" t="s">
        <v>236</v>
      </c>
      <c r="H44" s="11" t="s">
        <v>30</v>
      </c>
      <c r="I44" s="12">
        <v>17</v>
      </c>
      <c r="J44" s="241">
        <v>731807</v>
      </c>
      <c r="K44" s="90">
        <v>1046689</v>
      </c>
      <c r="L44" s="91">
        <v>17793713</v>
      </c>
      <c r="M44" s="300"/>
      <c r="N44" s="301"/>
      <c r="O44" s="79"/>
      <c r="P44" s="77">
        <f t="shared" si="7"/>
        <v>0</v>
      </c>
      <c r="Q44" s="77">
        <f>+ROUND(P44*(1+$R$236),0)</f>
        <v>0</v>
      </c>
      <c r="R44" s="78">
        <f>ROUND((+Q44*$I44),0)</f>
        <v>0</v>
      </c>
      <c r="S44" s="244" t="str">
        <f t="shared" si="8"/>
        <v>ERROR</v>
      </c>
      <c r="T44" s="63"/>
      <c r="V44" s="64"/>
      <c r="W44" s="64"/>
      <c r="X44" s="64"/>
      <c r="Y44" s="64"/>
      <c r="Z44" s="64"/>
      <c r="AA44" s="64"/>
      <c r="AB44" s="64"/>
      <c r="AC44" s="64"/>
      <c r="AD44" s="64"/>
      <c r="AE44" s="64"/>
      <c r="AF44" s="64"/>
    </row>
    <row r="45" spans="1:32" ht="31.95" customHeight="1" thickBot="1">
      <c r="A45" s="21"/>
      <c r="B45" s="38"/>
      <c r="C45" s="13" t="s">
        <v>12</v>
      </c>
      <c r="D45" s="14"/>
      <c r="E45" s="15"/>
      <c r="F45" s="15"/>
      <c r="G45" s="16"/>
      <c r="H45" s="17"/>
      <c r="I45" s="17"/>
      <c r="J45" s="242"/>
      <c r="K45" s="80"/>
      <c r="L45" s="81">
        <f>SUM(L37:L44)</f>
        <v>80955221</v>
      </c>
      <c r="M45" s="268"/>
      <c r="N45" s="269"/>
      <c r="O45" s="276"/>
      <c r="P45" s="277"/>
      <c r="Q45" s="75"/>
      <c r="R45" s="279">
        <f>+SUM(R37:R44)</f>
        <v>0</v>
      </c>
      <c r="S45" s="245" t="str">
        <f>+IF(OR(R45&lt;=0,R45&gt;$L45,COUNTIF(S37:S44,"error")&gt;0),"ERROR","OK")</f>
        <v>ERROR</v>
      </c>
      <c r="T45" s="45"/>
      <c r="V45" s="64"/>
      <c r="W45" s="64"/>
      <c r="X45" s="64"/>
      <c r="Y45" s="64"/>
      <c r="Z45" s="64"/>
      <c r="AA45" s="64"/>
      <c r="AB45" s="64"/>
      <c r="AC45" s="64"/>
      <c r="AD45" s="64"/>
      <c r="AE45" s="64"/>
      <c r="AF45" s="64"/>
    </row>
    <row r="46" spans="1:32" ht="31.95" customHeight="1" thickBot="1">
      <c r="A46" s="21"/>
      <c r="B46" s="60"/>
      <c r="C46" s="68"/>
      <c r="D46" s="360">
        <v>3</v>
      </c>
      <c r="E46" s="70"/>
      <c r="F46" s="70"/>
      <c r="G46" s="71" t="s">
        <v>237</v>
      </c>
      <c r="H46" s="72"/>
      <c r="I46" s="72"/>
      <c r="J46" s="72"/>
      <c r="K46" s="70"/>
      <c r="L46" s="73"/>
      <c r="M46" s="61"/>
      <c r="N46" s="60"/>
      <c r="O46" s="74"/>
      <c r="P46" s="75"/>
      <c r="Q46" s="75"/>
      <c r="R46" s="75"/>
      <c r="S46" s="243"/>
      <c r="T46" s="63"/>
      <c r="V46" s="64"/>
      <c r="W46" s="64"/>
      <c r="X46" s="64"/>
      <c r="Y46" s="64"/>
      <c r="Z46" s="64"/>
      <c r="AA46" s="64"/>
      <c r="AB46" s="64"/>
      <c r="AC46" s="64"/>
      <c r="AD46" s="64"/>
      <c r="AE46" s="64"/>
      <c r="AF46" s="64"/>
    </row>
    <row r="47" spans="1:32" ht="48" customHeight="1">
      <c r="A47" s="21"/>
      <c r="B47" s="60"/>
      <c r="C47" s="7">
        <v>4830</v>
      </c>
      <c r="D47" s="8">
        <v>3.0009999999999999</v>
      </c>
      <c r="E47" s="9"/>
      <c r="F47" s="9"/>
      <c r="G47" s="344" t="s">
        <v>231</v>
      </c>
      <c r="H47" s="11" t="s">
        <v>23</v>
      </c>
      <c r="I47" s="11">
        <v>4982</v>
      </c>
      <c r="J47" s="240">
        <v>10564</v>
      </c>
      <c r="K47" s="90">
        <v>15109</v>
      </c>
      <c r="L47" s="91">
        <v>75273038</v>
      </c>
      <c r="M47" s="300"/>
      <c r="N47" s="301"/>
      <c r="O47" s="79"/>
      <c r="P47" s="77">
        <f t="shared" ref="P47:P52" si="13">ROUND(O47,0)</f>
        <v>0</v>
      </c>
      <c r="Q47" s="77">
        <f t="shared" ref="Q47:Q52" si="14">+ROUND(P47*(1+$R$236),0)</f>
        <v>0</v>
      </c>
      <c r="R47" s="78">
        <f>ROUND((+Q47*$I47),0)</f>
        <v>0</v>
      </c>
      <c r="S47" s="244" t="str">
        <f t="shared" ref="S47:S52" si="15">IF(OR(P47&lt;=0,P47&gt;$J47,Q47&lt;=0,Q47&gt;$K47,R47&lt;=0,R47&gt;$L47,$S$236="ERROR"),"ERROR","OK")</f>
        <v>ERROR</v>
      </c>
      <c r="T47" s="63"/>
      <c r="V47" s="64"/>
      <c r="W47" s="64"/>
      <c r="X47" s="64"/>
      <c r="Y47" s="64"/>
      <c r="Z47" s="64"/>
      <c r="AA47" s="64"/>
      <c r="AB47" s="64"/>
      <c r="AC47" s="64"/>
      <c r="AD47" s="64"/>
      <c r="AE47" s="64"/>
      <c r="AF47" s="64"/>
    </row>
    <row r="48" spans="1:32" ht="31.95" customHeight="1">
      <c r="A48" s="21"/>
      <c r="B48" s="60"/>
      <c r="C48" s="7">
        <v>4759</v>
      </c>
      <c r="D48" s="8">
        <v>3.0019999999999998</v>
      </c>
      <c r="E48" s="9"/>
      <c r="F48" s="9"/>
      <c r="G48" s="10" t="s">
        <v>238</v>
      </c>
      <c r="H48" s="11" t="s">
        <v>29</v>
      </c>
      <c r="I48" s="12">
        <v>5606</v>
      </c>
      <c r="J48" s="241">
        <v>55222</v>
      </c>
      <c r="K48" s="90">
        <v>78983</v>
      </c>
      <c r="L48" s="91">
        <v>442778698</v>
      </c>
      <c r="M48" s="300"/>
      <c r="N48" s="301"/>
      <c r="O48" s="345"/>
      <c r="P48" s="77">
        <f t="shared" si="13"/>
        <v>0</v>
      </c>
      <c r="Q48" s="77">
        <f t="shared" si="14"/>
        <v>0</v>
      </c>
      <c r="R48" s="78">
        <f t="shared" ref="R48:R51" si="16">ROUND((+Q48*$I48),0)</f>
        <v>0</v>
      </c>
      <c r="S48" s="244" t="str">
        <f t="shared" si="15"/>
        <v>ERROR</v>
      </c>
      <c r="T48" s="63"/>
      <c r="V48" s="64"/>
      <c r="W48" s="64"/>
      <c r="X48" s="64"/>
      <c r="Y48" s="64"/>
      <c r="Z48" s="64"/>
      <c r="AA48" s="64"/>
      <c r="AB48" s="64"/>
      <c r="AC48" s="64"/>
      <c r="AD48" s="64"/>
      <c r="AE48" s="64"/>
      <c r="AF48" s="64"/>
    </row>
    <row r="49" spans="1:32" ht="64.05" customHeight="1">
      <c r="A49" s="21"/>
      <c r="B49" s="60"/>
      <c r="C49" s="7">
        <v>7862</v>
      </c>
      <c r="D49" s="8">
        <v>3.0029999999999997</v>
      </c>
      <c r="E49" s="9"/>
      <c r="F49" s="9"/>
      <c r="G49" s="10" t="s">
        <v>239</v>
      </c>
      <c r="H49" s="11" t="s">
        <v>29</v>
      </c>
      <c r="I49" s="12">
        <v>12</v>
      </c>
      <c r="J49" s="241">
        <v>7418</v>
      </c>
      <c r="K49" s="90">
        <v>10610</v>
      </c>
      <c r="L49" s="91">
        <v>127320</v>
      </c>
      <c r="M49" s="300"/>
      <c r="N49" s="301"/>
      <c r="O49" s="79"/>
      <c r="P49" s="77">
        <f t="shared" si="13"/>
        <v>0</v>
      </c>
      <c r="Q49" s="77">
        <f t="shared" si="14"/>
        <v>0</v>
      </c>
      <c r="R49" s="78">
        <f t="shared" si="16"/>
        <v>0</v>
      </c>
      <c r="S49" s="244" t="str">
        <f t="shared" si="15"/>
        <v>ERROR</v>
      </c>
      <c r="T49" s="63"/>
      <c r="V49" s="64"/>
      <c r="W49" s="64"/>
      <c r="X49" s="64"/>
      <c r="Y49" s="64"/>
      <c r="Z49" s="64"/>
      <c r="AA49" s="64"/>
      <c r="AB49" s="64"/>
      <c r="AC49" s="64"/>
      <c r="AD49" s="64"/>
      <c r="AE49" s="64"/>
      <c r="AF49" s="64"/>
    </row>
    <row r="50" spans="1:32" ht="48" customHeight="1">
      <c r="A50" s="21"/>
      <c r="B50" s="60"/>
      <c r="C50" s="7">
        <v>5191</v>
      </c>
      <c r="D50" s="8">
        <v>3.0039999999999996</v>
      </c>
      <c r="E50" s="9"/>
      <c r="F50" s="9"/>
      <c r="G50" s="10" t="s">
        <v>240</v>
      </c>
      <c r="H50" s="11" t="s">
        <v>28</v>
      </c>
      <c r="I50" s="12">
        <v>12</v>
      </c>
      <c r="J50" s="241">
        <v>306304</v>
      </c>
      <c r="K50" s="90">
        <v>438100</v>
      </c>
      <c r="L50" s="91">
        <v>5257200</v>
      </c>
      <c r="M50" s="300"/>
      <c r="N50" s="301"/>
      <c r="O50" s="79"/>
      <c r="P50" s="77">
        <f t="shared" si="13"/>
        <v>0</v>
      </c>
      <c r="Q50" s="77">
        <f t="shared" si="14"/>
        <v>0</v>
      </c>
      <c r="R50" s="78">
        <f t="shared" si="16"/>
        <v>0</v>
      </c>
      <c r="S50" s="244" t="str">
        <f t="shared" si="15"/>
        <v>ERROR</v>
      </c>
      <c r="T50" s="63"/>
      <c r="V50" s="64"/>
      <c r="W50" s="64"/>
      <c r="X50" s="64"/>
      <c r="Y50" s="64"/>
      <c r="Z50" s="64"/>
      <c r="AA50" s="64"/>
      <c r="AB50" s="64"/>
      <c r="AC50" s="64"/>
      <c r="AD50" s="64"/>
      <c r="AE50" s="64"/>
      <c r="AF50" s="64"/>
    </row>
    <row r="51" spans="1:32" ht="79.95" customHeight="1">
      <c r="A51" s="21"/>
      <c r="B51" s="60"/>
      <c r="C51" s="7">
        <v>9326</v>
      </c>
      <c r="D51" s="8">
        <v>3.0049999999999994</v>
      </c>
      <c r="E51" s="9"/>
      <c r="F51" s="9"/>
      <c r="G51" s="10" t="s">
        <v>241</v>
      </c>
      <c r="H51" s="11" t="s">
        <v>29</v>
      </c>
      <c r="I51" s="12">
        <v>115</v>
      </c>
      <c r="J51" s="241">
        <v>1419884</v>
      </c>
      <c r="K51" s="90">
        <v>2030832</v>
      </c>
      <c r="L51" s="91">
        <v>233545680</v>
      </c>
      <c r="M51" s="300"/>
      <c r="N51" s="301"/>
      <c r="O51" s="345"/>
      <c r="P51" s="77">
        <f t="shared" si="13"/>
        <v>0</v>
      </c>
      <c r="Q51" s="77">
        <f t="shared" si="14"/>
        <v>0</v>
      </c>
      <c r="R51" s="78">
        <f t="shared" si="16"/>
        <v>0</v>
      </c>
      <c r="S51" s="244" t="str">
        <f t="shared" si="15"/>
        <v>ERROR</v>
      </c>
      <c r="T51" s="63"/>
      <c r="V51" s="64"/>
      <c r="W51" s="64"/>
      <c r="X51" s="64"/>
      <c r="Y51" s="64"/>
      <c r="Z51" s="64"/>
      <c r="AA51" s="64"/>
      <c r="AB51" s="64"/>
      <c r="AC51" s="64"/>
      <c r="AD51" s="64"/>
      <c r="AE51" s="64"/>
      <c r="AF51" s="64"/>
    </row>
    <row r="52" spans="1:32" ht="64.05" customHeight="1">
      <c r="A52" s="21"/>
      <c r="B52" s="60"/>
      <c r="C52" s="7">
        <v>9323</v>
      </c>
      <c r="D52" s="8">
        <v>3.0059999999999993</v>
      </c>
      <c r="E52" s="9"/>
      <c r="F52" s="9"/>
      <c r="G52" s="10" t="s">
        <v>242</v>
      </c>
      <c r="H52" s="11" t="s">
        <v>23</v>
      </c>
      <c r="I52" s="12">
        <v>2628</v>
      </c>
      <c r="J52" s="241">
        <v>2531323</v>
      </c>
      <c r="K52" s="90">
        <v>3620501</v>
      </c>
      <c r="L52" s="91">
        <v>9514676628</v>
      </c>
      <c r="M52" s="300"/>
      <c r="N52" s="301"/>
      <c r="O52" s="79"/>
      <c r="P52" s="77">
        <f t="shared" si="13"/>
        <v>0</v>
      </c>
      <c r="Q52" s="77">
        <f t="shared" si="14"/>
        <v>0</v>
      </c>
      <c r="R52" s="78">
        <f>ROUND((+Q52*$I52),0)</f>
        <v>0</v>
      </c>
      <c r="S52" s="244" t="str">
        <f t="shared" si="15"/>
        <v>ERROR</v>
      </c>
      <c r="T52" s="63"/>
      <c r="V52" s="64"/>
      <c r="W52" s="64"/>
      <c r="X52" s="64"/>
      <c r="Y52" s="64"/>
      <c r="Z52" s="64"/>
      <c r="AA52" s="64"/>
      <c r="AB52" s="64"/>
      <c r="AC52" s="64"/>
      <c r="AD52" s="64"/>
      <c r="AE52" s="64"/>
      <c r="AF52" s="64"/>
    </row>
    <row r="53" spans="1:32" ht="31.95" customHeight="1" thickBot="1">
      <c r="A53" s="21"/>
      <c r="B53" s="38"/>
      <c r="C53" s="13" t="s">
        <v>12</v>
      </c>
      <c r="D53" s="14"/>
      <c r="E53" s="15"/>
      <c r="F53" s="15"/>
      <c r="G53" s="16"/>
      <c r="H53" s="17"/>
      <c r="I53" s="17"/>
      <c r="J53" s="242"/>
      <c r="K53" s="80"/>
      <c r="L53" s="81">
        <f>SUM(L47:L52)</f>
        <v>10271658564</v>
      </c>
      <c r="M53" s="268"/>
      <c r="N53" s="269"/>
      <c r="O53" s="276"/>
      <c r="P53" s="277"/>
      <c r="Q53" s="75"/>
      <c r="R53" s="279">
        <f>+SUM(R47:R52)</f>
        <v>0</v>
      </c>
      <c r="S53" s="245" t="str">
        <f>+IF(OR(R53&lt;=0,R53&gt;$L53,COUNTIF(S47:S52,"error")&gt;0),"ERROR","OK")</f>
        <v>ERROR</v>
      </c>
      <c r="T53" s="45"/>
      <c r="V53" s="64"/>
      <c r="W53" s="64"/>
      <c r="X53" s="64"/>
      <c r="Y53" s="64"/>
      <c r="Z53" s="64"/>
      <c r="AA53" s="64"/>
      <c r="AB53" s="64"/>
      <c r="AC53" s="64"/>
      <c r="AD53" s="64"/>
      <c r="AE53" s="64"/>
      <c r="AF53" s="64"/>
    </row>
    <row r="54" spans="1:32" ht="31.95" customHeight="1" thickBot="1">
      <c r="A54" s="21"/>
      <c r="B54" s="60"/>
      <c r="C54" s="68"/>
      <c r="D54" s="360">
        <v>4</v>
      </c>
      <c r="E54" s="70"/>
      <c r="F54" s="70"/>
      <c r="G54" s="71" t="s">
        <v>243</v>
      </c>
      <c r="H54" s="72"/>
      <c r="I54" s="72"/>
      <c r="J54" s="72"/>
      <c r="K54" s="70"/>
      <c r="L54" s="73"/>
      <c r="M54" s="61"/>
      <c r="N54" s="60"/>
      <c r="O54" s="74"/>
      <c r="P54" s="75"/>
      <c r="Q54" s="75"/>
      <c r="R54" s="75"/>
      <c r="S54" s="243"/>
      <c r="T54" s="63"/>
      <c r="V54" s="64"/>
      <c r="W54" s="64"/>
      <c r="X54" s="64"/>
      <c r="Y54" s="64"/>
      <c r="Z54" s="64"/>
      <c r="AA54" s="64"/>
      <c r="AB54" s="64"/>
      <c r="AC54" s="64"/>
      <c r="AD54" s="64"/>
      <c r="AE54" s="64"/>
      <c r="AF54" s="64"/>
    </row>
    <row r="55" spans="1:32" ht="96" customHeight="1">
      <c r="A55" s="21"/>
      <c r="B55" s="60"/>
      <c r="C55" s="7">
        <v>7857</v>
      </c>
      <c r="D55" s="8">
        <v>4.0010000000000003</v>
      </c>
      <c r="E55" s="9"/>
      <c r="F55" s="9"/>
      <c r="G55" s="344" t="s">
        <v>244</v>
      </c>
      <c r="H55" s="11" t="s">
        <v>28</v>
      </c>
      <c r="I55" s="11">
        <v>5</v>
      </c>
      <c r="J55" s="240">
        <v>7558677</v>
      </c>
      <c r="K55" s="90">
        <v>10811025</v>
      </c>
      <c r="L55" s="91">
        <v>54055125</v>
      </c>
      <c r="M55" s="300"/>
      <c r="N55" s="301"/>
      <c r="O55" s="79"/>
      <c r="P55" s="77">
        <f t="shared" ref="P55" si="17">ROUND(O55,0)</f>
        <v>0</v>
      </c>
      <c r="Q55" s="77">
        <f>+ROUND(P55*(1+$R$236),0)</f>
        <v>0</v>
      </c>
      <c r="R55" s="78">
        <f>ROUND((+Q55*$I55),0)</f>
        <v>0</v>
      </c>
      <c r="S55" s="244" t="str">
        <f>IF(OR(P55&lt;=0,P55&gt;$J55,Q55&lt;=0,Q55&gt;$K55,R55&lt;=0,R55&gt;$L55,$S$236="ERROR"),"ERROR","OK")</f>
        <v>ERROR</v>
      </c>
      <c r="T55" s="63"/>
      <c r="V55" s="64"/>
      <c r="W55" s="64"/>
      <c r="X55" s="64"/>
      <c r="Y55" s="64"/>
      <c r="Z55" s="64"/>
      <c r="AA55" s="64"/>
      <c r="AB55" s="64"/>
      <c r="AC55" s="64"/>
      <c r="AD55" s="64"/>
      <c r="AE55" s="64"/>
      <c r="AF55" s="64"/>
    </row>
    <row r="56" spans="1:32" ht="31.95" customHeight="1" thickBot="1">
      <c r="A56" s="21"/>
      <c r="B56" s="38"/>
      <c r="C56" s="13" t="s">
        <v>12</v>
      </c>
      <c r="D56" s="14"/>
      <c r="E56" s="15"/>
      <c r="F56" s="15"/>
      <c r="G56" s="16"/>
      <c r="H56" s="17"/>
      <c r="I56" s="17"/>
      <c r="J56" s="242"/>
      <c r="K56" s="80"/>
      <c r="L56" s="81">
        <f>SUM(L55:L55)</f>
        <v>54055125</v>
      </c>
      <c r="M56" s="268"/>
      <c r="N56" s="269"/>
      <c r="O56" s="276"/>
      <c r="P56" s="277"/>
      <c r="Q56" s="75"/>
      <c r="R56" s="279">
        <f>+SUM(R55:R55)</f>
        <v>0</v>
      </c>
      <c r="S56" s="245" t="str">
        <f>+IF(OR(R56&lt;=0,R56&gt;$L56,COUNTIF(S55:S55,"error")&gt;0),"ERROR","OK")</f>
        <v>ERROR</v>
      </c>
      <c r="T56" s="45"/>
      <c r="V56" s="64"/>
      <c r="W56" s="64"/>
      <c r="X56" s="64"/>
      <c r="Y56" s="64"/>
      <c r="Z56" s="64"/>
      <c r="AA56" s="64"/>
      <c r="AB56" s="64"/>
      <c r="AC56" s="64"/>
      <c r="AD56" s="64"/>
      <c r="AE56" s="64"/>
      <c r="AF56" s="64"/>
    </row>
    <row r="57" spans="1:32" ht="31.95" customHeight="1" thickBot="1">
      <c r="A57" s="21"/>
      <c r="B57" s="60"/>
      <c r="C57" s="68"/>
      <c r="D57" s="360">
        <v>5</v>
      </c>
      <c r="E57" s="70"/>
      <c r="F57" s="70"/>
      <c r="G57" s="71" t="s">
        <v>245</v>
      </c>
      <c r="H57" s="72"/>
      <c r="I57" s="72"/>
      <c r="J57" s="72"/>
      <c r="K57" s="70"/>
      <c r="L57" s="73"/>
      <c r="M57" s="61"/>
      <c r="N57" s="60"/>
      <c r="O57" s="74"/>
      <c r="P57" s="75"/>
      <c r="Q57" s="75"/>
      <c r="R57" s="75"/>
      <c r="S57" s="243"/>
      <c r="T57" s="63"/>
      <c r="V57" s="64"/>
      <c r="W57" s="64"/>
      <c r="X57" s="64"/>
      <c r="Y57" s="64"/>
      <c r="Z57" s="64"/>
      <c r="AA57" s="64"/>
      <c r="AB57" s="64"/>
      <c r="AC57" s="64"/>
      <c r="AD57" s="64"/>
      <c r="AE57" s="64"/>
      <c r="AF57" s="64"/>
    </row>
    <row r="58" spans="1:32" ht="31.95" customHeight="1">
      <c r="A58" s="21"/>
      <c r="B58" s="60"/>
      <c r="C58" s="7">
        <v>3486</v>
      </c>
      <c r="D58" s="8">
        <v>5.0010000000000003</v>
      </c>
      <c r="E58" s="9"/>
      <c r="F58" s="9"/>
      <c r="G58" s="344" t="s">
        <v>233</v>
      </c>
      <c r="H58" s="11" t="s">
        <v>30</v>
      </c>
      <c r="I58" s="12">
        <v>18</v>
      </c>
      <c r="J58" s="241">
        <v>208006</v>
      </c>
      <c r="K58" s="90">
        <v>297507</v>
      </c>
      <c r="L58" s="91">
        <v>5355126</v>
      </c>
      <c r="M58" s="300"/>
      <c r="N58" s="301"/>
      <c r="O58" s="79"/>
      <c r="P58" s="77">
        <f t="shared" ref="P58:P59" si="18">ROUND(O58,0)</f>
        <v>0</v>
      </c>
      <c r="Q58" s="77">
        <f>+ROUND(P58*(1+$R$236),0)</f>
        <v>0</v>
      </c>
      <c r="R58" s="78">
        <f>ROUND((+Q58*$I58),0)</f>
        <v>0</v>
      </c>
      <c r="S58" s="244" t="str">
        <f>IF(OR(P58&lt;=0,P58&gt;$J58,Q58&lt;=0,Q58&gt;$K58,R58&lt;=0,R58&gt;$L58,$S$236="ERROR"),"ERROR","OK")</f>
        <v>ERROR</v>
      </c>
      <c r="T58" s="63"/>
      <c r="V58" s="64"/>
      <c r="W58" s="64"/>
      <c r="X58" s="64"/>
      <c r="Y58" s="64"/>
      <c r="Z58" s="64"/>
      <c r="AA58" s="64"/>
      <c r="AB58" s="64"/>
      <c r="AC58" s="64"/>
      <c r="AD58" s="64"/>
      <c r="AE58" s="64"/>
      <c r="AF58" s="64"/>
    </row>
    <row r="59" spans="1:32" ht="31.95" customHeight="1">
      <c r="A59" s="21"/>
      <c r="B59" s="60"/>
      <c r="C59" s="7">
        <v>5426</v>
      </c>
      <c r="D59" s="8">
        <v>5.0020000000000007</v>
      </c>
      <c r="E59" s="9"/>
      <c r="F59" s="9"/>
      <c r="G59" s="10" t="s">
        <v>246</v>
      </c>
      <c r="H59" s="11" t="s">
        <v>30</v>
      </c>
      <c r="I59" s="12">
        <v>18</v>
      </c>
      <c r="J59" s="241">
        <v>956595</v>
      </c>
      <c r="K59" s="90">
        <v>1368199</v>
      </c>
      <c r="L59" s="91">
        <v>24627582</v>
      </c>
      <c r="M59" s="300"/>
      <c r="N59" s="301"/>
      <c r="O59" s="79"/>
      <c r="P59" s="77">
        <f t="shared" si="18"/>
        <v>0</v>
      </c>
      <c r="Q59" s="77">
        <f>+ROUND(P59*(1+$R$236),0)</f>
        <v>0</v>
      </c>
      <c r="R59" s="78">
        <f>ROUND((+Q59*$I59),0)</f>
        <v>0</v>
      </c>
      <c r="S59" s="244" t="str">
        <f>IF(OR(P59&lt;=0,P59&gt;$J59,Q59&lt;=0,Q59&gt;$K59,R59&lt;=0,R59&gt;$L59,$S$236="ERROR"),"ERROR","OK")</f>
        <v>ERROR</v>
      </c>
      <c r="T59" s="63"/>
      <c r="V59" s="64"/>
      <c r="W59" s="64"/>
      <c r="X59" s="64"/>
      <c r="Y59" s="64"/>
      <c r="Z59" s="64"/>
      <c r="AA59" s="64"/>
      <c r="AB59" s="64"/>
      <c r="AC59" s="64"/>
      <c r="AD59" s="64"/>
      <c r="AE59" s="64"/>
      <c r="AF59" s="64"/>
    </row>
    <row r="60" spans="1:32" ht="31.95" customHeight="1" thickBot="1">
      <c r="A60" s="21"/>
      <c r="B60" s="38"/>
      <c r="C60" s="13" t="s">
        <v>12</v>
      </c>
      <c r="D60" s="14"/>
      <c r="E60" s="15"/>
      <c r="F60" s="15"/>
      <c r="G60" s="16"/>
      <c r="H60" s="17"/>
      <c r="I60" s="17"/>
      <c r="J60" s="242"/>
      <c r="K60" s="80"/>
      <c r="L60" s="369">
        <f>SUM(L58:L59)</f>
        <v>29982708</v>
      </c>
      <c r="M60" s="268"/>
      <c r="N60" s="269"/>
      <c r="O60" s="276"/>
      <c r="P60" s="277"/>
      <c r="Q60" s="75"/>
      <c r="R60" s="279">
        <f>+SUM(R58:R59)</f>
        <v>0</v>
      </c>
      <c r="S60" s="245" t="str">
        <f>+IF(OR(R60&lt;=0,R60&gt;$L60,COUNTIF(S58:S59,"error")&gt;0),"ERROR","OK")</f>
        <v>ERROR</v>
      </c>
      <c r="T60" s="45"/>
      <c r="V60" s="64"/>
      <c r="W60" s="64"/>
      <c r="X60" s="64"/>
      <c r="Y60" s="64"/>
      <c r="Z60" s="64"/>
      <c r="AA60" s="64"/>
      <c r="AB60" s="64"/>
      <c r="AC60" s="64"/>
      <c r="AD60" s="64"/>
      <c r="AE60" s="64"/>
      <c r="AF60" s="64"/>
    </row>
    <row r="61" spans="1:32" ht="31.95" customHeight="1" thickBot="1">
      <c r="A61" s="21"/>
      <c r="B61" s="60"/>
      <c r="C61" s="68"/>
      <c r="D61" s="360">
        <v>6</v>
      </c>
      <c r="E61" s="70"/>
      <c r="F61" s="70"/>
      <c r="G61" s="71" t="s">
        <v>247</v>
      </c>
      <c r="H61" s="72"/>
      <c r="I61" s="72"/>
      <c r="J61" s="72"/>
      <c r="K61" s="70"/>
      <c r="L61" s="73"/>
      <c r="M61" s="61"/>
      <c r="N61" s="60"/>
      <c r="O61" s="74"/>
      <c r="P61" s="75"/>
      <c r="Q61" s="75"/>
      <c r="R61" s="75"/>
      <c r="S61" s="243"/>
      <c r="T61" s="63"/>
      <c r="V61" s="64"/>
      <c r="W61" s="64"/>
      <c r="X61" s="64"/>
      <c r="Y61" s="64"/>
      <c r="Z61" s="64"/>
      <c r="AA61" s="64"/>
      <c r="AB61" s="64"/>
      <c r="AC61" s="64"/>
      <c r="AD61" s="64"/>
      <c r="AE61" s="64"/>
      <c r="AF61" s="64"/>
    </row>
    <row r="62" spans="1:32" ht="48" customHeight="1">
      <c r="A62" s="21"/>
      <c r="B62" s="60"/>
      <c r="C62" s="7">
        <v>7136</v>
      </c>
      <c r="D62" s="8">
        <v>6.0010000000000003</v>
      </c>
      <c r="E62" s="9"/>
      <c r="F62" s="9"/>
      <c r="G62" s="344" t="s">
        <v>248</v>
      </c>
      <c r="H62" s="11" t="s">
        <v>249</v>
      </c>
      <c r="I62" s="11">
        <v>101</v>
      </c>
      <c r="J62" s="240">
        <v>1454</v>
      </c>
      <c r="K62" s="90">
        <v>2080</v>
      </c>
      <c r="L62" s="91">
        <v>210080</v>
      </c>
      <c r="M62" s="300"/>
      <c r="N62" s="301"/>
      <c r="O62" s="79"/>
      <c r="P62" s="77">
        <f t="shared" ref="P62:P65" si="19">ROUND(O62,0)</f>
        <v>0</v>
      </c>
      <c r="Q62" s="77">
        <f>+ROUND(P62*(1+$R$236),0)</f>
        <v>0</v>
      </c>
      <c r="R62" s="78">
        <f>ROUND((+Q62*$I62),0)</f>
        <v>0</v>
      </c>
      <c r="S62" s="244" t="str">
        <f>IF(OR(P62&lt;=0,P62&gt;$J62,Q62&lt;=0,Q62&gt;$K62,R62&lt;=0,R62&gt;$L62,$S$236="ERROR"),"ERROR","OK")</f>
        <v>ERROR</v>
      </c>
      <c r="T62" s="63"/>
      <c r="V62" s="64"/>
      <c r="W62" s="64"/>
      <c r="X62" s="64"/>
      <c r="Y62" s="64"/>
      <c r="Z62" s="64"/>
      <c r="AA62" s="64"/>
      <c r="AB62" s="64"/>
      <c r="AC62" s="64"/>
      <c r="AD62" s="64"/>
      <c r="AE62" s="64"/>
      <c r="AF62" s="64"/>
    </row>
    <row r="63" spans="1:32" ht="48" customHeight="1">
      <c r="A63" s="21"/>
      <c r="B63" s="60"/>
      <c r="C63" s="7">
        <v>4830</v>
      </c>
      <c r="D63" s="8">
        <v>6.0020000000000007</v>
      </c>
      <c r="E63" s="9"/>
      <c r="F63" s="9"/>
      <c r="G63" s="10" t="s">
        <v>231</v>
      </c>
      <c r="H63" s="11" t="s">
        <v>23</v>
      </c>
      <c r="I63" s="12">
        <v>501</v>
      </c>
      <c r="J63" s="241">
        <v>10564</v>
      </c>
      <c r="K63" s="90">
        <v>15109</v>
      </c>
      <c r="L63" s="91">
        <v>7569609</v>
      </c>
      <c r="M63" s="300"/>
      <c r="N63" s="301"/>
      <c r="O63" s="345"/>
      <c r="P63" s="77">
        <f t="shared" si="19"/>
        <v>0</v>
      </c>
      <c r="Q63" s="77">
        <f>+ROUND(P63*(1+$R$236),0)</f>
        <v>0</v>
      </c>
      <c r="R63" s="78">
        <f t="shared" ref="R63:R64" si="20">ROUND((+Q63*$I63),0)</f>
        <v>0</v>
      </c>
      <c r="S63" s="244" t="str">
        <f>IF(OR(P63&lt;=0,P63&gt;$J63,Q63&lt;=0,Q63&gt;$K63,R63&lt;=0,R63&gt;$L63,$S$236="ERROR"),"ERROR","OK")</f>
        <v>ERROR</v>
      </c>
      <c r="T63" s="63"/>
      <c r="V63" s="64"/>
      <c r="W63" s="64"/>
      <c r="X63" s="64"/>
      <c r="Y63" s="64"/>
      <c r="Z63" s="64"/>
      <c r="AA63" s="64"/>
      <c r="AB63" s="64"/>
      <c r="AC63" s="64"/>
      <c r="AD63" s="64"/>
      <c r="AE63" s="64"/>
      <c r="AF63" s="64"/>
    </row>
    <row r="64" spans="1:32" ht="31.95" customHeight="1">
      <c r="A64" s="21"/>
      <c r="B64" s="60"/>
      <c r="C64" s="7">
        <v>3819</v>
      </c>
      <c r="D64" s="8">
        <v>6.003000000000001</v>
      </c>
      <c r="E64" s="9"/>
      <c r="F64" s="9"/>
      <c r="G64" s="10" t="s">
        <v>250</v>
      </c>
      <c r="H64" s="11" t="s">
        <v>29</v>
      </c>
      <c r="I64" s="12">
        <v>51</v>
      </c>
      <c r="J64" s="241">
        <v>6197</v>
      </c>
      <c r="K64" s="90">
        <v>8863</v>
      </c>
      <c r="L64" s="91">
        <v>452013</v>
      </c>
      <c r="M64" s="300"/>
      <c r="N64" s="301"/>
      <c r="O64" s="79"/>
      <c r="P64" s="77">
        <f t="shared" si="19"/>
        <v>0</v>
      </c>
      <c r="Q64" s="77">
        <f>+ROUND(P64*(1+$R$236),0)</f>
        <v>0</v>
      </c>
      <c r="R64" s="78">
        <f t="shared" si="20"/>
        <v>0</v>
      </c>
      <c r="S64" s="244" t="str">
        <f>IF(OR(P64&lt;=0,P64&gt;$J64,Q64&lt;=0,Q64&gt;$K64,R64&lt;=0,R64&gt;$L64,$S$236="ERROR"),"ERROR","OK")</f>
        <v>ERROR</v>
      </c>
      <c r="T64" s="63"/>
      <c r="V64" s="64"/>
      <c r="W64" s="64"/>
      <c r="X64" s="64"/>
      <c r="Y64" s="64"/>
      <c r="Z64" s="64"/>
      <c r="AA64" s="64"/>
      <c r="AB64" s="64"/>
      <c r="AC64" s="64"/>
      <c r="AD64" s="64"/>
      <c r="AE64" s="64"/>
      <c r="AF64" s="64"/>
    </row>
    <row r="65" spans="1:32" ht="31.95" customHeight="1">
      <c r="A65" s="21"/>
      <c r="B65" s="60"/>
      <c r="C65" s="7">
        <v>8611</v>
      </c>
      <c r="D65" s="8">
        <v>6.0040000000000013</v>
      </c>
      <c r="E65" s="9"/>
      <c r="F65" s="9"/>
      <c r="G65" s="10" t="s">
        <v>251</v>
      </c>
      <c r="H65" s="11" t="s">
        <v>249</v>
      </c>
      <c r="I65" s="12">
        <v>1978361</v>
      </c>
      <c r="J65" s="241">
        <v>5105</v>
      </c>
      <c r="K65" s="90">
        <v>7302</v>
      </c>
      <c r="L65" s="91">
        <v>14445992022</v>
      </c>
      <c r="M65" s="300"/>
      <c r="N65" s="301"/>
      <c r="O65" s="79"/>
      <c r="P65" s="77">
        <f t="shared" si="19"/>
        <v>0</v>
      </c>
      <c r="Q65" s="77">
        <f>+ROUND(P65*(1+$R$236),0)</f>
        <v>0</v>
      </c>
      <c r="R65" s="78">
        <f>ROUND((+Q65*$I65),0)</f>
        <v>0</v>
      </c>
      <c r="S65" s="244" t="str">
        <f>IF(OR(P65&lt;=0,P65&gt;$J65,Q65&lt;=0,Q65&gt;$K65,R65&lt;=0,R65&gt;$L65,$S$236="ERROR"),"ERROR","OK")</f>
        <v>ERROR</v>
      </c>
      <c r="T65" s="63"/>
      <c r="V65" s="64"/>
      <c r="W65" s="64"/>
      <c r="X65" s="64"/>
      <c r="Y65" s="64"/>
      <c r="Z65" s="64"/>
      <c r="AA65" s="64"/>
      <c r="AB65" s="64"/>
      <c r="AC65" s="64"/>
      <c r="AD65" s="64"/>
      <c r="AE65" s="64"/>
      <c r="AF65" s="64"/>
    </row>
    <row r="66" spans="1:32" ht="31.95" customHeight="1" thickBot="1">
      <c r="A66" s="21"/>
      <c r="B66" s="38"/>
      <c r="C66" s="13" t="s">
        <v>12</v>
      </c>
      <c r="D66" s="14"/>
      <c r="E66" s="15"/>
      <c r="F66" s="15"/>
      <c r="G66" s="16"/>
      <c r="H66" s="17"/>
      <c r="I66" s="17"/>
      <c r="J66" s="242"/>
      <c r="K66" s="80"/>
      <c r="L66" s="81">
        <f>SUM(L62:L65)</f>
        <v>14454223724</v>
      </c>
      <c r="M66" s="268"/>
      <c r="N66" s="269"/>
      <c r="O66" s="276"/>
      <c r="P66" s="277"/>
      <c r="Q66" s="75"/>
      <c r="R66" s="279">
        <f>+SUM(R62:R65)</f>
        <v>0</v>
      </c>
      <c r="S66" s="245" t="str">
        <f>+IF(OR(R66&lt;=0,R66&gt;$L66,COUNTIF(S62:S65,"error")&gt;0),"ERROR","OK")</f>
        <v>ERROR</v>
      </c>
      <c r="T66" s="45"/>
      <c r="V66" s="64"/>
      <c r="W66" s="64"/>
      <c r="X66" s="64"/>
      <c r="Y66" s="64"/>
      <c r="Z66" s="64"/>
      <c r="AA66" s="64"/>
      <c r="AB66" s="64"/>
      <c r="AC66" s="64"/>
      <c r="AD66" s="64"/>
      <c r="AE66" s="64"/>
      <c r="AF66" s="64"/>
    </row>
    <row r="67" spans="1:32" ht="31.95" customHeight="1" thickBot="1">
      <c r="A67" s="21"/>
      <c r="B67" s="60"/>
      <c r="C67" s="68"/>
      <c r="D67" s="360">
        <v>7</v>
      </c>
      <c r="E67" s="70"/>
      <c r="F67" s="70"/>
      <c r="G67" s="71" t="s">
        <v>252</v>
      </c>
      <c r="H67" s="72"/>
      <c r="I67" s="72"/>
      <c r="J67" s="72"/>
      <c r="K67" s="70"/>
      <c r="L67" s="73"/>
      <c r="M67" s="61"/>
      <c r="N67" s="60"/>
      <c r="O67" s="74"/>
      <c r="P67" s="75"/>
      <c r="Q67" s="75"/>
      <c r="R67" s="75"/>
      <c r="S67" s="243"/>
      <c r="T67" s="63"/>
      <c r="V67" s="64"/>
      <c r="W67" s="64"/>
      <c r="X67" s="64"/>
      <c r="Y67" s="64"/>
      <c r="Z67" s="64"/>
      <c r="AA67" s="64"/>
      <c r="AB67" s="64"/>
      <c r="AC67" s="64"/>
      <c r="AD67" s="64"/>
      <c r="AE67" s="64"/>
      <c r="AF67" s="64"/>
    </row>
    <row r="68" spans="1:32" ht="48" customHeight="1">
      <c r="A68" s="21"/>
      <c r="B68" s="60"/>
      <c r="C68" s="7">
        <v>4830</v>
      </c>
      <c r="D68" s="8">
        <v>7.0010000000000003</v>
      </c>
      <c r="E68" s="9"/>
      <c r="F68" s="9"/>
      <c r="G68" s="344" t="s">
        <v>231</v>
      </c>
      <c r="H68" s="11" t="s">
        <v>23</v>
      </c>
      <c r="I68" s="11">
        <v>48</v>
      </c>
      <c r="J68" s="240">
        <v>10564</v>
      </c>
      <c r="K68" s="90">
        <v>15109</v>
      </c>
      <c r="L68" s="91">
        <v>725232</v>
      </c>
      <c r="M68" s="300"/>
      <c r="N68" s="301"/>
      <c r="O68" s="79"/>
      <c r="P68" s="77">
        <f t="shared" ref="P68:P70" si="21">ROUND(O68,0)</f>
        <v>0</v>
      </c>
      <c r="Q68" s="77">
        <f>+ROUND(P68*(1+$R$236),0)</f>
        <v>0</v>
      </c>
      <c r="R68" s="78">
        <f>ROUND((+Q68*$I68),0)</f>
        <v>0</v>
      </c>
      <c r="S68" s="244" t="str">
        <f>IF(OR(P68&lt;=0,P68&gt;$J68,Q68&lt;=0,Q68&gt;$K68,R68&lt;=0,R68&gt;$L68,$S$236="ERROR"),"ERROR","OK")</f>
        <v>ERROR</v>
      </c>
      <c r="T68" s="63"/>
      <c r="V68" s="64"/>
      <c r="W68" s="64"/>
      <c r="X68" s="64"/>
      <c r="Y68" s="64"/>
      <c r="Z68" s="64"/>
      <c r="AA68" s="64"/>
      <c r="AB68" s="64"/>
      <c r="AC68" s="64"/>
      <c r="AD68" s="64"/>
      <c r="AE68" s="64"/>
      <c r="AF68" s="64"/>
    </row>
    <row r="69" spans="1:32" ht="31.95" customHeight="1">
      <c r="A69" s="21"/>
      <c r="B69" s="60"/>
      <c r="C69" s="7">
        <v>5205</v>
      </c>
      <c r="D69" s="8">
        <v>7.0020000000000007</v>
      </c>
      <c r="E69" s="9"/>
      <c r="F69" s="9"/>
      <c r="G69" s="10" t="s">
        <v>100</v>
      </c>
      <c r="H69" s="11" t="s">
        <v>29</v>
      </c>
      <c r="I69" s="12">
        <v>1010</v>
      </c>
      <c r="J69" s="241">
        <v>48197</v>
      </c>
      <c r="K69" s="90">
        <v>68935</v>
      </c>
      <c r="L69" s="91">
        <v>69624350</v>
      </c>
      <c r="M69" s="300"/>
      <c r="N69" s="301"/>
      <c r="O69" s="345"/>
      <c r="P69" s="77">
        <f t="shared" si="21"/>
        <v>0</v>
      </c>
      <c r="Q69" s="77">
        <f>+ROUND(P69*(1+$R$236),0)</f>
        <v>0</v>
      </c>
      <c r="R69" s="78">
        <f t="shared" ref="R69" si="22">ROUND((+Q69*$I69),0)</f>
        <v>0</v>
      </c>
      <c r="S69" s="244" t="str">
        <f>IF(OR(P69&lt;=0,P69&gt;$J69,Q69&lt;=0,Q69&gt;$K69,R69&lt;=0,R69&gt;$L69,$S$236="ERROR"),"ERROR","OK")</f>
        <v>ERROR</v>
      </c>
      <c r="T69" s="63"/>
      <c r="V69" s="64"/>
      <c r="W69" s="64"/>
      <c r="X69" s="64"/>
      <c r="Y69" s="64"/>
      <c r="Z69" s="64"/>
      <c r="AA69" s="64"/>
      <c r="AB69" s="64"/>
      <c r="AC69" s="64"/>
      <c r="AD69" s="64"/>
      <c r="AE69" s="64"/>
      <c r="AF69" s="64"/>
    </row>
    <row r="70" spans="1:32" ht="96" customHeight="1">
      <c r="A70" s="21"/>
      <c r="B70" s="60"/>
      <c r="C70" s="7">
        <v>6262</v>
      </c>
      <c r="D70" s="8">
        <v>7.003000000000001</v>
      </c>
      <c r="E70" s="9"/>
      <c r="F70" s="9"/>
      <c r="G70" s="10" t="s">
        <v>253</v>
      </c>
      <c r="H70" s="11" t="s">
        <v>23</v>
      </c>
      <c r="I70" s="12">
        <v>2957</v>
      </c>
      <c r="J70" s="241">
        <v>51079</v>
      </c>
      <c r="K70" s="90">
        <v>73057</v>
      </c>
      <c r="L70" s="91">
        <v>216029549</v>
      </c>
      <c r="M70" s="300"/>
      <c r="N70" s="301"/>
      <c r="O70" s="79"/>
      <c r="P70" s="77">
        <f t="shared" si="21"/>
        <v>0</v>
      </c>
      <c r="Q70" s="77">
        <f>+ROUND(P70*(1+$R$236),0)</f>
        <v>0</v>
      </c>
      <c r="R70" s="78">
        <f>ROUND((+Q70*$I70),0)</f>
        <v>0</v>
      </c>
      <c r="S70" s="244" t="str">
        <f>IF(OR(P70&lt;=0,P70&gt;$J70,Q70&lt;=0,Q70&gt;$K70,R70&lt;=0,R70&gt;$L70,$S$236="ERROR"),"ERROR","OK")</f>
        <v>ERROR</v>
      </c>
      <c r="T70" s="63"/>
      <c r="V70" s="64"/>
      <c r="W70" s="64"/>
      <c r="X70" s="64"/>
      <c r="Y70" s="64"/>
      <c r="Z70" s="64"/>
      <c r="AA70" s="64"/>
      <c r="AB70" s="64"/>
      <c r="AC70" s="64"/>
      <c r="AD70" s="64"/>
      <c r="AE70" s="64"/>
      <c r="AF70" s="64"/>
    </row>
    <row r="71" spans="1:32" ht="31.95" customHeight="1" thickBot="1">
      <c r="A71" s="21"/>
      <c r="B71" s="38"/>
      <c r="C71" s="13" t="s">
        <v>12</v>
      </c>
      <c r="D71" s="14"/>
      <c r="E71" s="15"/>
      <c r="F71" s="15"/>
      <c r="G71" s="16"/>
      <c r="H71" s="17"/>
      <c r="I71" s="17"/>
      <c r="J71" s="242"/>
      <c r="K71" s="80"/>
      <c r="L71" s="81">
        <f>SUM(L68:L70)</f>
        <v>286379131</v>
      </c>
      <c r="M71" s="268"/>
      <c r="N71" s="269"/>
      <c r="O71" s="276"/>
      <c r="P71" s="277"/>
      <c r="Q71" s="75"/>
      <c r="R71" s="279">
        <f>+SUM(R68:R70)</f>
        <v>0</v>
      </c>
      <c r="S71" s="245" t="str">
        <f>+IF(OR(R71&lt;=0,R71&gt;$L71,COUNTIF(S68:S70,"error")&gt;0),"ERROR","OK")</f>
        <v>ERROR</v>
      </c>
      <c r="T71" s="45"/>
      <c r="V71" s="64"/>
      <c r="W71" s="64"/>
      <c r="X71" s="64"/>
      <c r="Y71" s="64"/>
      <c r="Z71" s="64"/>
      <c r="AA71" s="64"/>
      <c r="AB71" s="64"/>
      <c r="AC71" s="64"/>
      <c r="AD71" s="64"/>
      <c r="AE71" s="64"/>
      <c r="AF71" s="64"/>
    </row>
    <row r="72" spans="1:32" ht="31.95" customHeight="1" thickBot="1">
      <c r="A72" s="21"/>
      <c r="B72" s="60"/>
      <c r="C72" s="68"/>
      <c r="D72" s="360">
        <v>8</v>
      </c>
      <c r="E72" s="70"/>
      <c r="F72" s="70"/>
      <c r="G72" s="71" t="s">
        <v>254</v>
      </c>
      <c r="H72" s="72"/>
      <c r="I72" s="72"/>
      <c r="J72" s="72"/>
      <c r="K72" s="70"/>
      <c r="L72" s="73"/>
      <c r="M72" s="61"/>
      <c r="N72" s="60"/>
      <c r="O72" s="74"/>
      <c r="P72" s="75"/>
      <c r="Q72" s="75"/>
      <c r="R72" s="75"/>
      <c r="S72" s="243"/>
      <c r="T72" s="63"/>
      <c r="V72" s="64"/>
      <c r="W72" s="64"/>
      <c r="X72" s="64"/>
      <c r="Y72" s="64"/>
      <c r="Z72" s="64"/>
      <c r="AA72" s="64"/>
      <c r="AB72" s="64"/>
      <c r="AC72" s="64"/>
      <c r="AD72" s="64"/>
      <c r="AE72" s="64"/>
      <c r="AF72" s="64"/>
    </row>
    <row r="73" spans="1:32" ht="64.05" customHeight="1">
      <c r="A73" s="21"/>
      <c r="B73" s="60"/>
      <c r="C73" s="7">
        <v>5207</v>
      </c>
      <c r="D73" s="8">
        <v>8.0009999999999994</v>
      </c>
      <c r="E73" s="9"/>
      <c r="F73" s="9"/>
      <c r="G73" s="344" t="s">
        <v>232</v>
      </c>
      <c r="H73" s="11" t="s">
        <v>23</v>
      </c>
      <c r="I73" s="11">
        <v>2</v>
      </c>
      <c r="J73" s="240">
        <v>244968</v>
      </c>
      <c r="K73" s="90">
        <v>350373</v>
      </c>
      <c r="L73" s="91">
        <v>700746</v>
      </c>
      <c r="M73" s="300"/>
      <c r="N73" s="301"/>
      <c r="O73" s="79"/>
      <c r="P73" s="77">
        <f t="shared" ref="P73:P75" si="23">ROUND(O73,0)</f>
        <v>0</v>
      </c>
      <c r="Q73" s="77">
        <f>+ROUND(P73*(1+$R$236),0)</f>
        <v>0</v>
      </c>
      <c r="R73" s="78">
        <f>ROUND((+Q73*$I73),0)</f>
        <v>0</v>
      </c>
      <c r="S73" s="244" t="str">
        <f>IF(OR(P73&lt;=0,P73&gt;$J73,Q73&lt;=0,Q73&gt;$K73,R73&lt;=0,R73&gt;$L73,$S$236="ERROR"),"ERROR","OK")</f>
        <v>ERROR</v>
      </c>
      <c r="T73" s="63"/>
      <c r="V73" s="64"/>
      <c r="W73" s="64"/>
      <c r="X73" s="64"/>
      <c r="Y73" s="64"/>
      <c r="Z73" s="64"/>
      <c r="AA73" s="64"/>
      <c r="AB73" s="64"/>
      <c r="AC73" s="64"/>
      <c r="AD73" s="64"/>
      <c r="AE73" s="64"/>
      <c r="AF73" s="64"/>
    </row>
    <row r="74" spans="1:32" ht="48" customHeight="1">
      <c r="A74" s="21"/>
      <c r="B74" s="60"/>
      <c r="C74" s="7">
        <v>5209</v>
      </c>
      <c r="D74" s="8">
        <v>8.0019999999999989</v>
      </c>
      <c r="E74" s="9"/>
      <c r="F74" s="9"/>
      <c r="G74" s="10" t="s">
        <v>234</v>
      </c>
      <c r="H74" s="11" t="s">
        <v>23</v>
      </c>
      <c r="I74" s="12">
        <v>2</v>
      </c>
      <c r="J74" s="241">
        <v>80208</v>
      </c>
      <c r="K74" s="90">
        <v>114720</v>
      </c>
      <c r="L74" s="91">
        <v>229440</v>
      </c>
      <c r="M74" s="300"/>
      <c r="N74" s="301"/>
      <c r="O74" s="345"/>
      <c r="P74" s="77">
        <f t="shared" si="23"/>
        <v>0</v>
      </c>
      <c r="Q74" s="77">
        <f>+ROUND(P74*(1+$R$236),0)</f>
        <v>0</v>
      </c>
      <c r="R74" s="78">
        <f t="shared" ref="R74" si="24">ROUND((+Q74*$I74),0)</f>
        <v>0</v>
      </c>
      <c r="S74" s="244" t="str">
        <f>IF(OR(P74&lt;=0,P74&gt;$J74,Q74&lt;=0,Q74&gt;$K74,R74&lt;=0,R74&gt;$L74,$S$236="ERROR"),"ERROR","OK")</f>
        <v>ERROR</v>
      </c>
      <c r="T74" s="63"/>
      <c r="V74" s="64"/>
      <c r="W74" s="64"/>
      <c r="X74" s="64"/>
      <c r="Y74" s="64"/>
      <c r="Z74" s="64"/>
      <c r="AA74" s="64"/>
      <c r="AB74" s="64"/>
      <c r="AC74" s="64"/>
      <c r="AD74" s="64"/>
      <c r="AE74" s="64"/>
      <c r="AF74" s="64"/>
    </row>
    <row r="75" spans="1:32" ht="96" customHeight="1">
      <c r="A75" s="21"/>
      <c r="B75" s="60"/>
      <c r="C75" s="7">
        <v>6262</v>
      </c>
      <c r="D75" s="8">
        <v>8.0029999999999983</v>
      </c>
      <c r="E75" s="9"/>
      <c r="F75" s="9"/>
      <c r="G75" s="10" t="s">
        <v>253</v>
      </c>
      <c r="H75" s="11" t="s">
        <v>23</v>
      </c>
      <c r="I75" s="12">
        <v>85</v>
      </c>
      <c r="J75" s="241">
        <v>51079</v>
      </c>
      <c r="K75" s="90">
        <v>73057</v>
      </c>
      <c r="L75" s="91">
        <v>6209845</v>
      </c>
      <c r="M75" s="300"/>
      <c r="N75" s="301"/>
      <c r="O75" s="79"/>
      <c r="P75" s="77">
        <f t="shared" si="23"/>
        <v>0</v>
      </c>
      <c r="Q75" s="77">
        <f>+ROUND(P75*(1+$R$236),0)</f>
        <v>0</v>
      </c>
      <c r="R75" s="78">
        <f>ROUND((+Q75*$I75),0)</f>
        <v>0</v>
      </c>
      <c r="S75" s="244" t="str">
        <f>IF(OR(P75&lt;=0,P75&gt;$J75,Q75&lt;=0,Q75&gt;$K75,R75&lt;=0,R75&gt;$L75,$S$236="ERROR"),"ERROR","OK")</f>
        <v>ERROR</v>
      </c>
      <c r="T75" s="63"/>
      <c r="V75" s="64"/>
      <c r="W75" s="64"/>
      <c r="X75" s="64"/>
      <c r="Y75" s="64"/>
      <c r="Z75" s="64"/>
      <c r="AA75" s="64"/>
      <c r="AB75" s="64"/>
      <c r="AC75" s="64"/>
      <c r="AD75" s="64"/>
      <c r="AE75" s="64"/>
      <c r="AF75" s="64"/>
    </row>
    <row r="76" spans="1:32" ht="31.95" customHeight="1" thickBot="1">
      <c r="A76" s="21"/>
      <c r="B76" s="38"/>
      <c r="C76" s="13" t="s">
        <v>12</v>
      </c>
      <c r="D76" s="14"/>
      <c r="E76" s="15"/>
      <c r="F76" s="15"/>
      <c r="G76" s="16"/>
      <c r="H76" s="17"/>
      <c r="I76" s="17"/>
      <c r="J76" s="242"/>
      <c r="K76" s="80"/>
      <c r="L76" s="81">
        <f>SUM(L73:L75)</f>
        <v>7140031</v>
      </c>
      <c r="M76" s="268"/>
      <c r="N76" s="269"/>
      <c r="O76" s="276"/>
      <c r="P76" s="277"/>
      <c r="Q76" s="75"/>
      <c r="R76" s="279">
        <f>+SUM(R73:R75)</f>
        <v>0</v>
      </c>
      <c r="S76" s="245" t="str">
        <f>+IF(OR(R76&lt;=0,R76&gt;$L76,COUNTIF(S73:S75,"error")&gt;0),"ERROR","OK")</f>
        <v>ERROR</v>
      </c>
      <c r="T76" s="45"/>
      <c r="V76" s="64"/>
      <c r="W76" s="64"/>
      <c r="X76" s="64"/>
      <c r="Y76" s="64"/>
      <c r="Z76" s="64"/>
      <c r="AA76" s="64"/>
      <c r="AB76" s="64"/>
      <c r="AC76" s="64"/>
      <c r="AD76" s="64"/>
      <c r="AE76" s="64"/>
      <c r="AF76" s="64"/>
    </row>
    <row r="77" spans="1:32" ht="31.95" customHeight="1" thickBot="1">
      <c r="A77" s="21"/>
      <c r="B77" s="60"/>
      <c r="C77" s="68"/>
      <c r="D77" s="69">
        <v>9</v>
      </c>
      <c r="E77" s="70"/>
      <c r="F77" s="70"/>
      <c r="G77" s="71" t="s">
        <v>255</v>
      </c>
      <c r="H77" s="72"/>
      <c r="I77" s="72"/>
      <c r="J77" s="72"/>
      <c r="K77" s="70"/>
      <c r="L77" s="73"/>
      <c r="M77" s="61"/>
      <c r="N77" s="60"/>
      <c r="O77" s="74"/>
      <c r="P77" s="75"/>
      <c r="Q77" s="75"/>
      <c r="R77" s="75"/>
      <c r="S77" s="243"/>
      <c r="T77" s="63"/>
      <c r="V77" s="64"/>
      <c r="W77" s="64"/>
      <c r="X77" s="64"/>
      <c r="Y77" s="64"/>
      <c r="Z77" s="64"/>
      <c r="AA77" s="64"/>
      <c r="AB77" s="64"/>
      <c r="AC77" s="64"/>
      <c r="AD77" s="64"/>
      <c r="AE77" s="64"/>
      <c r="AF77" s="64"/>
    </row>
    <row r="78" spans="1:32" ht="48" customHeight="1">
      <c r="A78" s="21"/>
      <c r="B78" s="60"/>
      <c r="C78" s="7">
        <v>6450</v>
      </c>
      <c r="D78" s="8">
        <v>9.0009999999999994</v>
      </c>
      <c r="E78" s="9"/>
      <c r="F78" s="9"/>
      <c r="G78" s="344" t="s">
        <v>99</v>
      </c>
      <c r="H78" s="11" t="s">
        <v>23</v>
      </c>
      <c r="I78" s="11">
        <v>11779</v>
      </c>
      <c r="J78" s="240">
        <v>4874</v>
      </c>
      <c r="K78" s="90">
        <v>6971</v>
      </c>
      <c r="L78" s="91">
        <v>82111409</v>
      </c>
      <c r="M78" s="300"/>
      <c r="N78" s="301"/>
      <c r="O78" s="79"/>
      <c r="P78" s="77">
        <f t="shared" ref="P78:P79" si="25">ROUND(O78,0)</f>
        <v>0</v>
      </c>
      <c r="Q78" s="77">
        <f t="shared" ref="Q78:Q86" si="26">+ROUND(P78*(1+$R$236),0)</f>
        <v>0</v>
      </c>
      <c r="R78" s="78">
        <f>ROUND((+Q78*$I78),0)</f>
        <v>0</v>
      </c>
      <c r="S78" s="244" t="str">
        <f t="shared" ref="S78:S86" si="27">IF(OR(P78&lt;=0,P78&gt;$J78,Q78&lt;=0,Q78&gt;$K78,R78&lt;=0,R78&gt;$L78,$S$236="ERROR"),"ERROR","OK")</f>
        <v>ERROR</v>
      </c>
      <c r="T78" s="63"/>
      <c r="V78" s="64"/>
      <c r="W78" s="64"/>
      <c r="X78" s="64"/>
      <c r="Y78" s="64"/>
      <c r="Z78" s="64"/>
      <c r="AA78" s="64"/>
      <c r="AB78" s="64"/>
      <c r="AC78" s="64"/>
      <c r="AD78" s="64"/>
      <c r="AE78" s="64"/>
      <c r="AF78" s="64"/>
    </row>
    <row r="79" spans="1:32" ht="31.95" customHeight="1">
      <c r="A79" s="21"/>
      <c r="B79" s="60"/>
      <c r="C79" s="7">
        <v>6562</v>
      </c>
      <c r="D79" s="8">
        <v>9.0019999999999989</v>
      </c>
      <c r="E79" s="9"/>
      <c r="F79" s="9"/>
      <c r="G79" s="10" t="s">
        <v>256</v>
      </c>
      <c r="H79" s="11" t="s">
        <v>23</v>
      </c>
      <c r="I79" s="12">
        <v>59</v>
      </c>
      <c r="J79" s="241">
        <v>87146</v>
      </c>
      <c r="K79" s="90">
        <v>124643</v>
      </c>
      <c r="L79" s="91">
        <v>7353937</v>
      </c>
      <c r="M79" s="300"/>
      <c r="N79" s="301"/>
      <c r="O79" s="345"/>
      <c r="P79" s="77">
        <f t="shared" si="25"/>
        <v>0</v>
      </c>
      <c r="Q79" s="77">
        <f t="shared" si="26"/>
        <v>0</v>
      </c>
      <c r="R79" s="78">
        <f t="shared" ref="R79" si="28">ROUND((+Q79*$I79),0)</f>
        <v>0</v>
      </c>
      <c r="S79" s="244" t="str">
        <f t="shared" si="27"/>
        <v>ERROR</v>
      </c>
      <c r="T79" s="63"/>
      <c r="V79" s="64"/>
      <c r="W79" s="64"/>
      <c r="X79" s="64"/>
      <c r="Y79" s="64"/>
      <c r="Z79" s="64"/>
      <c r="AA79" s="64"/>
      <c r="AB79" s="64"/>
      <c r="AC79" s="64"/>
      <c r="AD79" s="64"/>
      <c r="AE79" s="64"/>
      <c r="AF79" s="64"/>
    </row>
    <row r="80" spans="1:32" ht="48" customHeight="1">
      <c r="A80" s="21"/>
      <c r="B80" s="60"/>
      <c r="C80" s="7">
        <v>10465</v>
      </c>
      <c r="D80" s="8">
        <v>9.0029999999999983</v>
      </c>
      <c r="E80" s="9"/>
      <c r="F80" s="9"/>
      <c r="G80" s="10" t="s">
        <v>257</v>
      </c>
      <c r="H80" s="11" t="s">
        <v>23</v>
      </c>
      <c r="I80" s="12">
        <v>59</v>
      </c>
      <c r="J80" s="241">
        <v>93736</v>
      </c>
      <c r="K80" s="90">
        <v>134069</v>
      </c>
      <c r="L80" s="91">
        <v>7910071</v>
      </c>
      <c r="M80" s="300"/>
      <c r="N80" s="301"/>
      <c r="O80" s="79"/>
      <c r="P80" s="77">
        <f t="shared" ref="P80:P84" si="29">ROUND(O80,0)</f>
        <v>0</v>
      </c>
      <c r="Q80" s="77">
        <f t="shared" si="26"/>
        <v>0</v>
      </c>
      <c r="R80" s="78">
        <f t="shared" ref="R80:R84" si="30">ROUND((+Q80*$I80),0)</f>
        <v>0</v>
      </c>
      <c r="S80" s="244" t="str">
        <f t="shared" si="27"/>
        <v>ERROR</v>
      </c>
      <c r="T80" s="63"/>
      <c r="V80" s="64"/>
      <c r="W80" s="64"/>
      <c r="X80" s="64"/>
      <c r="Y80" s="64"/>
      <c r="Z80" s="64"/>
      <c r="AA80" s="64"/>
      <c r="AB80" s="64"/>
      <c r="AC80" s="64"/>
      <c r="AD80" s="64"/>
      <c r="AE80" s="64"/>
      <c r="AF80" s="64"/>
    </row>
    <row r="81" spans="1:32" ht="48" customHeight="1">
      <c r="A81" s="21"/>
      <c r="B81" s="60"/>
      <c r="C81" s="7">
        <v>10556</v>
      </c>
      <c r="D81" s="8">
        <v>9.0039999999999978</v>
      </c>
      <c r="E81" s="9"/>
      <c r="F81" s="9"/>
      <c r="G81" s="10" t="s">
        <v>258</v>
      </c>
      <c r="H81" s="11" t="s">
        <v>188</v>
      </c>
      <c r="I81" s="12">
        <v>57</v>
      </c>
      <c r="J81" s="241">
        <v>133328</v>
      </c>
      <c r="K81" s="90">
        <v>190696</v>
      </c>
      <c r="L81" s="91">
        <v>10869672</v>
      </c>
      <c r="M81" s="300"/>
      <c r="N81" s="301"/>
      <c r="O81" s="79"/>
      <c r="P81" s="77">
        <f t="shared" si="29"/>
        <v>0</v>
      </c>
      <c r="Q81" s="77">
        <f t="shared" si="26"/>
        <v>0</v>
      </c>
      <c r="R81" s="78">
        <f t="shared" si="30"/>
        <v>0</v>
      </c>
      <c r="S81" s="244" t="str">
        <f t="shared" si="27"/>
        <v>ERROR</v>
      </c>
      <c r="T81" s="63"/>
      <c r="V81" s="64"/>
      <c r="W81" s="64"/>
      <c r="X81" s="64"/>
      <c r="Y81" s="64"/>
      <c r="Z81" s="64"/>
      <c r="AA81" s="64"/>
      <c r="AB81" s="64"/>
      <c r="AC81" s="64"/>
      <c r="AD81" s="64"/>
      <c r="AE81" s="64"/>
      <c r="AF81" s="64"/>
    </row>
    <row r="82" spans="1:32" ht="64.05" customHeight="1">
      <c r="A82" s="21"/>
      <c r="B82" s="60"/>
      <c r="C82" s="7">
        <v>10558</v>
      </c>
      <c r="D82" s="8">
        <v>9.0049999999999972</v>
      </c>
      <c r="E82" s="9"/>
      <c r="F82" s="9"/>
      <c r="G82" s="10" t="s">
        <v>259</v>
      </c>
      <c r="H82" s="11" t="s">
        <v>23</v>
      </c>
      <c r="I82" s="12">
        <v>115</v>
      </c>
      <c r="J82" s="241">
        <v>44432</v>
      </c>
      <c r="K82" s="90">
        <v>63550</v>
      </c>
      <c r="L82" s="91">
        <v>7308250</v>
      </c>
      <c r="M82" s="300"/>
      <c r="N82" s="301"/>
      <c r="O82" s="345"/>
      <c r="P82" s="77">
        <f t="shared" ref="P82:P83" si="31">ROUND(O82,0)</f>
        <v>0</v>
      </c>
      <c r="Q82" s="77">
        <f t="shared" si="26"/>
        <v>0</v>
      </c>
      <c r="R82" s="78">
        <f t="shared" ref="R82:R83" si="32">ROUND((+Q82*$I82),0)</f>
        <v>0</v>
      </c>
      <c r="S82" s="244" t="str">
        <f t="shared" si="27"/>
        <v>ERROR</v>
      </c>
      <c r="T82" s="63"/>
      <c r="V82" s="64"/>
      <c r="W82" s="64"/>
      <c r="X82" s="64"/>
      <c r="Y82" s="64"/>
      <c r="Z82" s="64"/>
      <c r="AA82" s="64"/>
      <c r="AB82" s="64"/>
      <c r="AC82" s="64"/>
      <c r="AD82" s="64"/>
      <c r="AE82" s="64"/>
      <c r="AF82" s="64"/>
    </row>
    <row r="83" spans="1:32" ht="31.95" customHeight="1">
      <c r="A83" s="21"/>
      <c r="B83" s="60"/>
      <c r="C83" s="7">
        <v>4073</v>
      </c>
      <c r="D83" s="8">
        <v>9.0059999999999967</v>
      </c>
      <c r="E83" s="9"/>
      <c r="F83" s="9"/>
      <c r="G83" s="10" t="s">
        <v>260</v>
      </c>
      <c r="H83" s="11" t="s">
        <v>23</v>
      </c>
      <c r="I83" s="12">
        <v>95</v>
      </c>
      <c r="J83" s="241">
        <v>125617</v>
      </c>
      <c r="K83" s="90">
        <v>179667</v>
      </c>
      <c r="L83" s="91">
        <v>17068365</v>
      </c>
      <c r="M83" s="300"/>
      <c r="N83" s="301"/>
      <c r="O83" s="345"/>
      <c r="P83" s="77">
        <f t="shared" si="31"/>
        <v>0</v>
      </c>
      <c r="Q83" s="77">
        <f t="shared" si="26"/>
        <v>0</v>
      </c>
      <c r="R83" s="78">
        <f t="shared" si="32"/>
        <v>0</v>
      </c>
      <c r="S83" s="244" t="str">
        <f t="shared" si="27"/>
        <v>ERROR</v>
      </c>
      <c r="T83" s="63"/>
      <c r="V83" s="64"/>
      <c r="W83" s="64"/>
      <c r="X83" s="64"/>
      <c r="Y83" s="64"/>
      <c r="Z83" s="64"/>
      <c r="AA83" s="64"/>
      <c r="AB83" s="64"/>
      <c r="AC83" s="64"/>
      <c r="AD83" s="64"/>
      <c r="AE83" s="64"/>
      <c r="AF83" s="64"/>
    </row>
    <row r="84" spans="1:32" ht="31.95" customHeight="1">
      <c r="A84" s="21"/>
      <c r="B84" s="60"/>
      <c r="C84" s="7">
        <v>4074</v>
      </c>
      <c r="D84" s="8">
        <v>9.0069999999999961</v>
      </c>
      <c r="E84" s="9"/>
      <c r="F84" s="9"/>
      <c r="G84" s="10" t="s">
        <v>261</v>
      </c>
      <c r="H84" s="11" t="s">
        <v>23</v>
      </c>
      <c r="I84" s="12">
        <v>59</v>
      </c>
      <c r="J84" s="241">
        <v>105014</v>
      </c>
      <c r="K84" s="90">
        <v>150199</v>
      </c>
      <c r="L84" s="91">
        <v>8861741</v>
      </c>
      <c r="M84" s="300"/>
      <c r="N84" s="301"/>
      <c r="O84" s="345"/>
      <c r="P84" s="77">
        <f t="shared" si="29"/>
        <v>0</v>
      </c>
      <c r="Q84" s="77">
        <f t="shared" si="26"/>
        <v>0</v>
      </c>
      <c r="R84" s="78">
        <f t="shared" si="30"/>
        <v>0</v>
      </c>
      <c r="S84" s="244" t="str">
        <f t="shared" si="27"/>
        <v>ERROR</v>
      </c>
      <c r="T84" s="63"/>
      <c r="V84" s="64"/>
      <c r="W84" s="64"/>
      <c r="X84" s="64"/>
      <c r="Y84" s="64"/>
      <c r="Z84" s="64"/>
      <c r="AA84" s="64"/>
      <c r="AB84" s="64"/>
      <c r="AC84" s="64"/>
      <c r="AD84" s="64"/>
      <c r="AE84" s="64"/>
      <c r="AF84" s="64"/>
    </row>
    <row r="85" spans="1:32" ht="31.95" customHeight="1">
      <c r="A85" s="21"/>
      <c r="B85" s="60"/>
      <c r="C85" s="7">
        <v>4075</v>
      </c>
      <c r="D85" s="8">
        <v>9.0079999999999956</v>
      </c>
      <c r="E85" s="9"/>
      <c r="F85" s="9"/>
      <c r="G85" s="10" t="s">
        <v>262</v>
      </c>
      <c r="H85" s="11" t="s">
        <v>23</v>
      </c>
      <c r="I85" s="12">
        <v>59</v>
      </c>
      <c r="J85" s="241">
        <v>115665</v>
      </c>
      <c r="K85" s="90">
        <v>165433</v>
      </c>
      <c r="L85" s="91">
        <v>9760547</v>
      </c>
      <c r="M85" s="300"/>
      <c r="N85" s="301"/>
      <c r="O85" s="79"/>
      <c r="P85" s="77">
        <f t="shared" ref="P85:P86" si="33">ROUND(O85,0)</f>
        <v>0</v>
      </c>
      <c r="Q85" s="77">
        <f t="shared" si="26"/>
        <v>0</v>
      </c>
      <c r="R85" s="78">
        <f>ROUND((+Q85*$I85),0)</f>
        <v>0</v>
      </c>
      <c r="S85" s="244" t="str">
        <f t="shared" si="27"/>
        <v>ERROR</v>
      </c>
      <c r="T85" s="63"/>
      <c r="V85" s="64"/>
      <c r="W85" s="64"/>
      <c r="X85" s="64"/>
      <c r="Y85" s="64"/>
      <c r="Z85" s="64"/>
      <c r="AA85" s="64"/>
      <c r="AB85" s="64"/>
      <c r="AC85" s="64"/>
      <c r="AD85" s="64"/>
      <c r="AE85" s="64"/>
      <c r="AF85" s="64"/>
    </row>
    <row r="86" spans="1:32" ht="64.05" customHeight="1">
      <c r="A86" s="21"/>
      <c r="B86" s="60"/>
      <c r="C86" s="7">
        <v>5345</v>
      </c>
      <c r="D86" s="8">
        <v>9.008999999999995</v>
      </c>
      <c r="E86" s="9"/>
      <c r="F86" s="9"/>
      <c r="G86" s="10" t="s">
        <v>263</v>
      </c>
      <c r="H86" s="11" t="s">
        <v>30</v>
      </c>
      <c r="I86" s="12">
        <v>57</v>
      </c>
      <c r="J86" s="241">
        <v>179669</v>
      </c>
      <c r="K86" s="90">
        <v>256977</v>
      </c>
      <c r="L86" s="91">
        <v>14647689</v>
      </c>
      <c r="M86" s="300"/>
      <c r="N86" s="301"/>
      <c r="O86" s="79"/>
      <c r="P86" s="77">
        <f t="shared" si="33"/>
        <v>0</v>
      </c>
      <c r="Q86" s="77">
        <f t="shared" si="26"/>
        <v>0</v>
      </c>
      <c r="R86" s="78">
        <f>ROUND((+Q86*$I86),0)</f>
        <v>0</v>
      </c>
      <c r="S86" s="244" t="str">
        <f t="shared" si="27"/>
        <v>ERROR</v>
      </c>
      <c r="T86" s="63"/>
      <c r="V86" s="64"/>
      <c r="W86" s="64"/>
      <c r="X86" s="64"/>
      <c r="Y86" s="64"/>
      <c r="Z86" s="64"/>
      <c r="AA86" s="64"/>
      <c r="AB86" s="64"/>
      <c r="AC86" s="64"/>
      <c r="AD86" s="64"/>
      <c r="AE86" s="64"/>
      <c r="AF86" s="64"/>
    </row>
    <row r="87" spans="1:32" ht="31.95" customHeight="1" thickBot="1">
      <c r="A87" s="21"/>
      <c r="B87" s="38"/>
      <c r="C87" s="13" t="s">
        <v>12</v>
      </c>
      <c r="D87" s="14"/>
      <c r="E87" s="15"/>
      <c r="F87" s="15"/>
      <c r="G87" s="16"/>
      <c r="H87" s="17"/>
      <c r="I87" s="17"/>
      <c r="J87" s="242"/>
      <c r="K87" s="80"/>
      <c r="L87" s="81">
        <f>SUM(L78:L86)</f>
        <v>165891681</v>
      </c>
      <c r="M87" s="268"/>
      <c r="N87" s="269"/>
      <c r="O87" s="276"/>
      <c r="P87" s="277"/>
      <c r="Q87" s="75"/>
      <c r="R87" s="279">
        <f>+SUM(R78:R86)</f>
        <v>0</v>
      </c>
      <c r="S87" s="245" t="str">
        <f>+IF(OR(R87&lt;=0,R87&gt;$L87,COUNTIF(S78:S86,"error")&gt;0),"ERROR","OK")</f>
        <v>ERROR</v>
      </c>
      <c r="T87" s="45"/>
      <c r="V87" s="64"/>
      <c r="W87" s="64"/>
      <c r="X87" s="64"/>
      <c r="Y87" s="64"/>
      <c r="Z87" s="64"/>
      <c r="AA87" s="64"/>
      <c r="AB87" s="64"/>
      <c r="AC87" s="64"/>
      <c r="AD87" s="64"/>
      <c r="AE87" s="64"/>
      <c r="AF87" s="64"/>
    </row>
    <row r="88" spans="1:32" ht="31.95" customHeight="1" thickBot="1">
      <c r="A88" s="21"/>
      <c r="B88" s="60"/>
      <c r="C88" s="68"/>
      <c r="D88" s="360">
        <v>10</v>
      </c>
      <c r="E88" s="70"/>
      <c r="F88" s="70"/>
      <c r="G88" s="71" t="s">
        <v>264</v>
      </c>
      <c r="H88" s="72"/>
      <c r="I88" s="72"/>
      <c r="J88" s="72"/>
      <c r="K88" s="70"/>
      <c r="L88" s="73"/>
      <c r="M88" s="61"/>
      <c r="N88" s="60"/>
      <c r="O88" s="74"/>
      <c r="P88" s="75"/>
      <c r="Q88" s="75"/>
      <c r="R88" s="75"/>
      <c r="S88" s="243"/>
      <c r="T88" s="63"/>
      <c r="V88" s="64"/>
      <c r="W88" s="64"/>
      <c r="X88" s="64"/>
      <c r="Y88" s="64"/>
      <c r="Z88" s="64"/>
      <c r="AA88" s="64"/>
      <c r="AB88" s="64"/>
      <c r="AC88" s="64"/>
      <c r="AD88" s="64"/>
      <c r="AE88" s="64"/>
      <c r="AF88" s="64"/>
    </row>
    <row r="89" spans="1:32" ht="31.95" customHeight="1">
      <c r="A89" s="21"/>
      <c r="B89" s="60"/>
      <c r="C89" s="7">
        <v>6078</v>
      </c>
      <c r="D89" s="8">
        <v>10.000999999999999</v>
      </c>
      <c r="E89" s="9"/>
      <c r="F89" s="9"/>
      <c r="G89" s="344" t="s">
        <v>265</v>
      </c>
      <c r="H89" s="11" t="s">
        <v>23</v>
      </c>
      <c r="I89" s="11">
        <v>101</v>
      </c>
      <c r="J89" s="240">
        <v>175416</v>
      </c>
      <c r="K89" s="90">
        <v>250894</v>
      </c>
      <c r="L89" s="91">
        <v>25340294</v>
      </c>
      <c r="M89" s="300"/>
      <c r="N89" s="301"/>
      <c r="O89" s="79"/>
      <c r="P89" s="77">
        <f t="shared" ref="P89" si="34">ROUND(O89,0)</f>
        <v>0</v>
      </c>
      <c r="Q89" s="77">
        <f>+ROUND(P89*(1+$R$236),0)</f>
        <v>0</v>
      </c>
      <c r="R89" s="78">
        <f>ROUND((+Q89*$I89),0)</f>
        <v>0</v>
      </c>
      <c r="S89" s="244" t="str">
        <f>IF(OR(P89&lt;=0,P89&gt;$J89,Q89&lt;=0,Q89&gt;$K89,R89&lt;=0,R89&gt;$L89,$S$236="ERROR"),"ERROR","OK")</f>
        <v>ERROR</v>
      </c>
      <c r="T89" s="63"/>
      <c r="V89" s="64"/>
      <c r="W89" s="64"/>
      <c r="X89" s="64"/>
      <c r="Y89" s="64"/>
      <c r="Z89" s="64"/>
      <c r="AA89" s="64"/>
      <c r="AB89" s="64"/>
      <c r="AC89" s="64"/>
      <c r="AD89" s="64"/>
      <c r="AE89" s="64"/>
      <c r="AF89" s="64"/>
    </row>
    <row r="90" spans="1:32" ht="31.95" customHeight="1" thickBot="1">
      <c r="A90" s="21"/>
      <c r="B90" s="38"/>
      <c r="C90" s="13" t="s">
        <v>12</v>
      </c>
      <c r="D90" s="14"/>
      <c r="E90" s="15"/>
      <c r="F90" s="15"/>
      <c r="G90" s="16"/>
      <c r="H90" s="17"/>
      <c r="I90" s="17"/>
      <c r="J90" s="242"/>
      <c r="K90" s="80"/>
      <c r="L90" s="81">
        <f>SUM(L89:L89)</f>
        <v>25340294</v>
      </c>
      <c r="M90" s="268"/>
      <c r="N90" s="269"/>
      <c r="O90" s="276"/>
      <c r="P90" s="277"/>
      <c r="Q90" s="75"/>
      <c r="R90" s="279">
        <f>+SUM(R89:R89)</f>
        <v>0</v>
      </c>
      <c r="S90" s="245" t="str">
        <f>+IF(OR(R90&lt;=0,R90&gt;$L90,COUNTIF(S89:S89,"error")&gt;0),"ERROR","OK")</f>
        <v>ERROR</v>
      </c>
      <c r="T90" s="45"/>
      <c r="V90" s="64"/>
      <c r="W90" s="64"/>
      <c r="X90" s="64"/>
      <c r="Y90" s="64"/>
      <c r="Z90" s="64"/>
      <c r="AA90" s="64"/>
      <c r="AB90" s="64"/>
      <c r="AC90" s="64"/>
      <c r="AD90" s="64"/>
      <c r="AE90" s="64"/>
      <c r="AF90" s="64"/>
    </row>
    <row r="91" spans="1:32" ht="31.95" customHeight="1" thickBot="1">
      <c r="A91" s="21"/>
      <c r="B91" s="60"/>
      <c r="C91" s="68"/>
      <c r="D91" s="360">
        <v>11</v>
      </c>
      <c r="E91" s="70"/>
      <c r="F91" s="70"/>
      <c r="G91" s="71" t="s">
        <v>266</v>
      </c>
      <c r="H91" s="72"/>
      <c r="I91" s="72"/>
      <c r="J91" s="72"/>
      <c r="K91" s="70"/>
      <c r="L91" s="73"/>
      <c r="M91" s="61"/>
      <c r="N91" s="60"/>
      <c r="O91" s="74"/>
      <c r="P91" s="75"/>
      <c r="Q91" s="75"/>
      <c r="R91" s="75"/>
      <c r="S91" s="243"/>
      <c r="T91" s="63"/>
      <c r="V91" s="64"/>
      <c r="W91" s="64"/>
      <c r="X91" s="64"/>
      <c r="Y91" s="64"/>
      <c r="Z91" s="64"/>
      <c r="AA91" s="64"/>
      <c r="AB91" s="64"/>
      <c r="AC91" s="64"/>
      <c r="AD91" s="64"/>
      <c r="AE91" s="64"/>
      <c r="AF91" s="64"/>
    </row>
    <row r="92" spans="1:32" ht="48" customHeight="1">
      <c r="A92" s="21"/>
      <c r="B92" s="60"/>
      <c r="C92" s="7">
        <v>4830</v>
      </c>
      <c r="D92" s="8">
        <v>11.000999999999999</v>
      </c>
      <c r="E92" s="9"/>
      <c r="F92" s="9"/>
      <c r="G92" s="344" t="s">
        <v>231</v>
      </c>
      <c r="H92" s="11" t="s">
        <v>23</v>
      </c>
      <c r="I92" s="11">
        <v>69</v>
      </c>
      <c r="J92" s="240">
        <v>10564</v>
      </c>
      <c r="K92" s="90">
        <v>15109</v>
      </c>
      <c r="L92" s="91">
        <v>1042521</v>
      </c>
      <c r="M92" s="300"/>
      <c r="N92" s="301"/>
      <c r="O92" s="79"/>
      <c r="P92" s="77">
        <f t="shared" ref="P92:P107" si="35">ROUND(O92,0)</f>
        <v>0</v>
      </c>
      <c r="Q92" s="77">
        <f>+ROUND(P92*(1+$R$236),0)</f>
        <v>0</v>
      </c>
      <c r="R92" s="78">
        <f>ROUND((+Q92*$I92),0)</f>
        <v>0</v>
      </c>
      <c r="S92" s="244" t="str">
        <f t="shared" ref="S92:S107" si="36">IF(OR(P92&lt;=0,P92&gt;$J92,Q92&lt;=0,Q92&gt;$K92,R92&lt;=0,R92&gt;$L92,$S$236="ERROR"),"ERROR","OK")</f>
        <v>ERROR</v>
      </c>
      <c r="T92" s="63"/>
      <c r="V92" s="64"/>
      <c r="W92" s="64"/>
      <c r="X92" s="64"/>
      <c r="Y92" s="64"/>
      <c r="Z92" s="64"/>
      <c r="AA92" s="64"/>
      <c r="AB92" s="64"/>
      <c r="AC92" s="64"/>
      <c r="AD92" s="64"/>
      <c r="AE92" s="64"/>
      <c r="AF92" s="64"/>
    </row>
    <row r="93" spans="1:32" ht="64.05" customHeight="1">
      <c r="A93" s="21"/>
      <c r="B93" s="60"/>
      <c r="C93" s="7">
        <v>5207</v>
      </c>
      <c r="D93" s="8">
        <v>11.001999999999999</v>
      </c>
      <c r="E93" s="9"/>
      <c r="F93" s="9"/>
      <c r="G93" s="10" t="s">
        <v>232</v>
      </c>
      <c r="H93" s="11" t="s">
        <v>23</v>
      </c>
      <c r="I93" s="12">
        <v>133</v>
      </c>
      <c r="J93" s="241">
        <v>244968</v>
      </c>
      <c r="K93" s="90">
        <v>350373</v>
      </c>
      <c r="L93" s="91">
        <v>46599609</v>
      </c>
      <c r="M93" s="300"/>
      <c r="N93" s="301"/>
      <c r="O93" s="345"/>
      <c r="P93" s="77">
        <f t="shared" si="35"/>
        <v>0</v>
      </c>
      <c r="Q93" s="77">
        <f>+ROUND(P93*(1+$R$236),0)</f>
        <v>0</v>
      </c>
      <c r="R93" s="78">
        <f t="shared" ref="R93" si="37">ROUND((+Q93*$I93),0)</f>
        <v>0</v>
      </c>
      <c r="S93" s="244" t="str">
        <f t="shared" si="36"/>
        <v>ERROR</v>
      </c>
      <c r="T93" s="63"/>
      <c r="V93" s="64"/>
      <c r="W93" s="64"/>
      <c r="X93" s="64"/>
      <c r="Y93" s="64"/>
      <c r="Z93" s="64"/>
      <c r="AA93" s="64"/>
      <c r="AB93" s="64"/>
      <c r="AC93" s="64"/>
      <c r="AD93" s="64"/>
      <c r="AE93" s="64"/>
      <c r="AF93" s="64"/>
    </row>
    <row r="94" spans="1:32" ht="48" customHeight="1">
      <c r="A94" s="21"/>
      <c r="B94" s="60"/>
      <c r="C94" s="7">
        <v>5209</v>
      </c>
      <c r="D94" s="8">
        <v>11.002999999999998</v>
      </c>
      <c r="E94" s="9"/>
      <c r="F94" s="9"/>
      <c r="G94" s="10" t="s">
        <v>234</v>
      </c>
      <c r="H94" s="11" t="s">
        <v>23</v>
      </c>
      <c r="I94" s="12">
        <v>362</v>
      </c>
      <c r="J94" s="241">
        <v>80208</v>
      </c>
      <c r="K94" s="90">
        <v>114720</v>
      </c>
      <c r="L94" s="91">
        <v>41528640</v>
      </c>
      <c r="M94" s="300"/>
      <c r="N94" s="301"/>
      <c r="O94" s="79"/>
      <c r="P94" s="77">
        <f t="shared" si="35"/>
        <v>0</v>
      </c>
      <c r="Q94" s="77">
        <f>+ROUND(P94*(1+$R$236),0)</f>
        <v>0</v>
      </c>
      <c r="R94" s="78">
        <f t="shared" ref="R94" si="38">ROUND((+Q94*$I94),0)</f>
        <v>0</v>
      </c>
      <c r="S94" s="244" t="str">
        <f t="shared" si="36"/>
        <v>ERROR</v>
      </c>
      <c r="T94" s="63"/>
      <c r="V94" s="64"/>
      <c r="W94" s="64"/>
      <c r="X94" s="64"/>
      <c r="Y94" s="64"/>
      <c r="Z94" s="64"/>
      <c r="AA94" s="64"/>
      <c r="AB94" s="64"/>
      <c r="AC94" s="64"/>
      <c r="AD94" s="64"/>
      <c r="AE94" s="64"/>
      <c r="AF94" s="64"/>
    </row>
    <row r="95" spans="1:32" ht="31.95" customHeight="1">
      <c r="A95" s="21"/>
      <c r="B95" s="60"/>
      <c r="C95" s="7">
        <v>4759</v>
      </c>
      <c r="D95" s="8">
        <v>11.003999999999998</v>
      </c>
      <c r="E95" s="9"/>
      <c r="F95" s="9"/>
      <c r="G95" s="10" t="s">
        <v>238</v>
      </c>
      <c r="H95" s="11" t="s">
        <v>29</v>
      </c>
      <c r="I95" s="12">
        <v>389</v>
      </c>
      <c r="J95" s="241">
        <v>55222</v>
      </c>
      <c r="K95" s="90">
        <v>78983</v>
      </c>
      <c r="L95" s="91">
        <v>30724387</v>
      </c>
      <c r="M95" s="300"/>
      <c r="N95" s="301"/>
      <c r="O95" s="79"/>
      <c r="P95" s="77">
        <f t="shared" ref="P95:P106" si="39">ROUND(O95,0)</f>
        <v>0</v>
      </c>
      <c r="Q95" s="77">
        <f t="shared" ref="Q95:Q106" si="40">+ROUND(P95*(1+$R$236),0)</f>
        <v>0</v>
      </c>
      <c r="R95" s="78">
        <f t="shared" ref="R95:R106" si="41">ROUND((+Q95*$I95),0)</f>
        <v>0</v>
      </c>
      <c r="S95" s="244" t="str">
        <f t="shared" si="36"/>
        <v>ERROR</v>
      </c>
      <c r="T95" s="63"/>
      <c r="V95" s="64"/>
      <c r="W95" s="64"/>
      <c r="X95" s="64"/>
      <c r="Y95" s="64"/>
      <c r="Z95" s="64"/>
      <c r="AA95" s="64"/>
      <c r="AB95" s="64"/>
      <c r="AC95" s="64"/>
      <c r="AD95" s="64"/>
      <c r="AE95" s="64"/>
      <c r="AF95" s="64"/>
    </row>
    <row r="96" spans="1:32" ht="31.95" customHeight="1">
      <c r="A96" s="21"/>
      <c r="B96" s="60"/>
      <c r="C96" s="7">
        <v>4581</v>
      </c>
      <c r="D96" s="8">
        <v>11.004999999999997</v>
      </c>
      <c r="E96" s="9"/>
      <c r="F96" s="9"/>
      <c r="G96" s="10" t="s">
        <v>98</v>
      </c>
      <c r="H96" s="11" t="s">
        <v>23</v>
      </c>
      <c r="I96" s="12">
        <v>556</v>
      </c>
      <c r="J96" s="241">
        <v>3081</v>
      </c>
      <c r="K96" s="90">
        <v>4407</v>
      </c>
      <c r="L96" s="91">
        <v>2450292</v>
      </c>
      <c r="M96" s="300"/>
      <c r="N96" s="301"/>
      <c r="O96" s="79"/>
      <c r="P96" s="77">
        <f t="shared" si="39"/>
        <v>0</v>
      </c>
      <c r="Q96" s="77">
        <f t="shared" si="40"/>
        <v>0</v>
      </c>
      <c r="R96" s="78">
        <f t="shared" si="41"/>
        <v>0</v>
      </c>
      <c r="S96" s="244" t="str">
        <f t="shared" si="36"/>
        <v>ERROR</v>
      </c>
      <c r="T96" s="63"/>
      <c r="V96" s="64"/>
      <c r="W96" s="64"/>
      <c r="X96" s="64"/>
      <c r="Y96" s="64"/>
      <c r="Z96" s="64"/>
      <c r="AA96" s="64"/>
      <c r="AB96" s="64"/>
      <c r="AC96" s="64"/>
      <c r="AD96" s="64"/>
      <c r="AE96" s="64"/>
      <c r="AF96" s="64"/>
    </row>
    <row r="97" spans="1:32" ht="31.95" customHeight="1">
      <c r="A97" s="21"/>
      <c r="B97" s="60"/>
      <c r="C97" s="7">
        <v>3464</v>
      </c>
      <c r="D97" s="8">
        <v>11.005999999999997</v>
      </c>
      <c r="E97" s="9"/>
      <c r="F97" s="9"/>
      <c r="G97" s="10" t="s">
        <v>93</v>
      </c>
      <c r="H97" s="11" t="s">
        <v>30</v>
      </c>
      <c r="I97" s="12">
        <v>278</v>
      </c>
      <c r="J97" s="241">
        <v>49473</v>
      </c>
      <c r="K97" s="90">
        <v>70760</v>
      </c>
      <c r="L97" s="91">
        <v>19671280</v>
      </c>
      <c r="M97" s="300"/>
      <c r="N97" s="301"/>
      <c r="O97" s="79"/>
      <c r="P97" s="77">
        <f t="shared" si="39"/>
        <v>0</v>
      </c>
      <c r="Q97" s="77">
        <f t="shared" si="40"/>
        <v>0</v>
      </c>
      <c r="R97" s="78">
        <f t="shared" si="41"/>
        <v>0</v>
      </c>
      <c r="S97" s="244" t="str">
        <f t="shared" si="36"/>
        <v>ERROR</v>
      </c>
      <c r="T97" s="63"/>
      <c r="V97" s="64"/>
      <c r="W97" s="64"/>
      <c r="X97" s="64"/>
      <c r="Y97" s="64"/>
      <c r="Z97" s="64"/>
      <c r="AA97" s="64"/>
      <c r="AB97" s="64"/>
      <c r="AC97" s="64"/>
      <c r="AD97" s="64"/>
      <c r="AE97" s="64"/>
      <c r="AF97" s="64"/>
    </row>
    <row r="98" spans="1:32" ht="48" customHeight="1">
      <c r="A98" s="21"/>
      <c r="B98" s="60"/>
      <c r="C98" s="7">
        <v>5210</v>
      </c>
      <c r="D98" s="8">
        <v>11.006999999999996</v>
      </c>
      <c r="E98" s="9"/>
      <c r="F98" s="9"/>
      <c r="G98" s="10" t="s">
        <v>267</v>
      </c>
      <c r="H98" s="11" t="s">
        <v>23</v>
      </c>
      <c r="I98" s="12">
        <v>223</v>
      </c>
      <c r="J98" s="241">
        <v>81374</v>
      </c>
      <c r="K98" s="90">
        <v>116388</v>
      </c>
      <c r="L98" s="91">
        <v>25954524</v>
      </c>
      <c r="M98" s="300"/>
      <c r="N98" s="301"/>
      <c r="O98" s="79"/>
      <c r="P98" s="77">
        <f t="shared" si="39"/>
        <v>0</v>
      </c>
      <c r="Q98" s="77">
        <f t="shared" si="40"/>
        <v>0</v>
      </c>
      <c r="R98" s="78">
        <f t="shared" si="41"/>
        <v>0</v>
      </c>
      <c r="S98" s="244" t="str">
        <f t="shared" si="36"/>
        <v>ERROR</v>
      </c>
      <c r="T98" s="63"/>
      <c r="V98" s="64"/>
      <c r="W98" s="64"/>
      <c r="X98" s="64"/>
      <c r="Y98" s="64"/>
      <c r="Z98" s="64"/>
      <c r="AA98" s="64"/>
      <c r="AB98" s="64"/>
      <c r="AC98" s="64"/>
      <c r="AD98" s="64"/>
      <c r="AE98" s="64"/>
      <c r="AF98" s="64"/>
    </row>
    <row r="99" spans="1:32" ht="48" customHeight="1">
      <c r="A99" s="21"/>
      <c r="B99" s="60"/>
      <c r="C99" s="7">
        <v>6304</v>
      </c>
      <c r="D99" s="8">
        <v>11.007999999999996</v>
      </c>
      <c r="E99" s="9"/>
      <c r="F99" s="9"/>
      <c r="G99" s="10" t="s">
        <v>268</v>
      </c>
      <c r="H99" s="11" t="s">
        <v>23</v>
      </c>
      <c r="I99" s="12">
        <v>223</v>
      </c>
      <c r="J99" s="241">
        <v>9070</v>
      </c>
      <c r="K99" s="90">
        <v>12973</v>
      </c>
      <c r="L99" s="91">
        <v>2892979</v>
      </c>
      <c r="M99" s="300"/>
      <c r="N99" s="301"/>
      <c r="O99" s="79"/>
      <c r="P99" s="77">
        <f t="shared" si="39"/>
        <v>0</v>
      </c>
      <c r="Q99" s="77">
        <f t="shared" si="40"/>
        <v>0</v>
      </c>
      <c r="R99" s="78">
        <f t="shared" si="41"/>
        <v>0</v>
      </c>
      <c r="S99" s="244" t="str">
        <f t="shared" si="36"/>
        <v>ERROR</v>
      </c>
      <c r="T99" s="63"/>
      <c r="V99" s="64"/>
      <c r="W99" s="64"/>
      <c r="X99" s="64"/>
      <c r="Y99" s="64"/>
      <c r="Z99" s="64"/>
      <c r="AA99" s="64"/>
      <c r="AB99" s="64"/>
      <c r="AC99" s="64"/>
      <c r="AD99" s="64"/>
      <c r="AE99" s="64"/>
      <c r="AF99" s="64"/>
    </row>
    <row r="100" spans="1:32" ht="79.95" customHeight="1">
      <c r="A100" s="21"/>
      <c r="B100" s="60"/>
      <c r="C100" s="7">
        <v>6249</v>
      </c>
      <c r="D100" s="8">
        <v>11.008999999999995</v>
      </c>
      <c r="E100" s="9"/>
      <c r="F100" s="9"/>
      <c r="G100" s="10" t="s">
        <v>269</v>
      </c>
      <c r="H100" s="11" t="s">
        <v>221</v>
      </c>
      <c r="I100" s="12">
        <v>601</v>
      </c>
      <c r="J100" s="241">
        <v>2299</v>
      </c>
      <c r="K100" s="90">
        <v>3288</v>
      </c>
      <c r="L100" s="91">
        <v>1976088</v>
      </c>
      <c r="M100" s="300"/>
      <c r="N100" s="301"/>
      <c r="O100" s="79"/>
      <c r="P100" s="77">
        <f t="shared" si="39"/>
        <v>0</v>
      </c>
      <c r="Q100" s="77">
        <f t="shared" si="40"/>
        <v>0</v>
      </c>
      <c r="R100" s="78">
        <f t="shared" si="41"/>
        <v>0</v>
      </c>
      <c r="S100" s="244" t="str">
        <f t="shared" si="36"/>
        <v>ERROR</v>
      </c>
      <c r="T100" s="63"/>
      <c r="V100" s="64"/>
      <c r="W100" s="64"/>
      <c r="X100" s="64"/>
      <c r="Y100" s="64"/>
      <c r="Z100" s="64"/>
      <c r="AA100" s="64"/>
      <c r="AB100" s="64"/>
      <c r="AC100" s="64"/>
      <c r="AD100" s="64"/>
      <c r="AE100" s="64"/>
      <c r="AF100" s="64"/>
    </row>
    <row r="101" spans="1:32" ht="64.05" customHeight="1">
      <c r="A101" s="21"/>
      <c r="B101" s="60"/>
      <c r="C101" s="7">
        <v>6263</v>
      </c>
      <c r="D101" s="8">
        <v>11.009999999999994</v>
      </c>
      <c r="E101" s="9"/>
      <c r="F101" s="9"/>
      <c r="G101" s="10" t="s">
        <v>270</v>
      </c>
      <c r="H101" s="11" t="s">
        <v>23</v>
      </c>
      <c r="I101" s="12">
        <v>12</v>
      </c>
      <c r="J101" s="241">
        <v>12135</v>
      </c>
      <c r="K101" s="90">
        <v>17356</v>
      </c>
      <c r="L101" s="91">
        <v>208272</v>
      </c>
      <c r="M101" s="300"/>
      <c r="N101" s="301"/>
      <c r="O101" s="79"/>
      <c r="P101" s="77">
        <f t="shared" si="39"/>
        <v>0</v>
      </c>
      <c r="Q101" s="77">
        <f t="shared" si="40"/>
        <v>0</v>
      </c>
      <c r="R101" s="78">
        <f t="shared" si="41"/>
        <v>0</v>
      </c>
      <c r="S101" s="244" t="str">
        <f t="shared" si="36"/>
        <v>ERROR</v>
      </c>
      <c r="T101" s="63"/>
      <c r="V101" s="64"/>
      <c r="W101" s="64"/>
      <c r="X101" s="64"/>
      <c r="Y101" s="64"/>
      <c r="Z101" s="64"/>
      <c r="AA101" s="64"/>
      <c r="AB101" s="64"/>
      <c r="AC101" s="64"/>
      <c r="AD101" s="64"/>
      <c r="AE101" s="64"/>
      <c r="AF101" s="64"/>
    </row>
    <row r="102" spans="1:32" ht="31.95" customHeight="1">
      <c r="A102" s="21"/>
      <c r="B102" s="60"/>
      <c r="C102" s="7">
        <v>4135</v>
      </c>
      <c r="D102" s="8">
        <v>11.010999999999994</v>
      </c>
      <c r="E102" s="9"/>
      <c r="F102" s="9"/>
      <c r="G102" s="10" t="s">
        <v>224</v>
      </c>
      <c r="H102" s="11" t="s">
        <v>30</v>
      </c>
      <c r="I102" s="12">
        <v>6</v>
      </c>
      <c r="J102" s="241">
        <v>687075</v>
      </c>
      <c r="K102" s="90">
        <v>982710</v>
      </c>
      <c r="L102" s="91">
        <v>5896260</v>
      </c>
      <c r="M102" s="300"/>
      <c r="N102" s="301"/>
      <c r="O102" s="79"/>
      <c r="P102" s="77">
        <f t="shared" si="39"/>
        <v>0</v>
      </c>
      <c r="Q102" s="77">
        <f t="shared" si="40"/>
        <v>0</v>
      </c>
      <c r="R102" s="78">
        <f t="shared" si="41"/>
        <v>0</v>
      </c>
      <c r="S102" s="244" t="str">
        <f t="shared" si="36"/>
        <v>ERROR</v>
      </c>
      <c r="T102" s="63"/>
      <c r="V102" s="64"/>
      <c r="W102" s="64"/>
      <c r="X102" s="64"/>
      <c r="Y102" s="64"/>
      <c r="Z102" s="64"/>
      <c r="AA102" s="64"/>
      <c r="AB102" s="64"/>
      <c r="AC102" s="64"/>
      <c r="AD102" s="64"/>
      <c r="AE102" s="64"/>
      <c r="AF102" s="64"/>
    </row>
    <row r="103" spans="1:32" ht="64.05" customHeight="1">
      <c r="A103" s="21"/>
      <c r="B103" s="60"/>
      <c r="C103" s="7">
        <v>9323</v>
      </c>
      <c r="D103" s="8">
        <v>11.011999999999993</v>
      </c>
      <c r="E103" s="9"/>
      <c r="F103" s="9"/>
      <c r="G103" s="10" t="s">
        <v>242</v>
      </c>
      <c r="H103" s="11" t="s">
        <v>23</v>
      </c>
      <c r="I103" s="12">
        <v>1848</v>
      </c>
      <c r="J103" s="241">
        <v>2531323</v>
      </c>
      <c r="K103" s="90">
        <v>3620501</v>
      </c>
      <c r="L103" s="91">
        <v>6690685848</v>
      </c>
      <c r="M103" s="300"/>
      <c r="N103" s="301"/>
      <c r="O103" s="79"/>
      <c r="P103" s="77">
        <f t="shared" si="39"/>
        <v>0</v>
      </c>
      <c r="Q103" s="77">
        <f t="shared" si="40"/>
        <v>0</v>
      </c>
      <c r="R103" s="78">
        <f t="shared" si="41"/>
        <v>0</v>
      </c>
      <c r="S103" s="244" t="str">
        <f t="shared" si="36"/>
        <v>ERROR</v>
      </c>
      <c r="T103" s="63"/>
      <c r="V103" s="64"/>
      <c r="W103" s="64"/>
      <c r="X103" s="64"/>
      <c r="Y103" s="64"/>
      <c r="Z103" s="64"/>
      <c r="AA103" s="64"/>
      <c r="AB103" s="64"/>
      <c r="AC103" s="64"/>
      <c r="AD103" s="64"/>
      <c r="AE103" s="64"/>
      <c r="AF103" s="64"/>
    </row>
    <row r="104" spans="1:32" ht="79.95" customHeight="1">
      <c r="A104" s="21"/>
      <c r="B104" s="60"/>
      <c r="C104" s="7">
        <v>9326</v>
      </c>
      <c r="D104" s="8">
        <v>11.012999999999993</v>
      </c>
      <c r="E104" s="9"/>
      <c r="F104" s="9"/>
      <c r="G104" s="10" t="s">
        <v>241</v>
      </c>
      <c r="H104" s="11" t="s">
        <v>29</v>
      </c>
      <c r="I104" s="12">
        <v>297</v>
      </c>
      <c r="J104" s="241">
        <v>1419884</v>
      </c>
      <c r="K104" s="90">
        <v>2030832</v>
      </c>
      <c r="L104" s="91">
        <v>603157104</v>
      </c>
      <c r="M104" s="300"/>
      <c r="N104" s="301"/>
      <c r="O104" s="79"/>
      <c r="P104" s="77">
        <f t="shared" si="39"/>
        <v>0</v>
      </c>
      <c r="Q104" s="77">
        <f t="shared" si="40"/>
        <v>0</v>
      </c>
      <c r="R104" s="78">
        <f t="shared" si="41"/>
        <v>0</v>
      </c>
      <c r="S104" s="244" t="str">
        <f t="shared" si="36"/>
        <v>ERROR</v>
      </c>
      <c r="T104" s="63"/>
      <c r="V104" s="64"/>
      <c r="W104" s="64"/>
      <c r="X104" s="64"/>
      <c r="Y104" s="64"/>
      <c r="Z104" s="64"/>
      <c r="AA104" s="64"/>
      <c r="AB104" s="64"/>
      <c r="AC104" s="64"/>
      <c r="AD104" s="64"/>
      <c r="AE104" s="64"/>
      <c r="AF104" s="64"/>
    </row>
    <row r="105" spans="1:32" ht="31.95" customHeight="1">
      <c r="A105" s="21"/>
      <c r="B105" s="60"/>
      <c r="C105" s="7">
        <v>8611</v>
      </c>
      <c r="D105" s="8">
        <v>11.013999999999992</v>
      </c>
      <c r="E105" s="9"/>
      <c r="F105" s="9"/>
      <c r="G105" s="10" t="s">
        <v>251</v>
      </c>
      <c r="H105" s="11" t="s">
        <v>249</v>
      </c>
      <c r="I105" s="12">
        <v>35</v>
      </c>
      <c r="J105" s="241">
        <v>5105</v>
      </c>
      <c r="K105" s="90">
        <v>7302</v>
      </c>
      <c r="L105" s="91">
        <v>255570</v>
      </c>
      <c r="M105" s="300"/>
      <c r="N105" s="301"/>
      <c r="O105" s="79"/>
      <c r="P105" s="77">
        <f t="shared" si="39"/>
        <v>0</v>
      </c>
      <c r="Q105" s="77">
        <f t="shared" si="40"/>
        <v>0</v>
      </c>
      <c r="R105" s="78">
        <f t="shared" si="41"/>
        <v>0</v>
      </c>
      <c r="S105" s="244" t="str">
        <f t="shared" si="36"/>
        <v>ERROR</v>
      </c>
      <c r="T105" s="63"/>
      <c r="V105" s="64"/>
      <c r="W105" s="64"/>
      <c r="X105" s="64"/>
      <c r="Y105" s="64"/>
      <c r="Z105" s="64"/>
      <c r="AA105" s="64"/>
      <c r="AB105" s="64"/>
      <c r="AC105" s="64"/>
      <c r="AD105" s="64"/>
      <c r="AE105" s="64"/>
      <c r="AF105" s="64"/>
    </row>
    <row r="106" spans="1:32" ht="108" customHeight="1">
      <c r="A106" s="21"/>
      <c r="B106" s="60"/>
      <c r="C106" s="7">
        <v>6297</v>
      </c>
      <c r="D106" s="8">
        <v>11.014999999999992</v>
      </c>
      <c r="E106" s="9"/>
      <c r="F106" s="9"/>
      <c r="G106" s="10" t="s">
        <v>271</v>
      </c>
      <c r="H106" s="11" t="s">
        <v>30</v>
      </c>
      <c r="I106" s="12">
        <v>12</v>
      </c>
      <c r="J106" s="241">
        <v>789215</v>
      </c>
      <c r="K106" s="90">
        <v>1128798</v>
      </c>
      <c r="L106" s="91">
        <v>13545576</v>
      </c>
      <c r="M106" s="300"/>
      <c r="N106" s="301"/>
      <c r="O106" s="79"/>
      <c r="P106" s="77">
        <f t="shared" si="39"/>
        <v>0</v>
      </c>
      <c r="Q106" s="77">
        <f t="shared" si="40"/>
        <v>0</v>
      </c>
      <c r="R106" s="78">
        <f t="shared" si="41"/>
        <v>0</v>
      </c>
      <c r="S106" s="244" t="str">
        <f t="shared" si="36"/>
        <v>ERROR</v>
      </c>
      <c r="T106" s="63"/>
      <c r="V106" s="64"/>
      <c r="W106" s="64"/>
      <c r="X106" s="64"/>
      <c r="Y106" s="64"/>
      <c r="Z106" s="64"/>
      <c r="AA106" s="64"/>
      <c r="AB106" s="64"/>
      <c r="AC106" s="64"/>
      <c r="AD106" s="64"/>
      <c r="AE106" s="64"/>
      <c r="AF106" s="64"/>
    </row>
    <row r="107" spans="1:32" ht="96" customHeight="1">
      <c r="A107" s="21"/>
      <c r="B107" s="60"/>
      <c r="C107" s="7">
        <v>6298</v>
      </c>
      <c r="D107" s="8">
        <v>11.015999999999991</v>
      </c>
      <c r="E107" s="9"/>
      <c r="F107" s="9"/>
      <c r="G107" s="10" t="s">
        <v>272</v>
      </c>
      <c r="H107" s="11" t="s">
        <v>30</v>
      </c>
      <c r="I107" s="12">
        <v>6</v>
      </c>
      <c r="J107" s="241">
        <v>696801</v>
      </c>
      <c r="K107" s="90">
        <v>996621</v>
      </c>
      <c r="L107" s="91">
        <v>5979726</v>
      </c>
      <c r="M107" s="300"/>
      <c r="N107" s="301"/>
      <c r="O107" s="79"/>
      <c r="P107" s="77">
        <f t="shared" si="35"/>
        <v>0</v>
      </c>
      <c r="Q107" s="77">
        <f>+ROUND(P107*(1+$R$236),0)</f>
        <v>0</v>
      </c>
      <c r="R107" s="78">
        <f>ROUND((+Q107*$I107),0)</f>
        <v>0</v>
      </c>
      <c r="S107" s="244" t="str">
        <f t="shared" si="36"/>
        <v>ERROR</v>
      </c>
      <c r="T107" s="63"/>
      <c r="V107" s="64"/>
      <c r="W107" s="64"/>
      <c r="X107" s="64"/>
      <c r="Y107" s="64"/>
      <c r="Z107" s="64"/>
      <c r="AA107" s="64"/>
      <c r="AB107" s="64"/>
      <c r="AC107" s="64"/>
      <c r="AD107" s="64"/>
      <c r="AE107" s="64"/>
      <c r="AF107" s="64"/>
    </row>
    <row r="108" spans="1:32" ht="31.95" customHeight="1" thickBot="1">
      <c r="A108" s="21"/>
      <c r="B108" s="38"/>
      <c r="C108" s="13" t="s">
        <v>12</v>
      </c>
      <c r="D108" s="14"/>
      <c r="E108" s="15"/>
      <c r="F108" s="15"/>
      <c r="G108" s="16"/>
      <c r="H108" s="17"/>
      <c r="I108" s="17"/>
      <c r="J108" s="242"/>
      <c r="K108" s="80"/>
      <c r="L108" s="81">
        <f>SUM(L92:L107)</f>
        <v>7492568676</v>
      </c>
      <c r="M108" s="268"/>
      <c r="N108" s="269"/>
      <c r="O108" s="276"/>
      <c r="P108" s="277"/>
      <c r="Q108" s="75"/>
      <c r="R108" s="279">
        <f>+SUM(R92:R107)</f>
        <v>0</v>
      </c>
      <c r="S108" s="245" t="str">
        <f>+IF(OR(R108&lt;=0,R108&gt;$L108,COUNTIF(S92:S107,"error")&gt;0),"ERROR","OK")</f>
        <v>ERROR</v>
      </c>
      <c r="T108" s="45"/>
      <c r="V108" s="64"/>
      <c r="W108" s="64"/>
      <c r="X108" s="64"/>
      <c r="Y108" s="64"/>
      <c r="Z108" s="64"/>
      <c r="AA108" s="64"/>
      <c r="AB108" s="64"/>
      <c r="AC108" s="64"/>
      <c r="AD108" s="64"/>
      <c r="AE108" s="64"/>
      <c r="AF108" s="64"/>
    </row>
    <row r="109" spans="1:32" ht="31.95" customHeight="1" thickBot="1">
      <c r="A109" s="21"/>
      <c r="B109" s="60"/>
      <c r="C109" s="68"/>
      <c r="D109" s="360"/>
      <c r="E109" s="70"/>
      <c r="F109" s="70"/>
      <c r="G109" s="71" t="s">
        <v>273</v>
      </c>
      <c r="H109" s="72"/>
      <c r="I109" s="72"/>
      <c r="J109" s="72"/>
      <c r="K109" s="70"/>
      <c r="L109" s="73"/>
      <c r="M109" s="61"/>
      <c r="N109" s="60"/>
      <c r="O109" s="74"/>
      <c r="P109" s="75"/>
      <c r="Q109" s="75"/>
      <c r="R109" s="75"/>
      <c r="S109" s="243"/>
      <c r="T109" s="63"/>
      <c r="V109" s="64"/>
      <c r="W109" s="64"/>
      <c r="X109" s="64"/>
      <c r="Y109" s="64"/>
      <c r="Z109" s="64"/>
      <c r="AA109" s="64"/>
      <c r="AB109" s="64"/>
      <c r="AC109" s="64"/>
      <c r="AD109" s="64"/>
      <c r="AE109" s="64"/>
      <c r="AF109" s="64"/>
    </row>
    <row r="110" spans="1:32" ht="31.95" customHeight="1" thickBot="1">
      <c r="A110" s="21"/>
      <c r="B110" s="38"/>
      <c r="C110" s="83"/>
      <c r="D110" s="361">
        <v>12</v>
      </c>
      <c r="E110" s="84"/>
      <c r="F110" s="84"/>
      <c r="G110" s="85" t="s">
        <v>102</v>
      </c>
      <c r="H110" s="86"/>
      <c r="I110" s="84"/>
      <c r="J110" s="87"/>
      <c r="K110" s="87"/>
      <c r="L110" s="88"/>
      <c r="M110" s="268"/>
      <c r="N110" s="269"/>
      <c r="O110" s="278"/>
      <c r="P110" s="266"/>
      <c r="Q110" s="75"/>
      <c r="R110" s="266"/>
      <c r="S110" s="267"/>
      <c r="T110" s="45"/>
      <c r="V110" s="64"/>
      <c r="W110" s="64"/>
      <c r="X110" s="64"/>
      <c r="Y110" s="64"/>
      <c r="Z110" s="64"/>
      <c r="AA110" s="64"/>
      <c r="AB110" s="64"/>
      <c r="AC110" s="64"/>
      <c r="AD110" s="64"/>
      <c r="AE110" s="64"/>
      <c r="AF110" s="64"/>
    </row>
    <row r="111" spans="1:32" ht="31.95" customHeight="1">
      <c r="A111" s="21"/>
      <c r="B111" s="38"/>
      <c r="C111" s="7"/>
      <c r="D111" s="8"/>
      <c r="E111" s="9"/>
      <c r="F111" s="9"/>
      <c r="G111" s="330" t="s">
        <v>106</v>
      </c>
      <c r="H111" s="11"/>
      <c r="I111" s="12"/>
      <c r="J111" s="241"/>
      <c r="K111" s="90"/>
      <c r="L111" s="91"/>
      <c r="M111" s="268"/>
      <c r="N111" s="269"/>
      <c r="O111" s="345"/>
      <c r="P111" s="331"/>
      <c r="Q111" s="331"/>
      <c r="R111" s="305"/>
      <c r="S111" s="244"/>
      <c r="T111" s="45"/>
      <c r="V111" s="64"/>
      <c r="W111" s="64"/>
      <c r="X111" s="64"/>
      <c r="Y111" s="64"/>
      <c r="Z111" s="64"/>
      <c r="AA111" s="64"/>
      <c r="AB111" s="64"/>
      <c r="AC111" s="64"/>
      <c r="AD111" s="64"/>
      <c r="AE111" s="64"/>
      <c r="AF111" s="64"/>
    </row>
    <row r="112" spans="1:32" ht="31.95" customHeight="1">
      <c r="A112" s="21"/>
      <c r="B112" s="38"/>
      <c r="C112" s="7"/>
      <c r="D112" s="8"/>
      <c r="E112" s="9"/>
      <c r="F112" s="9"/>
      <c r="G112" s="330" t="s">
        <v>103</v>
      </c>
      <c r="H112" s="11"/>
      <c r="I112" s="12"/>
      <c r="J112" s="241"/>
      <c r="K112" s="90"/>
      <c r="L112" s="91"/>
      <c r="M112" s="268"/>
      <c r="N112" s="269"/>
      <c r="O112" s="345"/>
      <c r="P112" s="331"/>
      <c r="Q112" s="331"/>
      <c r="R112" s="305"/>
      <c r="S112" s="244"/>
      <c r="T112" s="45"/>
      <c r="V112" s="64"/>
      <c r="W112" s="64"/>
      <c r="X112" s="64"/>
      <c r="Y112" s="64"/>
      <c r="Z112" s="64"/>
      <c r="AA112" s="64"/>
      <c r="AB112" s="64"/>
      <c r="AC112" s="64"/>
      <c r="AD112" s="64"/>
      <c r="AE112" s="64"/>
      <c r="AF112" s="64"/>
    </row>
    <row r="113" spans="1:32" ht="31.95" customHeight="1">
      <c r="A113" s="21"/>
      <c r="B113" s="38"/>
      <c r="C113" s="7">
        <v>5167</v>
      </c>
      <c r="D113" s="8">
        <v>12.000999999999999</v>
      </c>
      <c r="E113" s="9"/>
      <c r="F113" s="9"/>
      <c r="G113" s="89" t="s">
        <v>104</v>
      </c>
      <c r="H113" s="11" t="s">
        <v>105</v>
      </c>
      <c r="I113" s="12">
        <v>96</v>
      </c>
      <c r="J113" s="241">
        <v>2605519</v>
      </c>
      <c r="K113" s="90">
        <v>3162761</v>
      </c>
      <c r="L113" s="91">
        <v>303625056</v>
      </c>
      <c r="M113" s="268"/>
      <c r="N113" s="269"/>
      <c r="O113" s="82"/>
      <c r="P113" s="77">
        <f t="shared" ref="P113" si="42">ROUND(O113,0)</f>
        <v>0</v>
      </c>
      <c r="Q113" s="77">
        <f>+ROUND(P113*(1+$K$216),0)</f>
        <v>0</v>
      </c>
      <c r="R113" s="78">
        <f t="shared" ref="R113" si="43">ROUND((+Q113*$I113),0)</f>
        <v>0</v>
      </c>
      <c r="S113" s="244" t="str">
        <f>IF(OR(P113&lt;=0,P113&gt;$J113,Q113&lt;=0,Q113&gt;$K113,R113&lt;=0,R113&gt;$L113,$K$216&lt;&gt;0.21387),"ERROR","OK")</f>
        <v>ERROR</v>
      </c>
      <c r="T113" s="45"/>
      <c r="V113" s="64"/>
      <c r="W113" s="64"/>
      <c r="X113" s="64"/>
      <c r="Y113" s="64"/>
      <c r="Z113" s="64"/>
      <c r="AA113" s="64"/>
      <c r="AB113" s="64"/>
      <c r="AC113" s="64"/>
      <c r="AD113" s="64"/>
      <c r="AE113" s="64"/>
      <c r="AF113" s="64"/>
    </row>
    <row r="114" spans="1:32" ht="31.95" customHeight="1">
      <c r="A114" s="21"/>
      <c r="B114" s="38"/>
      <c r="C114" s="7"/>
      <c r="D114" s="8"/>
      <c r="E114" s="9"/>
      <c r="F114" s="9"/>
      <c r="G114" s="330" t="s">
        <v>108</v>
      </c>
      <c r="H114" s="11"/>
      <c r="I114" s="12"/>
      <c r="J114" s="241"/>
      <c r="K114" s="90"/>
      <c r="L114" s="91"/>
      <c r="M114" s="268"/>
      <c r="N114" s="269"/>
      <c r="O114" s="345"/>
      <c r="P114" s="331"/>
      <c r="Q114" s="331"/>
      <c r="R114" s="305"/>
      <c r="S114" s="244"/>
      <c r="T114" s="45"/>
      <c r="V114" s="64"/>
      <c r="W114" s="64"/>
      <c r="X114" s="64"/>
      <c r="Y114" s="64"/>
      <c r="Z114" s="64"/>
      <c r="AA114" s="64"/>
      <c r="AB114" s="64"/>
      <c r="AC114" s="64"/>
      <c r="AD114" s="64"/>
      <c r="AE114" s="64"/>
      <c r="AF114" s="64"/>
    </row>
    <row r="115" spans="1:32" ht="31.95" customHeight="1">
      <c r="A115" s="21"/>
      <c r="B115" s="38"/>
      <c r="C115" s="7">
        <v>12507</v>
      </c>
      <c r="D115" s="8">
        <v>12.001999999999999</v>
      </c>
      <c r="E115" s="9"/>
      <c r="F115" s="9"/>
      <c r="G115" s="89" t="s">
        <v>109</v>
      </c>
      <c r="H115" s="11" t="s">
        <v>94</v>
      </c>
      <c r="I115" s="12">
        <v>96</v>
      </c>
      <c r="J115" s="241">
        <v>720000</v>
      </c>
      <c r="K115" s="90">
        <v>873986</v>
      </c>
      <c r="L115" s="91">
        <v>83902656</v>
      </c>
      <c r="M115" s="268"/>
      <c r="N115" s="269"/>
      <c r="O115" s="345"/>
      <c r="P115" s="77">
        <f t="shared" ref="P115:P174" si="44">ROUND(O115,0)</f>
        <v>0</v>
      </c>
      <c r="Q115" s="77">
        <f t="shared" ref="Q115:Q174" si="45">+ROUND(P115*(1+$K$216),0)</f>
        <v>0</v>
      </c>
      <c r="R115" s="78">
        <f t="shared" ref="R115:R174" si="46">ROUND((+Q115*$I115),0)</f>
        <v>0</v>
      </c>
      <c r="S115" s="244" t="str">
        <f t="shared" ref="S115:S174" si="47">IF(OR(P115&lt;=0,P115&gt;$J115,Q115&lt;=0,Q115&gt;$K115,R115&lt;=0,R115&gt;$L115,$K$216&lt;&gt;0.21387),"ERROR","OK")</f>
        <v>ERROR</v>
      </c>
      <c r="T115" s="45"/>
      <c r="V115" s="64"/>
      <c r="W115" s="64"/>
      <c r="X115" s="64"/>
      <c r="Y115" s="64"/>
      <c r="Z115" s="64"/>
      <c r="AA115" s="64"/>
      <c r="AB115" s="64"/>
      <c r="AC115" s="64"/>
      <c r="AD115" s="64"/>
      <c r="AE115" s="64"/>
      <c r="AF115" s="64"/>
    </row>
    <row r="116" spans="1:32" ht="31.95" customHeight="1">
      <c r="A116" s="21"/>
      <c r="B116" s="38"/>
      <c r="C116" s="7">
        <v>4934</v>
      </c>
      <c r="D116" s="8">
        <v>12.002999999999998</v>
      </c>
      <c r="E116" s="9"/>
      <c r="F116" s="9"/>
      <c r="G116" s="89" t="s">
        <v>110</v>
      </c>
      <c r="H116" s="11" t="s">
        <v>94</v>
      </c>
      <c r="I116" s="12">
        <v>96</v>
      </c>
      <c r="J116" s="241">
        <v>170207</v>
      </c>
      <c r="K116" s="90">
        <v>206609</v>
      </c>
      <c r="L116" s="91">
        <v>19834464</v>
      </c>
      <c r="M116" s="268"/>
      <c r="N116" s="269"/>
      <c r="O116" s="345"/>
      <c r="P116" s="77">
        <f t="shared" si="44"/>
        <v>0</v>
      </c>
      <c r="Q116" s="77">
        <f t="shared" si="45"/>
        <v>0</v>
      </c>
      <c r="R116" s="78">
        <f t="shared" si="46"/>
        <v>0</v>
      </c>
      <c r="S116" s="244" t="str">
        <f t="shared" si="47"/>
        <v>ERROR</v>
      </c>
      <c r="T116" s="45"/>
      <c r="V116" s="64"/>
      <c r="W116" s="64"/>
      <c r="X116" s="64"/>
      <c r="Y116" s="64"/>
      <c r="Z116" s="64"/>
      <c r="AA116" s="64"/>
      <c r="AB116" s="64"/>
      <c r="AC116" s="64"/>
      <c r="AD116" s="64"/>
      <c r="AE116" s="64"/>
      <c r="AF116" s="64"/>
    </row>
    <row r="117" spans="1:32" ht="31.95" customHeight="1">
      <c r="A117" s="21"/>
      <c r="B117" s="38"/>
      <c r="C117" s="7">
        <v>10259</v>
      </c>
      <c r="D117" s="8">
        <v>12.003999999999998</v>
      </c>
      <c r="E117" s="9"/>
      <c r="F117" s="9"/>
      <c r="G117" s="89" t="s">
        <v>111</v>
      </c>
      <c r="H117" s="11" t="s">
        <v>23</v>
      </c>
      <c r="I117" s="12">
        <v>1592</v>
      </c>
      <c r="J117" s="241">
        <v>1985</v>
      </c>
      <c r="K117" s="90">
        <v>2410</v>
      </c>
      <c r="L117" s="91">
        <v>3836720</v>
      </c>
      <c r="M117" s="268"/>
      <c r="N117" s="269"/>
      <c r="O117" s="345"/>
      <c r="P117" s="77">
        <f t="shared" si="44"/>
        <v>0</v>
      </c>
      <c r="Q117" s="77">
        <f t="shared" si="45"/>
        <v>0</v>
      </c>
      <c r="R117" s="78">
        <f t="shared" si="46"/>
        <v>0</v>
      </c>
      <c r="S117" s="244" t="str">
        <f t="shared" si="47"/>
        <v>ERROR</v>
      </c>
      <c r="T117" s="45"/>
      <c r="V117" s="64"/>
      <c r="W117" s="64"/>
      <c r="X117" s="64"/>
      <c r="Y117" s="64"/>
      <c r="Z117" s="64"/>
      <c r="AA117" s="64"/>
      <c r="AB117" s="64"/>
      <c r="AC117" s="64"/>
      <c r="AD117" s="64"/>
      <c r="AE117" s="64"/>
      <c r="AF117" s="64"/>
    </row>
    <row r="118" spans="1:32" ht="31.95" customHeight="1">
      <c r="A118" s="21"/>
      <c r="B118" s="38"/>
      <c r="C118" s="7"/>
      <c r="D118" s="8"/>
      <c r="E118" s="9"/>
      <c r="F118" s="9"/>
      <c r="G118" s="330" t="s">
        <v>113</v>
      </c>
      <c r="H118" s="11"/>
      <c r="I118" s="12"/>
      <c r="J118" s="241"/>
      <c r="K118" s="90"/>
      <c r="L118" s="91"/>
      <c r="M118" s="268"/>
      <c r="N118" s="269"/>
      <c r="O118" s="345"/>
      <c r="P118" s="331"/>
      <c r="Q118" s="331"/>
      <c r="R118" s="305"/>
      <c r="S118" s="244"/>
      <c r="T118" s="45"/>
      <c r="V118" s="64"/>
      <c r="W118" s="64"/>
      <c r="X118" s="64"/>
      <c r="Y118" s="64"/>
      <c r="Z118" s="64"/>
      <c r="AA118" s="64"/>
      <c r="AB118" s="64"/>
      <c r="AC118" s="64"/>
      <c r="AD118" s="64"/>
      <c r="AE118" s="64"/>
      <c r="AF118" s="64"/>
    </row>
    <row r="119" spans="1:32" ht="48" customHeight="1">
      <c r="A119" s="21"/>
      <c r="B119" s="38"/>
      <c r="C119" s="7">
        <v>5166</v>
      </c>
      <c r="D119" s="8">
        <v>12.004999999999997</v>
      </c>
      <c r="E119" s="9"/>
      <c r="F119" s="9"/>
      <c r="G119" s="89" t="s">
        <v>114</v>
      </c>
      <c r="H119" s="11" t="s">
        <v>115</v>
      </c>
      <c r="I119" s="12">
        <v>6000</v>
      </c>
      <c r="J119" s="241">
        <v>6482</v>
      </c>
      <c r="K119" s="90">
        <v>7868</v>
      </c>
      <c r="L119" s="91">
        <v>47208000</v>
      </c>
      <c r="M119" s="268"/>
      <c r="N119" s="269"/>
      <c r="O119" s="345"/>
      <c r="P119" s="77">
        <f t="shared" si="44"/>
        <v>0</v>
      </c>
      <c r="Q119" s="77">
        <f t="shared" si="45"/>
        <v>0</v>
      </c>
      <c r="R119" s="78">
        <f t="shared" si="46"/>
        <v>0</v>
      </c>
      <c r="S119" s="244" t="str">
        <f t="shared" si="47"/>
        <v>ERROR</v>
      </c>
      <c r="T119" s="45"/>
      <c r="V119" s="64"/>
      <c r="W119" s="64"/>
      <c r="X119" s="64"/>
      <c r="Y119" s="64"/>
      <c r="Z119" s="64"/>
      <c r="AA119" s="64"/>
      <c r="AB119" s="64"/>
      <c r="AC119" s="64"/>
      <c r="AD119" s="64"/>
      <c r="AE119" s="64"/>
      <c r="AF119" s="64"/>
    </row>
    <row r="120" spans="1:32" ht="31.95" customHeight="1">
      <c r="A120" s="21"/>
      <c r="B120" s="38"/>
      <c r="C120" s="7"/>
      <c r="D120" s="8"/>
      <c r="E120" s="9"/>
      <c r="F120" s="9"/>
      <c r="G120" s="330" t="s">
        <v>117</v>
      </c>
      <c r="H120" s="11"/>
      <c r="I120" s="12"/>
      <c r="J120" s="241"/>
      <c r="K120" s="90"/>
      <c r="L120" s="91"/>
      <c r="M120" s="268"/>
      <c r="N120" s="269"/>
      <c r="O120" s="82"/>
      <c r="P120" s="331"/>
      <c r="Q120" s="331"/>
      <c r="R120" s="305"/>
      <c r="S120" s="244"/>
      <c r="T120" s="45"/>
      <c r="V120" s="64"/>
      <c r="W120" s="64"/>
      <c r="X120" s="64"/>
      <c r="Y120" s="64"/>
      <c r="Z120" s="64"/>
      <c r="AA120" s="64"/>
      <c r="AB120" s="64"/>
      <c r="AC120" s="64"/>
      <c r="AD120" s="64"/>
      <c r="AE120" s="64"/>
      <c r="AF120" s="64"/>
    </row>
    <row r="121" spans="1:32" ht="48" customHeight="1">
      <c r="A121" s="21"/>
      <c r="B121" s="38"/>
      <c r="C121" s="7">
        <v>5166</v>
      </c>
      <c r="D121" s="8">
        <v>12.005999999999997</v>
      </c>
      <c r="E121" s="9"/>
      <c r="F121" s="9"/>
      <c r="G121" s="89" t="s">
        <v>114</v>
      </c>
      <c r="H121" s="11" t="s">
        <v>115</v>
      </c>
      <c r="I121" s="12">
        <v>1000</v>
      </c>
      <c r="J121" s="241">
        <v>6482</v>
      </c>
      <c r="K121" s="90">
        <v>7868</v>
      </c>
      <c r="L121" s="91">
        <v>7868000</v>
      </c>
      <c r="M121" s="268"/>
      <c r="N121" s="269"/>
      <c r="O121" s="345"/>
      <c r="P121" s="77">
        <f t="shared" si="44"/>
        <v>0</v>
      </c>
      <c r="Q121" s="77">
        <f t="shared" si="45"/>
        <v>0</v>
      </c>
      <c r="R121" s="78">
        <f t="shared" si="46"/>
        <v>0</v>
      </c>
      <c r="S121" s="244" t="str">
        <f t="shared" si="47"/>
        <v>ERROR</v>
      </c>
      <c r="T121" s="45"/>
      <c r="V121" s="64"/>
      <c r="W121" s="64"/>
      <c r="X121" s="64"/>
      <c r="Y121" s="64"/>
      <c r="Z121" s="64"/>
      <c r="AA121" s="64"/>
      <c r="AB121" s="64"/>
      <c r="AC121" s="64"/>
      <c r="AD121" s="64"/>
      <c r="AE121" s="64"/>
      <c r="AF121" s="64"/>
    </row>
    <row r="122" spans="1:32" ht="31.95" customHeight="1">
      <c r="A122" s="21"/>
      <c r="B122" s="38"/>
      <c r="C122" s="7">
        <v>9290</v>
      </c>
      <c r="D122" s="8">
        <v>12.006999999999996</v>
      </c>
      <c r="E122" s="9"/>
      <c r="F122" s="9"/>
      <c r="G122" s="89" t="s">
        <v>118</v>
      </c>
      <c r="H122" s="11" t="s">
        <v>28</v>
      </c>
      <c r="I122" s="12">
        <v>24</v>
      </c>
      <c r="J122" s="241">
        <v>142496</v>
      </c>
      <c r="K122" s="90">
        <v>172972</v>
      </c>
      <c r="L122" s="91">
        <v>4151328</v>
      </c>
      <c r="M122" s="268"/>
      <c r="N122" s="269"/>
      <c r="O122" s="82"/>
      <c r="P122" s="77">
        <f t="shared" si="44"/>
        <v>0</v>
      </c>
      <c r="Q122" s="77">
        <f t="shared" si="45"/>
        <v>0</v>
      </c>
      <c r="R122" s="78">
        <f t="shared" si="46"/>
        <v>0</v>
      </c>
      <c r="S122" s="244" t="str">
        <f t="shared" si="47"/>
        <v>ERROR</v>
      </c>
      <c r="T122" s="45"/>
      <c r="V122" s="64"/>
      <c r="W122" s="64"/>
      <c r="X122" s="64"/>
      <c r="Y122" s="64"/>
      <c r="Z122" s="64"/>
      <c r="AA122" s="64"/>
      <c r="AB122" s="64"/>
      <c r="AC122" s="64"/>
      <c r="AD122" s="64"/>
      <c r="AE122" s="64"/>
      <c r="AF122" s="64"/>
    </row>
    <row r="123" spans="1:32" ht="31.95" customHeight="1">
      <c r="A123" s="21"/>
      <c r="B123" s="38"/>
      <c r="C123" s="7">
        <v>9280</v>
      </c>
      <c r="D123" s="8">
        <v>12.007999999999996</v>
      </c>
      <c r="E123" s="9"/>
      <c r="F123" s="9"/>
      <c r="G123" s="89" t="s">
        <v>119</v>
      </c>
      <c r="H123" s="11" t="s">
        <v>28</v>
      </c>
      <c r="I123" s="12">
        <v>480</v>
      </c>
      <c r="J123" s="241">
        <v>13475</v>
      </c>
      <c r="K123" s="90">
        <v>16357</v>
      </c>
      <c r="L123" s="91">
        <v>7851360</v>
      </c>
      <c r="M123" s="268"/>
      <c r="N123" s="269"/>
      <c r="O123" s="82"/>
      <c r="P123" s="77">
        <f t="shared" si="44"/>
        <v>0</v>
      </c>
      <c r="Q123" s="77">
        <f t="shared" si="45"/>
        <v>0</v>
      </c>
      <c r="R123" s="78">
        <f t="shared" si="46"/>
        <v>0</v>
      </c>
      <c r="S123" s="244" t="str">
        <f t="shared" si="47"/>
        <v>ERROR</v>
      </c>
      <c r="T123" s="45"/>
      <c r="V123" s="64"/>
      <c r="W123" s="64"/>
      <c r="X123" s="64"/>
      <c r="Y123" s="64"/>
      <c r="Z123" s="64"/>
      <c r="AA123" s="64"/>
      <c r="AB123" s="64"/>
      <c r="AC123" s="64"/>
      <c r="AD123" s="64"/>
      <c r="AE123" s="64"/>
      <c r="AF123" s="64"/>
    </row>
    <row r="124" spans="1:32" ht="31.95" customHeight="1">
      <c r="A124" s="21"/>
      <c r="B124" s="38"/>
      <c r="C124" s="7"/>
      <c r="D124" s="8"/>
      <c r="E124" s="9"/>
      <c r="F124" s="9"/>
      <c r="G124" s="330" t="s">
        <v>120</v>
      </c>
      <c r="H124" s="11"/>
      <c r="I124" s="12"/>
      <c r="J124" s="241"/>
      <c r="K124" s="90"/>
      <c r="L124" s="91"/>
      <c r="M124" s="268"/>
      <c r="N124" s="269"/>
      <c r="O124" s="82"/>
      <c r="P124" s="331"/>
      <c r="Q124" s="331"/>
      <c r="R124" s="305"/>
      <c r="S124" s="244"/>
      <c r="T124" s="45"/>
      <c r="V124" s="64"/>
      <c r="W124" s="64"/>
      <c r="X124" s="64"/>
      <c r="Y124" s="64"/>
      <c r="Z124" s="64"/>
      <c r="AA124" s="64"/>
      <c r="AB124" s="64"/>
      <c r="AC124" s="64"/>
      <c r="AD124" s="64"/>
      <c r="AE124" s="64"/>
      <c r="AF124" s="64"/>
    </row>
    <row r="125" spans="1:32" ht="48" customHeight="1">
      <c r="A125" s="21"/>
      <c r="B125" s="38"/>
      <c r="C125" s="7">
        <v>4945</v>
      </c>
      <c r="D125" s="8">
        <v>12.008999999999995</v>
      </c>
      <c r="E125" s="9"/>
      <c r="F125" s="9"/>
      <c r="G125" s="89" t="s">
        <v>121</v>
      </c>
      <c r="H125" s="11" t="s">
        <v>122</v>
      </c>
      <c r="I125" s="12">
        <v>3000</v>
      </c>
      <c r="J125" s="241">
        <v>12409</v>
      </c>
      <c r="K125" s="90">
        <v>15063</v>
      </c>
      <c r="L125" s="91">
        <v>45189000</v>
      </c>
      <c r="M125" s="268"/>
      <c r="N125" s="269"/>
      <c r="O125" s="345"/>
      <c r="P125" s="77">
        <f t="shared" si="44"/>
        <v>0</v>
      </c>
      <c r="Q125" s="77">
        <f t="shared" si="45"/>
        <v>0</v>
      </c>
      <c r="R125" s="78">
        <f t="shared" si="46"/>
        <v>0</v>
      </c>
      <c r="S125" s="244" t="str">
        <f t="shared" si="47"/>
        <v>ERROR</v>
      </c>
      <c r="T125" s="45"/>
      <c r="V125" s="64"/>
      <c r="W125" s="64"/>
      <c r="X125" s="64"/>
      <c r="Y125" s="64"/>
      <c r="Z125" s="64"/>
      <c r="AA125" s="64"/>
      <c r="AB125" s="64"/>
      <c r="AC125" s="64"/>
      <c r="AD125" s="64"/>
      <c r="AE125" s="64"/>
      <c r="AF125" s="64"/>
    </row>
    <row r="126" spans="1:32" ht="31.95" customHeight="1">
      <c r="A126" s="21"/>
      <c r="B126" s="38"/>
      <c r="C126" s="7">
        <v>7556</v>
      </c>
      <c r="D126" s="8">
        <v>12.009999999999994</v>
      </c>
      <c r="E126" s="9"/>
      <c r="F126" s="9"/>
      <c r="G126" s="89" t="s">
        <v>123</v>
      </c>
      <c r="H126" s="11" t="s">
        <v>23</v>
      </c>
      <c r="I126" s="12">
        <v>4500</v>
      </c>
      <c r="J126" s="241">
        <v>1728</v>
      </c>
      <c r="K126" s="90">
        <v>2098</v>
      </c>
      <c r="L126" s="91">
        <v>9441000</v>
      </c>
      <c r="M126" s="268"/>
      <c r="N126" s="269"/>
      <c r="O126" s="82"/>
      <c r="P126" s="77">
        <f t="shared" si="44"/>
        <v>0</v>
      </c>
      <c r="Q126" s="77">
        <f t="shared" si="45"/>
        <v>0</v>
      </c>
      <c r="R126" s="78">
        <f t="shared" si="46"/>
        <v>0</v>
      </c>
      <c r="S126" s="244" t="str">
        <f t="shared" si="47"/>
        <v>ERROR</v>
      </c>
      <c r="T126" s="45"/>
      <c r="V126" s="64"/>
      <c r="W126" s="64"/>
      <c r="X126" s="64"/>
      <c r="Y126" s="64"/>
      <c r="Z126" s="64"/>
      <c r="AA126" s="64"/>
      <c r="AB126" s="64"/>
      <c r="AC126" s="64"/>
      <c r="AD126" s="64"/>
      <c r="AE126" s="64"/>
      <c r="AF126" s="64"/>
    </row>
    <row r="127" spans="1:32" ht="31.95" customHeight="1">
      <c r="A127" s="21"/>
      <c r="B127" s="38"/>
      <c r="C127" s="7"/>
      <c r="D127" s="8"/>
      <c r="E127" s="9"/>
      <c r="F127" s="9"/>
      <c r="G127" s="330" t="s">
        <v>124</v>
      </c>
      <c r="H127" s="11"/>
      <c r="I127" s="12"/>
      <c r="J127" s="241"/>
      <c r="K127" s="90"/>
      <c r="L127" s="91"/>
      <c r="M127" s="268"/>
      <c r="N127" s="269"/>
      <c r="O127" s="82"/>
      <c r="P127" s="331"/>
      <c r="Q127" s="331"/>
      <c r="R127" s="305"/>
      <c r="S127" s="244"/>
      <c r="T127" s="45"/>
      <c r="V127" s="64"/>
      <c r="W127" s="64"/>
      <c r="X127" s="64"/>
      <c r="Y127" s="64"/>
      <c r="Z127" s="64"/>
      <c r="AA127" s="64"/>
      <c r="AB127" s="64"/>
      <c r="AC127" s="64"/>
      <c r="AD127" s="64"/>
      <c r="AE127" s="64"/>
      <c r="AF127" s="64"/>
    </row>
    <row r="128" spans="1:32" ht="31.95" customHeight="1">
      <c r="A128" s="21"/>
      <c r="B128" s="38"/>
      <c r="C128" s="7">
        <v>5168</v>
      </c>
      <c r="D128" s="8">
        <v>12.010999999999994</v>
      </c>
      <c r="E128" s="9"/>
      <c r="F128" s="9"/>
      <c r="G128" s="89" t="s">
        <v>125</v>
      </c>
      <c r="H128" s="11" t="s">
        <v>94</v>
      </c>
      <c r="I128" s="12">
        <v>368</v>
      </c>
      <c r="J128" s="241">
        <v>20169</v>
      </c>
      <c r="K128" s="90">
        <v>24483</v>
      </c>
      <c r="L128" s="91">
        <v>9009744</v>
      </c>
      <c r="M128" s="268"/>
      <c r="N128" s="269"/>
      <c r="O128" s="345"/>
      <c r="P128" s="77">
        <f t="shared" si="44"/>
        <v>0</v>
      </c>
      <c r="Q128" s="77">
        <f t="shared" si="45"/>
        <v>0</v>
      </c>
      <c r="R128" s="78">
        <f t="shared" si="46"/>
        <v>0</v>
      </c>
      <c r="S128" s="244" t="str">
        <f t="shared" si="47"/>
        <v>ERROR</v>
      </c>
      <c r="T128" s="45"/>
      <c r="V128" s="64"/>
      <c r="W128" s="64"/>
      <c r="X128" s="64"/>
      <c r="Y128" s="64"/>
      <c r="Z128" s="64"/>
      <c r="AA128" s="64"/>
      <c r="AB128" s="64"/>
      <c r="AC128" s="64"/>
      <c r="AD128" s="64"/>
      <c r="AE128" s="64"/>
      <c r="AF128" s="64"/>
    </row>
    <row r="129" spans="1:32" ht="31.95" customHeight="1">
      <c r="A129" s="21"/>
      <c r="B129" s="38"/>
      <c r="C129" s="7"/>
      <c r="D129" s="8"/>
      <c r="E129" s="9"/>
      <c r="F129" s="9"/>
      <c r="G129" s="330" t="s">
        <v>126</v>
      </c>
      <c r="H129" s="11"/>
      <c r="I129" s="12"/>
      <c r="J129" s="241"/>
      <c r="K129" s="90"/>
      <c r="L129" s="91"/>
      <c r="M129" s="268"/>
      <c r="N129" s="269"/>
      <c r="O129" s="82"/>
      <c r="P129" s="331"/>
      <c r="Q129" s="331"/>
      <c r="R129" s="305"/>
      <c r="S129" s="244"/>
      <c r="T129" s="45"/>
      <c r="V129" s="64"/>
      <c r="W129" s="64"/>
      <c r="X129" s="64"/>
      <c r="Y129" s="64"/>
      <c r="Z129" s="64"/>
      <c r="AA129" s="64"/>
      <c r="AB129" s="64"/>
      <c r="AC129" s="64"/>
      <c r="AD129" s="64"/>
      <c r="AE129" s="64"/>
      <c r="AF129" s="64"/>
    </row>
    <row r="130" spans="1:32" ht="31.95" customHeight="1">
      <c r="A130" s="21"/>
      <c r="B130" s="38"/>
      <c r="C130" s="7"/>
      <c r="D130" s="8"/>
      <c r="E130" s="9"/>
      <c r="F130" s="9"/>
      <c r="G130" s="330" t="s">
        <v>127</v>
      </c>
      <c r="H130" s="11"/>
      <c r="I130" s="12"/>
      <c r="J130" s="241"/>
      <c r="K130" s="90"/>
      <c r="L130" s="91"/>
      <c r="M130" s="268"/>
      <c r="N130" s="269"/>
      <c r="O130" s="345"/>
      <c r="P130" s="331"/>
      <c r="Q130" s="331"/>
      <c r="R130" s="305"/>
      <c r="S130" s="244"/>
      <c r="T130" s="45"/>
      <c r="V130" s="64"/>
      <c r="W130" s="64"/>
      <c r="X130" s="64"/>
      <c r="Y130" s="64"/>
      <c r="Z130" s="64"/>
      <c r="AA130" s="64"/>
      <c r="AB130" s="64"/>
      <c r="AC130" s="64"/>
      <c r="AD130" s="64"/>
      <c r="AE130" s="64"/>
      <c r="AF130" s="64"/>
    </row>
    <row r="131" spans="1:32" ht="48" customHeight="1">
      <c r="A131" s="21"/>
      <c r="B131" s="38"/>
      <c r="C131" s="7">
        <v>7820</v>
      </c>
      <c r="D131" s="8">
        <v>12.011999999999993</v>
      </c>
      <c r="E131" s="9"/>
      <c r="F131" s="9"/>
      <c r="G131" s="89" t="s">
        <v>128</v>
      </c>
      <c r="H131" s="11" t="s">
        <v>28</v>
      </c>
      <c r="I131" s="12">
        <v>150</v>
      </c>
      <c r="J131" s="241">
        <v>31534</v>
      </c>
      <c r="K131" s="90">
        <v>38278</v>
      </c>
      <c r="L131" s="91">
        <v>5741700</v>
      </c>
      <c r="M131" s="268"/>
      <c r="N131" s="269"/>
      <c r="O131" s="345"/>
      <c r="P131" s="77">
        <f t="shared" si="44"/>
        <v>0</v>
      </c>
      <c r="Q131" s="77">
        <f t="shared" si="45"/>
        <v>0</v>
      </c>
      <c r="R131" s="78">
        <f t="shared" si="46"/>
        <v>0</v>
      </c>
      <c r="S131" s="244" t="str">
        <f t="shared" si="47"/>
        <v>ERROR</v>
      </c>
      <c r="T131" s="45"/>
      <c r="V131" s="64"/>
      <c r="W131" s="64"/>
      <c r="X131" s="64"/>
      <c r="Y131" s="64"/>
      <c r="Z131" s="64"/>
      <c r="AA131" s="64"/>
      <c r="AB131" s="64"/>
      <c r="AC131" s="64"/>
      <c r="AD131" s="64"/>
      <c r="AE131" s="64"/>
      <c r="AF131" s="64"/>
    </row>
    <row r="132" spans="1:32" ht="31.95" customHeight="1">
      <c r="A132" s="21"/>
      <c r="B132" s="38"/>
      <c r="C132" s="7"/>
      <c r="D132" s="8"/>
      <c r="E132" s="9"/>
      <c r="F132" s="9"/>
      <c r="G132" s="330" t="s">
        <v>274</v>
      </c>
      <c r="H132" s="11"/>
      <c r="I132" s="12"/>
      <c r="J132" s="241"/>
      <c r="K132" s="90"/>
      <c r="L132" s="91"/>
      <c r="M132" s="268"/>
      <c r="N132" s="269"/>
      <c r="O132" s="82"/>
      <c r="P132" s="331"/>
      <c r="Q132" s="331"/>
      <c r="R132" s="305"/>
      <c r="S132" s="244"/>
      <c r="T132" s="45"/>
      <c r="V132" s="64"/>
      <c r="W132" s="64"/>
      <c r="X132" s="64"/>
      <c r="Y132" s="64"/>
      <c r="Z132" s="64"/>
      <c r="AA132" s="64"/>
      <c r="AB132" s="64"/>
      <c r="AC132" s="64"/>
      <c r="AD132" s="64"/>
      <c r="AE132" s="64"/>
      <c r="AF132" s="64"/>
    </row>
    <row r="133" spans="1:32" ht="31.95" customHeight="1">
      <c r="A133" s="21"/>
      <c r="B133" s="38"/>
      <c r="C133" s="7">
        <v>7823</v>
      </c>
      <c r="D133" s="8">
        <v>12.012999999999993</v>
      </c>
      <c r="E133" s="9"/>
      <c r="F133" s="9"/>
      <c r="G133" s="89" t="s">
        <v>129</v>
      </c>
      <c r="H133" s="11" t="s">
        <v>130</v>
      </c>
      <c r="I133" s="12">
        <v>80</v>
      </c>
      <c r="J133" s="241">
        <v>130000</v>
      </c>
      <c r="K133" s="90">
        <v>157803</v>
      </c>
      <c r="L133" s="91">
        <v>12624240</v>
      </c>
      <c r="M133" s="268"/>
      <c r="N133" s="269"/>
      <c r="O133" s="345"/>
      <c r="P133" s="77">
        <f t="shared" si="44"/>
        <v>0</v>
      </c>
      <c r="Q133" s="77">
        <f t="shared" si="45"/>
        <v>0</v>
      </c>
      <c r="R133" s="78">
        <f t="shared" si="46"/>
        <v>0</v>
      </c>
      <c r="S133" s="244" t="str">
        <f t="shared" si="47"/>
        <v>ERROR</v>
      </c>
      <c r="T133" s="45"/>
      <c r="V133" s="64"/>
      <c r="W133" s="64"/>
      <c r="X133" s="64"/>
      <c r="Y133" s="64"/>
      <c r="Z133" s="64"/>
      <c r="AA133" s="64"/>
      <c r="AB133" s="64"/>
      <c r="AC133" s="64"/>
      <c r="AD133" s="64"/>
      <c r="AE133" s="64"/>
      <c r="AF133" s="64"/>
    </row>
    <row r="134" spans="1:32" ht="31.95" customHeight="1">
      <c r="A134" s="21"/>
      <c r="B134" s="38"/>
      <c r="C134" s="7">
        <v>7822</v>
      </c>
      <c r="D134" s="8">
        <v>12.013999999999992</v>
      </c>
      <c r="E134" s="9"/>
      <c r="F134" s="9"/>
      <c r="G134" s="89" t="s">
        <v>131</v>
      </c>
      <c r="H134" s="11" t="s">
        <v>130</v>
      </c>
      <c r="I134" s="12">
        <v>31</v>
      </c>
      <c r="J134" s="241">
        <v>96900</v>
      </c>
      <c r="K134" s="90">
        <v>117624</v>
      </c>
      <c r="L134" s="91">
        <v>3646344</v>
      </c>
      <c r="M134" s="268"/>
      <c r="N134" s="269"/>
      <c r="O134" s="345"/>
      <c r="P134" s="77">
        <f t="shared" si="44"/>
        <v>0</v>
      </c>
      <c r="Q134" s="77">
        <f t="shared" si="45"/>
        <v>0</v>
      </c>
      <c r="R134" s="78">
        <f t="shared" si="46"/>
        <v>0</v>
      </c>
      <c r="S134" s="244" t="str">
        <f t="shared" si="47"/>
        <v>ERROR</v>
      </c>
      <c r="T134" s="45"/>
      <c r="V134" s="64"/>
      <c r="W134" s="64"/>
      <c r="X134" s="64"/>
      <c r="Y134" s="64"/>
      <c r="Z134" s="64"/>
      <c r="AA134" s="64"/>
      <c r="AB134" s="64"/>
      <c r="AC134" s="64"/>
      <c r="AD134" s="64"/>
      <c r="AE134" s="64"/>
      <c r="AF134" s="64"/>
    </row>
    <row r="135" spans="1:32" ht="31.95" customHeight="1">
      <c r="A135" s="21"/>
      <c r="B135" s="38"/>
      <c r="C135" s="7">
        <v>7827</v>
      </c>
      <c r="D135" s="8">
        <v>12.014999999999992</v>
      </c>
      <c r="E135" s="9"/>
      <c r="F135" s="9"/>
      <c r="G135" s="89" t="s">
        <v>132</v>
      </c>
      <c r="H135" s="11" t="s">
        <v>130</v>
      </c>
      <c r="I135" s="12">
        <v>1150</v>
      </c>
      <c r="J135" s="241">
        <v>2142</v>
      </c>
      <c r="K135" s="90">
        <v>2600</v>
      </c>
      <c r="L135" s="91">
        <v>2990000</v>
      </c>
      <c r="M135" s="268"/>
      <c r="N135" s="269"/>
      <c r="O135" s="82"/>
      <c r="P135" s="77">
        <f t="shared" si="44"/>
        <v>0</v>
      </c>
      <c r="Q135" s="77">
        <f t="shared" si="45"/>
        <v>0</v>
      </c>
      <c r="R135" s="78">
        <f t="shared" si="46"/>
        <v>0</v>
      </c>
      <c r="S135" s="244" t="str">
        <f t="shared" si="47"/>
        <v>ERROR</v>
      </c>
      <c r="T135" s="45"/>
      <c r="V135" s="64"/>
      <c r="W135" s="64"/>
      <c r="X135" s="64"/>
      <c r="Y135" s="64"/>
      <c r="Z135" s="64"/>
      <c r="AA135" s="64"/>
      <c r="AB135" s="64"/>
      <c r="AC135" s="64"/>
      <c r="AD135" s="64"/>
      <c r="AE135" s="64"/>
      <c r="AF135" s="64"/>
    </row>
    <row r="136" spans="1:32" ht="31.95" customHeight="1">
      <c r="A136" s="21"/>
      <c r="B136" s="38"/>
      <c r="C136" s="7">
        <v>7583</v>
      </c>
      <c r="D136" s="8">
        <v>12.015999999999991</v>
      </c>
      <c r="E136" s="9"/>
      <c r="F136" s="9"/>
      <c r="G136" s="89" t="s">
        <v>133</v>
      </c>
      <c r="H136" s="11" t="s">
        <v>28</v>
      </c>
      <c r="I136" s="12">
        <v>59</v>
      </c>
      <c r="J136" s="241">
        <v>29750</v>
      </c>
      <c r="K136" s="90">
        <v>36113</v>
      </c>
      <c r="L136" s="91">
        <v>2130667</v>
      </c>
      <c r="M136" s="268"/>
      <c r="N136" s="269"/>
      <c r="O136" s="82"/>
      <c r="P136" s="77">
        <f t="shared" si="44"/>
        <v>0</v>
      </c>
      <c r="Q136" s="77">
        <f t="shared" si="45"/>
        <v>0</v>
      </c>
      <c r="R136" s="78">
        <f t="shared" si="46"/>
        <v>0</v>
      </c>
      <c r="S136" s="244" t="str">
        <f t="shared" si="47"/>
        <v>ERROR</v>
      </c>
      <c r="T136" s="45"/>
      <c r="V136" s="64"/>
      <c r="W136" s="64"/>
      <c r="X136" s="64"/>
      <c r="Y136" s="64"/>
      <c r="Z136" s="64"/>
      <c r="AA136" s="64"/>
      <c r="AB136" s="64"/>
      <c r="AC136" s="64"/>
      <c r="AD136" s="64"/>
      <c r="AE136" s="64"/>
      <c r="AF136" s="64"/>
    </row>
    <row r="137" spans="1:32" ht="31.95" customHeight="1">
      <c r="A137" s="21"/>
      <c r="B137" s="38"/>
      <c r="C137" s="7">
        <v>7579</v>
      </c>
      <c r="D137" s="8">
        <v>12.016999999999991</v>
      </c>
      <c r="E137" s="9"/>
      <c r="F137" s="9"/>
      <c r="G137" s="89" t="s">
        <v>134</v>
      </c>
      <c r="H137" s="11" t="s">
        <v>28</v>
      </c>
      <c r="I137" s="12">
        <v>6837</v>
      </c>
      <c r="J137" s="241">
        <v>750</v>
      </c>
      <c r="K137" s="90">
        <v>910</v>
      </c>
      <c r="L137" s="91">
        <v>6221670</v>
      </c>
      <c r="M137" s="268"/>
      <c r="N137" s="269"/>
      <c r="O137" s="82"/>
      <c r="P137" s="77">
        <f t="shared" si="44"/>
        <v>0</v>
      </c>
      <c r="Q137" s="77">
        <f t="shared" si="45"/>
        <v>0</v>
      </c>
      <c r="R137" s="78">
        <f t="shared" si="46"/>
        <v>0</v>
      </c>
      <c r="S137" s="244" t="str">
        <f t="shared" si="47"/>
        <v>ERROR</v>
      </c>
      <c r="T137" s="45"/>
      <c r="V137" s="64"/>
      <c r="W137" s="64"/>
      <c r="X137" s="64"/>
      <c r="Y137" s="64"/>
      <c r="Z137" s="64"/>
      <c r="AA137" s="64"/>
      <c r="AB137" s="64"/>
      <c r="AC137" s="64"/>
      <c r="AD137" s="64"/>
      <c r="AE137" s="64"/>
      <c r="AF137" s="64"/>
    </row>
    <row r="138" spans="1:32" ht="31.95" customHeight="1">
      <c r="A138" s="21"/>
      <c r="B138" s="38"/>
      <c r="C138" s="7">
        <v>7826</v>
      </c>
      <c r="D138" s="8">
        <v>12.01799999999999</v>
      </c>
      <c r="E138" s="9"/>
      <c r="F138" s="9"/>
      <c r="G138" s="89" t="s">
        <v>135</v>
      </c>
      <c r="H138" s="11" t="s">
        <v>28</v>
      </c>
      <c r="I138" s="12">
        <v>351</v>
      </c>
      <c r="J138" s="241">
        <v>9600</v>
      </c>
      <c r="K138" s="90">
        <v>11653</v>
      </c>
      <c r="L138" s="91">
        <v>4090203</v>
      </c>
      <c r="M138" s="268"/>
      <c r="N138" s="269"/>
      <c r="O138" s="82"/>
      <c r="P138" s="77">
        <f t="shared" si="44"/>
        <v>0</v>
      </c>
      <c r="Q138" s="77">
        <f t="shared" si="45"/>
        <v>0</v>
      </c>
      <c r="R138" s="78">
        <f t="shared" si="46"/>
        <v>0</v>
      </c>
      <c r="S138" s="244" t="str">
        <f t="shared" si="47"/>
        <v>ERROR</v>
      </c>
      <c r="T138" s="45"/>
      <c r="V138" s="64"/>
      <c r="W138" s="64"/>
      <c r="X138" s="64"/>
      <c r="Y138" s="64"/>
      <c r="Z138" s="64"/>
      <c r="AA138" s="64"/>
      <c r="AB138" s="64"/>
      <c r="AC138" s="64"/>
      <c r="AD138" s="64"/>
      <c r="AE138" s="64"/>
      <c r="AF138" s="64"/>
    </row>
    <row r="139" spans="1:32" ht="31.95" customHeight="1">
      <c r="A139" s="21"/>
      <c r="B139" s="38"/>
      <c r="C139" s="7">
        <v>12023</v>
      </c>
      <c r="D139" s="8">
        <v>12.018999999999989</v>
      </c>
      <c r="E139" s="9"/>
      <c r="F139" s="9"/>
      <c r="G139" s="89" t="s">
        <v>136</v>
      </c>
      <c r="H139" s="11" t="s">
        <v>28</v>
      </c>
      <c r="I139" s="12">
        <v>125</v>
      </c>
      <c r="J139" s="241">
        <v>62475</v>
      </c>
      <c r="K139" s="90">
        <v>75837</v>
      </c>
      <c r="L139" s="91">
        <v>9479625</v>
      </c>
      <c r="M139" s="268"/>
      <c r="N139" s="269"/>
      <c r="O139" s="82"/>
      <c r="P139" s="77">
        <f t="shared" si="44"/>
        <v>0</v>
      </c>
      <c r="Q139" s="77">
        <f t="shared" si="45"/>
        <v>0</v>
      </c>
      <c r="R139" s="78">
        <f t="shared" si="46"/>
        <v>0</v>
      </c>
      <c r="S139" s="244" t="str">
        <f t="shared" si="47"/>
        <v>ERROR</v>
      </c>
      <c r="T139" s="45"/>
      <c r="V139" s="64"/>
      <c r="W139" s="64"/>
      <c r="X139" s="64"/>
      <c r="Y139" s="64"/>
      <c r="Z139" s="64"/>
      <c r="AA139" s="64"/>
      <c r="AB139" s="64"/>
      <c r="AC139" s="64"/>
      <c r="AD139" s="64"/>
      <c r="AE139" s="64"/>
      <c r="AF139" s="64"/>
    </row>
    <row r="140" spans="1:32" ht="31.95" customHeight="1">
      <c r="A140" s="21"/>
      <c r="B140" s="38"/>
      <c r="C140" s="7">
        <v>9289</v>
      </c>
      <c r="D140" s="8">
        <v>12.019999999999989</v>
      </c>
      <c r="E140" s="9"/>
      <c r="F140" s="9"/>
      <c r="G140" s="89" t="s">
        <v>137</v>
      </c>
      <c r="H140" s="11" t="s">
        <v>28</v>
      </c>
      <c r="I140" s="12">
        <v>44</v>
      </c>
      <c r="J140" s="241">
        <v>12350</v>
      </c>
      <c r="K140" s="90">
        <v>14991</v>
      </c>
      <c r="L140" s="91">
        <v>659604</v>
      </c>
      <c r="M140" s="268"/>
      <c r="N140" s="269"/>
      <c r="O140" s="82"/>
      <c r="P140" s="77">
        <f t="shared" si="44"/>
        <v>0</v>
      </c>
      <c r="Q140" s="77">
        <f t="shared" si="45"/>
        <v>0</v>
      </c>
      <c r="R140" s="78">
        <f t="shared" si="46"/>
        <v>0</v>
      </c>
      <c r="S140" s="244" t="str">
        <f t="shared" si="47"/>
        <v>ERROR</v>
      </c>
      <c r="T140" s="45"/>
      <c r="V140" s="64"/>
      <c r="W140" s="64"/>
      <c r="X140" s="64"/>
      <c r="Y140" s="64"/>
      <c r="Z140" s="64"/>
      <c r="AA140" s="64"/>
      <c r="AB140" s="64"/>
      <c r="AC140" s="64"/>
      <c r="AD140" s="64"/>
      <c r="AE140" s="64"/>
      <c r="AF140" s="64"/>
    </row>
    <row r="141" spans="1:32" ht="31.95" customHeight="1">
      <c r="A141" s="21"/>
      <c r="B141" s="38"/>
      <c r="C141" s="7">
        <v>7580</v>
      </c>
      <c r="D141" s="8">
        <v>12.020999999999988</v>
      </c>
      <c r="E141" s="9"/>
      <c r="F141" s="9"/>
      <c r="G141" s="89" t="s">
        <v>138</v>
      </c>
      <c r="H141" s="11" t="s">
        <v>28</v>
      </c>
      <c r="I141" s="12">
        <v>140</v>
      </c>
      <c r="J141" s="241">
        <v>23000</v>
      </c>
      <c r="K141" s="90">
        <v>27919</v>
      </c>
      <c r="L141" s="91">
        <v>3908660</v>
      </c>
      <c r="M141" s="268"/>
      <c r="N141" s="269"/>
      <c r="O141" s="82"/>
      <c r="P141" s="77">
        <f t="shared" si="44"/>
        <v>0</v>
      </c>
      <c r="Q141" s="77">
        <f t="shared" si="45"/>
        <v>0</v>
      </c>
      <c r="R141" s="78">
        <f t="shared" si="46"/>
        <v>0</v>
      </c>
      <c r="S141" s="244" t="str">
        <f t="shared" si="47"/>
        <v>ERROR</v>
      </c>
      <c r="T141" s="45"/>
      <c r="V141" s="64"/>
      <c r="W141" s="64"/>
      <c r="X141" s="64"/>
      <c r="Y141" s="64"/>
      <c r="Z141" s="64"/>
      <c r="AA141" s="64"/>
      <c r="AB141" s="64"/>
      <c r="AC141" s="64"/>
      <c r="AD141" s="64"/>
      <c r="AE141" s="64"/>
      <c r="AF141" s="64"/>
    </row>
    <row r="142" spans="1:32" ht="31.95" customHeight="1">
      <c r="A142" s="21"/>
      <c r="B142" s="38"/>
      <c r="C142" s="7">
        <v>7832</v>
      </c>
      <c r="D142" s="8">
        <v>12.021999999999988</v>
      </c>
      <c r="E142" s="9"/>
      <c r="F142" s="9"/>
      <c r="G142" s="89" t="s">
        <v>139</v>
      </c>
      <c r="H142" s="11" t="s">
        <v>28</v>
      </c>
      <c r="I142" s="12">
        <v>52</v>
      </c>
      <c r="J142" s="241">
        <v>6188</v>
      </c>
      <c r="K142" s="90">
        <v>7511</v>
      </c>
      <c r="L142" s="91">
        <v>390572</v>
      </c>
      <c r="M142" s="268"/>
      <c r="N142" s="269"/>
      <c r="O142" s="82"/>
      <c r="P142" s="77">
        <f t="shared" si="44"/>
        <v>0</v>
      </c>
      <c r="Q142" s="77">
        <f t="shared" si="45"/>
        <v>0</v>
      </c>
      <c r="R142" s="78">
        <f t="shared" si="46"/>
        <v>0</v>
      </c>
      <c r="S142" s="244" t="str">
        <f t="shared" si="47"/>
        <v>ERROR</v>
      </c>
      <c r="T142" s="45"/>
      <c r="V142" s="64"/>
      <c r="W142" s="64"/>
      <c r="X142" s="64"/>
      <c r="Y142" s="64"/>
      <c r="Z142" s="64"/>
      <c r="AA142" s="64"/>
      <c r="AB142" s="64"/>
      <c r="AC142" s="64"/>
      <c r="AD142" s="64"/>
      <c r="AE142" s="64"/>
      <c r="AF142" s="64"/>
    </row>
    <row r="143" spans="1:32" ht="31.95" customHeight="1">
      <c r="A143" s="21"/>
      <c r="B143" s="38"/>
      <c r="C143" s="7">
        <v>7577</v>
      </c>
      <c r="D143" s="8">
        <v>12.022999999999987</v>
      </c>
      <c r="E143" s="9"/>
      <c r="F143" s="9"/>
      <c r="G143" s="89" t="s">
        <v>140</v>
      </c>
      <c r="H143" s="11" t="s">
        <v>28</v>
      </c>
      <c r="I143" s="12">
        <v>1094</v>
      </c>
      <c r="J143" s="241">
        <v>8000</v>
      </c>
      <c r="K143" s="90">
        <v>9711</v>
      </c>
      <c r="L143" s="91">
        <v>10623834</v>
      </c>
      <c r="M143" s="268"/>
      <c r="N143" s="269"/>
      <c r="O143" s="82"/>
      <c r="P143" s="77">
        <f t="shared" si="44"/>
        <v>0</v>
      </c>
      <c r="Q143" s="77">
        <f t="shared" si="45"/>
        <v>0</v>
      </c>
      <c r="R143" s="78">
        <f t="shared" si="46"/>
        <v>0</v>
      </c>
      <c r="S143" s="244" t="str">
        <f t="shared" si="47"/>
        <v>ERROR</v>
      </c>
      <c r="T143" s="45"/>
      <c r="V143" s="64"/>
      <c r="W143" s="64"/>
      <c r="X143" s="64"/>
      <c r="Y143" s="64"/>
      <c r="Z143" s="64"/>
      <c r="AA143" s="64"/>
      <c r="AB143" s="64"/>
      <c r="AC143" s="64"/>
      <c r="AD143" s="64"/>
      <c r="AE143" s="64"/>
      <c r="AF143" s="64"/>
    </row>
    <row r="144" spans="1:32" ht="31.95" customHeight="1">
      <c r="A144" s="21"/>
      <c r="B144" s="38"/>
      <c r="C144" s="7">
        <v>7838</v>
      </c>
      <c r="D144" s="8">
        <v>12.023999999999987</v>
      </c>
      <c r="E144" s="9"/>
      <c r="F144" s="9"/>
      <c r="G144" s="89" t="s">
        <v>141</v>
      </c>
      <c r="H144" s="11" t="s">
        <v>28</v>
      </c>
      <c r="I144" s="12">
        <v>30</v>
      </c>
      <c r="J144" s="241">
        <v>51051</v>
      </c>
      <c r="K144" s="90">
        <v>61969</v>
      </c>
      <c r="L144" s="91">
        <v>1859070</v>
      </c>
      <c r="M144" s="268"/>
      <c r="N144" s="269"/>
      <c r="O144" s="82"/>
      <c r="P144" s="77">
        <f t="shared" si="44"/>
        <v>0</v>
      </c>
      <c r="Q144" s="77">
        <f t="shared" si="45"/>
        <v>0</v>
      </c>
      <c r="R144" s="78">
        <f t="shared" si="46"/>
        <v>0</v>
      </c>
      <c r="S144" s="244" t="str">
        <f t="shared" si="47"/>
        <v>ERROR</v>
      </c>
      <c r="T144" s="45"/>
      <c r="V144" s="64"/>
      <c r="W144" s="64"/>
      <c r="X144" s="64"/>
      <c r="Y144" s="64"/>
      <c r="Z144" s="64"/>
      <c r="AA144" s="64"/>
      <c r="AB144" s="64"/>
      <c r="AC144" s="64"/>
      <c r="AD144" s="64"/>
      <c r="AE144" s="64"/>
      <c r="AF144" s="64"/>
    </row>
    <row r="145" spans="1:32" ht="31.95" customHeight="1">
      <c r="A145" s="21"/>
      <c r="B145" s="38"/>
      <c r="C145" s="7">
        <v>7839</v>
      </c>
      <c r="D145" s="8">
        <v>12.024999999999986</v>
      </c>
      <c r="E145" s="9"/>
      <c r="F145" s="9"/>
      <c r="G145" s="89" t="s">
        <v>142</v>
      </c>
      <c r="H145" s="11" t="s">
        <v>28</v>
      </c>
      <c r="I145" s="12">
        <v>43</v>
      </c>
      <c r="J145" s="241">
        <v>57715</v>
      </c>
      <c r="K145" s="90">
        <v>70059</v>
      </c>
      <c r="L145" s="91">
        <v>3012537</v>
      </c>
      <c r="M145" s="268"/>
      <c r="N145" s="269"/>
      <c r="O145" s="82"/>
      <c r="P145" s="77">
        <f t="shared" si="44"/>
        <v>0</v>
      </c>
      <c r="Q145" s="77">
        <f t="shared" si="45"/>
        <v>0</v>
      </c>
      <c r="R145" s="78">
        <f t="shared" si="46"/>
        <v>0</v>
      </c>
      <c r="S145" s="244" t="str">
        <f t="shared" si="47"/>
        <v>ERROR</v>
      </c>
      <c r="T145" s="45"/>
      <c r="V145" s="64"/>
      <c r="W145" s="64"/>
      <c r="X145" s="64"/>
      <c r="Y145" s="64"/>
      <c r="Z145" s="64"/>
      <c r="AA145" s="64"/>
      <c r="AB145" s="64"/>
      <c r="AC145" s="64"/>
      <c r="AD145" s="64"/>
      <c r="AE145" s="64"/>
      <c r="AF145" s="64"/>
    </row>
    <row r="146" spans="1:32" ht="31.95" customHeight="1">
      <c r="A146" s="21"/>
      <c r="B146" s="38"/>
      <c r="C146" s="7">
        <v>9286</v>
      </c>
      <c r="D146" s="8">
        <v>12.025999999999986</v>
      </c>
      <c r="E146" s="9"/>
      <c r="F146" s="9"/>
      <c r="G146" s="89" t="s">
        <v>143</v>
      </c>
      <c r="H146" s="11" t="s">
        <v>28</v>
      </c>
      <c r="I146" s="12">
        <v>38</v>
      </c>
      <c r="J146" s="241">
        <v>71281</v>
      </c>
      <c r="K146" s="90">
        <v>86526</v>
      </c>
      <c r="L146" s="91">
        <v>3287988</v>
      </c>
      <c r="M146" s="268"/>
      <c r="N146" s="269"/>
      <c r="O146" s="82"/>
      <c r="P146" s="77">
        <f t="shared" si="44"/>
        <v>0</v>
      </c>
      <c r="Q146" s="77">
        <f t="shared" si="45"/>
        <v>0</v>
      </c>
      <c r="R146" s="78">
        <f t="shared" si="46"/>
        <v>0</v>
      </c>
      <c r="S146" s="244" t="str">
        <f t="shared" si="47"/>
        <v>ERROR</v>
      </c>
      <c r="T146" s="45"/>
      <c r="V146" s="64"/>
      <c r="W146" s="64"/>
      <c r="X146" s="64"/>
      <c r="Y146" s="64"/>
      <c r="Z146" s="64"/>
      <c r="AA146" s="64"/>
      <c r="AB146" s="64"/>
      <c r="AC146" s="64"/>
      <c r="AD146" s="64"/>
      <c r="AE146" s="64"/>
      <c r="AF146" s="64"/>
    </row>
    <row r="147" spans="1:32" ht="31.95" customHeight="1">
      <c r="A147" s="21"/>
      <c r="B147" s="38"/>
      <c r="C147" s="7">
        <v>7582</v>
      </c>
      <c r="D147" s="8">
        <v>12.026999999999985</v>
      </c>
      <c r="E147" s="9"/>
      <c r="F147" s="9"/>
      <c r="G147" s="89" t="s">
        <v>144</v>
      </c>
      <c r="H147" s="11" t="s">
        <v>28</v>
      </c>
      <c r="I147" s="12">
        <v>16</v>
      </c>
      <c r="J147" s="241">
        <v>25000</v>
      </c>
      <c r="K147" s="90">
        <v>30347</v>
      </c>
      <c r="L147" s="91">
        <v>485552</v>
      </c>
      <c r="M147" s="268"/>
      <c r="N147" s="269"/>
      <c r="O147" s="82"/>
      <c r="P147" s="77">
        <f t="shared" si="44"/>
        <v>0</v>
      </c>
      <c r="Q147" s="77">
        <f t="shared" si="45"/>
        <v>0</v>
      </c>
      <c r="R147" s="78">
        <f t="shared" si="46"/>
        <v>0</v>
      </c>
      <c r="S147" s="244" t="str">
        <f t="shared" si="47"/>
        <v>ERROR</v>
      </c>
      <c r="T147" s="45"/>
      <c r="V147" s="64"/>
      <c r="W147" s="64"/>
      <c r="X147" s="64"/>
      <c r="Y147" s="64"/>
      <c r="Z147" s="64"/>
      <c r="AA147" s="64"/>
      <c r="AB147" s="64"/>
      <c r="AC147" s="64"/>
      <c r="AD147" s="64"/>
      <c r="AE147" s="64"/>
      <c r="AF147" s="64"/>
    </row>
    <row r="148" spans="1:32" ht="31.95" customHeight="1">
      <c r="A148" s="21"/>
      <c r="B148" s="38"/>
      <c r="C148" s="7">
        <v>11452</v>
      </c>
      <c r="D148" s="8">
        <v>12.027999999999984</v>
      </c>
      <c r="E148" s="9"/>
      <c r="F148" s="9"/>
      <c r="G148" s="89" t="s">
        <v>145</v>
      </c>
      <c r="H148" s="11" t="s">
        <v>130</v>
      </c>
      <c r="I148" s="12">
        <v>16</v>
      </c>
      <c r="J148" s="241">
        <v>42840</v>
      </c>
      <c r="K148" s="90">
        <v>52002</v>
      </c>
      <c r="L148" s="91">
        <v>832032</v>
      </c>
      <c r="M148" s="268"/>
      <c r="N148" s="269"/>
      <c r="O148" s="82"/>
      <c r="P148" s="77">
        <f t="shared" si="44"/>
        <v>0</v>
      </c>
      <c r="Q148" s="77">
        <f t="shared" si="45"/>
        <v>0</v>
      </c>
      <c r="R148" s="78">
        <f t="shared" si="46"/>
        <v>0</v>
      </c>
      <c r="S148" s="244" t="str">
        <f t="shared" si="47"/>
        <v>ERROR</v>
      </c>
      <c r="T148" s="45"/>
      <c r="V148" s="64"/>
      <c r="W148" s="64"/>
      <c r="X148" s="64"/>
      <c r="Y148" s="64"/>
      <c r="Z148" s="64"/>
      <c r="AA148" s="64"/>
      <c r="AB148" s="64"/>
      <c r="AC148" s="64"/>
      <c r="AD148" s="64"/>
      <c r="AE148" s="64"/>
      <c r="AF148" s="64"/>
    </row>
    <row r="149" spans="1:32" ht="31.95" customHeight="1">
      <c r="A149" s="21"/>
      <c r="B149" s="38"/>
      <c r="C149" s="7">
        <v>7578</v>
      </c>
      <c r="D149" s="8">
        <v>12.028999999999984</v>
      </c>
      <c r="E149" s="9"/>
      <c r="F149" s="9"/>
      <c r="G149" s="89" t="s">
        <v>146</v>
      </c>
      <c r="H149" s="11" t="s">
        <v>28</v>
      </c>
      <c r="I149" s="12">
        <v>2346</v>
      </c>
      <c r="J149" s="241">
        <v>9055</v>
      </c>
      <c r="K149" s="90">
        <v>10992</v>
      </c>
      <c r="L149" s="91">
        <v>25787232</v>
      </c>
      <c r="M149" s="268"/>
      <c r="N149" s="269"/>
      <c r="O149" s="82"/>
      <c r="P149" s="77">
        <f t="shared" si="44"/>
        <v>0</v>
      </c>
      <c r="Q149" s="77">
        <f t="shared" si="45"/>
        <v>0</v>
      </c>
      <c r="R149" s="78">
        <f t="shared" si="46"/>
        <v>0</v>
      </c>
      <c r="S149" s="244" t="str">
        <f t="shared" si="47"/>
        <v>ERROR</v>
      </c>
      <c r="T149" s="45"/>
      <c r="V149" s="64"/>
      <c r="W149" s="64"/>
      <c r="X149" s="64"/>
      <c r="Y149" s="64"/>
      <c r="Z149" s="64"/>
      <c r="AA149" s="64"/>
      <c r="AB149" s="64"/>
      <c r="AC149" s="64"/>
      <c r="AD149" s="64"/>
      <c r="AE149" s="64"/>
      <c r="AF149" s="64"/>
    </row>
    <row r="150" spans="1:32" ht="31.95" customHeight="1">
      <c r="A150" s="21"/>
      <c r="B150" s="38"/>
      <c r="C150" s="7">
        <v>7844</v>
      </c>
      <c r="D150" s="8">
        <v>12.029999999999983</v>
      </c>
      <c r="E150" s="9"/>
      <c r="F150" s="9"/>
      <c r="G150" s="89" t="s">
        <v>147</v>
      </c>
      <c r="H150" s="11" t="s">
        <v>130</v>
      </c>
      <c r="I150" s="12">
        <v>92</v>
      </c>
      <c r="J150" s="241">
        <v>10591</v>
      </c>
      <c r="K150" s="90">
        <v>12856</v>
      </c>
      <c r="L150" s="91">
        <v>1182752</v>
      </c>
      <c r="M150" s="268"/>
      <c r="N150" s="269"/>
      <c r="O150" s="82"/>
      <c r="P150" s="77">
        <f t="shared" si="44"/>
        <v>0</v>
      </c>
      <c r="Q150" s="77">
        <f t="shared" si="45"/>
        <v>0</v>
      </c>
      <c r="R150" s="78">
        <f t="shared" si="46"/>
        <v>0</v>
      </c>
      <c r="S150" s="244" t="str">
        <f t="shared" si="47"/>
        <v>ERROR</v>
      </c>
      <c r="T150" s="45"/>
      <c r="V150" s="64"/>
      <c r="W150" s="64"/>
      <c r="X150" s="64"/>
      <c r="Y150" s="64"/>
      <c r="Z150" s="64"/>
      <c r="AA150" s="64"/>
      <c r="AB150" s="64"/>
      <c r="AC150" s="64"/>
      <c r="AD150" s="64"/>
      <c r="AE150" s="64"/>
      <c r="AF150" s="64"/>
    </row>
    <row r="151" spans="1:32" ht="31.95" customHeight="1">
      <c r="A151" s="21"/>
      <c r="B151" s="38"/>
      <c r="C151" s="7">
        <v>7846</v>
      </c>
      <c r="D151" s="8">
        <v>12.030999999999983</v>
      </c>
      <c r="E151" s="9"/>
      <c r="F151" s="9"/>
      <c r="G151" s="89" t="s">
        <v>148</v>
      </c>
      <c r="H151" s="11" t="s">
        <v>130</v>
      </c>
      <c r="I151" s="12">
        <v>950</v>
      </c>
      <c r="J151" s="241">
        <v>10591</v>
      </c>
      <c r="K151" s="90">
        <v>12856</v>
      </c>
      <c r="L151" s="91">
        <v>12213200</v>
      </c>
      <c r="M151" s="268"/>
      <c r="N151" s="269"/>
      <c r="O151" s="82"/>
      <c r="P151" s="77">
        <f t="shared" si="44"/>
        <v>0</v>
      </c>
      <c r="Q151" s="77">
        <f t="shared" si="45"/>
        <v>0</v>
      </c>
      <c r="R151" s="78">
        <f t="shared" si="46"/>
        <v>0</v>
      </c>
      <c r="S151" s="244" t="str">
        <f t="shared" si="47"/>
        <v>ERROR</v>
      </c>
      <c r="T151" s="45"/>
      <c r="V151" s="64"/>
      <c r="W151" s="64"/>
      <c r="X151" s="64"/>
      <c r="Y151" s="64"/>
      <c r="Z151" s="64"/>
      <c r="AA151" s="64"/>
      <c r="AB151" s="64"/>
      <c r="AC151" s="64"/>
      <c r="AD151" s="64"/>
      <c r="AE151" s="64"/>
      <c r="AF151" s="64"/>
    </row>
    <row r="152" spans="1:32" ht="31.95" customHeight="1">
      <c r="A152" s="21"/>
      <c r="B152" s="38"/>
      <c r="C152" s="7">
        <v>9283</v>
      </c>
      <c r="D152" s="8">
        <v>12.031999999999982</v>
      </c>
      <c r="E152" s="9"/>
      <c r="F152" s="9"/>
      <c r="G152" s="89" t="s">
        <v>149</v>
      </c>
      <c r="H152" s="11" t="s">
        <v>130</v>
      </c>
      <c r="I152" s="12">
        <v>950</v>
      </c>
      <c r="J152" s="241">
        <v>7407</v>
      </c>
      <c r="K152" s="90">
        <v>8991</v>
      </c>
      <c r="L152" s="91">
        <v>8541450</v>
      </c>
      <c r="M152" s="268"/>
      <c r="N152" s="269"/>
      <c r="O152" s="82"/>
      <c r="P152" s="77">
        <f t="shared" si="44"/>
        <v>0</v>
      </c>
      <c r="Q152" s="77">
        <f t="shared" si="45"/>
        <v>0</v>
      </c>
      <c r="R152" s="78">
        <f t="shared" si="46"/>
        <v>0</v>
      </c>
      <c r="S152" s="244" t="str">
        <f t="shared" si="47"/>
        <v>ERROR</v>
      </c>
      <c r="T152" s="45"/>
      <c r="V152" s="64"/>
      <c r="W152" s="64"/>
      <c r="X152" s="64"/>
      <c r="Y152" s="64"/>
      <c r="Z152" s="64"/>
      <c r="AA152" s="64"/>
      <c r="AB152" s="64"/>
      <c r="AC152" s="64"/>
      <c r="AD152" s="64"/>
      <c r="AE152" s="64"/>
      <c r="AF152" s="64"/>
    </row>
    <row r="153" spans="1:32" ht="31.95" customHeight="1">
      <c r="A153" s="21"/>
      <c r="B153" s="38"/>
      <c r="C153" s="7">
        <v>7836</v>
      </c>
      <c r="D153" s="8">
        <v>12.032999999999982</v>
      </c>
      <c r="E153" s="9"/>
      <c r="F153" s="9"/>
      <c r="G153" s="89" t="s">
        <v>275</v>
      </c>
      <c r="H153" s="11" t="s">
        <v>28</v>
      </c>
      <c r="I153" s="12">
        <v>20</v>
      </c>
      <c r="J153" s="241">
        <v>185938</v>
      </c>
      <c r="K153" s="90">
        <v>225705</v>
      </c>
      <c r="L153" s="91">
        <v>4514100</v>
      </c>
      <c r="M153" s="268"/>
      <c r="N153" s="269"/>
      <c r="O153" s="82"/>
      <c r="P153" s="77">
        <f t="shared" si="44"/>
        <v>0</v>
      </c>
      <c r="Q153" s="77">
        <f t="shared" si="45"/>
        <v>0</v>
      </c>
      <c r="R153" s="78">
        <f t="shared" si="46"/>
        <v>0</v>
      </c>
      <c r="S153" s="244" t="str">
        <f t="shared" si="47"/>
        <v>ERROR</v>
      </c>
      <c r="T153" s="45"/>
      <c r="V153" s="64"/>
      <c r="W153" s="64"/>
      <c r="X153" s="64"/>
      <c r="Y153" s="64"/>
      <c r="Z153" s="64"/>
      <c r="AA153" s="64"/>
      <c r="AB153" s="64"/>
      <c r="AC153" s="64"/>
      <c r="AD153" s="64"/>
      <c r="AE153" s="64"/>
      <c r="AF153" s="64"/>
    </row>
    <row r="154" spans="1:32" ht="31.95" customHeight="1">
      <c r="A154" s="21"/>
      <c r="B154" s="38"/>
      <c r="C154" s="7">
        <v>7837</v>
      </c>
      <c r="D154" s="8">
        <v>12.033999999999981</v>
      </c>
      <c r="E154" s="9"/>
      <c r="F154" s="9"/>
      <c r="G154" s="89" t="s">
        <v>276</v>
      </c>
      <c r="H154" s="11" t="s">
        <v>28</v>
      </c>
      <c r="I154" s="12">
        <v>20</v>
      </c>
      <c r="J154" s="241">
        <v>254898</v>
      </c>
      <c r="K154" s="90">
        <v>309413</v>
      </c>
      <c r="L154" s="91">
        <v>6188260</v>
      </c>
      <c r="M154" s="268"/>
      <c r="N154" s="269"/>
      <c r="O154" s="82"/>
      <c r="P154" s="77">
        <f t="shared" si="44"/>
        <v>0</v>
      </c>
      <c r="Q154" s="77">
        <f t="shared" si="45"/>
        <v>0</v>
      </c>
      <c r="R154" s="78">
        <f t="shared" si="46"/>
        <v>0</v>
      </c>
      <c r="S154" s="244" t="str">
        <f t="shared" si="47"/>
        <v>ERROR</v>
      </c>
      <c r="T154" s="45"/>
      <c r="V154" s="64"/>
      <c r="W154" s="64"/>
      <c r="X154" s="64"/>
      <c r="Y154" s="64"/>
      <c r="Z154" s="64"/>
      <c r="AA154" s="64"/>
      <c r="AB154" s="64"/>
      <c r="AC154" s="64"/>
      <c r="AD154" s="64"/>
      <c r="AE154" s="64"/>
      <c r="AF154" s="64"/>
    </row>
    <row r="155" spans="1:32" ht="31.95" customHeight="1">
      <c r="A155" s="21"/>
      <c r="B155" s="38"/>
      <c r="C155" s="7">
        <v>11453</v>
      </c>
      <c r="D155" s="8">
        <v>12.034999999999981</v>
      </c>
      <c r="E155" s="9"/>
      <c r="F155" s="9"/>
      <c r="G155" s="89" t="s">
        <v>277</v>
      </c>
      <c r="H155" s="11" t="s">
        <v>130</v>
      </c>
      <c r="I155" s="12">
        <v>20</v>
      </c>
      <c r="J155" s="241">
        <v>852494</v>
      </c>
      <c r="K155" s="90">
        <v>1034817</v>
      </c>
      <c r="L155" s="91">
        <v>20696340</v>
      </c>
      <c r="M155" s="268"/>
      <c r="N155" s="269"/>
      <c r="O155" s="82"/>
      <c r="P155" s="77">
        <f t="shared" si="44"/>
        <v>0</v>
      </c>
      <c r="Q155" s="77">
        <f t="shared" si="45"/>
        <v>0</v>
      </c>
      <c r="R155" s="78">
        <f t="shared" si="46"/>
        <v>0</v>
      </c>
      <c r="S155" s="244" t="str">
        <f t="shared" si="47"/>
        <v>ERROR</v>
      </c>
      <c r="T155" s="45"/>
      <c r="V155" s="64"/>
      <c r="W155" s="64"/>
      <c r="X155" s="64"/>
      <c r="Y155" s="64"/>
      <c r="Z155" s="64"/>
      <c r="AA155" s="64"/>
      <c r="AB155" s="64"/>
      <c r="AC155" s="64"/>
      <c r="AD155" s="64"/>
      <c r="AE155" s="64"/>
      <c r="AF155" s="64"/>
    </row>
    <row r="156" spans="1:32" ht="31.95" customHeight="1">
      <c r="A156" s="21"/>
      <c r="B156" s="38"/>
      <c r="C156" s="7">
        <v>12357</v>
      </c>
      <c r="D156" s="8">
        <v>12.03599999999998</v>
      </c>
      <c r="E156" s="9"/>
      <c r="F156" s="9"/>
      <c r="G156" s="89" t="s">
        <v>150</v>
      </c>
      <c r="H156" s="11" t="s">
        <v>28</v>
      </c>
      <c r="I156" s="12">
        <v>4</v>
      </c>
      <c r="J156" s="241">
        <v>56900</v>
      </c>
      <c r="K156" s="90">
        <v>69069</v>
      </c>
      <c r="L156" s="91">
        <v>276276</v>
      </c>
      <c r="M156" s="268"/>
      <c r="N156" s="269"/>
      <c r="O156" s="82"/>
      <c r="P156" s="77">
        <f t="shared" si="44"/>
        <v>0</v>
      </c>
      <c r="Q156" s="77">
        <f t="shared" si="45"/>
        <v>0</v>
      </c>
      <c r="R156" s="78">
        <f t="shared" si="46"/>
        <v>0</v>
      </c>
      <c r="S156" s="244" t="str">
        <f t="shared" si="47"/>
        <v>ERROR</v>
      </c>
      <c r="T156" s="45"/>
      <c r="V156" s="64"/>
      <c r="W156" s="64"/>
      <c r="X156" s="64"/>
      <c r="Y156" s="64"/>
      <c r="Z156" s="64"/>
      <c r="AA156" s="64"/>
      <c r="AB156" s="64"/>
      <c r="AC156" s="64"/>
      <c r="AD156" s="64"/>
      <c r="AE156" s="64"/>
      <c r="AF156" s="64"/>
    </row>
    <row r="157" spans="1:32" ht="31.95" customHeight="1">
      <c r="A157" s="21"/>
      <c r="B157" s="38"/>
      <c r="C157" s="7">
        <v>11084</v>
      </c>
      <c r="D157" s="8">
        <v>12.036999999999979</v>
      </c>
      <c r="E157" s="9"/>
      <c r="F157" s="9"/>
      <c r="G157" s="89" t="s">
        <v>151</v>
      </c>
      <c r="H157" s="11" t="s">
        <v>28</v>
      </c>
      <c r="I157" s="12">
        <v>4</v>
      </c>
      <c r="J157" s="241">
        <v>158000</v>
      </c>
      <c r="K157" s="90">
        <v>191791</v>
      </c>
      <c r="L157" s="91">
        <v>767164</v>
      </c>
      <c r="M157" s="268"/>
      <c r="N157" s="269"/>
      <c r="O157" s="82"/>
      <c r="P157" s="77">
        <f t="shared" si="44"/>
        <v>0</v>
      </c>
      <c r="Q157" s="77">
        <f t="shared" si="45"/>
        <v>0</v>
      </c>
      <c r="R157" s="78">
        <f t="shared" si="46"/>
        <v>0</v>
      </c>
      <c r="S157" s="244" t="str">
        <f t="shared" si="47"/>
        <v>ERROR</v>
      </c>
      <c r="T157" s="45"/>
      <c r="V157" s="64"/>
      <c r="W157" s="64"/>
      <c r="X157" s="64"/>
      <c r="Y157" s="64"/>
      <c r="Z157" s="64"/>
      <c r="AA157" s="64"/>
      <c r="AB157" s="64"/>
      <c r="AC157" s="64"/>
      <c r="AD157" s="64"/>
      <c r="AE157" s="64"/>
      <c r="AF157" s="64"/>
    </row>
    <row r="158" spans="1:32" ht="31.95" customHeight="1">
      <c r="A158" s="21"/>
      <c r="B158" s="38"/>
      <c r="C158" s="7">
        <v>7819</v>
      </c>
      <c r="D158" s="8">
        <v>12.037999999999979</v>
      </c>
      <c r="E158" s="9"/>
      <c r="F158" s="9"/>
      <c r="G158" s="89" t="s">
        <v>152</v>
      </c>
      <c r="H158" s="11" t="s">
        <v>28</v>
      </c>
      <c r="I158" s="12">
        <v>4</v>
      </c>
      <c r="J158" s="241">
        <v>93900</v>
      </c>
      <c r="K158" s="90">
        <v>113982</v>
      </c>
      <c r="L158" s="91">
        <v>455928</v>
      </c>
      <c r="M158" s="268"/>
      <c r="N158" s="269"/>
      <c r="O158" s="345"/>
      <c r="P158" s="77">
        <f t="shared" si="44"/>
        <v>0</v>
      </c>
      <c r="Q158" s="77">
        <f t="shared" si="45"/>
        <v>0</v>
      </c>
      <c r="R158" s="78">
        <f t="shared" si="46"/>
        <v>0</v>
      </c>
      <c r="S158" s="244" t="str">
        <f t="shared" si="47"/>
        <v>ERROR</v>
      </c>
      <c r="T158" s="45"/>
      <c r="V158" s="64"/>
      <c r="W158" s="64"/>
      <c r="X158" s="64"/>
      <c r="Y158" s="64"/>
      <c r="Z158" s="64"/>
      <c r="AA158" s="64"/>
      <c r="AB158" s="64"/>
      <c r="AC158" s="64"/>
      <c r="AD158" s="64"/>
      <c r="AE158" s="64"/>
      <c r="AF158" s="64"/>
    </row>
    <row r="159" spans="1:32" ht="31.95" customHeight="1">
      <c r="A159" s="21"/>
      <c r="B159" s="38"/>
      <c r="C159" s="7"/>
      <c r="D159" s="392" t="s">
        <v>153</v>
      </c>
      <c r="E159" s="9"/>
      <c r="F159" s="9"/>
      <c r="G159" s="330" t="s">
        <v>154</v>
      </c>
      <c r="H159" s="11"/>
      <c r="I159" s="12"/>
      <c r="J159" s="241"/>
      <c r="K159" s="90"/>
      <c r="L159" s="91"/>
      <c r="M159" s="268"/>
      <c r="N159" s="269"/>
      <c r="O159" s="82"/>
      <c r="P159" s="331"/>
      <c r="Q159" s="331"/>
      <c r="R159" s="305"/>
      <c r="S159" s="244"/>
      <c r="T159" s="45"/>
      <c r="V159" s="64"/>
      <c r="W159" s="64"/>
      <c r="X159" s="64"/>
      <c r="Y159" s="64"/>
      <c r="Z159" s="64"/>
      <c r="AA159" s="64"/>
      <c r="AB159" s="64"/>
      <c r="AC159" s="64"/>
      <c r="AD159" s="64"/>
      <c r="AE159" s="64"/>
      <c r="AF159" s="64"/>
    </row>
    <row r="160" spans="1:32" ht="31.95" customHeight="1">
      <c r="A160" s="21"/>
      <c r="B160" s="38"/>
      <c r="C160" s="7">
        <v>7904</v>
      </c>
      <c r="D160" s="8">
        <v>12.038999999999978</v>
      </c>
      <c r="E160" s="9"/>
      <c r="F160" s="9"/>
      <c r="G160" s="89" t="s">
        <v>155</v>
      </c>
      <c r="H160" s="11" t="s">
        <v>28</v>
      </c>
      <c r="I160" s="12">
        <v>234</v>
      </c>
      <c r="J160" s="241">
        <v>33000</v>
      </c>
      <c r="K160" s="90">
        <v>40058</v>
      </c>
      <c r="L160" s="91">
        <v>9373572</v>
      </c>
      <c r="M160" s="268"/>
      <c r="N160" s="269"/>
      <c r="O160" s="82"/>
      <c r="P160" s="77">
        <f t="shared" si="44"/>
        <v>0</v>
      </c>
      <c r="Q160" s="77">
        <f t="shared" si="45"/>
        <v>0</v>
      </c>
      <c r="R160" s="78">
        <f t="shared" si="46"/>
        <v>0</v>
      </c>
      <c r="S160" s="244" t="str">
        <f t="shared" si="47"/>
        <v>ERROR</v>
      </c>
      <c r="T160" s="45"/>
      <c r="V160" s="64"/>
      <c r="W160" s="64"/>
      <c r="X160" s="64"/>
      <c r="Y160" s="64"/>
      <c r="Z160" s="64"/>
      <c r="AA160" s="64"/>
      <c r="AB160" s="64"/>
      <c r="AC160" s="64"/>
      <c r="AD160" s="64"/>
      <c r="AE160" s="64"/>
      <c r="AF160" s="64"/>
    </row>
    <row r="161" spans="1:32" ht="31.95" customHeight="1">
      <c r="A161" s="21"/>
      <c r="B161" s="38"/>
      <c r="C161" s="7">
        <v>7906</v>
      </c>
      <c r="D161" s="8">
        <v>12.039999999999978</v>
      </c>
      <c r="E161" s="9"/>
      <c r="F161" s="9"/>
      <c r="G161" s="89" t="s">
        <v>156</v>
      </c>
      <c r="H161" s="11" t="s">
        <v>28</v>
      </c>
      <c r="I161" s="12">
        <v>234</v>
      </c>
      <c r="J161" s="241">
        <v>25000</v>
      </c>
      <c r="K161" s="90">
        <v>30347</v>
      </c>
      <c r="L161" s="91">
        <v>7101198</v>
      </c>
      <c r="M161" s="268"/>
      <c r="N161" s="269"/>
      <c r="O161" s="82"/>
      <c r="P161" s="77">
        <f t="shared" si="44"/>
        <v>0</v>
      </c>
      <c r="Q161" s="77">
        <f t="shared" si="45"/>
        <v>0</v>
      </c>
      <c r="R161" s="78">
        <f t="shared" si="46"/>
        <v>0</v>
      </c>
      <c r="S161" s="244" t="str">
        <f t="shared" si="47"/>
        <v>ERROR</v>
      </c>
      <c r="T161" s="45"/>
      <c r="V161" s="64"/>
      <c r="W161" s="64"/>
      <c r="X161" s="64"/>
      <c r="Y161" s="64"/>
      <c r="Z161" s="64"/>
      <c r="AA161" s="64"/>
      <c r="AB161" s="64"/>
      <c r="AC161" s="64"/>
      <c r="AD161" s="64"/>
      <c r="AE161" s="64"/>
      <c r="AF161" s="64"/>
    </row>
    <row r="162" spans="1:32" ht="31.95" customHeight="1">
      <c r="A162" s="21"/>
      <c r="B162" s="38"/>
      <c r="C162" s="7">
        <v>7908</v>
      </c>
      <c r="D162" s="8">
        <v>12.040999999999977</v>
      </c>
      <c r="E162" s="9"/>
      <c r="F162" s="9"/>
      <c r="G162" s="89" t="s">
        <v>157</v>
      </c>
      <c r="H162" s="11" t="s">
        <v>28</v>
      </c>
      <c r="I162" s="12">
        <v>234</v>
      </c>
      <c r="J162" s="241">
        <v>25600</v>
      </c>
      <c r="K162" s="90">
        <v>31075</v>
      </c>
      <c r="L162" s="91">
        <v>7271550</v>
      </c>
      <c r="M162" s="268"/>
      <c r="N162" s="269"/>
      <c r="O162" s="82"/>
      <c r="P162" s="77">
        <f t="shared" si="44"/>
        <v>0</v>
      </c>
      <c r="Q162" s="77">
        <f t="shared" si="45"/>
        <v>0</v>
      </c>
      <c r="R162" s="78">
        <f t="shared" si="46"/>
        <v>0</v>
      </c>
      <c r="S162" s="244" t="str">
        <f t="shared" si="47"/>
        <v>ERROR</v>
      </c>
      <c r="T162" s="45"/>
      <c r="V162" s="64"/>
      <c r="W162" s="64"/>
      <c r="X162" s="64"/>
      <c r="Y162" s="64"/>
      <c r="Z162" s="64"/>
      <c r="AA162" s="64"/>
      <c r="AB162" s="64"/>
      <c r="AC162" s="64"/>
      <c r="AD162" s="64"/>
      <c r="AE162" s="64"/>
      <c r="AF162" s="64"/>
    </row>
    <row r="163" spans="1:32" ht="31.95" customHeight="1">
      <c r="A163" s="21"/>
      <c r="B163" s="38"/>
      <c r="C163" s="7">
        <v>7910</v>
      </c>
      <c r="D163" s="8">
        <v>12.041999999999977</v>
      </c>
      <c r="E163" s="9"/>
      <c r="F163" s="9"/>
      <c r="G163" s="89" t="s">
        <v>158</v>
      </c>
      <c r="H163" s="11" t="s">
        <v>28</v>
      </c>
      <c r="I163" s="12">
        <v>234</v>
      </c>
      <c r="J163" s="241">
        <v>30000</v>
      </c>
      <c r="K163" s="90">
        <v>36416</v>
      </c>
      <c r="L163" s="91">
        <v>8521344</v>
      </c>
      <c r="M163" s="268"/>
      <c r="N163" s="269"/>
      <c r="O163" s="345"/>
      <c r="P163" s="77">
        <f t="shared" si="44"/>
        <v>0</v>
      </c>
      <c r="Q163" s="77">
        <f t="shared" si="45"/>
        <v>0</v>
      </c>
      <c r="R163" s="78">
        <f t="shared" si="46"/>
        <v>0</v>
      </c>
      <c r="S163" s="244" t="str">
        <f t="shared" si="47"/>
        <v>ERROR</v>
      </c>
      <c r="T163" s="45"/>
      <c r="V163" s="64"/>
      <c r="W163" s="64"/>
      <c r="X163" s="64"/>
      <c r="Y163" s="64"/>
      <c r="Z163" s="64"/>
      <c r="AA163" s="64"/>
      <c r="AB163" s="64"/>
      <c r="AC163" s="64"/>
      <c r="AD163" s="64"/>
      <c r="AE163" s="64"/>
      <c r="AF163" s="64"/>
    </row>
    <row r="164" spans="1:32" ht="31.95" customHeight="1">
      <c r="A164" s="21"/>
      <c r="B164" s="38"/>
      <c r="C164" s="7">
        <v>11454</v>
      </c>
      <c r="D164" s="8">
        <v>12.042999999999976</v>
      </c>
      <c r="E164" s="9"/>
      <c r="F164" s="9"/>
      <c r="G164" s="89" t="s">
        <v>278</v>
      </c>
      <c r="H164" s="11" t="s">
        <v>28</v>
      </c>
      <c r="I164" s="12">
        <v>20</v>
      </c>
      <c r="J164" s="241">
        <v>99000</v>
      </c>
      <c r="K164" s="90">
        <v>120173</v>
      </c>
      <c r="L164" s="91">
        <v>2403460</v>
      </c>
      <c r="M164" s="268"/>
      <c r="N164" s="269"/>
      <c r="O164" s="345"/>
      <c r="P164" s="77">
        <f t="shared" si="44"/>
        <v>0</v>
      </c>
      <c r="Q164" s="77">
        <f t="shared" si="45"/>
        <v>0</v>
      </c>
      <c r="R164" s="78">
        <f t="shared" si="46"/>
        <v>0</v>
      </c>
      <c r="S164" s="244" t="str">
        <f t="shared" si="47"/>
        <v>ERROR</v>
      </c>
      <c r="T164" s="45"/>
      <c r="V164" s="64"/>
      <c r="W164" s="64"/>
      <c r="X164" s="64"/>
      <c r="Y164" s="64"/>
      <c r="Z164" s="64"/>
      <c r="AA164" s="64"/>
      <c r="AB164" s="64"/>
      <c r="AC164" s="64"/>
      <c r="AD164" s="64"/>
      <c r="AE164" s="64"/>
      <c r="AF164" s="64"/>
    </row>
    <row r="165" spans="1:32" ht="31.95" customHeight="1">
      <c r="A165" s="21"/>
      <c r="B165" s="38"/>
      <c r="C165" s="7"/>
      <c r="D165" s="392" t="s">
        <v>159</v>
      </c>
      <c r="E165" s="393"/>
      <c r="F165" s="393"/>
      <c r="G165" s="330" t="s">
        <v>160</v>
      </c>
      <c r="H165" s="11"/>
      <c r="I165" s="12"/>
      <c r="J165" s="241"/>
      <c r="K165" s="90"/>
      <c r="L165" s="91"/>
      <c r="M165" s="268"/>
      <c r="N165" s="269"/>
      <c r="O165" s="82"/>
      <c r="P165" s="331"/>
      <c r="Q165" s="331"/>
      <c r="R165" s="305"/>
      <c r="S165" s="244"/>
      <c r="T165" s="45"/>
      <c r="V165" s="64"/>
      <c r="W165" s="64"/>
      <c r="X165" s="64"/>
      <c r="Y165" s="64"/>
      <c r="Z165" s="64"/>
      <c r="AA165" s="64"/>
      <c r="AB165" s="64"/>
      <c r="AC165" s="64"/>
      <c r="AD165" s="64"/>
      <c r="AE165" s="64"/>
      <c r="AF165" s="64"/>
    </row>
    <row r="166" spans="1:32" ht="31.95" customHeight="1">
      <c r="A166" s="21"/>
      <c r="B166" s="38"/>
      <c r="C166" s="7"/>
      <c r="D166" s="392" t="s">
        <v>161</v>
      </c>
      <c r="E166" s="393"/>
      <c r="F166" s="393"/>
      <c r="G166" s="330" t="s">
        <v>162</v>
      </c>
      <c r="H166" s="11"/>
      <c r="I166" s="12"/>
      <c r="J166" s="241"/>
      <c r="K166" s="90"/>
      <c r="L166" s="91"/>
      <c r="M166" s="268"/>
      <c r="N166" s="269"/>
      <c r="O166" s="345"/>
      <c r="P166" s="331"/>
      <c r="Q166" s="331"/>
      <c r="R166" s="305"/>
      <c r="S166" s="244"/>
      <c r="T166" s="45"/>
      <c r="V166" s="64"/>
      <c r="W166" s="64"/>
      <c r="X166" s="64"/>
      <c r="Y166" s="64"/>
      <c r="Z166" s="64"/>
      <c r="AA166" s="64"/>
      <c r="AB166" s="64"/>
      <c r="AC166" s="64"/>
      <c r="AD166" s="64"/>
      <c r="AE166" s="64"/>
      <c r="AF166" s="64"/>
    </row>
    <row r="167" spans="1:32" ht="31.95" customHeight="1">
      <c r="A167" s="21"/>
      <c r="B167" s="38"/>
      <c r="C167" s="7">
        <v>7850</v>
      </c>
      <c r="D167" s="8">
        <v>12.043999999999976</v>
      </c>
      <c r="E167" s="9"/>
      <c r="F167" s="9"/>
      <c r="G167" s="89" t="s">
        <v>163</v>
      </c>
      <c r="H167" s="11" t="s">
        <v>164</v>
      </c>
      <c r="I167" s="12">
        <v>154</v>
      </c>
      <c r="J167" s="241">
        <v>26009</v>
      </c>
      <c r="K167" s="90">
        <v>31572</v>
      </c>
      <c r="L167" s="91">
        <v>4862088</v>
      </c>
      <c r="M167" s="268"/>
      <c r="N167" s="269"/>
      <c r="O167" s="82"/>
      <c r="P167" s="77">
        <f t="shared" si="44"/>
        <v>0</v>
      </c>
      <c r="Q167" s="77">
        <f t="shared" si="45"/>
        <v>0</v>
      </c>
      <c r="R167" s="78">
        <f t="shared" si="46"/>
        <v>0</v>
      </c>
      <c r="S167" s="244" t="str">
        <f t="shared" si="47"/>
        <v>ERROR</v>
      </c>
      <c r="T167" s="45"/>
      <c r="V167" s="64"/>
      <c r="W167" s="64"/>
      <c r="X167" s="64"/>
      <c r="Y167" s="64"/>
      <c r="Z167" s="64"/>
      <c r="AA167" s="64"/>
      <c r="AB167" s="64"/>
      <c r="AC167" s="64"/>
      <c r="AD167" s="64"/>
      <c r="AE167" s="64"/>
      <c r="AF167" s="64"/>
    </row>
    <row r="168" spans="1:32" ht="31.95" customHeight="1">
      <c r="A168" s="21"/>
      <c r="B168" s="38"/>
      <c r="C168" s="7">
        <v>6178</v>
      </c>
      <c r="D168" s="8">
        <v>12.044999999999975</v>
      </c>
      <c r="E168" s="9"/>
      <c r="F168" s="9"/>
      <c r="G168" s="89" t="s">
        <v>165</v>
      </c>
      <c r="H168" s="11" t="s">
        <v>94</v>
      </c>
      <c r="I168" s="12">
        <v>32</v>
      </c>
      <c r="J168" s="241">
        <v>24600</v>
      </c>
      <c r="K168" s="90">
        <v>29861</v>
      </c>
      <c r="L168" s="91">
        <v>955552</v>
      </c>
      <c r="M168" s="268"/>
      <c r="N168" s="269"/>
      <c r="O168" s="79"/>
      <c r="P168" s="77">
        <f t="shared" si="44"/>
        <v>0</v>
      </c>
      <c r="Q168" s="77">
        <f t="shared" si="45"/>
        <v>0</v>
      </c>
      <c r="R168" s="78">
        <f t="shared" si="46"/>
        <v>0</v>
      </c>
      <c r="S168" s="244" t="str">
        <f t="shared" si="47"/>
        <v>ERROR</v>
      </c>
      <c r="T168" s="45"/>
      <c r="V168" s="64"/>
      <c r="W168" s="64"/>
      <c r="X168" s="64"/>
      <c r="Y168" s="64"/>
      <c r="Z168" s="64"/>
      <c r="AA168" s="64"/>
      <c r="AB168" s="64"/>
      <c r="AC168" s="64"/>
      <c r="AD168" s="64"/>
      <c r="AE168" s="64"/>
      <c r="AF168" s="64"/>
    </row>
    <row r="169" spans="1:32" ht="31.95" customHeight="1">
      <c r="A169" s="21"/>
      <c r="B169" s="38"/>
      <c r="C169" s="7">
        <v>6179</v>
      </c>
      <c r="D169" s="8">
        <v>12.045999999999975</v>
      </c>
      <c r="E169" s="9"/>
      <c r="F169" s="9"/>
      <c r="G169" s="89" t="s">
        <v>166</v>
      </c>
      <c r="H169" s="11" t="s">
        <v>94</v>
      </c>
      <c r="I169" s="12">
        <v>32</v>
      </c>
      <c r="J169" s="241">
        <v>19577</v>
      </c>
      <c r="K169" s="90">
        <v>23764</v>
      </c>
      <c r="L169" s="91">
        <v>760448</v>
      </c>
      <c r="M169" s="268"/>
      <c r="N169" s="269"/>
      <c r="O169" s="79"/>
      <c r="P169" s="77">
        <f t="shared" si="44"/>
        <v>0</v>
      </c>
      <c r="Q169" s="77">
        <f t="shared" si="45"/>
        <v>0</v>
      </c>
      <c r="R169" s="78">
        <f t="shared" si="46"/>
        <v>0</v>
      </c>
      <c r="S169" s="244" t="str">
        <f t="shared" si="47"/>
        <v>ERROR</v>
      </c>
      <c r="T169" s="45"/>
      <c r="V169" s="64"/>
      <c r="W169" s="64"/>
      <c r="X169" s="64"/>
      <c r="Y169" s="64"/>
      <c r="Z169" s="64"/>
      <c r="AA169" s="64"/>
      <c r="AB169" s="64"/>
      <c r="AC169" s="64"/>
      <c r="AD169" s="64"/>
      <c r="AE169" s="64"/>
      <c r="AF169" s="64"/>
    </row>
    <row r="170" spans="1:32" ht="31.95" customHeight="1">
      <c r="A170" s="21"/>
      <c r="B170" s="38"/>
      <c r="C170" s="7">
        <v>7571</v>
      </c>
      <c r="D170" s="8">
        <v>12.046999999999974</v>
      </c>
      <c r="E170" s="9"/>
      <c r="F170" s="9"/>
      <c r="G170" s="89" t="s">
        <v>167</v>
      </c>
      <c r="H170" s="11" t="s">
        <v>28</v>
      </c>
      <c r="I170" s="12">
        <v>40</v>
      </c>
      <c r="J170" s="241">
        <v>83781</v>
      </c>
      <c r="K170" s="90">
        <v>101699</v>
      </c>
      <c r="L170" s="91">
        <v>4067960</v>
      </c>
      <c r="M170" s="268"/>
      <c r="N170" s="269"/>
      <c r="O170" s="79"/>
      <c r="P170" s="77">
        <f t="shared" si="44"/>
        <v>0</v>
      </c>
      <c r="Q170" s="77">
        <f t="shared" si="45"/>
        <v>0</v>
      </c>
      <c r="R170" s="78">
        <f t="shared" si="46"/>
        <v>0</v>
      </c>
      <c r="S170" s="244" t="str">
        <f t="shared" si="47"/>
        <v>ERROR</v>
      </c>
      <c r="T170" s="45"/>
      <c r="V170" s="64"/>
      <c r="W170" s="64"/>
      <c r="X170" s="64"/>
      <c r="Y170" s="64"/>
      <c r="Z170" s="64"/>
      <c r="AA170" s="64"/>
      <c r="AB170" s="64"/>
      <c r="AC170" s="64"/>
      <c r="AD170" s="64"/>
      <c r="AE170" s="64"/>
      <c r="AF170" s="64"/>
    </row>
    <row r="171" spans="1:32" ht="31.95" customHeight="1">
      <c r="A171" s="21"/>
      <c r="B171" s="38"/>
      <c r="C171" s="7">
        <v>7359</v>
      </c>
      <c r="D171" s="8">
        <v>12.047999999999973</v>
      </c>
      <c r="E171" s="9"/>
      <c r="F171" s="9"/>
      <c r="G171" s="89" t="s">
        <v>168</v>
      </c>
      <c r="H171" s="11" t="s">
        <v>28</v>
      </c>
      <c r="I171" s="12">
        <v>16</v>
      </c>
      <c r="J171" s="241">
        <v>363056</v>
      </c>
      <c r="K171" s="90">
        <v>440703</v>
      </c>
      <c r="L171" s="91">
        <v>7051248</v>
      </c>
      <c r="M171" s="268"/>
      <c r="N171" s="269"/>
      <c r="O171" s="82"/>
      <c r="P171" s="77">
        <f t="shared" si="44"/>
        <v>0</v>
      </c>
      <c r="Q171" s="77">
        <f t="shared" si="45"/>
        <v>0</v>
      </c>
      <c r="R171" s="78">
        <f t="shared" si="46"/>
        <v>0</v>
      </c>
      <c r="S171" s="244" t="str">
        <f t="shared" si="47"/>
        <v>ERROR</v>
      </c>
      <c r="T171" s="45"/>
      <c r="V171" s="64"/>
      <c r="W171" s="64"/>
      <c r="X171" s="64"/>
      <c r="Y171" s="64"/>
      <c r="Z171" s="64"/>
      <c r="AA171" s="64"/>
      <c r="AB171" s="64"/>
      <c r="AC171" s="64"/>
      <c r="AD171" s="64"/>
      <c r="AE171" s="64"/>
      <c r="AF171" s="64"/>
    </row>
    <row r="172" spans="1:32" ht="31.95" customHeight="1">
      <c r="A172" s="21"/>
      <c r="B172" s="38"/>
      <c r="C172" s="7">
        <v>9169</v>
      </c>
      <c r="D172" s="8">
        <v>12.048999999999973</v>
      </c>
      <c r="E172" s="9"/>
      <c r="F172" s="9"/>
      <c r="G172" s="89" t="s">
        <v>169</v>
      </c>
      <c r="H172" s="11" t="s">
        <v>28</v>
      </c>
      <c r="I172" s="12">
        <v>8</v>
      </c>
      <c r="J172" s="241">
        <v>32503</v>
      </c>
      <c r="K172" s="90">
        <v>39454</v>
      </c>
      <c r="L172" s="91">
        <v>315632</v>
      </c>
      <c r="M172" s="268"/>
      <c r="N172" s="269"/>
      <c r="O172" s="82"/>
      <c r="P172" s="77">
        <f t="shared" si="44"/>
        <v>0</v>
      </c>
      <c r="Q172" s="77">
        <f t="shared" si="45"/>
        <v>0</v>
      </c>
      <c r="R172" s="78">
        <f t="shared" si="46"/>
        <v>0</v>
      </c>
      <c r="S172" s="244" t="str">
        <f t="shared" si="47"/>
        <v>ERROR</v>
      </c>
      <c r="T172" s="45"/>
      <c r="V172" s="64"/>
      <c r="W172" s="64"/>
      <c r="X172" s="64"/>
      <c r="Y172" s="64"/>
      <c r="Z172" s="64"/>
      <c r="AA172" s="64"/>
      <c r="AB172" s="64"/>
      <c r="AC172" s="64"/>
      <c r="AD172" s="64"/>
      <c r="AE172" s="64"/>
      <c r="AF172" s="64"/>
    </row>
    <row r="173" spans="1:32" ht="31.95" customHeight="1">
      <c r="A173" s="21"/>
      <c r="B173" s="38"/>
      <c r="C173" s="7">
        <v>6187</v>
      </c>
      <c r="D173" s="8">
        <v>12.049999999999972</v>
      </c>
      <c r="E173" s="9"/>
      <c r="F173" s="9"/>
      <c r="G173" s="89" t="s">
        <v>170</v>
      </c>
      <c r="H173" s="11" t="s">
        <v>94</v>
      </c>
      <c r="I173" s="12">
        <v>32</v>
      </c>
      <c r="J173" s="241">
        <v>235312</v>
      </c>
      <c r="K173" s="90">
        <v>285638</v>
      </c>
      <c r="L173" s="91">
        <v>9140416</v>
      </c>
      <c r="M173" s="268"/>
      <c r="N173" s="269"/>
      <c r="O173" s="82"/>
      <c r="P173" s="77">
        <f t="shared" si="44"/>
        <v>0</v>
      </c>
      <c r="Q173" s="77">
        <f t="shared" si="45"/>
        <v>0</v>
      </c>
      <c r="R173" s="78">
        <f t="shared" si="46"/>
        <v>0</v>
      </c>
      <c r="S173" s="244" t="str">
        <f t="shared" si="47"/>
        <v>ERROR</v>
      </c>
      <c r="T173" s="45"/>
      <c r="V173" s="64"/>
      <c r="W173" s="64"/>
      <c r="X173" s="64"/>
      <c r="Y173" s="64"/>
      <c r="Z173" s="64"/>
      <c r="AA173" s="64"/>
      <c r="AB173" s="64"/>
      <c r="AC173" s="64"/>
      <c r="AD173" s="64"/>
      <c r="AE173" s="64"/>
      <c r="AF173" s="64"/>
    </row>
    <row r="174" spans="1:32" ht="31.95" customHeight="1">
      <c r="A174" s="21"/>
      <c r="B174" s="38"/>
      <c r="C174" s="7">
        <v>7554</v>
      </c>
      <c r="D174" s="8">
        <v>12.050999999999972</v>
      </c>
      <c r="E174" s="9"/>
      <c r="F174" s="9"/>
      <c r="G174" s="89" t="s">
        <v>171</v>
      </c>
      <c r="H174" s="11" t="s">
        <v>28</v>
      </c>
      <c r="I174" s="12">
        <v>86</v>
      </c>
      <c r="J174" s="241">
        <v>46520</v>
      </c>
      <c r="K174" s="90">
        <v>56469</v>
      </c>
      <c r="L174" s="91">
        <v>4856334</v>
      </c>
      <c r="M174" s="268"/>
      <c r="N174" s="269"/>
      <c r="O174" s="82"/>
      <c r="P174" s="77">
        <f t="shared" si="44"/>
        <v>0</v>
      </c>
      <c r="Q174" s="77">
        <f t="shared" si="45"/>
        <v>0</v>
      </c>
      <c r="R174" s="78">
        <f t="shared" si="46"/>
        <v>0</v>
      </c>
      <c r="S174" s="244" t="str">
        <f t="shared" si="47"/>
        <v>ERROR</v>
      </c>
      <c r="T174" s="45"/>
      <c r="V174" s="64"/>
      <c r="W174" s="64"/>
      <c r="X174" s="64"/>
      <c r="Y174" s="64"/>
      <c r="Z174" s="64"/>
      <c r="AA174" s="64"/>
      <c r="AB174" s="64"/>
      <c r="AC174" s="64"/>
      <c r="AD174" s="64"/>
      <c r="AE174" s="64"/>
      <c r="AF174" s="64"/>
    </row>
    <row r="175" spans="1:32" ht="31.95" customHeight="1" thickBot="1">
      <c r="A175" s="21"/>
      <c r="B175" s="38"/>
      <c r="C175" s="13" t="s">
        <v>12</v>
      </c>
      <c r="D175" s="14"/>
      <c r="E175" s="15"/>
      <c r="F175" s="15"/>
      <c r="G175" s="16"/>
      <c r="H175" s="17"/>
      <c r="I175" s="18"/>
      <c r="J175" s="80"/>
      <c r="K175" s="80"/>
      <c r="L175" s="81">
        <f>SUM(L112:L174)</f>
        <v>761205130</v>
      </c>
      <c r="M175" s="268"/>
      <c r="N175" s="269"/>
      <c r="O175" s="276"/>
      <c r="P175" s="277"/>
      <c r="Q175" s="75"/>
      <c r="R175" s="279">
        <f>+SUM(R111:R174)</f>
        <v>0</v>
      </c>
      <c r="S175" s="245" t="str">
        <f>+IF(OR(R175&lt;=0,R175&gt;$L175,COUNTIF(S112:S174,"error")&gt;0),"ERROR","OK")</f>
        <v>ERROR</v>
      </c>
      <c r="T175" s="45"/>
      <c r="V175" s="64"/>
      <c r="W175" s="64"/>
      <c r="X175" s="64"/>
      <c r="Y175" s="64"/>
      <c r="Z175" s="64"/>
      <c r="AA175" s="64"/>
      <c r="AB175" s="64"/>
      <c r="AC175" s="64"/>
      <c r="AD175" s="64"/>
      <c r="AE175" s="64"/>
      <c r="AF175" s="64"/>
    </row>
    <row r="176" spans="1:32" ht="31.95" customHeight="1" thickBot="1">
      <c r="A176" s="21"/>
      <c r="B176" s="38"/>
      <c r="C176" s="83"/>
      <c r="D176" s="361">
        <v>13</v>
      </c>
      <c r="E176" s="84"/>
      <c r="F176" s="84"/>
      <c r="G176" s="85" t="s">
        <v>279</v>
      </c>
      <c r="H176" s="86"/>
      <c r="I176" s="84"/>
      <c r="J176" s="87"/>
      <c r="K176" s="87"/>
      <c r="L176" s="88"/>
      <c r="M176" s="268"/>
      <c r="N176" s="269"/>
      <c r="O176" s="278"/>
      <c r="P176" s="266"/>
      <c r="Q176" s="75"/>
      <c r="R176" s="266"/>
      <c r="S176" s="267"/>
      <c r="T176" s="45"/>
      <c r="V176" s="64"/>
      <c r="W176" s="64"/>
      <c r="X176" s="64"/>
      <c r="Y176" s="64"/>
      <c r="Z176" s="64"/>
      <c r="AA176" s="64"/>
      <c r="AB176" s="64"/>
      <c r="AC176" s="64"/>
      <c r="AD176" s="64"/>
      <c r="AE176" s="64"/>
      <c r="AF176" s="64"/>
    </row>
    <row r="177" spans="1:32" ht="31.95" customHeight="1">
      <c r="A177" s="21"/>
      <c r="B177" s="38"/>
      <c r="C177" s="7"/>
      <c r="D177" s="8" t="s">
        <v>107</v>
      </c>
      <c r="E177" s="9"/>
      <c r="F177" s="9"/>
      <c r="G177" s="330" t="s">
        <v>172</v>
      </c>
      <c r="H177" s="11"/>
      <c r="I177" s="12"/>
      <c r="J177" s="241"/>
      <c r="K177" s="90"/>
      <c r="L177" s="91"/>
      <c r="M177" s="268"/>
      <c r="N177" s="269"/>
      <c r="O177" s="345"/>
      <c r="P177" s="331"/>
      <c r="Q177" s="331"/>
      <c r="R177" s="305"/>
      <c r="S177" s="244"/>
      <c r="T177" s="45"/>
      <c r="V177" s="64"/>
      <c r="W177" s="64"/>
      <c r="X177" s="64"/>
      <c r="Y177" s="64"/>
      <c r="Z177" s="64"/>
      <c r="AA177" s="64"/>
      <c r="AB177" s="64"/>
      <c r="AC177" s="64"/>
      <c r="AD177" s="64"/>
      <c r="AE177" s="64"/>
      <c r="AF177" s="64"/>
    </row>
    <row r="178" spans="1:32" ht="31.95" customHeight="1">
      <c r="A178" s="21"/>
      <c r="B178" s="38"/>
      <c r="C178" s="7">
        <v>7870</v>
      </c>
      <c r="D178" s="8">
        <v>13.000999999999999</v>
      </c>
      <c r="E178" s="9"/>
      <c r="F178" s="9"/>
      <c r="G178" s="89" t="s">
        <v>173</v>
      </c>
      <c r="H178" s="11" t="s">
        <v>174</v>
      </c>
      <c r="I178" s="12">
        <v>25</v>
      </c>
      <c r="J178" s="241">
        <v>100862</v>
      </c>
      <c r="K178" s="90">
        <v>122433</v>
      </c>
      <c r="L178" s="91">
        <v>3060825</v>
      </c>
      <c r="M178" s="268"/>
      <c r="N178" s="269"/>
      <c r="O178" s="345"/>
      <c r="P178" s="77">
        <f t="shared" ref="P178:P193" si="48">ROUND(O178,0)</f>
        <v>0</v>
      </c>
      <c r="Q178" s="77">
        <f t="shared" ref="Q178:Q193" si="49">+ROUND(P178*(1+$K$216),0)</f>
        <v>0</v>
      </c>
      <c r="R178" s="78">
        <f t="shared" ref="R178:R193" si="50">ROUND((+Q178*$I178),0)</f>
        <v>0</v>
      </c>
      <c r="S178" s="244" t="str">
        <f t="shared" ref="S178:S193" si="51">IF(OR(P178&lt;=0,P178&gt;$J178,Q178&lt;=0,Q178&gt;$K178,R178&lt;=0,R178&gt;$L178,$K$216&lt;&gt;0.21387),"ERROR","OK")</f>
        <v>ERROR</v>
      </c>
      <c r="T178" s="45"/>
      <c r="V178" s="64"/>
      <c r="W178" s="64"/>
      <c r="X178" s="64"/>
      <c r="Y178" s="64"/>
      <c r="Z178" s="64"/>
      <c r="AA178" s="64"/>
      <c r="AB178" s="64"/>
      <c r="AC178" s="64"/>
      <c r="AD178" s="64"/>
      <c r="AE178" s="64"/>
      <c r="AF178" s="64"/>
    </row>
    <row r="179" spans="1:32" ht="31.95" customHeight="1">
      <c r="A179" s="21"/>
      <c r="B179" s="38"/>
      <c r="C179" s="7"/>
      <c r="D179" s="8" t="s">
        <v>112</v>
      </c>
      <c r="E179" s="9"/>
      <c r="F179" s="9"/>
      <c r="G179" s="330" t="s">
        <v>175</v>
      </c>
      <c r="H179" s="11"/>
      <c r="I179" s="12"/>
      <c r="J179" s="241"/>
      <c r="K179" s="90"/>
      <c r="L179" s="91"/>
      <c r="M179" s="268"/>
      <c r="N179" s="269"/>
      <c r="O179" s="82"/>
      <c r="P179" s="331"/>
      <c r="Q179" s="331"/>
      <c r="R179" s="305"/>
      <c r="S179" s="244"/>
      <c r="T179" s="45"/>
      <c r="V179" s="64"/>
      <c r="W179" s="64"/>
      <c r="X179" s="64"/>
      <c r="Y179" s="64"/>
      <c r="Z179" s="64"/>
      <c r="AA179" s="64"/>
      <c r="AB179" s="64"/>
      <c r="AC179" s="64"/>
      <c r="AD179" s="64"/>
      <c r="AE179" s="64"/>
      <c r="AF179" s="64"/>
    </row>
    <row r="180" spans="1:32" ht="31.95" customHeight="1">
      <c r="A180" s="21"/>
      <c r="B180" s="38"/>
      <c r="C180" s="7">
        <v>7896</v>
      </c>
      <c r="D180" s="8">
        <v>13.001999999999999</v>
      </c>
      <c r="E180" s="9"/>
      <c r="F180" s="9"/>
      <c r="G180" s="89" t="s">
        <v>176</v>
      </c>
      <c r="H180" s="11" t="s">
        <v>28</v>
      </c>
      <c r="I180" s="12">
        <v>3000</v>
      </c>
      <c r="J180" s="241">
        <v>161</v>
      </c>
      <c r="K180" s="90">
        <v>195</v>
      </c>
      <c r="L180" s="91">
        <v>585000</v>
      </c>
      <c r="M180" s="268"/>
      <c r="N180" s="269"/>
      <c r="O180" s="345"/>
      <c r="P180" s="77">
        <f t="shared" si="48"/>
        <v>0</v>
      </c>
      <c r="Q180" s="77">
        <f t="shared" si="49"/>
        <v>0</v>
      </c>
      <c r="R180" s="78">
        <f t="shared" si="50"/>
        <v>0</v>
      </c>
      <c r="S180" s="244" t="str">
        <f t="shared" si="51"/>
        <v>ERROR</v>
      </c>
      <c r="T180" s="45"/>
      <c r="V180" s="64"/>
      <c r="W180" s="64"/>
      <c r="X180" s="64"/>
      <c r="Y180" s="64"/>
      <c r="Z180" s="64"/>
      <c r="AA180" s="64"/>
      <c r="AB180" s="64"/>
      <c r="AC180" s="64"/>
      <c r="AD180" s="64"/>
      <c r="AE180" s="64"/>
      <c r="AF180" s="64"/>
    </row>
    <row r="181" spans="1:32" ht="31.95" customHeight="1">
      <c r="A181" s="21"/>
      <c r="B181" s="38"/>
      <c r="C181" s="7">
        <v>7901</v>
      </c>
      <c r="D181" s="8">
        <v>13.002999999999998</v>
      </c>
      <c r="E181" s="9"/>
      <c r="F181" s="9"/>
      <c r="G181" s="89" t="s">
        <v>177</v>
      </c>
      <c r="H181" s="11" t="s">
        <v>28</v>
      </c>
      <c r="I181" s="12">
        <v>3000</v>
      </c>
      <c r="J181" s="241">
        <v>143</v>
      </c>
      <c r="K181" s="90">
        <v>174</v>
      </c>
      <c r="L181" s="91">
        <v>522000</v>
      </c>
      <c r="M181" s="268"/>
      <c r="N181" s="269"/>
      <c r="O181" s="345"/>
      <c r="P181" s="77">
        <f t="shared" si="48"/>
        <v>0</v>
      </c>
      <c r="Q181" s="77">
        <f t="shared" si="49"/>
        <v>0</v>
      </c>
      <c r="R181" s="78">
        <f t="shared" si="50"/>
        <v>0</v>
      </c>
      <c r="S181" s="244" t="str">
        <f t="shared" si="51"/>
        <v>ERROR</v>
      </c>
      <c r="T181" s="45"/>
      <c r="V181" s="64"/>
      <c r="W181" s="64"/>
      <c r="X181" s="64"/>
      <c r="Y181" s="64"/>
      <c r="Z181" s="64"/>
      <c r="AA181" s="64"/>
      <c r="AB181" s="64"/>
      <c r="AC181" s="64"/>
      <c r="AD181" s="64"/>
      <c r="AE181" s="64"/>
      <c r="AF181" s="64"/>
    </row>
    <row r="182" spans="1:32" ht="31.95" customHeight="1">
      <c r="A182" s="21"/>
      <c r="B182" s="38"/>
      <c r="C182" s="7">
        <v>7898</v>
      </c>
      <c r="D182" s="8">
        <v>13.003999999999998</v>
      </c>
      <c r="E182" s="9"/>
      <c r="F182" s="9"/>
      <c r="G182" s="89" t="s">
        <v>178</v>
      </c>
      <c r="H182" s="11" t="s">
        <v>28</v>
      </c>
      <c r="I182" s="12">
        <v>1500</v>
      </c>
      <c r="J182" s="241">
        <v>719</v>
      </c>
      <c r="K182" s="90">
        <v>873</v>
      </c>
      <c r="L182" s="91">
        <v>1309500</v>
      </c>
      <c r="M182" s="268"/>
      <c r="N182" s="269"/>
      <c r="O182" s="345"/>
      <c r="P182" s="77">
        <f t="shared" si="48"/>
        <v>0</v>
      </c>
      <c r="Q182" s="77">
        <f t="shared" si="49"/>
        <v>0</v>
      </c>
      <c r="R182" s="78">
        <f t="shared" si="50"/>
        <v>0</v>
      </c>
      <c r="S182" s="244" t="str">
        <f t="shared" si="51"/>
        <v>ERROR</v>
      </c>
      <c r="T182" s="45"/>
      <c r="V182" s="64"/>
      <c r="W182" s="64"/>
      <c r="X182" s="64"/>
      <c r="Y182" s="64"/>
      <c r="Z182" s="64"/>
      <c r="AA182" s="64"/>
      <c r="AB182" s="64"/>
      <c r="AC182" s="64"/>
      <c r="AD182" s="64"/>
      <c r="AE182" s="64"/>
      <c r="AF182" s="64"/>
    </row>
    <row r="183" spans="1:32" ht="31.95" customHeight="1">
      <c r="A183" s="21"/>
      <c r="B183" s="38"/>
      <c r="C183" s="7">
        <v>7897</v>
      </c>
      <c r="D183" s="8">
        <v>13.004999999999997</v>
      </c>
      <c r="E183" s="9"/>
      <c r="F183" s="9"/>
      <c r="G183" s="89" t="s">
        <v>179</v>
      </c>
      <c r="H183" s="11" t="s">
        <v>28</v>
      </c>
      <c r="I183" s="12">
        <v>500</v>
      </c>
      <c r="J183" s="241">
        <v>1345</v>
      </c>
      <c r="K183" s="90">
        <v>1633</v>
      </c>
      <c r="L183" s="91">
        <v>816500</v>
      </c>
      <c r="M183" s="268"/>
      <c r="N183" s="269"/>
      <c r="O183" s="345"/>
      <c r="P183" s="77">
        <f t="shared" si="48"/>
        <v>0</v>
      </c>
      <c r="Q183" s="77">
        <f t="shared" si="49"/>
        <v>0</v>
      </c>
      <c r="R183" s="78">
        <f t="shared" si="50"/>
        <v>0</v>
      </c>
      <c r="S183" s="244" t="str">
        <f t="shared" si="51"/>
        <v>ERROR</v>
      </c>
      <c r="T183" s="45"/>
      <c r="V183" s="64"/>
      <c r="W183" s="64"/>
      <c r="X183" s="64"/>
      <c r="Y183" s="64"/>
      <c r="Z183" s="64"/>
      <c r="AA183" s="64"/>
      <c r="AB183" s="64"/>
      <c r="AC183" s="64"/>
      <c r="AD183" s="64"/>
      <c r="AE183" s="64"/>
      <c r="AF183" s="64"/>
    </row>
    <row r="184" spans="1:32" ht="31.95" customHeight="1">
      <c r="A184" s="21"/>
      <c r="B184" s="38"/>
      <c r="C184" s="7">
        <v>7900</v>
      </c>
      <c r="D184" s="8">
        <v>13.004999999999997</v>
      </c>
      <c r="E184" s="9"/>
      <c r="F184" s="9"/>
      <c r="G184" s="89" t="s">
        <v>180</v>
      </c>
      <c r="H184" s="11" t="s">
        <v>28</v>
      </c>
      <c r="I184" s="12">
        <v>3000</v>
      </c>
      <c r="J184" s="241">
        <v>352</v>
      </c>
      <c r="K184" s="90">
        <v>427</v>
      </c>
      <c r="L184" s="91">
        <v>1281000</v>
      </c>
      <c r="M184" s="268"/>
      <c r="N184" s="269"/>
      <c r="O184" s="82"/>
      <c r="P184" s="77">
        <f t="shared" si="48"/>
        <v>0</v>
      </c>
      <c r="Q184" s="77">
        <f t="shared" si="49"/>
        <v>0</v>
      </c>
      <c r="R184" s="78">
        <f t="shared" si="50"/>
        <v>0</v>
      </c>
      <c r="S184" s="244" t="str">
        <f t="shared" si="51"/>
        <v>ERROR</v>
      </c>
      <c r="T184" s="45"/>
      <c r="V184" s="64"/>
      <c r="W184" s="64"/>
      <c r="X184" s="64"/>
      <c r="Y184" s="64"/>
      <c r="Z184" s="64"/>
      <c r="AA184" s="64"/>
      <c r="AB184" s="64"/>
      <c r="AC184" s="64"/>
      <c r="AD184" s="64"/>
      <c r="AE184" s="64"/>
      <c r="AF184" s="64"/>
    </row>
    <row r="185" spans="1:32" ht="48" customHeight="1">
      <c r="A185" s="21"/>
      <c r="B185" s="38"/>
      <c r="C185" s="7">
        <v>10346</v>
      </c>
      <c r="D185" s="8">
        <v>13.005999999999997</v>
      </c>
      <c r="E185" s="9"/>
      <c r="F185" s="9"/>
      <c r="G185" s="89" t="s">
        <v>181</v>
      </c>
      <c r="H185" s="11" t="s">
        <v>28</v>
      </c>
      <c r="I185" s="12">
        <v>8</v>
      </c>
      <c r="J185" s="241">
        <v>856800</v>
      </c>
      <c r="K185" s="90">
        <v>1040044</v>
      </c>
      <c r="L185" s="91">
        <v>8320352</v>
      </c>
      <c r="M185" s="268"/>
      <c r="N185" s="269"/>
      <c r="O185" s="82"/>
      <c r="P185" s="77">
        <f t="shared" si="48"/>
        <v>0</v>
      </c>
      <c r="Q185" s="77">
        <f t="shared" si="49"/>
        <v>0</v>
      </c>
      <c r="R185" s="78">
        <f t="shared" si="50"/>
        <v>0</v>
      </c>
      <c r="S185" s="244" t="str">
        <f t="shared" si="51"/>
        <v>ERROR</v>
      </c>
      <c r="T185" s="45"/>
      <c r="V185" s="64"/>
      <c r="W185" s="64"/>
      <c r="X185" s="64"/>
      <c r="Y185" s="64"/>
      <c r="Z185" s="64"/>
      <c r="AA185" s="64"/>
      <c r="AB185" s="64"/>
      <c r="AC185" s="64"/>
      <c r="AD185" s="64"/>
      <c r="AE185" s="64"/>
      <c r="AF185" s="64"/>
    </row>
    <row r="186" spans="1:32" ht="31.95" customHeight="1">
      <c r="A186" s="21"/>
      <c r="B186" s="38"/>
      <c r="C186" s="7"/>
      <c r="D186" s="8" t="s">
        <v>116</v>
      </c>
      <c r="E186" s="9"/>
      <c r="F186" s="9"/>
      <c r="G186" s="330" t="s">
        <v>182</v>
      </c>
      <c r="H186" s="11"/>
      <c r="I186" s="12"/>
      <c r="J186" s="241"/>
      <c r="K186" s="90"/>
      <c r="L186" s="91"/>
      <c r="M186" s="268"/>
      <c r="N186" s="269"/>
      <c r="O186" s="345"/>
      <c r="P186" s="331"/>
      <c r="Q186" s="331"/>
      <c r="R186" s="305"/>
      <c r="S186" s="244"/>
      <c r="T186" s="45"/>
      <c r="V186" s="64"/>
      <c r="W186" s="64"/>
      <c r="X186" s="64"/>
      <c r="Y186" s="64"/>
      <c r="Z186" s="64"/>
      <c r="AA186" s="64"/>
      <c r="AB186" s="64"/>
      <c r="AC186" s="64"/>
      <c r="AD186" s="64"/>
      <c r="AE186" s="64"/>
      <c r="AF186" s="64"/>
    </row>
    <row r="187" spans="1:32" ht="31.95" customHeight="1">
      <c r="A187" s="21"/>
      <c r="B187" s="38"/>
      <c r="C187" s="7"/>
      <c r="D187" s="8" t="s">
        <v>183</v>
      </c>
      <c r="E187" s="9"/>
      <c r="F187" s="9"/>
      <c r="G187" s="330" t="s">
        <v>184</v>
      </c>
      <c r="H187" s="11"/>
      <c r="I187" s="12"/>
      <c r="J187" s="241"/>
      <c r="K187" s="90"/>
      <c r="L187" s="91"/>
      <c r="M187" s="268"/>
      <c r="N187" s="269"/>
      <c r="O187" s="345"/>
      <c r="P187" s="331"/>
      <c r="Q187" s="331"/>
      <c r="R187" s="305"/>
      <c r="S187" s="244"/>
      <c r="T187" s="45"/>
      <c r="V187" s="64"/>
      <c r="W187" s="64"/>
      <c r="X187" s="64"/>
      <c r="Y187" s="64"/>
      <c r="Z187" s="64"/>
      <c r="AA187" s="64"/>
      <c r="AB187" s="64"/>
      <c r="AC187" s="64"/>
      <c r="AD187" s="64"/>
      <c r="AE187" s="64"/>
      <c r="AF187" s="64"/>
    </row>
    <row r="188" spans="1:32" ht="31.95" customHeight="1">
      <c r="A188" s="21"/>
      <c r="B188" s="38"/>
      <c r="C188" s="7">
        <v>9835</v>
      </c>
      <c r="D188" s="8">
        <v>13.005999999999997</v>
      </c>
      <c r="E188" s="9"/>
      <c r="F188" s="9"/>
      <c r="G188" s="89" t="s">
        <v>185</v>
      </c>
      <c r="H188" s="11" t="s">
        <v>186</v>
      </c>
      <c r="I188" s="12">
        <v>25</v>
      </c>
      <c r="J188" s="241">
        <v>74320</v>
      </c>
      <c r="K188" s="90">
        <v>90215</v>
      </c>
      <c r="L188" s="91">
        <v>2255375</v>
      </c>
      <c r="M188" s="268"/>
      <c r="N188" s="269"/>
      <c r="O188" s="82"/>
      <c r="P188" s="77">
        <f t="shared" si="48"/>
        <v>0</v>
      </c>
      <c r="Q188" s="77">
        <f t="shared" si="49"/>
        <v>0</v>
      </c>
      <c r="R188" s="78">
        <f t="shared" si="50"/>
        <v>0</v>
      </c>
      <c r="S188" s="244" t="str">
        <f t="shared" si="51"/>
        <v>ERROR</v>
      </c>
      <c r="T188" s="45"/>
      <c r="V188" s="64"/>
      <c r="W188" s="64"/>
      <c r="X188" s="64"/>
      <c r="Y188" s="64"/>
      <c r="Z188" s="64"/>
      <c r="AA188" s="64"/>
      <c r="AB188" s="64"/>
      <c r="AC188" s="64"/>
      <c r="AD188" s="64"/>
      <c r="AE188" s="64"/>
      <c r="AF188" s="64"/>
    </row>
    <row r="189" spans="1:32" ht="48" customHeight="1">
      <c r="A189" s="21"/>
      <c r="B189" s="38"/>
      <c r="C189" s="7">
        <v>7895</v>
      </c>
      <c r="D189" s="8">
        <v>13.006999999999996</v>
      </c>
      <c r="E189" s="9"/>
      <c r="F189" s="9"/>
      <c r="G189" s="89" t="s">
        <v>187</v>
      </c>
      <c r="H189" s="11" t="s">
        <v>28</v>
      </c>
      <c r="I189" s="12">
        <v>1</v>
      </c>
      <c r="J189" s="241">
        <v>572560</v>
      </c>
      <c r="K189" s="90">
        <v>695013</v>
      </c>
      <c r="L189" s="91">
        <v>695013</v>
      </c>
      <c r="M189" s="268"/>
      <c r="N189" s="269"/>
      <c r="O189" s="345"/>
      <c r="P189" s="77">
        <f t="shared" si="48"/>
        <v>0</v>
      </c>
      <c r="Q189" s="77">
        <f t="shared" si="49"/>
        <v>0</v>
      </c>
      <c r="R189" s="78">
        <f t="shared" si="50"/>
        <v>0</v>
      </c>
      <c r="S189" s="244" t="str">
        <f t="shared" si="51"/>
        <v>ERROR</v>
      </c>
      <c r="T189" s="45"/>
      <c r="V189" s="64"/>
      <c r="W189" s="64"/>
      <c r="X189" s="64"/>
      <c r="Y189" s="64"/>
      <c r="Z189" s="64"/>
      <c r="AA189" s="64"/>
      <c r="AB189" s="64"/>
      <c r="AC189" s="64"/>
      <c r="AD189" s="64"/>
      <c r="AE189" s="64"/>
      <c r="AF189" s="64"/>
    </row>
    <row r="190" spans="1:32" ht="31.95" customHeight="1">
      <c r="A190" s="21"/>
      <c r="B190" s="38"/>
      <c r="C190" s="7">
        <v>9408</v>
      </c>
      <c r="D190" s="8">
        <v>13.007999999999996</v>
      </c>
      <c r="E190" s="9"/>
      <c r="F190" s="9"/>
      <c r="G190" s="89" t="s">
        <v>189</v>
      </c>
      <c r="H190" s="11" t="s">
        <v>28</v>
      </c>
      <c r="I190" s="12">
        <v>1</v>
      </c>
      <c r="J190" s="241">
        <v>211607</v>
      </c>
      <c r="K190" s="90">
        <v>256863</v>
      </c>
      <c r="L190" s="91">
        <v>256863</v>
      </c>
      <c r="M190" s="268"/>
      <c r="N190" s="269"/>
      <c r="O190" s="82"/>
      <c r="P190" s="77">
        <f t="shared" si="48"/>
        <v>0</v>
      </c>
      <c r="Q190" s="77">
        <f t="shared" si="49"/>
        <v>0</v>
      </c>
      <c r="R190" s="78">
        <f t="shared" si="50"/>
        <v>0</v>
      </c>
      <c r="S190" s="244" t="str">
        <f t="shared" si="51"/>
        <v>ERROR</v>
      </c>
      <c r="T190" s="45"/>
      <c r="V190" s="64"/>
      <c r="W190" s="64"/>
      <c r="X190" s="64"/>
      <c r="Y190" s="64"/>
      <c r="Z190" s="64"/>
      <c r="AA190" s="64"/>
      <c r="AB190" s="64"/>
      <c r="AC190" s="64"/>
      <c r="AD190" s="64"/>
      <c r="AE190" s="64"/>
      <c r="AF190" s="64"/>
    </row>
    <row r="191" spans="1:32" ht="31.95" customHeight="1">
      <c r="A191" s="21"/>
      <c r="B191" s="38"/>
      <c r="C191" s="7">
        <v>9409</v>
      </c>
      <c r="D191" s="8">
        <v>13.008999999999995</v>
      </c>
      <c r="E191" s="9"/>
      <c r="F191" s="9"/>
      <c r="G191" s="89" t="s">
        <v>190</v>
      </c>
      <c r="H191" s="11" t="s">
        <v>28</v>
      </c>
      <c r="I191" s="12">
        <v>1</v>
      </c>
      <c r="J191" s="241">
        <v>191249</v>
      </c>
      <c r="K191" s="90">
        <v>232151</v>
      </c>
      <c r="L191" s="91">
        <v>232151</v>
      </c>
      <c r="M191" s="268"/>
      <c r="N191" s="269"/>
      <c r="O191" s="82"/>
      <c r="P191" s="77">
        <f t="shared" si="48"/>
        <v>0</v>
      </c>
      <c r="Q191" s="77">
        <f t="shared" si="49"/>
        <v>0</v>
      </c>
      <c r="R191" s="78">
        <f t="shared" si="50"/>
        <v>0</v>
      </c>
      <c r="S191" s="244" t="str">
        <f t="shared" si="51"/>
        <v>ERROR</v>
      </c>
      <c r="T191" s="45"/>
      <c r="V191" s="64"/>
      <c r="W191" s="64"/>
      <c r="X191" s="64"/>
      <c r="Y191" s="64"/>
      <c r="Z191" s="64"/>
      <c r="AA191" s="64"/>
      <c r="AB191" s="64"/>
      <c r="AC191" s="64"/>
      <c r="AD191" s="64"/>
      <c r="AE191" s="64"/>
      <c r="AF191" s="64"/>
    </row>
    <row r="192" spans="1:32" ht="48" customHeight="1">
      <c r="A192" s="21"/>
      <c r="B192" s="38"/>
      <c r="C192" s="7">
        <v>9724</v>
      </c>
      <c r="D192" s="8">
        <v>13.009999999999994</v>
      </c>
      <c r="E192" s="9"/>
      <c r="F192" s="9"/>
      <c r="G192" s="89" t="s">
        <v>191</v>
      </c>
      <c r="H192" s="11" t="s">
        <v>94</v>
      </c>
      <c r="I192" s="12">
        <v>25</v>
      </c>
      <c r="J192" s="241">
        <v>124818</v>
      </c>
      <c r="K192" s="90">
        <v>151513</v>
      </c>
      <c r="L192" s="91">
        <v>3787825</v>
      </c>
      <c r="M192" s="268"/>
      <c r="N192" s="269"/>
      <c r="O192" s="82"/>
      <c r="P192" s="77">
        <f t="shared" si="48"/>
        <v>0</v>
      </c>
      <c r="Q192" s="77">
        <f t="shared" si="49"/>
        <v>0</v>
      </c>
      <c r="R192" s="78">
        <f t="shared" si="50"/>
        <v>0</v>
      </c>
      <c r="S192" s="244" t="str">
        <f t="shared" si="51"/>
        <v>ERROR</v>
      </c>
      <c r="T192" s="45"/>
      <c r="V192" s="64"/>
      <c r="W192" s="64"/>
      <c r="X192" s="64"/>
      <c r="Y192" s="64"/>
      <c r="Z192" s="64"/>
      <c r="AA192" s="64"/>
      <c r="AB192" s="64"/>
      <c r="AC192" s="64"/>
      <c r="AD192" s="64"/>
      <c r="AE192" s="64"/>
      <c r="AF192" s="64"/>
    </row>
    <row r="193" spans="1:32" ht="31.95" customHeight="1">
      <c r="A193" s="21"/>
      <c r="B193" s="38"/>
      <c r="C193" s="7">
        <v>9050</v>
      </c>
      <c r="D193" s="8">
        <v>13.010999999999994</v>
      </c>
      <c r="E193" s="9"/>
      <c r="F193" s="9"/>
      <c r="G193" s="89" t="s">
        <v>280</v>
      </c>
      <c r="H193" s="11" t="s">
        <v>28</v>
      </c>
      <c r="I193" s="12">
        <v>25</v>
      </c>
      <c r="J193" s="241">
        <v>573861</v>
      </c>
      <c r="K193" s="90">
        <v>696593</v>
      </c>
      <c r="L193" s="91">
        <v>17414825</v>
      </c>
      <c r="M193" s="268"/>
      <c r="N193" s="269"/>
      <c r="O193" s="82"/>
      <c r="P193" s="77">
        <f t="shared" si="48"/>
        <v>0</v>
      </c>
      <c r="Q193" s="77">
        <f t="shared" si="49"/>
        <v>0</v>
      </c>
      <c r="R193" s="78">
        <f t="shared" si="50"/>
        <v>0</v>
      </c>
      <c r="S193" s="244" t="str">
        <f t="shared" si="51"/>
        <v>ERROR</v>
      </c>
      <c r="T193" s="45"/>
      <c r="V193" s="64"/>
      <c r="W193" s="64"/>
      <c r="X193" s="64"/>
      <c r="Y193" s="64"/>
      <c r="Z193" s="64"/>
      <c r="AA193" s="64"/>
      <c r="AB193" s="64"/>
      <c r="AC193" s="64"/>
      <c r="AD193" s="64"/>
      <c r="AE193" s="64"/>
      <c r="AF193" s="64"/>
    </row>
    <row r="194" spans="1:32" ht="31.95" customHeight="1" thickBot="1">
      <c r="A194" s="21"/>
      <c r="B194" s="38"/>
      <c r="C194" s="13" t="s">
        <v>12</v>
      </c>
      <c r="D194" s="14"/>
      <c r="E194" s="15"/>
      <c r="F194" s="15"/>
      <c r="G194" s="16"/>
      <c r="H194" s="17"/>
      <c r="I194" s="18"/>
      <c r="J194" s="80"/>
      <c r="K194" s="80"/>
      <c r="L194" s="81">
        <f>SUM(L177:L193)</f>
        <v>40537229</v>
      </c>
      <c r="M194" s="268"/>
      <c r="N194" s="269"/>
      <c r="O194" s="276"/>
      <c r="P194" s="277"/>
      <c r="Q194" s="75"/>
      <c r="R194" s="279">
        <f>+SUM(R177:R193)</f>
        <v>0</v>
      </c>
      <c r="S194" s="245" t="str">
        <f>+IF(OR(R194&lt;=0,R194&gt;$L194,COUNTIF(S177:S193,"error")&gt;0),"ERROR","OK")</f>
        <v>ERROR</v>
      </c>
      <c r="T194" s="45"/>
      <c r="V194" s="64"/>
      <c r="W194" s="64"/>
      <c r="X194" s="64"/>
      <c r="Y194" s="64"/>
      <c r="Z194" s="64"/>
      <c r="AA194" s="64"/>
      <c r="AB194" s="64"/>
      <c r="AC194" s="64"/>
      <c r="AD194" s="64"/>
      <c r="AE194" s="64"/>
      <c r="AF194" s="64"/>
    </row>
    <row r="195" spans="1:32" ht="31.95" customHeight="1" thickBot="1">
      <c r="A195" s="21"/>
      <c r="B195" s="38"/>
      <c r="C195" s="83"/>
      <c r="D195" s="361">
        <v>14</v>
      </c>
      <c r="E195" s="84"/>
      <c r="F195" s="84"/>
      <c r="G195" s="85" t="s">
        <v>281</v>
      </c>
      <c r="H195" s="86"/>
      <c r="I195" s="84"/>
      <c r="J195" s="87"/>
      <c r="K195" s="87"/>
      <c r="L195" s="88"/>
      <c r="M195" s="268"/>
      <c r="N195" s="269"/>
      <c r="O195" s="278"/>
      <c r="P195" s="266"/>
      <c r="Q195" s="75"/>
      <c r="R195" s="266"/>
      <c r="S195" s="267"/>
      <c r="T195" s="45"/>
      <c r="V195" s="64"/>
      <c r="W195" s="64"/>
      <c r="X195" s="64"/>
      <c r="Y195" s="64"/>
      <c r="Z195" s="64"/>
      <c r="AA195" s="64"/>
      <c r="AB195" s="64"/>
      <c r="AC195" s="64"/>
      <c r="AD195" s="64"/>
      <c r="AE195" s="64"/>
      <c r="AF195" s="64"/>
    </row>
    <row r="196" spans="1:32" ht="31.95" customHeight="1">
      <c r="A196" s="21"/>
      <c r="B196" s="38"/>
      <c r="C196" s="7"/>
      <c r="D196" s="8"/>
      <c r="E196" s="9"/>
      <c r="F196" s="9"/>
      <c r="G196" s="330" t="s">
        <v>103</v>
      </c>
      <c r="H196" s="11"/>
      <c r="I196" s="12"/>
      <c r="J196" s="241"/>
      <c r="K196" s="90"/>
      <c r="L196" s="91"/>
      <c r="M196" s="268"/>
      <c r="N196" s="269"/>
      <c r="O196" s="345"/>
      <c r="P196" s="331"/>
      <c r="Q196" s="331"/>
      <c r="R196" s="305"/>
      <c r="S196" s="244"/>
      <c r="T196" s="45"/>
      <c r="V196" s="64"/>
      <c r="W196" s="64"/>
      <c r="X196" s="64"/>
      <c r="Y196" s="64"/>
      <c r="Z196" s="64"/>
      <c r="AA196" s="64"/>
      <c r="AB196" s="64"/>
      <c r="AC196" s="64"/>
      <c r="AD196" s="64"/>
      <c r="AE196" s="64"/>
      <c r="AF196" s="64"/>
    </row>
    <row r="197" spans="1:32" ht="31.95" customHeight="1">
      <c r="A197" s="21"/>
      <c r="B197" s="38"/>
      <c r="C197" s="7">
        <v>4930</v>
      </c>
      <c r="D197" s="8">
        <v>14.000999999999999</v>
      </c>
      <c r="E197" s="9"/>
      <c r="F197" s="9"/>
      <c r="G197" s="89" t="s">
        <v>192</v>
      </c>
      <c r="H197" s="11" t="s">
        <v>105</v>
      </c>
      <c r="I197" s="12">
        <v>24</v>
      </c>
      <c r="J197" s="241">
        <v>2593307</v>
      </c>
      <c r="K197" s="90">
        <v>3147938</v>
      </c>
      <c r="L197" s="91">
        <v>75550512</v>
      </c>
      <c r="M197" s="268"/>
      <c r="N197" s="269"/>
      <c r="O197" s="82"/>
      <c r="P197" s="77">
        <f t="shared" ref="P197:P207" si="52">ROUND(O197,0)</f>
        <v>0</v>
      </c>
      <c r="Q197" s="77">
        <f t="shared" ref="Q197:Q207" si="53">+ROUND(P197*(1+$K$216),0)</f>
        <v>0</v>
      </c>
      <c r="R197" s="78">
        <f t="shared" ref="R197:R207" si="54">ROUND((+Q197*$I197),0)</f>
        <v>0</v>
      </c>
      <c r="S197" s="244" t="str">
        <f t="shared" ref="S197:S207" si="55">IF(OR(P197&lt;=0,P197&gt;$J197,Q197&lt;=0,Q197&gt;$K197,R197&lt;=0,R197&gt;$L197,$K$216&lt;&gt;0.21387),"ERROR","OK")</f>
        <v>ERROR</v>
      </c>
      <c r="T197" s="45"/>
      <c r="V197" s="64"/>
      <c r="W197" s="64"/>
      <c r="X197" s="64"/>
      <c r="Y197" s="64"/>
      <c r="Z197" s="64"/>
      <c r="AA197" s="64"/>
      <c r="AB197" s="64"/>
      <c r="AC197" s="64"/>
      <c r="AD197" s="64"/>
      <c r="AE197" s="64"/>
      <c r="AF197" s="64"/>
    </row>
    <row r="198" spans="1:32" ht="31.95" customHeight="1">
      <c r="A198" s="21"/>
      <c r="B198" s="38"/>
      <c r="C198" s="7">
        <v>6189</v>
      </c>
      <c r="D198" s="8">
        <v>14.001999999999999</v>
      </c>
      <c r="E198" s="9"/>
      <c r="F198" s="9"/>
      <c r="G198" s="89" t="s">
        <v>193</v>
      </c>
      <c r="H198" s="11" t="s">
        <v>105</v>
      </c>
      <c r="I198" s="12">
        <v>72</v>
      </c>
      <c r="J198" s="241">
        <v>3500949</v>
      </c>
      <c r="K198" s="90">
        <v>4249697</v>
      </c>
      <c r="L198" s="91">
        <v>305978184</v>
      </c>
      <c r="M198" s="268"/>
      <c r="N198" s="269"/>
      <c r="O198" s="82"/>
      <c r="P198" s="77">
        <f t="shared" si="52"/>
        <v>0</v>
      </c>
      <c r="Q198" s="77">
        <f t="shared" si="53"/>
        <v>0</v>
      </c>
      <c r="R198" s="78">
        <f t="shared" si="54"/>
        <v>0</v>
      </c>
      <c r="S198" s="244" t="str">
        <f t="shared" si="55"/>
        <v>ERROR</v>
      </c>
      <c r="T198" s="45"/>
      <c r="V198" s="64"/>
      <c r="W198" s="64"/>
      <c r="X198" s="64"/>
      <c r="Y198" s="64"/>
      <c r="Z198" s="64"/>
      <c r="AA198" s="64"/>
      <c r="AB198" s="64"/>
      <c r="AC198" s="64"/>
      <c r="AD198" s="64"/>
      <c r="AE198" s="64"/>
      <c r="AF198" s="64"/>
    </row>
    <row r="199" spans="1:32" ht="31.95" customHeight="1">
      <c r="A199" s="21"/>
      <c r="B199" s="38"/>
      <c r="C199" s="7"/>
      <c r="D199" s="8"/>
      <c r="E199" s="9"/>
      <c r="F199" s="9"/>
      <c r="G199" s="330" t="s">
        <v>194</v>
      </c>
      <c r="H199" s="11"/>
      <c r="I199" s="12"/>
      <c r="J199" s="241"/>
      <c r="K199" s="90"/>
      <c r="L199" s="91"/>
      <c r="M199" s="268"/>
      <c r="N199" s="269"/>
      <c r="O199" s="345"/>
      <c r="P199" s="331"/>
      <c r="Q199" s="331"/>
      <c r="R199" s="305"/>
      <c r="S199" s="244"/>
      <c r="T199" s="45"/>
      <c r="V199" s="64"/>
      <c r="W199" s="64"/>
      <c r="X199" s="64"/>
      <c r="Y199" s="64"/>
      <c r="Z199" s="64"/>
      <c r="AA199" s="64"/>
      <c r="AB199" s="64"/>
      <c r="AC199" s="64"/>
      <c r="AD199" s="64"/>
      <c r="AE199" s="64"/>
      <c r="AF199" s="64"/>
    </row>
    <row r="200" spans="1:32" ht="31.95" customHeight="1">
      <c r="A200" s="21"/>
      <c r="B200" s="38"/>
      <c r="C200" s="7">
        <v>6179</v>
      </c>
      <c r="D200" s="8">
        <v>14.002999999999998</v>
      </c>
      <c r="E200" s="9"/>
      <c r="F200" s="9"/>
      <c r="G200" s="89" t="s">
        <v>166</v>
      </c>
      <c r="H200" s="11" t="s">
        <v>94</v>
      </c>
      <c r="I200" s="12">
        <v>480</v>
      </c>
      <c r="J200" s="241">
        <v>19577</v>
      </c>
      <c r="K200" s="90">
        <v>23764</v>
      </c>
      <c r="L200" s="91">
        <v>11406720</v>
      </c>
      <c r="M200" s="268"/>
      <c r="N200" s="269"/>
      <c r="O200" s="345"/>
      <c r="P200" s="77">
        <f t="shared" si="52"/>
        <v>0</v>
      </c>
      <c r="Q200" s="77">
        <f t="shared" si="53"/>
        <v>0</v>
      </c>
      <c r="R200" s="78">
        <f t="shared" si="54"/>
        <v>0</v>
      </c>
      <c r="S200" s="244" t="str">
        <f t="shared" si="55"/>
        <v>ERROR</v>
      </c>
      <c r="T200" s="45"/>
      <c r="V200" s="64"/>
      <c r="W200" s="64"/>
      <c r="X200" s="64"/>
      <c r="Y200" s="64"/>
      <c r="Z200" s="64"/>
      <c r="AA200" s="64"/>
      <c r="AB200" s="64"/>
      <c r="AC200" s="64"/>
      <c r="AD200" s="64"/>
      <c r="AE200" s="64"/>
      <c r="AF200" s="64"/>
    </row>
    <row r="201" spans="1:32" ht="31.95" customHeight="1">
      <c r="A201" s="21"/>
      <c r="B201" s="38"/>
      <c r="C201" s="7"/>
      <c r="D201" s="8"/>
      <c r="E201" s="9"/>
      <c r="F201" s="9"/>
      <c r="G201" s="330" t="s">
        <v>195</v>
      </c>
      <c r="H201" s="11"/>
      <c r="I201" s="12"/>
      <c r="J201" s="241"/>
      <c r="K201" s="90"/>
      <c r="L201" s="91"/>
      <c r="M201" s="268"/>
      <c r="N201" s="269"/>
      <c r="O201" s="345"/>
      <c r="P201" s="331"/>
      <c r="Q201" s="331"/>
      <c r="R201" s="305"/>
      <c r="S201" s="244"/>
      <c r="T201" s="45"/>
      <c r="V201" s="64"/>
      <c r="W201" s="64"/>
      <c r="X201" s="64"/>
      <c r="Y201" s="64"/>
      <c r="Z201" s="64"/>
      <c r="AA201" s="64"/>
      <c r="AB201" s="64"/>
      <c r="AC201" s="64"/>
      <c r="AD201" s="64"/>
      <c r="AE201" s="64"/>
      <c r="AF201" s="64"/>
    </row>
    <row r="202" spans="1:32" ht="64.05" customHeight="1">
      <c r="A202" s="21"/>
      <c r="B202" s="38"/>
      <c r="C202" s="7">
        <v>4928</v>
      </c>
      <c r="D202" s="8">
        <v>14.003999999999998</v>
      </c>
      <c r="E202" s="9"/>
      <c r="F202" s="9"/>
      <c r="G202" s="89" t="s">
        <v>196</v>
      </c>
      <c r="H202" s="11" t="s">
        <v>94</v>
      </c>
      <c r="I202" s="12">
        <v>2304</v>
      </c>
      <c r="J202" s="241">
        <v>9251</v>
      </c>
      <c r="K202" s="90">
        <v>11230</v>
      </c>
      <c r="L202" s="91">
        <v>25873920</v>
      </c>
      <c r="M202" s="268"/>
      <c r="N202" s="269"/>
      <c r="O202" s="82"/>
      <c r="P202" s="77">
        <f t="shared" si="52"/>
        <v>0</v>
      </c>
      <c r="Q202" s="77">
        <f t="shared" si="53"/>
        <v>0</v>
      </c>
      <c r="R202" s="78">
        <f t="shared" si="54"/>
        <v>0</v>
      </c>
      <c r="S202" s="244" t="str">
        <f t="shared" si="55"/>
        <v>ERROR</v>
      </c>
      <c r="T202" s="45"/>
      <c r="V202" s="64"/>
      <c r="W202" s="64"/>
      <c r="X202" s="64"/>
      <c r="Y202" s="64"/>
      <c r="Z202" s="64"/>
      <c r="AA202" s="64"/>
      <c r="AB202" s="64"/>
      <c r="AC202" s="64"/>
      <c r="AD202" s="64"/>
      <c r="AE202" s="64"/>
      <c r="AF202" s="64"/>
    </row>
    <row r="203" spans="1:32" ht="31.95" customHeight="1">
      <c r="A203" s="21"/>
      <c r="B203" s="38"/>
      <c r="C203" s="7">
        <v>7850</v>
      </c>
      <c r="D203" s="8">
        <v>14.004999999999997</v>
      </c>
      <c r="E203" s="9"/>
      <c r="F203" s="9"/>
      <c r="G203" s="89" t="s">
        <v>163</v>
      </c>
      <c r="H203" s="11" t="s">
        <v>164</v>
      </c>
      <c r="I203" s="12">
        <v>200</v>
      </c>
      <c r="J203" s="241">
        <v>26009</v>
      </c>
      <c r="K203" s="90">
        <v>31572</v>
      </c>
      <c r="L203" s="91">
        <v>6314400</v>
      </c>
      <c r="M203" s="268"/>
      <c r="N203" s="269"/>
      <c r="O203" s="82"/>
      <c r="P203" s="77">
        <f t="shared" si="52"/>
        <v>0</v>
      </c>
      <c r="Q203" s="77">
        <f t="shared" si="53"/>
        <v>0</v>
      </c>
      <c r="R203" s="78">
        <f t="shared" si="54"/>
        <v>0</v>
      </c>
      <c r="S203" s="244" t="str">
        <f t="shared" si="55"/>
        <v>ERROR</v>
      </c>
      <c r="T203" s="45"/>
      <c r="V203" s="64"/>
      <c r="W203" s="64"/>
      <c r="X203" s="64"/>
      <c r="Y203" s="64"/>
      <c r="Z203" s="64"/>
      <c r="AA203" s="64"/>
      <c r="AB203" s="64"/>
      <c r="AC203" s="64"/>
      <c r="AD203" s="64"/>
      <c r="AE203" s="64"/>
      <c r="AF203" s="64"/>
    </row>
    <row r="204" spans="1:32" ht="31.95" customHeight="1">
      <c r="A204" s="21"/>
      <c r="B204" s="38"/>
      <c r="C204" s="7">
        <v>10348</v>
      </c>
      <c r="D204" s="8">
        <v>14.005999999999997</v>
      </c>
      <c r="E204" s="9"/>
      <c r="F204" s="9"/>
      <c r="G204" s="89" t="s">
        <v>197</v>
      </c>
      <c r="H204" s="11" t="s">
        <v>28</v>
      </c>
      <c r="I204" s="12">
        <v>50</v>
      </c>
      <c r="J204" s="241">
        <v>383095</v>
      </c>
      <c r="K204" s="90">
        <v>465028</v>
      </c>
      <c r="L204" s="91">
        <v>23251400</v>
      </c>
      <c r="M204" s="268"/>
      <c r="N204" s="269"/>
      <c r="O204" s="82"/>
      <c r="P204" s="77">
        <f t="shared" si="52"/>
        <v>0</v>
      </c>
      <c r="Q204" s="77">
        <f t="shared" si="53"/>
        <v>0</v>
      </c>
      <c r="R204" s="78">
        <f t="shared" si="54"/>
        <v>0</v>
      </c>
      <c r="S204" s="244" t="str">
        <f t="shared" si="55"/>
        <v>ERROR</v>
      </c>
      <c r="T204" s="45"/>
      <c r="V204" s="64"/>
      <c r="W204" s="64"/>
      <c r="X204" s="64"/>
      <c r="Y204" s="64"/>
      <c r="Z204" s="64"/>
      <c r="AA204" s="64"/>
      <c r="AB204" s="64"/>
      <c r="AC204" s="64"/>
      <c r="AD204" s="64"/>
      <c r="AE204" s="64"/>
      <c r="AF204" s="64"/>
    </row>
    <row r="205" spans="1:32" ht="64.05" customHeight="1">
      <c r="A205" s="21"/>
      <c r="B205" s="38"/>
      <c r="C205" s="7">
        <v>6059</v>
      </c>
      <c r="D205" s="8">
        <v>14.006999999999996</v>
      </c>
      <c r="E205" s="9"/>
      <c r="F205" s="9"/>
      <c r="G205" s="89" t="s">
        <v>198</v>
      </c>
      <c r="H205" s="11" t="s">
        <v>94</v>
      </c>
      <c r="I205" s="12">
        <v>96</v>
      </c>
      <c r="J205" s="241">
        <v>74616</v>
      </c>
      <c r="K205" s="90">
        <v>90574</v>
      </c>
      <c r="L205" s="91">
        <v>8695104</v>
      </c>
      <c r="M205" s="268"/>
      <c r="N205" s="269"/>
      <c r="O205" s="82"/>
      <c r="P205" s="77">
        <f t="shared" si="52"/>
        <v>0</v>
      </c>
      <c r="Q205" s="77">
        <f t="shared" si="53"/>
        <v>0</v>
      </c>
      <c r="R205" s="78">
        <f t="shared" si="54"/>
        <v>0</v>
      </c>
      <c r="S205" s="244" t="str">
        <f t="shared" si="55"/>
        <v>ERROR</v>
      </c>
      <c r="T205" s="45"/>
      <c r="V205" s="64"/>
      <c r="W205" s="64"/>
      <c r="X205" s="64"/>
      <c r="Y205" s="64"/>
      <c r="Z205" s="64"/>
      <c r="AA205" s="64"/>
      <c r="AB205" s="64"/>
      <c r="AC205" s="64"/>
      <c r="AD205" s="64"/>
      <c r="AE205" s="64"/>
      <c r="AF205" s="64"/>
    </row>
    <row r="206" spans="1:32" ht="31.95" customHeight="1">
      <c r="A206" s="21"/>
      <c r="B206" s="38"/>
      <c r="C206" s="7">
        <v>6187</v>
      </c>
      <c r="D206" s="8">
        <v>14.007999999999996</v>
      </c>
      <c r="E206" s="9"/>
      <c r="F206" s="9"/>
      <c r="G206" s="89" t="s">
        <v>170</v>
      </c>
      <c r="H206" s="11" t="s">
        <v>94</v>
      </c>
      <c r="I206" s="12">
        <v>96</v>
      </c>
      <c r="J206" s="241">
        <v>235312</v>
      </c>
      <c r="K206" s="90">
        <v>285638</v>
      </c>
      <c r="L206" s="91">
        <v>27421248</v>
      </c>
      <c r="M206" s="268"/>
      <c r="N206" s="269"/>
      <c r="O206" s="82"/>
      <c r="P206" s="77">
        <f t="shared" si="52"/>
        <v>0</v>
      </c>
      <c r="Q206" s="77">
        <f t="shared" si="53"/>
        <v>0</v>
      </c>
      <c r="R206" s="78">
        <f t="shared" si="54"/>
        <v>0</v>
      </c>
      <c r="S206" s="244" t="str">
        <f t="shared" si="55"/>
        <v>ERROR</v>
      </c>
      <c r="T206" s="45"/>
      <c r="V206" s="64"/>
      <c r="W206" s="64"/>
      <c r="X206" s="64"/>
      <c r="Y206" s="64"/>
      <c r="Z206" s="64"/>
      <c r="AA206" s="64"/>
      <c r="AB206" s="64"/>
      <c r="AC206" s="64"/>
      <c r="AD206" s="64"/>
      <c r="AE206" s="64"/>
      <c r="AF206" s="64"/>
    </row>
    <row r="207" spans="1:32" ht="31.95" customHeight="1">
      <c r="A207" s="21"/>
      <c r="B207" s="38"/>
      <c r="C207" s="7">
        <v>7380</v>
      </c>
      <c r="D207" s="8">
        <v>14.008999999999995</v>
      </c>
      <c r="E207" s="9"/>
      <c r="F207" s="9"/>
      <c r="G207" s="89" t="s">
        <v>199</v>
      </c>
      <c r="H207" s="11" t="s">
        <v>101</v>
      </c>
      <c r="I207" s="12">
        <v>384</v>
      </c>
      <c r="J207" s="241">
        <v>20198</v>
      </c>
      <c r="K207" s="90">
        <v>24518</v>
      </c>
      <c r="L207" s="91">
        <v>9414912</v>
      </c>
      <c r="M207" s="268"/>
      <c r="N207" s="269"/>
      <c r="O207" s="82"/>
      <c r="P207" s="77">
        <f t="shared" si="52"/>
        <v>0</v>
      </c>
      <c r="Q207" s="77">
        <f t="shared" si="53"/>
        <v>0</v>
      </c>
      <c r="R207" s="78">
        <f t="shared" si="54"/>
        <v>0</v>
      </c>
      <c r="S207" s="244" t="str">
        <f t="shared" si="55"/>
        <v>ERROR</v>
      </c>
      <c r="T207" s="45"/>
      <c r="V207" s="64"/>
      <c r="W207" s="64"/>
      <c r="X207" s="64"/>
      <c r="Y207" s="64"/>
      <c r="Z207" s="64"/>
      <c r="AA207" s="64"/>
      <c r="AB207" s="64"/>
      <c r="AC207" s="64"/>
      <c r="AD207" s="64"/>
      <c r="AE207" s="64"/>
      <c r="AF207" s="64"/>
    </row>
    <row r="208" spans="1:32" ht="31.95" customHeight="1" thickBot="1">
      <c r="A208" s="21"/>
      <c r="B208" s="38"/>
      <c r="C208" s="13" t="s">
        <v>12</v>
      </c>
      <c r="D208" s="14"/>
      <c r="E208" s="15"/>
      <c r="F208" s="15"/>
      <c r="G208" s="16"/>
      <c r="H208" s="17"/>
      <c r="I208" s="18"/>
      <c r="J208" s="80"/>
      <c r="K208" s="80"/>
      <c r="L208" s="366">
        <f>SUM(L196:L207)</f>
        <v>493906400</v>
      </c>
      <c r="M208" s="268"/>
      <c r="N208" s="269"/>
      <c r="O208" s="276"/>
      <c r="P208" s="277"/>
      <c r="Q208" s="75"/>
      <c r="R208" s="279">
        <f>+SUM(R196:R207)</f>
        <v>0</v>
      </c>
      <c r="S208" s="245" t="str">
        <f>+IF(OR(R208&lt;=0,R208&gt;$L208,COUNTIF(S196:S207,"error")&gt;0),"ERROR","OK")</f>
        <v>ERROR</v>
      </c>
      <c r="T208" s="45"/>
      <c r="V208" s="64"/>
      <c r="W208" s="64"/>
      <c r="X208" s="64"/>
      <c r="Y208" s="64"/>
      <c r="Z208" s="64"/>
      <c r="AA208" s="64"/>
      <c r="AB208" s="64"/>
      <c r="AC208" s="64"/>
      <c r="AD208" s="64"/>
      <c r="AE208" s="64"/>
      <c r="AF208" s="64"/>
    </row>
    <row r="209" spans="1:32" ht="16.05" customHeight="1" thickTop="1" thickBot="1">
      <c r="A209" s="21"/>
      <c r="B209" s="38"/>
      <c r="C209" s="92"/>
      <c r="D209" s="93"/>
      <c r="E209" s="94"/>
      <c r="F209" s="94"/>
      <c r="G209" s="95"/>
      <c r="H209" s="96"/>
      <c r="I209" s="97"/>
      <c r="J209" s="97"/>
      <c r="K209" s="98"/>
      <c r="L209" s="99"/>
      <c r="M209" s="43"/>
      <c r="N209" s="38"/>
      <c r="O209" s="346"/>
      <c r="P209" s="291"/>
      <c r="Q209" s="291"/>
      <c r="R209" s="291"/>
      <c r="S209" s="332"/>
      <c r="T209" s="45"/>
      <c r="V209" s="64"/>
      <c r="W209" s="64"/>
      <c r="X209" s="64"/>
      <c r="Y209" s="64"/>
      <c r="Z209" s="64"/>
      <c r="AA209" s="64"/>
      <c r="AB209" s="64"/>
      <c r="AC209" s="64"/>
      <c r="AD209" s="64"/>
      <c r="AE209" s="64"/>
      <c r="AF209" s="64"/>
    </row>
    <row r="210" spans="1:32" ht="31.95" customHeight="1" thickBot="1">
      <c r="A210" s="21"/>
      <c r="B210" s="38"/>
      <c r="C210" s="409" t="s">
        <v>201</v>
      </c>
      <c r="D210" s="410"/>
      <c r="E210" s="410"/>
      <c r="F210" s="410"/>
      <c r="G210" s="410"/>
      <c r="H210" s="410"/>
      <c r="I210" s="410"/>
      <c r="J210" s="410"/>
      <c r="K210" s="411"/>
      <c r="L210" s="272">
        <v>33181576405</v>
      </c>
      <c r="M210" s="268"/>
      <c r="N210" s="269"/>
      <c r="O210" s="101"/>
      <c r="P210" s="101"/>
      <c r="Q210" s="265"/>
      <c r="R210" s="391">
        <f>+R35+R45+R53+R56+R60+R66+R71+R76+R87+R90+R108</f>
        <v>0</v>
      </c>
      <c r="S210" s="247" t="str">
        <f>+IF(OR(R210&lt;=0,R210&gt;$L210,COUNTIF(S29:S109,"error")&gt;0),"ERROR","OK")</f>
        <v>ERROR</v>
      </c>
      <c r="T210" s="45"/>
      <c r="V210" s="64"/>
      <c r="W210" s="64"/>
      <c r="X210" s="64"/>
      <c r="Y210" s="64"/>
      <c r="Z210" s="64"/>
      <c r="AA210" s="64"/>
      <c r="AB210" s="64"/>
      <c r="AC210" s="64"/>
      <c r="AD210" s="64"/>
      <c r="AE210" s="64"/>
      <c r="AF210" s="64"/>
    </row>
    <row r="211" spans="1:32" ht="16.05" customHeight="1" thickBot="1">
      <c r="A211" s="21"/>
      <c r="B211" s="38"/>
      <c r="C211" s="372"/>
      <c r="D211" s="372"/>
      <c r="E211" s="372"/>
      <c r="F211" s="372"/>
      <c r="G211" s="372"/>
      <c r="H211" s="372"/>
      <c r="I211" s="372"/>
      <c r="J211" s="372"/>
      <c r="K211" s="372"/>
      <c r="L211" s="270"/>
      <c r="M211" s="268"/>
      <c r="N211" s="269"/>
      <c r="O211" s="271"/>
      <c r="P211" s="101"/>
      <c r="Q211" s="100"/>
      <c r="R211" s="100"/>
      <c r="S211" s="246"/>
      <c r="T211" s="45"/>
      <c r="V211" s="64"/>
      <c r="W211" s="64"/>
      <c r="X211" s="64"/>
      <c r="Y211" s="64"/>
      <c r="Z211" s="64"/>
      <c r="AA211" s="64"/>
      <c r="AB211" s="64"/>
      <c r="AC211" s="64"/>
      <c r="AD211" s="64"/>
      <c r="AE211" s="64"/>
      <c r="AF211" s="64"/>
    </row>
    <row r="212" spans="1:32" ht="31.95" customHeight="1" thickBot="1">
      <c r="A212" s="21"/>
      <c r="B212" s="38"/>
      <c r="C212" s="423" t="s">
        <v>202</v>
      </c>
      <c r="D212" s="424"/>
      <c r="E212" s="424"/>
      <c r="F212" s="424"/>
      <c r="G212" s="424"/>
      <c r="H212" s="424"/>
      <c r="I212" s="424"/>
      <c r="J212" s="424"/>
      <c r="K212" s="425"/>
      <c r="L212" s="272">
        <v>108193173</v>
      </c>
      <c r="M212" s="268"/>
      <c r="N212" s="269"/>
      <c r="O212" s="282"/>
      <c r="P212" s="292"/>
      <c r="Q212" s="265"/>
      <c r="R212" s="273">
        <f>$L212</f>
        <v>108193173</v>
      </c>
      <c r="S212" s="247" t="str">
        <f>IF(OR(R212&lt;&gt;$L212),"ERROR","VALOR FIJO")</f>
        <v>VALOR FIJO</v>
      </c>
      <c r="T212" s="45"/>
      <c r="V212" s="64"/>
      <c r="W212" s="64"/>
      <c r="X212" s="64"/>
      <c r="Y212" s="64"/>
      <c r="Z212" s="64"/>
      <c r="AA212" s="64"/>
      <c r="AB212" s="64"/>
      <c r="AC212" s="64"/>
      <c r="AD212" s="64"/>
      <c r="AE212" s="64"/>
      <c r="AF212" s="64"/>
    </row>
    <row r="213" spans="1:32" ht="16.05" customHeight="1" thickBot="1">
      <c r="A213" s="21"/>
      <c r="B213" s="38"/>
      <c r="C213" s="370"/>
      <c r="D213" s="370"/>
      <c r="E213" s="370"/>
      <c r="F213" s="370"/>
      <c r="G213" s="370"/>
      <c r="H213" s="370"/>
      <c r="I213" s="370"/>
      <c r="J213" s="370"/>
      <c r="K213" s="370"/>
      <c r="L213" s="333"/>
      <c r="M213" s="268"/>
      <c r="N213" s="269"/>
      <c r="O213" s="271"/>
      <c r="P213" s="101"/>
      <c r="Q213" s="100"/>
      <c r="R213" s="100"/>
      <c r="S213" s="246"/>
      <c r="T213" s="45"/>
      <c r="V213" s="64"/>
      <c r="W213" s="64"/>
      <c r="X213" s="64"/>
      <c r="Y213" s="64"/>
      <c r="Z213" s="64"/>
      <c r="AA213" s="64"/>
      <c r="AB213" s="64"/>
      <c r="AC213" s="64"/>
      <c r="AD213" s="64"/>
      <c r="AE213" s="64"/>
      <c r="AF213" s="64"/>
    </row>
    <row r="214" spans="1:32" ht="31.95" customHeight="1" thickBot="1">
      <c r="A214" s="21"/>
      <c r="B214" s="38"/>
      <c r="C214" s="409" t="s">
        <v>203</v>
      </c>
      <c r="D214" s="410"/>
      <c r="E214" s="410"/>
      <c r="F214" s="410"/>
      <c r="G214" s="410"/>
      <c r="H214" s="410"/>
      <c r="I214" s="410"/>
      <c r="J214" s="410"/>
      <c r="K214" s="411"/>
      <c r="L214" s="273">
        <v>33289769578</v>
      </c>
      <c r="M214" s="268"/>
      <c r="N214" s="269"/>
      <c r="O214" s="282"/>
      <c r="P214" s="292"/>
      <c r="Q214" s="265"/>
      <c r="R214" s="273">
        <f>+R210+R212</f>
        <v>108193173</v>
      </c>
      <c r="S214" s="245" t="str">
        <f>+IF(OR(R214&lt;=0,R214&gt;$L214,COUNTIF(S210:S212,"error")&gt;0),"ERROR","OK")</f>
        <v>ERROR</v>
      </c>
      <c r="T214" s="45"/>
      <c r="V214" s="64"/>
      <c r="W214" s="64"/>
      <c r="X214" s="64"/>
      <c r="Y214" s="64"/>
      <c r="Z214" s="64"/>
      <c r="AA214" s="64"/>
      <c r="AB214" s="64"/>
      <c r="AC214" s="64"/>
      <c r="AD214" s="64"/>
      <c r="AE214" s="64"/>
      <c r="AF214" s="64"/>
    </row>
    <row r="215" spans="1:32" ht="16.05" customHeight="1" thickBot="1">
      <c r="A215" s="21"/>
      <c r="B215" s="38"/>
      <c r="C215" s="370"/>
      <c r="D215" s="370"/>
      <c r="E215" s="370"/>
      <c r="F215" s="370"/>
      <c r="G215" s="370"/>
      <c r="H215" s="370"/>
      <c r="I215" s="370"/>
      <c r="J215" s="370"/>
      <c r="K215" s="370"/>
      <c r="L215" s="333"/>
      <c r="M215" s="268"/>
      <c r="N215" s="269"/>
      <c r="O215" s="271"/>
      <c r="P215" s="101"/>
      <c r="Q215" s="100"/>
      <c r="R215" s="100"/>
      <c r="S215" s="246"/>
      <c r="T215" s="45"/>
      <c r="V215" s="64"/>
      <c r="W215" s="64"/>
      <c r="X215" s="64"/>
      <c r="Y215" s="64"/>
      <c r="Z215" s="64"/>
      <c r="AA215" s="64"/>
      <c r="AB215" s="64"/>
      <c r="AC215" s="64"/>
      <c r="AD215" s="64"/>
      <c r="AE215" s="64"/>
      <c r="AF215" s="64"/>
    </row>
    <row r="216" spans="1:32" ht="31.95" customHeight="1" thickBot="1">
      <c r="A216" s="21"/>
      <c r="B216" s="38"/>
      <c r="C216" s="409" t="s">
        <v>200</v>
      </c>
      <c r="D216" s="410"/>
      <c r="E216" s="410"/>
      <c r="F216" s="410"/>
      <c r="G216" s="410"/>
      <c r="H216" s="410"/>
      <c r="I216" s="410"/>
      <c r="J216" s="411"/>
      <c r="K216" s="362">
        <v>0.21387</v>
      </c>
      <c r="L216" s="273">
        <v>1295648759</v>
      </c>
      <c r="M216" s="268"/>
      <c r="N216" s="269"/>
      <c r="O216" s="282"/>
      <c r="P216" s="292"/>
      <c r="Q216" s="265"/>
      <c r="R216" s="273">
        <f>+R175+R194+R208</f>
        <v>0</v>
      </c>
      <c r="S216" s="245" t="str">
        <f>+IF(OR(R216&lt;=0,R216&gt;$L216,COUNTIF(S113:S208,"error")&gt;0),"ERROR","OK")</f>
        <v>ERROR</v>
      </c>
      <c r="T216" s="45"/>
      <c r="V216" s="64"/>
      <c r="W216" s="64"/>
      <c r="X216" s="64"/>
      <c r="Y216" s="64"/>
      <c r="Z216" s="64"/>
      <c r="AA216" s="64"/>
      <c r="AB216" s="64"/>
      <c r="AC216" s="64"/>
      <c r="AD216" s="64"/>
      <c r="AE216" s="64"/>
      <c r="AF216" s="64"/>
    </row>
    <row r="217" spans="1:32" ht="16.05" customHeight="1" thickBot="1">
      <c r="A217" s="21"/>
      <c r="B217" s="38"/>
      <c r="C217" s="370"/>
      <c r="D217" s="370"/>
      <c r="E217" s="370"/>
      <c r="F217" s="370"/>
      <c r="G217" s="370"/>
      <c r="H217" s="370"/>
      <c r="I217" s="370"/>
      <c r="J217" s="370"/>
      <c r="K217" s="370"/>
      <c r="L217" s="333"/>
      <c r="M217" s="268"/>
      <c r="N217" s="269"/>
      <c r="O217" s="271"/>
      <c r="P217" s="101"/>
      <c r="Q217" s="100"/>
      <c r="R217" s="100"/>
      <c r="S217" s="246"/>
      <c r="T217" s="45"/>
      <c r="V217" s="64"/>
      <c r="W217" s="64"/>
      <c r="X217" s="64"/>
      <c r="Y217" s="64"/>
      <c r="Z217" s="64"/>
      <c r="AA217" s="64"/>
      <c r="AB217" s="64"/>
      <c r="AC217" s="64"/>
      <c r="AD217" s="64"/>
      <c r="AE217" s="64"/>
      <c r="AF217" s="64"/>
    </row>
    <row r="218" spans="1:32" ht="31.95" customHeight="1" thickBot="1">
      <c r="A218" s="21"/>
      <c r="B218" s="38"/>
      <c r="C218" s="412" t="s">
        <v>282</v>
      </c>
      <c r="D218" s="413"/>
      <c r="E218" s="413"/>
      <c r="F218" s="413"/>
      <c r="G218" s="413"/>
      <c r="H218" s="413"/>
      <c r="I218" s="413"/>
      <c r="J218" s="413"/>
      <c r="K218" s="414"/>
      <c r="L218" s="274">
        <v>34932586162</v>
      </c>
      <c r="M218" s="268"/>
      <c r="N218" s="269"/>
      <c r="O218" s="282"/>
      <c r="P218" s="292"/>
      <c r="Q218" s="298"/>
      <c r="R218" s="274">
        <f>+R214+R216+R21</f>
        <v>145258843</v>
      </c>
      <c r="S218" s="245" t="str">
        <f>+IF(OR(R218&lt;=0,R218&gt;$L218,COUNTIF(S214:S216,"error")&gt;0,COUNTIF(S13:S21,"error")&gt;0),"ERROR","OK")</f>
        <v>ERROR</v>
      </c>
      <c r="T218" s="45"/>
      <c r="V218" s="64"/>
      <c r="W218" s="64"/>
      <c r="X218" s="64"/>
      <c r="Y218" s="64"/>
      <c r="Z218" s="64"/>
      <c r="AA218" s="64"/>
      <c r="AB218" s="64"/>
      <c r="AC218" s="64"/>
      <c r="AD218" s="64"/>
      <c r="AE218" s="64"/>
      <c r="AF218" s="64"/>
    </row>
    <row r="219" spans="1:32" ht="16.05" customHeight="1" thickBot="1">
      <c r="A219" s="21"/>
      <c r="B219" s="38"/>
      <c r="C219" s="370"/>
      <c r="D219" s="370"/>
      <c r="E219" s="370"/>
      <c r="F219" s="370"/>
      <c r="G219" s="370"/>
      <c r="H219" s="370"/>
      <c r="I219" s="370"/>
      <c r="J219" s="370"/>
      <c r="K219" s="370"/>
      <c r="L219" s="333"/>
      <c r="M219" s="268"/>
      <c r="N219" s="269"/>
      <c r="O219" s="271"/>
      <c r="P219" s="101"/>
      <c r="Q219" s="100"/>
      <c r="R219" s="100"/>
      <c r="S219" s="246"/>
      <c r="T219" s="45"/>
      <c r="V219" s="64"/>
      <c r="W219" s="64"/>
      <c r="X219" s="64"/>
      <c r="Y219" s="64"/>
      <c r="Z219" s="64"/>
      <c r="AA219" s="64"/>
      <c r="AB219" s="64"/>
      <c r="AC219" s="64"/>
      <c r="AD219" s="64"/>
      <c r="AE219" s="64"/>
      <c r="AF219" s="64"/>
    </row>
    <row r="220" spans="1:32" ht="31.95" customHeight="1" thickBot="1">
      <c r="A220" s="21"/>
      <c r="B220" s="38"/>
      <c r="C220" s="409" t="s">
        <v>204</v>
      </c>
      <c r="D220" s="410"/>
      <c r="E220" s="410"/>
      <c r="F220" s="410"/>
      <c r="G220" s="410"/>
      <c r="H220" s="410"/>
      <c r="I220" s="410"/>
      <c r="J220" s="410"/>
      <c r="K220" s="411"/>
      <c r="L220" s="273">
        <v>67470163</v>
      </c>
      <c r="M220" s="268"/>
      <c r="N220" s="269"/>
      <c r="O220" s="282"/>
      <c r="P220" s="292"/>
      <c r="Q220" s="265"/>
      <c r="R220" s="273">
        <f>$L220</f>
        <v>67470163</v>
      </c>
      <c r="S220" s="247" t="str">
        <f>IF(OR(R220&lt;&gt;$L220),"ERROR","VALOR FIJO")</f>
        <v>VALOR FIJO</v>
      </c>
      <c r="T220" s="45"/>
      <c r="V220" s="64"/>
      <c r="W220" s="64"/>
      <c r="X220" s="64"/>
      <c r="Y220" s="64"/>
      <c r="Z220" s="64"/>
      <c r="AA220" s="64"/>
      <c r="AB220" s="64"/>
      <c r="AC220" s="64"/>
      <c r="AD220" s="64"/>
      <c r="AE220" s="64"/>
      <c r="AF220" s="64"/>
    </row>
    <row r="221" spans="1:32" ht="16.05" customHeight="1" thickBot="1">
      <c r="A221" s="21"/>
      <c r="B221" s="38"/>
      <c r="C221" s="370"/>
      <c r="D221" s="370"/>
      <c r="E221" s="370"/>
      <c r="F221" s="370"/>
      <c r="G221" s="370"/>
      <c r="H221" s="370"/>
      <c r="I221" s="370"/>
      <c r="J221" s="370"/>
      <c r="K221" s="370"/>
      <c r="L221" s="333"/>
      <c r="M221" s="268"/>
      <c r="N221" s="269"/>
      <c r="O221" s="271"/>
      <c r="P221" s="101"/>
      <c r="Q221" s="100"/>
      <c r="R221" s="100"/>
      <c r="S221" s="246"/>
      <c r="T221" s="45"/>
      <c r="V221" s="64"/>
      <c r="W221" s="64"/>
      <c r="X221" s="64"/>
      <c r="Y221" s="64"/>
      <c r="Z221" s="64"/>
      <c r="AA221" s="64"/>
      <c r="AB221" s="64"/>
      <c r="AC221" s="64"/>
      <c r="AD221" s="64"/>
      <c r="AE221" s="64"/>
      <c r="AF221" s="64"/>
    </row>
    <row r="222" spans="1:32" ht="31.95" customHeight="1" thickBot="1">
      <c r="A222" s="21"/>
      <c r="B222" s="38"/>
      <c r="C222" s="409" t="s">
        <v>205</v>
      </c>
      <c r="D222" s="410"/>
      <c r="E222" s="410"/>
      <c r="F222" s="410"/>
      <c r="G222" s="410"/>
      <c r="H222" s="410"/>
      <c r="I222" s="410"/>
      <c r="J222" s="410"/>
      <c r="K222" s="411"/>
      <c r="L222" s="273">
        <v>384706483</v>
      </c>
      <c r="M222" s="268"/>
      <c r="N222" s="269"/>
      <c r="O222" s="282"/>
      <c r="P222" s="292"/>
      <c r="Q222" s="265"/>
      <c r="R222" s="273">
        <f>$L222</f>
        <v>384706483</v>
      </c>
      <c r="S222" s="247" t="str">
        <f>IF(OR(R222&lt;&gt;$L222),"ERROR","VALOR FIJO")</f>
        <v>VALOR FIJO</v>
      </c>
      <c r="T222" s="45"/>
      <c r="V222" s="64"/>
      <c r="W222" s="64"/>
      <c r="X222" s="64"/>
      <c r="Y222" s="64"/>
      <c r="Z222" s="64"/>
      <c r="AA222" s="64"/>
      <c r="AB222" s="64"/>
      <c r="AC222" s="64"/>
      <c r="AD222" s="64"/>
      <c r="AE222" s="64"/>
      <c r="AF222" s="64"/>
    </row>
    <row r="223" spans="1:32" ht="16.05" customHeight="1" thickBot="1">
      <c r="A223" s="21"/>
      <c r="B223" s="38"/>
      <c r="C223" s="370"/>
      <c r="D223" s="370"/>
      <c r="E223" s="370"/>
      <c r="F223" s="370"/>
      <c r="G223" s="370"/>
      <c r="H223" s="370"/>
      <c r="I223" s="370"/>
      <c r="J223" s="370"/>
      <c r="K223" s="370"/>
      <c r="L223" s="333"/>
      <c r="M223" s="268"/>
      <c r="N223" s="269"/>
      <c r="O223" s="271"/>
      <c r="P223" s="101"/>
      <c r="Q223" s="100"/>
      <c r="R223" s="100"/>
      <c r="S223" s="246"/>
      <c r="T223" s="45"/>
      <c r="V223" s="64"/>
      <c r="W223" s="64"/>
      <c r="X223" s="64"/>
      <c r="Y223" s="64"/>
      <c r="Z223" s="64"/>
      <c r="AA223" s="64"/>
      <c r="AB223" s="64"/>
      <c r="AC223" s="64"/>
      <c r="AD223" s="64"/>
      <c r="AE223" s="64"/>
      <c r="AF223" s="64"/>
    </row>
    <row r="224" spans="1:32" ht="31.95" customHeight="1" thickBot="1">
      <c r="A224" s="21"/>
      <c r="B224" s="38"/>
      <c r="C224" s="409" t="s">
        <v>283</v>
      </c>
      <c r="D224" s="410"/>
      <c r="E224" s="410"/>
      <c r="F224" s="410"/>
      <c r="G224" s="410"/>
      <c r="H224" s="410"/>
      <c r="I224" s="410"/>
      <c r="J224" s="410"/>
      <c r="K224" s="411"/>
      <c r="L224" s="273">
        <v>4110244007</v>
      </c>
      <c r="M224" s="268"/>
      <c r="N224" s="269"/>
      <c r="O224" s="282"/>
      <c r="P224" s="292"/>
      <c r="Q224" s="265"/>
      <c r="R224" s="273">
        <f>$L224</f>
        <v>4110244007</v>
      </c>
      <c r="S224" s="247" t="str">
        <f>IF(OR(R224&lt;&gt;$L224),"ERROR","VALOR FIJO")</f>
        <v>VALOR FIJO</v>
      </c>
      <c r="T224" s="45"/>
      <c r="V224" s="64"/>
      <c r="W224" s="64"/>
      <c r="X224" s="64"/>
      <c r="Y224" s="64"/>
      <c r="Z224" s="64"/>
      <c r="AA224" s="64"/>
      <c r="AB224" s="64"/>
      <c r="AC224" s="64"/>
      <c r="AD224" s="64"/>
      <c r="AE224" s="64"/>
      <c r="AF224" s="64"/>
    </row>
    <row r="225" spans="1:32" ht="16.05" customHeight="1" thickBot="1">
      <c r="A225" s="21"/>
      <c r="B225" s="38"/>
      <c r="C225" s="370"/>
      <c r="D225" s="370"/>
      <c r="E225" s="370"/>
      <c r="F225" s="370"/>
      <c r="G225" s="370"/>
      <c r="H225" s="370"/>
      <c r="I225" s="370"/>
      <c r="J225" s="370"/>
      <c r="K225" s="370"/>
      <c r="L225" s="333"/>
      <c r="M225" s="268"/>
      <c r="N225" s="269"/>
      <c r="O225" s="271"/>
      <c r="P225" s="101"/>
      <c r="Q225" s="101"/>
      <c r="R225" s="275"/>
      <c r="S225" s="248"/>
      <c r="T225" s="102"/>
      <c r="V225" s="64"/>
      <c r="W225" s="64"/>
      <c r="X225" s="64"/>
      <c r="Y225" s="64"/>
      <c r="Z225" s="64"/>
      <c r="AA225" s="64"/>
      <c r="AB225" s="64"/>
      <c r="AC225" s="64"/>
      <c r="AD225" s="64"/>
      <c r="AE225" s="64"/>
      <c r="AF225" s="64"/>
    </row>
    <row r="226" spans="1:32" ht="31.95" customHeight="1" thickBot="1">
      <c r="A226" s="21"/>
      <c r="B226" s="38"/>
      <c r="C226" s="409" t="s">
        <v>284</v>
      </c>
      <c r="D226" s="410"/>
      <c r="E226" s="410"/>
      <c r="F226" s="410"/>
      <c r="G226" s="410"/>
      <c r="H226" s="410"/>
      <c r="I226" s="410"/>
      <c r="J226" s="410"/>
      <c r="K226" s="411"/>
      <c r="L226" s="273">
        <v>6609800</v>
      </c>
      <c r="M226" s="268"/>
      <c r="N226" s="269"/>
      <c r="O226" s="282"/>
      <c r="P226" s="292"/>
      <c r="Q226" s="265"/>
      <c r="R226" s="273">
        <f>$L226</f>
        <v>6609800</v>
      </c>
      <c r="S226" s="247" t="str">
        <f>IF(OR(R226&lt;&gt;$L226),"ERROR","VALOR FIJO")</f>
        <v>VALOR FIJO</v>
      </c>
      <c r="T226" s="102"/>
      <c r="V226" s="64"/>
      <c r="W226" s="64"/>
      <c r="X226" s="64"/>
      <c r="Y226" s="64"/>
      <c r="Z226" s="64"/>
      <c r="AA226" s="64"/>
      <c r="AB226" s="64"/>
      <c r="AC226" s="64"/>
      <c r="AD226" s="64"/>
      <c r="AE226" s="64"/>
      <c r="AF226" s="64"/>
    </row>
    <row r="227" spans="1:32" ht="16.05" customHeight="1" thickBot="1">
      <c r="A227" s="21"/>
      <c r="B227" s="38"/>
      <c r="C227" s="370"/>
      <c r="D227" s="370"/>
      <c r="E227" s="370"/>
      <c r="F227" s="370"/>
      <c r="G227" s="370"/>
      <c r="H227" s="370"/>
      <c r="I227" s="370"/>
      <c r="J227" s="370"/>
      <c r="K227" s="370"/>
      <c r="L227" s="333"/>
      <c r="M227" s="268"/>
      <c r="N227" s="269"/>
      <c r="O227" s="271"/>
      <c r="P227" s="101"/>
      <c r="Q227" s="101"/>
      <c r="R227" s="275"/>
      <c r="S227" s="248"/>
      <c r="T227" s="102"/>
      <c r="V227" s="64"/>
      <c r="W227" s="64"/>
      <c r="X227" s="64"/>
      <c r="Y227" s="64"/>
      <c r="Z227" s="64"/>
      <c r="AA227" s="64"/>
      <c r="AB227" s="64"/>
      <c r="AC227" s="64"/>
      <c r="AD227" s="64"/>
      <c r="AE227" s="64"/>
      <c r="AF227" s="64"/>
    </row>
    <row r="228" spans="1:32" ht="31.95" customHeight="1" thickBot="1">
      <c r="A228" s="21"/>
      <c r="B228" s="38"/>
      <c r="C228" s="409" t="s">
        <v>206</v>
      </c>
      <c r="D228" s="410"/>
      <c r="E228" s="410"/>
      <c r="F228" s="410"/>
      <c r="G228" s="410"/>
      <c r="H228" s="410"/>
      <c r="I228" s="410"/>
      <c r="J228" s="410"/>
      <c r="K228" s="411"/>
      <c r="L228" s="273">
        <v>383006567</v>
      </c>
      <c r="M228" s="268"/>
      <c r="N228" s="269"/>
      <c r="O228" s="282"/>
      <c r="P228" s="292"/>
      <c r="Q228" s="265"/>
      <c r="R228" s="273">
        <f>$L228</f>
        <v>383006567</v>
      </c>
      <c r="S228" s="247" t="str">
        <f>IF(OR(R228&lt;&gt;$L228),"ERROR","VALOR FIJO")</f>
        <v>VALOR FIJO</v>
      </c>
      <c r="T228" s="102"/>
      <c r="V228" s="64"/>
      <c r="W228" s="64"/>
      <c r="X228" s="64"/>
      <c r="Y228" s="64"/>
      <c r="Z228" s="64"/>
      <c r="AA228" s="64"/>
      <c r="AB228" s="64"/>
      <c r="AC228" s="64"/>
      <c r="AD228" s="64"/>
      <c r="AE228" s="64"/>
      <c r="AF228" s="64"/>
    </row>
    <row r="229" spans="1:32" ht="16.05" customHeight="1" thickBot="1">
      <c r="A229" s="21"/>
      <c r="B229" s="38"/>
      <c r="C229" s="371"/>
      <c r="D229" s="371"/>
      <c r="E229" s="371"/>
      <c r="F229" s="371"/>
      <c r="G229" s="371"/>
      <c r="H229" s="371"/>
      <c r="I229" s="371"/>
      <c r="J229" s="371"/>
      <c r="K229" s="371"/>
      <c r="L229" s="333"/>
      <c r="M229" s="268"/>
      <c r="N229" s="269"/>
      <c r="O229" s="271"/>
      <c r="P229" s="101"/>
      <c r="Q229" s="101"/>
      <c r="R229" s="275"/>
      <c r="S229" s="248"/>
      <c r="T229" s="45"/>
      <c r="V229" s="64"/>
      <c r="W229" s="64"/>
      <c r="X229" s="64"/>
      <c r="Y229" s="64"/>
      <c r="Z229" s="64"/>
      <c r="AA229" s="64"/>
      <c r="AB229" s="64"/>
      <c r="AC229" s="64"/>
      <c r="AD229" s="64"/>
      <c r="AE229" s="64"/>
      <c r="AF229" s="64"/>
    </row>
    <row r="230" spans="1:32" ht="31.95" customHeight="1" thickBot="1">
      <c r="A230" s="21"/>
      <c r="B230" s="38"/>
      <c r="C230" s="412" t="s">
        <v>207</v>
      </c>
      <c r="D230" s="413"/>
      <c r="E230" s="413"/>
      <c r="F230" s="413"/>
      <c r="G230" s="413"/>
      <c r="H230" s="413"/>
      <c r="I230" s="413"/>
      <c r="J230" s="413"/>
      <c r="K230" s="414"/>
      <c r="L230" s="274">
        <v>39884623182</v>
      </c>
      <c r="M230" s="268"/>
      <c r="N230" s="269"/>
      <c r="O230" s="283"/>
      <c r="P230" s="101"/>
      <c r="Q230" s="299"/>
      <c r="R230" s="274">
        <f>SUM(R218:R228)</f>
        <v>5097295863</v>
      </c>
      <c r="S230" s="249" t="str">
        <f>IF(OR(R230&lt;=0,R230&gt;$L230,COUNTIF(S222:S222,"ERROR")&gt;0,COUNTIF(S13:S21,"ERROR")&gt;0),"ERROR","OK")</f>
        <v>ERROR</v>
      </c>
      <c r="T230" s="102"/>
      <c r="V230" s="64"/>
      <c r="W230" s="64"/>
      <c r="X230" s="64"/>
      <c r="Y230" s="64"/>
      <c r="Z230" s="64"/>
      <c r="AA230" s="64"/>
      <c r="AB230" s="64"/>
      <c r="AC230" s="64"/>
      <c r="AD230" s="64"/>
      <c r="AE230" s="64"/>
      <c r="AF230" s="64"/>
    </row>
    <row r="231" spans="1:32" ht="16.05" customHeight="1" thickBot="1">
      <c r="A231" s="21"/>
      <c r="B231" s="38"/>
      <c r="C231" s="52"/>
      <c r="D231" s="103"/>
      <c r="E231" s="104"/>
      <c r="F231" s="104"/>
      <c r="G231" s="105"/>
      <c r="H231" s="106"/>
      <c r="I231" s="107"/>
      <c r="J231" s="107"/>
      <c r="K231" s="108"/>
      <c r="L231" s="109"/>
      <c r="M231" s="43"/>
      <c r="N231" s="38"/>
      <c r="O231" s="52"/>
      <c r="P231" s="52"/>
      <c r="Q231" s="52"/>
      <c r="R231" s="52"/>
      <c r="S231" s="52"/>
      <c r="T231" s="102"/>
      <c r="V231" s="64"/>
      <c r="W231" s="64"/>
      <c r="X231" s="64"/>
      <c r="Y231" s="64"/>
      <c r="Z231" s="64"/>
      <c r="AA231" s="64"/>
      <c r="AB231" s="64"/>
      <c r="AC231" s="64"/>
      <c r="AD231" s="64"/>
      <c r="AE231" s="64"/>
      <c r="AF231" s="64"/>
    </row>
    <row r="232" spans="1:32" ht="31.95" customHeight="1" thickTop="1" thickBot="1">
      <c r="A232" s="21"/>
      <c r="B232" s="38"/>
      <c r="C232" s="52"/>
      <c r="D232" s="103"/>
      <c r="E232" s="52"/>
      <c r="F232" s="52"/>
      <c r="G232" s="105"/>
      <c r="H232" s="415" t="s">
        <v>3</v>
      </c>
      <c r="I232" s="405"/>
      <c r="J232" s="405"/>
      <c r="K232" s="416"/>
      <c r="L232" s="318" t="s">
        <v>13</v>
      </c>
      <c r="M232" s="110"/>
      <c r="N232" s="38"/>
      <c r="O232" s="289" t="s">
        <v>31</v>
      </c>
      <c r="P232" s="293"/>
      <c r="Q232" s="284"/>
      <c r="R232" s="250" t="s">
        <v>13</v>
      </c>
      <c r="S232" s="250" t="s">
        <v>11</v>
      </c>
      <c r="T232" s="102"/>
      <c r="V232" s="64"/>
      <c r="W232" s="64"/>
      <c r="X232" s="64"/>
      <c r="Y232" s="64"/>
      <c r="Z232" s="64"/>
      <c r="AA232" s="64"/>
      <c r="AB232" s="64"/>
      <c r="AC232" s="64"/>
      <c r="AD232" s="64"/>
      <c r="AE232" s="64"/>
      <c r="AF232" s="64"/>
    </row>
    <row r="233" spans="1:32" ht="31.95" customHeight="1">
      <c r="A233" s="21"/>
      <c r="B233" s="38"/>
      <c r="C233" s="52"/>
      <c r="D233" s="103"/>
      <c r="E233" s="52"/>
      <c r="F233" s="52"/>
      <c r="G233" s="105"/>
      <c r="H233" s="417" t="s">
        <v>14</v>
      </c>
      <c r="I233" s="418"/>
      <c r="J233" s="315"/>
      <c r="K233" s="316" t="s">
        <v>15</v>
      </c>
      <c r="L233" s="317">
        <v>0.35028000000000004</v>
      </c>
      <c r="M233" s="110"/>
      <c r="N233" s="38"/>
      <c r="O233" s="347"/>
      <c r="P233" s="294"/>
      <c r="Q233" s="285"/>
      <c r="R233" s="251">
        <f>+O233</f>
        <v>0</v>
      </c>
      <c r="S233" s="306" t="str">
        <f>IF(OR(R233&lt;=0,R233&gt;$L236),"ERROR","OK")</f>
        <v>ERROR</v>
      </c>
      <c r="T233" s="102"/>
      <c r="V233" s="64"/>
      <c r="W233" s="64"/>
      <c r="X233" s="64"/>
      <c r="Y233" s="64"/>
      <c r="Z233" s="64"/>
      <c r="AA233" s="64"/>
      <c r="AB233" s="64"/>
      <c r="AC233" s="64"/>
      <c r="AD233" s="64"/>
      <c r="AE233" s="64"/>
      <c r="AF233" s="64"/>
    </row>
    <row r="234" spans="1:32" ht="31.95" customHeight="1">
      <c r="A234" s="21"/>
      <c r="B234" s="38"/>
      <c r="C234" s="52"/>
      <c r="D234" s="103"/>
      <c r="E234" s="52"/>
      <c r="F234" s="52"/>
      <c r="G234" s="255"/>
      <c r="H234" s="400" t="s">
        <v>16</v>
      </c>
      <c r="I234" s="401"/>
      <c r="J234" s="254"/>
      <c r="K234" s="111" t="s">
        <v>17</v>
      </c>
      <c r="L234" s="22">
        <v>0.01</v>
      </c>
      <c r="M234" s="110"/>
      <c r="N234" s="38"/>
      <c r="O234" s="347"/>
      <c r="P234" s="295"/>
      <c r="Q234" s="286"/>
      <c r="R234" s="251">
        <f>+O234</f>
        <v>0</v>
      </c>
      <c r="S234" s="307" t="str">
        <f>IF(OR(R234&lt;=0,R234&gt;$L236),"ERROR","OK")</f>
        <v>ERROR</v>
      </c>
      <c r="T234" s="102"/>
      <c r="V234" s="64"/>
      <c r="W234" s="64"/>
      <c r="X234" s="64"/>
      <c r="Y234" s="64"/>
      <c r="Z234" s="64"/>
      <c r="AA234" s="64"/>
      <c r="AB234" s="64"/>
      <c r="AC234" s="64"/>
      <c r="AD234" s="64"/>
      <c r="AE234" s="64"/>
      <c r="AF234" s="64"/>
    </row>
    <row r="235" spans="1:32" ht="31.95" customHeight="1" thickBot="1">
      <c r="A235" s="21"/>
      <c r="B235" s="38"/>
      <c r="C235" s="52"/>
      <c r="D235" s="103"/>
      <c r="E235" s="52"/>
      <c r="F235" s="52"/>
      <c r="G235" s="105"/>
      <c r="H235" s="402" t="s">
        <v>18</v>
      </c>
      <c r="I235" s="403"/>
      <c r="J235" s="309"/>
      <c r="K235" s="310" t="s">
        <v>19</v>
      </c>
      <c r="L235" s="311">
        <v>7.0000000000000007E-2</v>
      </c>
      <c r="M235" s="43"/>
      <c r="N235" s="38"/>
      <c r="O235" s="347"/>
      <c r="P235" s="296"/>
      <c r="Q235" s="287"/>
      <c r="R235" s="251">
        <f>+O235</f>
        <v>0</v>
      </c>
      <c r="S235" s="308" t="str">
        <f>IF(OR(R235&lt;=0,R235&gt;$L236),"ERROR","OK")</f>
        <v>ERROR</v>
      </c>
      <c r="T235" s="112"/>
      <c r="V235" s="64"/>
      <c r="W235" s="64"/>
      <c r="X235" s="64"/>
      <c r="Y235" s="64"/>
      <c r="Z235" s="64"/>
      <c r="AA235" s="64"/>
      <c r="AB235" s="64"/>
      <c r="AC235" s="64"/>
      <c r="AD235" s="64"/>
      <c r="AE235" s="64"/>
      <c r="AF235" s="64"/>
    </row>
    <row r="236" spans="1:32" ht="31.95" customHeight="1" thickBot="1">
      <c r="A236" s="21"/>
      <c r="B236" s="38"/>
      <c r="C236" s="52"/>
      <c r="D236" s="103"/>
      <c r="E236" s="52"/>
      <c r="F236" s="52"/>
      <c r="G236" s="105"/>
      <c r="H236" s="404" t="s">
        <v>20</v>
      </c>
      <c r="I236" s="405"/>
      <c r="J236" s="312"/>
      <c r="K236" s="313" t="s">
        <v>21</v>
      </c>
      <c r="L236" s="314">
        <v>0.43028000000000005</v>
      </c>
      <c r="M236" s="43"/>
      <c r="N236" s="38"/>
      <c r="O236" s="290">
        <f>SUM(O233:O235)</f>
        <v>0</v>
      </c>
      <c r="P236" s="297"/>
      <c r="Q236" s="288"/>
      <c r="R236" s="252">
        <f>+R233+R234+R235</f>
        <v>0</v>
      </c>
      <c r="S236" s="253" t="str">
        <f t="shared" ref="S236" si="56">IF(OR(R236&lt;=0,R236&gt;$L236),"ERROR","OK")</f>
        <v>ERROR</v>
      </c>
      <c r="T236" s="45"/>
      <c r="V236" s="64"/>
      <c r="W236" s="64"/>
      <c r="X236" s="64"/>
      <c r="Y236" s="64"/>
      <c r="Z236" s="64"/>
      <c r="AA236" s="64"/>
      <c r="AB236" s="64"/>
      <c r="AC236" s="64"/>
      <c r="AD236" s="64"/>
      <c r="AE236" s="64"/>
      <c r="AF236" s="64"/>
    </row>
    <row r="237" spans="1:32" ht="16.05" customHeight="1" thickBot="1">
      <c r="A237" s="21"/>
      <c r="B237" s="38"/>
      <c r="C237" s="52"/>
      <c r="D237" s="103"/>
      <c r="E237" s="104"/>
      <c r="F237" s="52"/>
      <c r="G237" s="105"/>
      <c r="H237" s="106"/>
      <c r="I237" s="52"/>
      <c r="J237" s="52"/>
      <c r="K237" s="52"/>
      <c r="L237" s="52"/>
      <c r="M237" s="43"/>
      <c r="N237" s="38"/>
      <c r="O237" s="52"/>
      <c r="P237" s="52"/>
      <c r="Q237" s="52"/>
      <c r="R237" s="52"/>
      <c r="S237" s="52"/>
      <c r="T237" s="115"/>
      <c r="V237" s="64"/>
      <c r="W237" s="76"/>
      <c r="X237" s="76"/>
      <c r="Y237" s="76"/>
      <c r="Z237" s="76"/>
      <c r="AA237" s="76"/>
      <c r="AB237" s="76"/>
      <c r="AC237" s="76"/>
      <c r="AD237" s="76"/>
      <c r="AE237" s="76"/>
      <c r="AF237" s="76"/>
    </row>
    <row r="238" spans="1:32" ht="31.95" customHeight="1">
      <c r="A238" s="21"/>
      <c r="B238" s="44"/>
      <c r="C238" s="406" t="s">
        <v>285</v>
      </c>
      <c r="D238" s="407"/>
      <c r="E238" s="407"/>
      <c r="F238" s="407"/>
      <c r="G238" s="407"/>
      <c r="H238" s="407"/>
      <c r="I238" s="407"/>
      <c r="J238" s="407"/>
      <c r="K238" s="407"/>
      <c r="L238" s="408"/>
      <c r="M238" s="43"/>
      <c r="N238" s="38"/>
      <c r="O238" s="52"/>
      <c r="P238" s="52"/>
      <c r="Q238" s="52"/>
      <c r="R238" s="52"/>
      <c r="S238" s="52"/>
      <c r="T238" s="45"/>
      <c r="V238" s="64"/>
    </row>
    <row r="239" spans="1:32" ht="31.95" customHeight="1">
      <c r="A239" s="21"/>
      <c r="B239" s="44"/>
      <c r="C239" s="394" t="s">
        <v>286</v>
      </c>
      <c r="D239" s="395"/>
      <c r="E239" s="395"/>
      <c r="F239" s="395"/>
      <c r="G239" s="395"/>
      <c r="H239" s="395"/>
      <c r="I239" s="395"/>
      <c r="J239" s="395"/>
      <c r="K239" s="395"/>
      <c r="L239" s="396"/>
      <c r="M239" s="43"/>
      <c r="N239" s="38"/>
      <c r="O239" s="52"/>
      <c r="P239" s="52"/>
      <c r="Q239" s="52"/>
      <c r="R239" s="52"/>
      <c r="S239" s="52"/>
      <c r="T239" s="45"/>
      <c r="V239" s="64"/>
    </row>
    <row r="240" spans="1:32" ht="31.95" customHeight="1">
      <c r="A240" s="21"/>
      <c r="B240" s="44"/>
      <c r="C240" s="394" t="s">
        <v>287</v>
      </c>
      <c r="D240" s="395"/>
      <c r="E240" s="395"/>
      <c r="F240" s="395"/>
      <c r="G240" s="395"/>
      <c r="H240" s="395"/>
      <c r="I240" s="395"/>
      <c r="J240" s="395"/>
      <c r="K240" s="395"/>
      <c r="L240" s="396"/>
      <c r="M240" s="43"/>
      <c r="N240" s="38"/>
      <c r="O240" s="52"/>
      <c r="P240" s="52"/>
      <c r="Q240" s="52"/>
      <c r="R240" s="52"/>
      <c r="S240" s="52"/>
      <c r="T240" s="45"/>
      <c r="V240" s="64"/>
    </row>
    <row r="241" spans="1:22" ht="31.95" customHeight="1">
      <c r="A241" s="21"/>
      <c r="B241" s="44"/>
      <c r="C241" s="394" t="s">
        <v>288</v>
      </c>
      <c r="D241" s="395"/>
      <c r="E241" s="395"/>
      <c r="F241" s="395"/>
      <c r="G241" s="395"/>
      <c r="H241" s="395"/>
      <c r="I241" s="395"/>
      <c r="J241" s="395"/>
      <c r="K241" s="395"/>
      <c r="L241" s="396"/>
      <c r="M241" s="43"/>
      <c r="N241" s="38"/>
      <c r="O241" s="52"/>
      <c r="P241" s="52"/>
      <c r="Q241" s="52"/>
      <c r="R241" s="52"/>
      <c r="S241" s="52"/>
      <c r="T241" s="45"/>
      <c r="V241" s="64"/>
    </row>
    <row r="242" spans="1:22" ht="31.95" customHeight="1">
      <c r="A242" s="21"/>
      <c r="B242" s="44"/>
      <c r="C242" s="394" t="s">
        <v>289</v>
      </c>
      <c r="D242" s="395"/>
      <c r="E242" s="395"/>
      <c r="F242" s="395"/>
      <c r="G242" s="395"/>
      <c r="H242" s="395"/>
      <c r="I242" s="395"/>
      <c r="J242" s="395"/>
      <c r="K242" s="395"/>
      <c r="L242" s="396"/>
      <c r="M242" s="43"/>
      <c r="N242" s="38"/>
      <c r="O242" s="52"/>
      <c r="P242" s="52"/>
      <c r="Q242" s="52"/>
      <c r="R242" s="52"/>
      <c r="S242" s="52"/>
      <c r="T242" s="45"/>
      <c r="V242" s="64"/>
    </row>
    <row r="243" spans="1:22" ht="31.95" customHeight="1">
      <c r="A243" s="21"/>
      <c r="B243" s="44"/>
      <c r="C243" s="394" t="s">
        <v>290</v>
      </c>
      <c r="D243" s="395"/>
      <c r="E243" s="395"/>
      <c r="F243" s="395"/>
      <c r="G243" s="395"/>
      <c r="H243" s="395"/>
      <c r="I243" s="395"/>
      <c r="J243" s="395"/>
      <c r="K243" s="395"/>
      <c r="L243" s="396"/>
      <c r="M243" s="43"/>
      <c r="N243" s="38"/>
      <c r="O243" s="52"/>
      <c r="P243" s="52"/>
      <c r="Q243" s="52"/>
      <c r="R243" s="256"/>
      <c r="S243" s="52"/>
      <c r="T243" s="45"/>
      <c r="V243" s="64"/>
    </row>
    <row r="244" spans="1:22" ht="31.95" customHeight="1">
      <c r="A244" s="21"/>
      <c r="B244" s="44"/>
      <c r="C244" s="394" t="s">
        <v>291</v>
      </c>
      <c r="D244" s="395"/>
      <c r="E244" s="395"/>
      <c r="F244" s="395"/>
      <c r="G244" s="395"/>
      <c r="H244" s="395"/>
      <c r="I244" s="395"/>
      <c r="J244" s="395"/>
      <c r="K244" s="395"/>
      <c r="L244" s="396"/>
      <c r="M244" s="43"/>
      <c r="N244" s="38"/>
      <c r="O244" s="52"/>
      <c r="P244" s="52"/>
      <c r="Q244" s="52"/>
      <c r="R244" s="256"/>
      <c r="S244" s="52"/>
      <c r="T244" s="45"/>
      <c r="V244" s="64"/>
    </row>
    <row r="245" spans="1:22" ht="31.95" customHeight="1">
      <c r="A245" s="21"/>
      <c r="B245" s="44"/>
      <c r="C245" s="394" t="s">
        <v>292</v>
      </c>
      <c r="D245" s="395"/>
      <c r="E245" s="395"/>
      <c r="F245" s="395"/>
      <c r="G245" s="395"/>
      <c r="H245" s="395"/>
      <c r="I245" s="395"/>
      <c r="J245" s="395"/>
      <c r="K245" s="395"/>
      <c r="L245" s="396"/>
      <c r="M245" s="43"/>
      <c r="N245" s="38"/>
      <c r="O245" s="52"/>
      <c r="P245" s="52"/>
      <c r="Q245" s="52"/>
      <c r="R245" s="256"/>
      <c r="S245" s="52"/>
      <c r="T245" s="45"/>
      <c r="V245" s="64"/>
    </row>
    <row r="246" spans="1:22" ht="31.95" customHeight="1">
      <c r="A246" s="21"/>
      <c r="B246" s="44"/>
      <c r="C246" s="394" t="s">
        <v>293</v>
      </c>
      <c r="D246" s="395"/>
      <c r="E246" s="395"/>
      <c r="F246" s="395"/>
      <c r="G246" s="395"/>
      <c r="H246" s="395"/>
      <c r="I246" s="395"/>
      <c r="J246" s="395"/>
      <c r="K246" s="395"/>
      <c r="L246" s="396"/>
      <c r="M246" s="43"/>
      <c r="N246" s="38"/>
      <c r="O246" s="52"/>
      <c r="P246" s="52"/>
      <c r="Q246" s="52"/>
      <c r="R246" s="256"/>
      <c r="S246" s="52"/>
      <c r="T246" s="45"/>
      <c r="V246" s="64"/>
    </row>
    <row r="247" spans="1:22" ht="31.95" customHeight="1">
      <c r="A247" s="21"/>
      <c r="B247" s="44"/>
      <c r="C247" s="394" t="s">
        <v>294</v>
      </c>
      <c r="D247" s="395"/>
      <c r="E247" s="395"/>
      <c r="F247" s="395"/>
      <c r="G247" s="395"/>
      <c r="H247" s="395"/>
      <c r="I247" s="395"/>
      <c r="J247" s="395"/>
      <c r="K247" s="395"/>
      <c r="L247" s="396"/>
      <c r="M247" s="43"/>
      <c r="N247" s="38"/>
      <c r="O247" s="52"/>
      <c r="P247" s="52"/>
      <c r="Q247" s="52"/>
      <c r="R247" s="256"/>
      <c r="S247" s="52"/>
      <c r="T247" s="45"/>
      <c r="V247" s="64"/>
    </row>
    <row r="248" spans="1:22" ht="31.95" customHeight="1">
      <c r="A248" s="21"/>
      <c r="B248" s="44"/>
      <c r="C248" s="394" t="s">
        <v>295</v>
      </c>
      <c r="D248" s="395"/>
      <c r="E248" s="395"/>
      <c r="F248" s="395"/>
      <c r="G248" s="395"/>
      <c r="H248" s="395"/>
      <c r="I248" s="395"/>
      <c r="J248" s="395"/>
      <c r="K248" s="395"/>
      <c r="L248" s="396"/>
      <c r="M248" s="43"/>
      <c r="N248" s="38"/>
      <c r="O248" s="52"/>
      <c r="P248" s="52"/>
      <c r="Q248" s="52"/>
      <c r="R248" s="256"/>
      <c r="S248" s="52"/>
      <c r="T248" s="45"/>
      <c r="V248" s="64"/>
    </row>
    <row r="249" spans="1:22" ht="31.95" customHeight="1">
      <c r="A249" s="21"/>
      <c r="B249" s="44"/>
      <c r="C249" s="394" t="s">
        <v>296</v>
      </c>
      <c r="D249" s="395"/>
      <c r="E249" s="395"/>
      <c r="F249" s="395"/>
      <c r="G249" s="395"/>
      <c r="H249" s="395"/>
      <c r="I249" s="395"/>
      <c r="J249" s="395"/>
      <c r="K249" s="395"/>
      <c r="L249" s="396"/>
      <c r="M249" s="43"/>
      <c r="N249" s="38"/>
      <c r="O249" s="52"/>
      <c r="P249" s="52"/>
      <c r="Q249" s="52"/>
      <c r="R249" s="256"/>
      <c r="S249" s="52"/>
      <c r="T249" s="45"/>
      <c r="V249" s="64"/>
    </row>
    <row r="250" spans="1:22" ht="31.95" customHeight="1">
      <c r="A250" s="21"/>
      <c r="B250" s="44"/>
      <c r="C250" s="394" t="s">
        <v>297</v>
      </c>
      <c r="D250" s="395"/>
      <c r="E250" s="395"/>
      <c r="F250" s="395"/>
      <c r="G250" s="395"/>
      <c r="H250" s="395"/>
      <c r="I250" s="395"/>
      <c r="J250" s="395"/>
      <c r="K250" s="395"/>
      <c r="L250" s="396"/>
      <c r="M250" s="43"/>
      <c r="N250" s="38"/>
      <c r="O250" s="52"/>
      <c r="P250" s="52"/>
      <c r="Q250" s="52"/>
      <c r="R250" s="256"/>
      <c r="S250" s="52"/>
      <c r="T250" s="45"/>
      <c r="V250" s="64"/>
    </row>
    <row r="251" spans="1:22" ht="31.95" customHeight="1">
      <c r="A251" s="21"/>
      <c r="B251" s="44"/>
      <c r="C251" s="394" t="s">
        <v>298</v>
      </c>
      <c r="D251" s="395"/>
      <c r="E251" s="395"/>
      <c r="F251" s="395"/>
      <c r="G251" s="395"/>
      <c r="H251" s="395"/>
      <c r="I251" s="395"/>
      <c r="J251" s="395"/>
      <c r="K251" s="395"/>
      <c r="L251" s="396"/>
      <c r="M251" s="43"/>
      <c r="N251" s="38"/>
      <c r="O251" s="52"/>
      <c r="P251" s="52"/>
      <c r="Q251" s="52"/>
      <c r="R251" s="256"/>
      <c r="S251" s="52"/>
      <c r="T251" s="45"/>
      <c r="V251" s="64"/>
    </row>
    <row r="252" spans="1:22" ht="31.95" customHeight="1">
      <c r="A252" s="21"/>
      <c r="B252" s="44"/>
      <c r="C252" s="394" t="s">
        <v>299</v>
      </c>
      <c r="D252" s="395"/>
      <c r="E252" s="395"/>
      <c r="F252" s="395"/>
      <c r="G252" s="395"/>
      <c r="H252" s="395"/>
      <c r="I252" s="395"/>
      <c r="J252" s="395"/>
      <c r="K252" s="395"/>
      <c r="L252" s="396"/>
      <c r="M252" s="43"/>
      <c r="N252" s="38"/>
      <c r="O252" s="52"/>
      <c r="P252" s="52"/>
      <c r="Q252" s="52"/>
      <c r="R252" s="256"/>
      <c r="S252" s="52"/>
      <c r="T252" s="45"/>
      <c r="V252" s="64"/>
    </row>
    <row r="253" spans="1:22" ht="31.95" customHeight="1">
      <c r="A253" s="21"/>
      <c r="B253" s="44"/>
      <c r="C253" s="394" t="s">
        <v>300</v>
      </c>
      <c r="D253" s="395"/>
      <c r="E253" s="395"/>
      <c r="F253" s="395"/>
      <c r="G253" s="395"/>
      <c r="H253" s="395"/>
      <c r="I253" s="395"/>
      <c r="J253" s="395"/>
      <c r="K253" s="395"/>
      <c r="L253" s="396"/>
      <c r="M253" s="43"/>
      <c r="N253" s="38"/>
      <c r="O253" s="52"/>
      <c r="P253" s="52"/>
      <c r="Q253" s="52"/>
      <c r="R253" s="256"/>
      <c r="S253" s="52"/>
      <c r="T253" s="45"/>
      <c r="V253" s="64"/>
    </row>
    <row r="254" spans="1:22" ht="31.95" customHeight="1">
      <c r="A254" s="21"/>
      <c r="B254" s="44"/>
      <c r="C254" s="394" t="s">
        <v>301</v>
      </c>
      <c r="D254" s="395"/>
      <c r="E254" s="395"/>
      <c r="F254" s="395"/>
      <c r="G254" s="395"/>
      <c r="H254" s="395"/>
      <c r="I254" s="395"/>
      <c r="J254" s="395"/>
      <c r="K254" s="395"/>
      <c r="L254" s="396"/>
      <c r="M254" s="43"/>
      <c r="N254" s="38"/>
      <c r="O254" s="52"/>
      <c r="P254" s="52"/>
      <c r="Q254" s="52"/>
      <c r="R254" s="256"/>
      <c r="S254" s="52"/>
      <c r="T254" s="45"/>
      <c r="V254" s="64"/>
    </row>
    <row r="255" spans="1:22" ht="31.95" customHeight="1">
      <c r="A255" s="21"/>
      <c r="B255" s="44"/>
      <c r="C255" s="394" t="s">
        <v>302</v>
      </c>
      <c r="D255" s="395"/>
      <c r="E255" s="395"/>
      <c r="F255" s="395"/>
      <c r="G255" s="395"/>
      <c r="H255" s="395"/>
      <c r="I255" s="395"/>
      <c r="J255" s="395"/>
      <c r="K255" s="395"/>
      <c r="L255" s="396"/>
      <c r="M255" s="43"/>
      <c r="N255" s="38"/>
      <c r="O255" s="52"/>
      <c r="P255" s="52"/>
      <c r="Q255" s="52"/>
      <c r="R255" s="256"/>
      <c r="S255" s="52"/>
      <c r="T255" s="45"/>
      <c r="V255" s="64"/>
    </row>
    <row r="256" spans="1:22" ht="31.95" customHeight="1">
      <c r="A256" s="21"/>
      <c r="B256" s="44"/>
      <c r="C256" s="394" t="s">
        <v>303</v>
      </c>
      <c r="D256" s="395"/>
      <c r="E256" s="395"/>
      <c r="F256" s="395"/>
      <c r="G256" s="395"/>
      <c r="H256" s="395"/>
      <c r="I256" s="395"/>
      <c r="J256" s="395"/>
      <c r="K256" s="395"/>
      <c r="L256" s="396"/>
      <c r="M256" s="43"/>
      <c r="N256" s="38"/>
      <c r="O256" s="52"/>
      <c r="P256" s="52"/>
      <c r="Q256" s="52"/>
      <c r="R256" s="256"/>
      <c r="S256" s="52"/>
      <c r="T256" s="45"/>
      <c r="V256" s="64"/>
    </row>
    <row r="257" spans="1:22" ht="31.95" customHeight="1">
      <c r="A257" s="21"/>
      <c r="B257" s="44"/>
      <c r="C257" s="394" t="s">
        <v>304</v>
      </c>
      <c r="D257" s="395"/>
      <c r="E257" s="395"/>
      <c r="F257" s="395"/>
      <c r="G257" s="395"/>
      <c r="H257" s="395"/>
      <c r="I257" s="395"/>
      <c r="J257" s="395"/>
      <c r="K257" s="395"/>
      <c r="L257" s="396"/>
      <c r="M257" s="43"/>
      <c r="N257" s="38"/>
      <c r="O257" s="52"/>
      <c r="P257" s="52"/>
      <c r="Q257" s="52"/>
      <c r="R257" s="256"/>
      <c r="S257" s="52"/>
      <c r="T257" s="45"/>
      <c r="V257" s="64"/>
    </row>
    <row r="258" spans="1:22" ht="64.05" customHeight="1">
      <c r="A258" s="21"/>
      <c r="B258" s="44"/>
      <c r="C258" s="394" t="s">
        <v>305</v>
      </c>
      <c r="D258" s="395"/>
      <c r="E258" s="395"/>
      <c r="F258" s="395"/>
      <c r="G258" s="395"/>
      <c r="H258" s="395"/>
      <c r="I258" s="395"/>
      <c r="J258" s="395"/>
      <c r="K258" s="395"/>
      <c r="L258" s="396"/>
      <c r="M258" s="43"/>
      <c r="N258" s="38"/>
      <c r="O258" s="52"/>
      <c r="P258" s="52"/>
      <c r="Q258" s="52"/>
      <c r="R258" s="256"/>
      <c r="S258" s="52"/>
      <c r="T258" s="45"/>
      <c r="V258" s="64"/>
    </row>
    <row r="259" spans="1:22" ht="31.95" customHeight="1">
      <c r="A259" s="21"/>
      <c r="B259" s="44"/>
      <c r="C259" s="394" t="s">
        <v>306</v>
      </c>
      <c r="D259" s="395"/>
      <c r="E259" s="395"/>
      <c r="F259" s="395"/>
      <c r="G259" s="395"/>
      <c r="H259" s="395"/>
      <c r="I259" s="395"/>
      <c r="J259" s="395"/>
      <c r="K259" s="395"/>
      <c r="L259" s="396"/>
      <c r="M259" s="43"/>
      <c r="N259" s="38"/>
      <c r="O259" s="52"/>
      <c r="P259" s="52"/>
      <c r="Q259" s="52"/>
      <c r="R259" s="256"/>
      <c r="S259" s="52"/>
      <c r="T259" s="45"/>
      <c r="V259" s="64"/>
    </row>
    <row r="260" spans="1:22" ht="192" customHeight="1">
      <c r="A260" s="21"/>
      <c r="B260" s="44"/>
      <c r="C260" s="394" t="s">
        <v>313</v>
      </c>
      <c r="D260" s="395"/>
      <c r="E260" s="395"/>
      <c r="F260" s="395"/>
      <c r="G260" s="395"/>
      <c r="H260" s="395"/>
      <c r="I260" s="395"/>
      <c r="J260" s="395"/>
      <c r="K260" s="395"/>
      <c r="L260" s="396"/>
      <c r="M260" s="43"/>
      <c r="N260" s="38"/>
      <c r="O260" s="52"/>
      <c r="P260" s="52"/>
      <c r="Q260" s="52"/>
      <c r="R260" s="256"/>
      <c r="S260" s="52"/>
      <c r="T260" s="45"/>
      <c r="V260" s="64"/>
    </row>
    <row r="261" spans="1:22" ht="31.95" customHeight="1">
      <c r="A261" s="21"/>
      <c r="B261" s="44"/>
      <c r="C261" s="394" t="s">
        <v>307</v>
      </c>
      <c r="D261" s="395"/>
      <c r="E261" s="395"/>
      <c r="F261" s="395"/>
      <c r="G261" s="395"/>
      <c r="H261" s="395"/>
      <c r="I261" s="395"/>
      <c r="J261" s="395"/>
      <c r="K261" s="395"/>
      <c r="L261" s="396"/>
      <c r="M261" s="43"/>
      <c r="N261" s="38"/>
      <c r="O261" s="336"/>
      <c r="P261" s="337"/>
      <c r="Q261" s="337"/>
      <c r="R261" s="337"/>
      <c r="S261" s="337"/>
      <c r="T261" s="45"/>
      <c r="V261" s="64"/>
    </row>
    <row r="262" spans="1:22" ht="31.95" customHeight="1">
      <c r="A262" s="21"/>
      <c r="B262" s="44"/>
      <c r="C262" s="323"/>
      <c r="D262" s="324"/>
      <c r="E262" s="324"/>
      <c r="F262" s="324"/>
      <c r="G262" s="324"/>
      <c r="H262" s="324"/>
      <c r="I262" s="324"/>
      <c r="J262" s="324"/>
      <c r="K262" s="324"/>
      <c r="L262" s="325"/>
      <c r="M262" s="43"/>
      <c r="N262" s="38"/>
      <c r="O262" s="319" t="s">
        <v>92</v>
      </c>
      <c r="P262" s="320"/>
      <c r="Q262" s="320"/>
      <c r="R262" s="320"/>
      <c r="S262" s="320"/>
      <c r="T262" s="45"/>
      <c r="V262" s="64"/>
    </row>
    <row r="263" spans="1:22" ht="31.95" customHeight="1" thickBot="1">
      <c r="A263" s="21"/>
      <c r="B263" s="44"/>
      <c r="C263" s="397" t="s">
        <v>308</v>
      </c>
      <c r="D263" s="398"/>
      <c r="E263" s="398"/>
      <c r="F263" s="398"/>
      <c r="G263" s="398"/>
      <c r="H263" s="398"/>
      <c r="I263" s="398"/>
      <c r="J263" s="398"/>
      <c r="K263" s="398"/>
      <c r="L263" s="399"/>
      <c r="M263" s="43"/>
      <c r="N263" s="38"/>
      <c r="O263" s="336"/>
      <c r="P263" s="337"/>
      <c r="Q263" s="337"/>
      <c r="R263" s="337"/>
      <c r="S263" s="337"/>
      <c r="T263" s="45"/>
      <c r="V263" s="64"/>
    </row>
    <row r="264" spans="1:22" ht="34.200000000000003" customHeight="1" thickBot="1">
      <c r="A264" s="21"/>
      <c r="B264" s="117"/>
      <c r="C264" s="258"/>
      <c r="D264" s="259"/>
      <c r="E264" s="260"/>
      <c r="F264" s="258"/>
      <c r="G264" s="261"/>
      <c r="H264" s="262"/>
      <c r="I264" s="258"/>
      <c r="J264" s="258"/>
      <c r="K264" s="258"/>
      <c r="L264" s="258"/>
      <c r="M264" s="263"/>
      <c r="N264" s="264"/>
      <c r="O264" s="338" t="s">
        <v>91</v>
      </c>
      <c r="P264" s="339"/>
      <c r="Q264" s="339"/>
      <c r="R264" s="339"/>
      <c r="S264" s="339"/>
      <c r="T264" s="118"/>
      <c r="V264" s="64"/>
    </row>
    <row r="265" spans="1:22" ht="13.5" customHeight="1" thickTop="1">
      <c r="A265" s="21"/>
      <c r="B265" s="27"/>
      <c r="C265" s="52"/>
      <c r="D265" s="103"/>
      <c r="E265" s="104"/>
      <c r="F265" s="52"/>
      <c r="G265" s="105"/>
      <c r="H265" s="106"/>
      <c r="I265" s="52"/>
      <c r="J265" s="52"/>
      <c r="K265" s="256"/>
      <c r="L265" s="52"/>
      <c r="M265" s="257"/>
      <c r="N265" s="257"/>
      <c r="O265" s="52"/>
      <c r="P265" s="52"/>
      <c r="Q265" s="52"/>
      <c r="R265" s="52"/>
      <c r="S265" s="52"/>
      <c r="T265" s="27"/>
      <c r="V265" s="64"/>
    </row>
    <row r="266" spans="1:22" ht="13.5" customHeight="1">
      <c r="A266" s="27"/>
      <c r="B266" s="27"/>
      <c r="C266" s="52"/>
      <c r="D266" s="103"/>
      <c r="E266" s="104"/>
      <c r="F266" s="52"/>
      <c r="G266" s="105"/>
      <c r="H266" s="106"/>
      <c r="I266" s="52"/>
      <c r="J266" s="52"/>
      <c r="K266" s="52"/>
      <c r="L266" s="52"/>
      <c r="M266" s="52"/>
      <c r="N266" s="52"/>
      <c r="O266" s="52"/>
      <c r="P266" s="52"/>
      <c r="Q266" s="52"/>
      <c r="R266" s="52"/>
      <c r="S266" s="52"/>
      <c r="T266" s="27"/>
    </row>
    <row r="267" spans="1:22" ht="13.5" customHeight="1">
      <c r="A267" s="27"/>
      <c r="B267" s="27"/>
      <c r="C267" s="52"/>
      <c r="D267" s="103"/>
      <c r="E267" s="104"/>
      <c r="F267" s="52"/>
      <c r="G267" s="105"/>
      <c r="H267" s="106"/>
      <c r="I267" s="52"/>
      <c r="J267" s="52"/>
      <c r="K267" s="52"/>
      <c r="L267" s="52"/>
      <c r="M267" s="52"/>
      <c r="N267" s="52"/>
      <c r="O267" s="52"/>
      <c r="P267" s="52"/>
      <c r="Q267" s="52"/>
      <c r="R267" s="52"/>
      <c r="S267" s="52"/>
      <c r="T267" s="27"/>
    </row>
    <row r="268" spans="1:22" ht="13.5" customHeight="1">
      <c r="A268" s="27"/>
      <c r="B268" s="27"/>
      <c r="C268" s="52"/>
      <c r="D268" s="103"/>
      <c r="E268" s="104"/>
      <c r="F268" s="52"/>
      <c r="G268" s="105"/>
      <c r="H268" s="106"/>
      <c r="I268" s="52"/>
      <c r="J268" s="52"/>
      <c r="K268" s="52"/>
      <c r="L268" s="52"/>
      <c r="M268" s="52"/>
      <c r="N268" s="52"/>
      <c r="O268" s="52"/>
      <c r="P268" s="52"/>
      <c r="Q268" s="52"/>
      <c r="R268" s="52"/>
      <c r="S268" s="52"/>
      <c r="T268" s="27"/>
    </row>
    <row r="269" spans="1:22" ht="13.5" customHeight="1">
      <c r="A269" s="27"/>
      <c r="B269" s="27"/>
      <c r="C269" s="52"/>
      <c r="D269" s="103"/>
      <c r="E269" s="104"/>
      <c r="F269" s="52"/>
      <c r="G269" s="105"/>
      <c r="H269" s="106"/>
      <c r="I269" s="52"/>
      <c r="J269" s="52"/>
      <c r="K269" s="52"/>
      <c r="L269" s="52"/>
      <c r="M269" s="52"/>
      <c r="N269" s="52"/>
      <c r="O269" s="52"/>
      <c r="P269" s="52"/>
      <c r="Q269" s="52"/>
      <c r="R269" s="52"/>
      <c r="S269" s="52"/>
      <c r="T269" s="27"/>
    </row>
    <row r="270" spans="1:22" ht="13.5" customHeight="1">
      <c r="A270" s="27"/>
      <c r="B270" s="27"/>
      <c r="C270" s="52"/>
      <c r="D270" s="103"/>
      <c r="E270" s="104"/>
      <c r="F270" s="52"/>
      <c r="G270" s="105"/>
      <c r="H270" s="106"/>
      <c r="I270" s="52"/>
      <c r="J270" s="52"/>
      <c r="K270" s="52"/>
      <c r="L270" s="52"/>
      <c r="M270" s="52"/>
      <c r="N270" s="52"/>
      <c r="O270" s="52"/>
      <c r="P270" s="52"/>
      <c r="Q270" s="52"/>
      <c r="R270" s="52"/>
      <c r="S270" s="52"/>
      <c r="T270" s="27"/>
    </row>
    <row r="271" spans="1:22" ht="13.5" customHeight="1">
      <c r="A271" s="27"/>
      <c r="B271" s="27"/>
      <c r="C271" s="52"/>
      <c r="D271" s="52"/>
      <c r="E271" s="52"/>
      <c r="F271" s="256"/>
      <c r="G271" s="52"/>
      <c r="H271" s="106"/>
      <c r="I271" s="52"/>
      <c r="J271" s="52"/>
      <c r="K271" s="52"/>
      <c r="L271" s="52"/>
      <c r="M271" s="52"/>
      <c r="N271" s="52"/>
      <c r="O271" s="52"/>
      <c r="P271" s="52"/>
      <c r="Q271" s="52"/>
      <c r="R271" s="52"/>
      <c r="S271" s="52"/>
      <c r="T271" s="27"/>
    </row>
    <row r="272" spans="1:22" ht="37.5" customHeight="1">
      <c r="A272" s="27"/>
      <c r="B272" s="27"/>
      <c r="C272" s="52"/>
      <c r="D272" s="321"/>
      <c r="E272" s="321"/>
      <c r="F272" s="322"/>
      <c r="G272" s="322"/>
      <c r="H272" s="106"/>
      <c r="I272" s="52"/>
      <c r="J272" s="52"/>
      <c r="K272" s="52"/>
      <c r="L272" s="329"/>
      <c r="M272" s="329"/>
      <c r="N272" s="329"/>
      <c r="O272" s="329"/>
      <c r="P272" s="329"/>
      <c r="Q272" s="329"/>
      <c r="R272" s="52"/>
      <c r="S272" s="52"/>
      <c r="T272" s="27"/>
    </row>
    <row r="273" spans="1:20" ht="13.5" customHeight="1">
      <c r="A273" s="27"/>
      <c r="B273" s="27"/>
      <c r="C273" s="52"/>
      <c r="D273" s="103"/>
      <c r="E273" s="104"/>
      <c r="F273" s="52"/>
      <c r="G273" s="105"/>
      <c r="H273" s="106"/>
      <c r="I273" s="52"/>
      <c r="J273" s="52"/>
      <c r="K273" s="52"/>
      <c r="L273" s="52"/>
      <c r="M273" s="52"/>
      <c r="N273" s="52"/>
      <c r="O273" s="52"/>
      <c r="P273" s="52"/>
      <c r="Q273" s="52"/>
      <c r="R273" s="52"/>
      <c r="S273" s="52"/>
      <c r="T273" s="27"/>
    </row>
    <row r="274" spans="1:20" ht="13.5" customHeight="1">
      <c r="A274" s="27"/>
      <c r="B274" s="27"/>
      <c r="C274" s="52"/>
      <c r="D274" s="103"/>
      <c r="E274" s="104"/>
      <c r="F274" s="52"/>
      <c r="G274" s="105"/>
      <c r="H274" s="106"/>
      <c r="I274" s="52"/>
      <c r="J274" s="52"/>
      <c r="K274" s="52"/>
      <c r="L274" s="52"/>
      <c r="M274" s="52"/>
      <c r="N274" s="52"/>
      <c r="O274" s="52"/>
      <c r="P274" s="52"/>
      <c r="Q274" s="52"/>
      <c r="R274" s="52"/>
      <c r="S274" s="52"/>
      <c r="T274" s="27"/>
    </row>
    <row r="275" spans="1:20" ht="13.5" customHeight="1">
      <c r="A275" s="27"/>
      <c r="B275" s="27"/>
      <c r="C275" s="52"/>
      <c r="D275" s="103"/>
      <c r="E275" s="104"/>
      <c r="F275" s="52"/>
      <c r="G275" s="105"/>
      <c r="H275" s="106"/>
      <c r="I275" s="52"/>
      <c r="J275" s="52"/>
      <c r="K275" s="52"/>
      <c r="L275" s="52"/>
      <c r="M275" s="52"/>
      <c r="N275" s="52"/>
      <c r="O275" s="52"/>
      <c r="P275" s="52"/>
      <c r="Q275" s="52"/>
      <c r="R275" s="52"/>
      <c r="S275" s="52"/>
      <c r="T275" s="27"/>
    </row>
    <row r="276" spans="1:20" ht="13.5" customHeight="1">
      <c r="A276" s="27"/>
      <c r="B276" s="27"/>
      <c r="C276" s="27"/>
      <c r="D276" s="113"/>
      <c r="E276" s="119"/>
      <c r="F276" s="27"/>
      <c r="G276" s="114"/>
      <c r="H276" s="116"/>
      <c r="I276" s="27"/>
      <c r="J276" s="27"/>
      <c r="K276" s="27"/>
      <c r="L276" s="27"/>
      <c r="M276" s="27"/>
      <c r="N276" s="27"/>
      <c r="O276" s="27"/>
      <c r="P276" s="27"/>
      <c r="Q276" s="27"/>
      <c r="R276" s="27"/>
      <c r="S276" s="27"/>
      <c r="T276" s="27"/>
    </row>
    <row r="277" spans="1:20" ht="13.5" customHeight="1">
      <c r="A277" s="27"/>
      <c r="B277" s="27"/>
      <c r="C277" s="27"/>
      <c r="D277" s="113"/>
      <c r="E277" s="119"/>
      <c r="F277" s="27"/>
      <c r="G277" s="114"/>
      <c r="H277" s="116"/>
      <c r="I277" s="27"/>
      <c r="J277" s="27"/>
      <c r="K277" s="27"/>
      <c r="L277" s="27"/>
      <c r="M277" s="27"/>
      <c r="N277" s="27"/>
      <c r="O277" s="27"/>
      <c r="P277" s="27"/>
      <c r="Q277" s="27"/>
      <c r="R277" s="27"/>
      <c r="S277" s="27"/>
      <c r="T277" s="27"/>
    </row>
    <row r="278" spans="1:20" ht="13.5" customHeight="1">
      <c r="A278" s="27"/>
      <c r="B278" s="27"/>
      <c r="C278" s="27"/>
      <c r="D278" s="113"/>
      <c r="E278" s="119"/>
      <c r="F278" s="27"/>
      <c r="G278" s="114"/>
      <c r="H278" s="116"/>
      <c r="I278" s="27"/>
      <c r="J278" s="27"/>
      <c r="K278" s="27"/>
      <c r="L278" s="27"/>
      <c r="M278" s="27"/>
      <c r="N278" s="27"/>
      <c r="O278" s="27"/>
      <c r="P278" s="27"/>
      <c r="Q278" s="27"/>
      <c r="R278" s="27"/>
      <c r="S278" s="27"/>
      <c r="T278" s="27"/>
    </row>
    <row r="279" spans="1:20" ht="13.5" customHeight="1">
      <c r="A279" s="27"/>
      <c r="B279" s="27"/>
      <c r="C279" s="27"/>
      <c r="D279" s="113"/>
      <c r="E279" s="119"/>
      <c r="F279" s="27"/>
      <c r="G279" s="114"/>
      <c r="H279" s="116"/>
      <c r="I279" s="27"/>
      <c r="J279" s="27"/>
      <c r="K279" s="27"/>
      <c r="L279" s="27"/>
      <c r="M279" s="27"/>
      <c r="N279" s="27"/>
      <c r="O279" s="27"/>
      <c r="P279" s="27"/>
      <c r="Q279" s="27"/>
      <c r="R279" s="27"/>
      <c r="S279" s="27"/>
      <c r="T279" s="27"/>
    </row>
    <row r="280" spans="1:20" ht="13.5" customHeight="1">
      <c r="A280" s="27"/>
      <c r="B280" s="27"/>
      <c r="C280" s="27"/>
      <c r="D280" s="113"/>
      <c r="E280" s="119"/>
      <c r="F280" s="27"/>
      <c r="G280" s="114"/>
      <c r="H280" s="116"/>
      <c r="I280" s="27"/>
      <c r="J280" s="27"/>
      <c r="K280" s="27"/>
      <c r="L280" s="27"/>
      <c r="M280" s="27"/>
      <c r="N280" s="27"/>
      <c r="O280" s="27"/>
      <c r="P280" s="27"/>
      <c r="Q280" s="27"/>
      <c r="R280" s="27"/>
      <c r="S280" s="27"/>
      <c r="T280" s="27"/>
    </row>
    <row r="281" spans="1:20" ht="13.5" customHeight="1">
      <c r="A281" s="27"/>
      <c r="B281" s="27"/>
      <c r="C281" s="27"/>
      <c r="D281" s="113"/>
      <c r="E281" s="119"/>
      <c r="F281" s="27"/>
      <c r="G281" s="114"/>
      <c r="H281" s="116"/>
      <c r="I281" s="27"/>
      <c r="J281" s="27"/>
      <c r="K281" s="27"/>
      <c r="L281" s="27"/>
      <c r="M281" s="27"/>
      <c r="N281" s="27"/>
      <c r="O281" s="27"/>
      <c r="P281" s="27"/>
      <c r="Q281" s="27"/>
      <c r="R281" s="27"/>
      <c r="S281" s="27"/>
      <c r="T281" s="27"/>
    </row>
    <row r="282" spans="1:20" ht="13.5" customHeight="1">
      <c r="A282" s="27"/>
      <c r="B282" s="27"/>
      <c r="C282" s="27"/>
      <c r="D282" s="113"/>
      <c r="E282" s="119"/>
      <c r="F282" s="27"/>
      <c r="G282" s="114"/>
      <c r="H282" s="116"/>
      <c r="I282" s="27"/>
      <c r="J282" s="27"/>
      <c r="K282" s="27"/>
      <c r="L282" s="27"/>
      <c r="M282" s="27"/>
      <c r="N282" s="27"/>
      <c r="O282" s="27"/>
      <c r="P282" s="27"/>
      <c r="Q282" s="27"/>
      <c r="R282" s="27"/>
      <c r="S282" s="27"/>
      <c r="T282" s="27"/>
    </row>
    <row r="283" spans="1:20" ht="13.5" customHeight="1">
      <c r="A283" s="27"/>
      <c r="B283" s="27"/>
      <c r="C283" s="27"/>
      <c r="D283" s="113"/>
      <c r="E283" s="119"/>
      <c r="F283" s="27"/>
      <c r="G283" s="114"/>
      <c r="H283" s="116"/>
      <c r="I283" s="27"/>
      <c r="J283" s="27"/>
      <c r="K283" s="27"/>
      <c r="L283" s="27"/>
      <c r="M283" s="27"/>
      <c r="N283" s="27"/>
      <c r="O283" s="27"/>
      <c r="P283" s="27"/>
      <c r="Q283" s="27"/>
      <c r="R283" s="27"/>
      <c r="S283" s="27"/>
      <c r="T283" s="27"/>
    </row>
    <row r="284" spans="1:20" ht="13.5" customHeight="1">
      <c r="A284" s="27"/>
      <c r="B284" s="27"/>
      <c r="C284" s="27"/>
      <c r="D284" s="113"/>
      <c r="E284" s="119"/>
      <c r="F284" s="27"/>
      <c r="G284" s="114"/>
      <c r="H284" s="116"/>
      <c r="I284" s="27"/>
      <c r="J284" s="27"/>
      <c r="K284" s="27"/>
      <c r="L284" s="27"/>
      <c r="M284" s="27"/>
      <c r="N284" s="27"/>
      <c r="O284" s="27"/>
      <c r="P284" s="27"/>
      <c r="Q284" s="27"/>
      <c r="R284" s="27"/>
      <c r="S284" s="27"/>
      <c r="T284" s="27"/>
    </row>
    <row r="285" spans="1:20" ht="13.5" customHeight="1">
      <c r="A285" s="27"/>
      <c r="B285" s="27"/>
      <c r="C285" s="27"/>
      <c r="D285" s="113"/>
      <c r="E285" s="119"/>
      <c r="F285" s="27"/>
      <c r="G285" s="114"/>
      <c r="H285" s="116"/>
      <c r="I285" s="27"/>
      <c r="J285" s="27"/>
      <c r="K285" s="27"/>
      <c r="L285" s="27"/>
      <c r="M285" s="27"/>
      <c r="N285" s="27"/>
      <c r="O285" s="27"/>
      <c r="P285" s="27"/>
      <c r="Q285" s="27"/>
      <c r="R285" s="27"/>
      <c r="S285" s="27"/>
      <c r="T285" s="27"/>
    </row>
    <row r="286" spans="1:20" ht="13.5" customHeight="1">
      <c r="A286" s="27"/>
      <c r="B286" s="27"/>
      <c r="C286" s="27"/>
      <c r="D286" s="113"/>
      <c r="E286" s="119"/>
      <c r="F286" s="27"/>
      <c r="G286" s="114"/>
      <c r="H286" s="116"/>
      <c r="I286" s="27"/>
      <c r="J286" s="27"/>
      <c r="K286" s="27"/>
      <c r="L286" s="27"/>
      <c r="M286" s="27"/>
      <c r="N286" s="27"/>
      <c r="O286" s="27"/>
      <c r="P286" s="27"/>
      <c r="Q286" s="27"/>
      <c r="R286" s="27"/>
      <c r="S286" s="27"/>
      <c r="T286" s="27"/>
    </row>
    <row r="287" spans="1:20" ht="13.5" customHeight="1">
      <c r="A287" s="27"/>
      <c r="B287" s="27"/>
      <c r="C287" s="27"/>
      <c r="D287" s="113"/>
      <c r="E287" s="119"/>
      <c r="F287" s="27"/>
      <c r="G287" s="114"/>
      <c r="H287" s="116"/>
      <c r="I287" s="27"/>
      <c r="J287" s="27"/>
      <c r="K287" s="27"/>
      <c r="L287" s="27"/>
      <c r="M287" s="27"/>
      <c r="N287" s="27"/>
      <c r="O287" s="27"/>
      <c r="P287" s="27"/>
      <c r="Q287" s="27"/>
      <c r="R287" s="27"/>
      <c r="S287" s="27"/>
      <c r="T287" s="27"/>
    </row>
    <row r="288" spans="1:20" ht="13.5" customHeight="1">
      <c r="A288" s="27"/>
      <c r="B288" s="27"/>
      <c r="C288" s="27"/>
      <c r="D288" s="113"/>
      <c r="E288" s="119"/>
      <c r="F288" s="27"/>
      <c r="G288" s="114"/>
      <c r="H288" s="116"/>
      <c r="I288" s="27"/>
      <c r="J288" s="27"/>
      <c r="K288" s="27"/>
      <c r="L288" s="27"/>
      <c r="M288" s="27"/>
      <c r="N288" s="27"/>
      <c r="O288" s="27"/>
      <c r="P288" s="27"/>
      <c r="Q288" s="27"/>
      <c r="R288" s="27"/>
      <c r="S288" s="27"/>
      <c r="T288" s="27"/>
    </row>
    <row r="289" spans="1:20" ht="13.5" customHeight="1">
      <c r="A289" s="27"/>
      <c r="B289" s="27"/>
      <c r="C289" s="27"/>
      <c r="D289" s="113"/>
      <c r="E289" s="119"/>
      <c r="F289" s="27"/>
      <c r="G289" s="114"/>
      <c r="H289" s="116"/>
      <c r="I289" s="27"/>
      <c r="J289" s="27"/>
      <c r="K289" s="27"/>
      <c r="L289" s="27"/>
      <c r="M289" s="27"/>
      <c r="N289" s="27"/>
      <c r="O289" s="27"/>
      <c r="P289" s="27"/>
      <c r="Q289" s="27"/>
      <c r="R289" s="27"/>
      <c r="S289" s="27"/>
      <c r="T289" s="27"/>
    </row>
    <row r="290" spans="1:20" ht="13.5" customHeight="1">
      <c r="A290" s="27"/>
      <c r="B290" s="27"/>
      <c r="C290" s="27"/>
      <c r="D290" s="113"/>
      <c r="E290" s="119"/>
      <c r="F290" s="27"/>
      <c r="G290" s="114"/>
      <c r="H290" s="116"/>
      <c r="I290" s="27"/>
      <c r="J290" s="27"/>
      <c r="K290" s="27"/>
      <c r="L290" s="27"/>
      <c r="M290" s="27"/>
      <c r="N290" s="27"/>
      <c r="O290" s="27"/>
      <c r="P290" s="27"/>
      <c r="Q290" s="27"/>
      <c r="R290" s="27"/>
      <c r="S290" s="27"/>
      <c r="T290" s="27"/>
    </row>
    <row r="291" spans="1:20" ht="13.5" customHeight="1">
      <c r="A291" s="27"/>
      <c r="B291" s="27"/>
      <c r="C291" s="27"/>
      <c r="D291" s="113"/>
      <c r="E291" s="119"/>
      <c r="F291" s="27"/>
      <c r="G291" s="114"/>
      <c r="H291" s="116"/>
      <c r="I291" s="27"/>
      <c r="J291" s="27"/>
      <c r="K291" s="27"/>
      <c r="L291" s="27"/>
      <c r="M291" s="27"/>
      <c r="N291" s="27"/>
      <c r="O291" s="27"/>
      <c r="P291" s="27"/>
      <c r="Q291" s="27"/>
      <c r="R291" s="27"/>
      <c r="S291" s="27"/>
      <c r="T291" s="27"/>
    </row>
    <row r="292" spans="1:20" ht="13.5" customHeight="1">
      <c r="A292" s="27"/>
      <c r="B292" s="27"/>
      <c r="C292" s="27"/>
      <c r="D292" s="113"/>
      <c r="E292" s="119"/>
      <c r="F292" s="27"/>
      <c r="G292" s="114"/>
      <c r="H292" s="116"/>
      <c r="I292" s="27"/>
      <c r="J292" s="27"/>
      <c r="K292" s="27"/>
      <c r="L292" s="27"/>
      <c r="M292" s="27"/>
      <c r="N292" s="27"/>
      <c r="O292" s="27"/>
      <c r="P292" s="27"/>
      <c r="Q292" s="27"/>
      <c r="R292" s="27"/>
      <c r="S292" s="27"/>
      <c r="T292" s="27"/>
    </row>
    <row r="293" spans="1:20" ht="13.5" customHeight="1">
      <c r="A293" s="27"/>
      <c r="B293" s="27"/>
      <c r="C293" s="27"/>
      <c r="D293" s="113"/>
      <c r="E293" s="119"/>
      <c r="F293" s="27"/>
      <c r="G293" s="114"/>
      <c r="H293" s="116"/>
      <c r="I293" s="27"/>
      <c r="J293" s="27"/>
      <c r="K293" s="27"/>
      <c r="L293" s="27"/>
      <c r="M293" s="27"/>
      <c r="N293" s="27"/>
      <c r="O293" s="27"/>
      <c r="P293" s="27"/>
      <c r="Q293" s="27"/>
      <c r="R293" s="27"/>
      <c r="S293" s="27"/>
      <c r="T293" s="27"/>
    </row>
    <row r="294" spans="1:20" ht="13.5" customHeight="1">
      <c r="A294" s="27"/>
      <c r="B294" s="27"/>
      <c r="C294" s="27"/>
      <c r="D294" s="113"/>
      <c r="E294" s="119"/>
      <c r="F294" s="27"/>
      <c r="G294" s="114"/>
      <c r="H294" s="116"/>
      <c r="I294" s="27"/>
      <c r="J294" s="27"/>
      <c r="K294" s="27"/>
      <c r="L294" s="27"/>
      <c r="M294" s="27"/>
      <c r="N294" s="27"/>
      <c r="O294" s="27"/>
      <c r="P294" s="27"/>
      <c r="Q294" s="27"/>
      <c r="R294" s="27"/>
      <c r="S294" s="27"/>
      <c r="T294" s="27"/>
    </row>
    <row r="295" spans="1:20" ht="13.5" customHeight="1">
      <c r="A295" s="27"/>
      <c r="B295" s="27"/>
      <c r="C295" s="27"/>
      <c r="D295" s="113"/>
      <c r="E295" s="119"/>
      <c r="F295" s="27"/>
      <c r="G295" s="114"/>
      <c r="H295" s="116"/>
      <c r="I295" s="27"/>
      <c r="J295" s="27"/>
      <c r="K295" s="27"/>
      <c r="L295" s="27"/>
      <c r="M295" s="27"/>
      <c r="N295" s="27"/>
      <c r="O295" s="27"/>
      <c r="P295" s="27"/>
      <c r="Q295" s="27"/>
      <c r="R295" s="27"/>
      <c r="S295" s="27"/>
      <c r="T295" s="27"/>
    </row>
    <row r="296" spans="1:20" ht="13.5" customHeight="1">
      <c r="A296" s="27"/>
      <c r="B296" s="27"/>
      <c r="C296" s="27"/>
      <c r="D296" s="113"/>
      <c r="E296" s="119"/>
      <c r="F296" s="27"/>
      <c r="G296" s="114"/>
      <c r="H296" s="116"/>
      <c r="I296" s="27"/>
      <c r="J296" s="27"/>
      <c r="K296" s="27"/>
      <c r="L296" s="27"/>
      <c r="M296" s="27"/>
      <c r="N296" s="27"/>
      <c r="O296" s="27"/>
      <c r="P296" s="27"/>
      <c r="Q296" s="27"/>
      <c r="R296" s="27"/>
      <c r="S296" s="27"/>
      <c r="T296" s="27"/>
    </row>
    <row r="297" spans="1:20" ht="13.5" customHeight="1">
      <c r="A297" s="27"/>
      <c r="B297" s="27"/>
      <c r="C297" s="27"/>
      <c r="D297" s="113"/>
      <c r="E297" s="119"/>
      <c r="F297" s="27"/>
      <c r="G297" s="114"/>
      <c r="H297" s="116"/>
      <c r="I297" s="27"/>
      <c r="J297" s="27"/>
      <c r="K297" s="27"/>
      <c r="L297" s="27"/>
      <c r="M297" s="27"/>
      <c r="N297" s="27"/>
      <c r="O297" s="27"/>
      <c r="P297" s="27"/>
      <c r="Q297" s="27"/>
      <c r="R297" s="27"/>
      <c r="S297" s="27"/>
      <c r="T297" s="27"/>
    </row>
    <row r="298" spans="1:20" ht="13.5" customHeight="1">
      <c r="A298" s="27"/>
      <c r="B298" s="27"/>
      <c r="C298" s="27"/>
      <c r="D298" s="113"/>
      <c r="E298" s="119"/>
      <c r="F298" s="27"/>
      <c r="G298" s="114"/>
      <c r="H298" s="116"/>
      <c r="I298" s="27"/>
      <c r="J298" s="27"/>
      <c r="K298" s="27"/>
      <c r="L298" s="27"/>
      <c r="M298" s="27"/>
      <c r="N298" s="27"/>
      <c r="O298" s="27"/>
      <c r="P298" s="27"/>
      <c r="Q298" s="27"/>
      <c r="R298" s="27"/>
      <c r="S298" s="27"/>
      <c r="T298" s="27"/>
    </row>
    <row r="299" spans="1:20" ht="13.5" customHeight="1">
      <c r="A299" s="27"/>
      <c r="B299" s="27"/>
      <c r="C299" s="27"/>
      <c r="D299" s="113"/>
      <c r="E299" s="119"/>
      <c r="F299" s="27"/>
      <c r="G299" s="114"/>
      <c r="H299" s="116"/>
      <c r="I299" s="27"/>
      <c r="J299" s="27"/>
      <c r="K299" s="27"/>
      <c r="L299" s="27"/>
      <c r="M299" s="27"/>
      <c r="N299" s="27"/>
      <c r="O299" s="27"/>
      <c r="P299" s="27"/>
      <c r="Q299" s="27"/>
      <c r="R299" s="27"/>
      <c r="S299" s="27"/>
      <c r="T299" s="27"/>
    </row>
    <row r="300" spans="1:20" ht="13.5" customHeight="1">
      <c r="A300" s="27"/>
      <c r="B300" s="27"/>
      <c r="C300" s="27"/>
      <c r="D300" s="113"/>
      <c r="E300" s="119"/>
      <c r="F300" s="27"/>
      <c r="G300" s="114"/>
      <c r="H300" s="116"/>
      <c r="I300" s="27"/>
      <c r="J300" s="27"/>
      <c r="K300" s="27"/>
      <c r="L300" s="27"/>
      <c r="M300" s="27"/>
      <c r="N300" s="27"/>
      <c r="O300" s="27"/>
      <c r="P300" s="27"/>
      <c r="Q300" s="27"/>
      <c r="R300" s="27"/>
      <c r="S300" s="27"/>
      <c r="T300" s="27"/>
    </row>
    <row r="301" spans="1:20" ht="13.5" customHeight="1">
      <c r="A301" s="27"/>
      <c r="B301" s="27"/>
      <c r="C301" s="27"/>
      <c r="D301" s="113"/>
      <c r="E301" s="119"/>
      <c r="F301" s="27"/>
      <c r="G301" s="114"/>
      <c r="H301" s="116"/>
      <c r="I301" s="27"/>
      <c r="J301" s="27"/>
      <c r="K301" s="27"/>
      <c r="L301" s="27"/>
      <c r="M301" s="27"/>
      <c r="N301" s="27"/>
      <c r="O301" s="27"/>
      <c r="P301" s="27"/>
      <c r="Q301" s="27"/>
      <c r="R301" s="27"/>
      <c r="S301" s="27"/>
      <c r="T301" s="27"/>
    </row>
    <row r="302" spans="1:20" ht="13.5" customHeight="1">
      <c r="A302" s="27"/>
      <c r="B302" s="27"/>
      <c r="C302" s="27"/>
      <c r="D302" s="113"/>
      <c r="E302" s="119"/>
      <c r="F302" s="27"/>
      <c r="G302" s="114"/>
      <c r="H302" s="116"/>
      <c r="I302" s="27"/>
      <c r="J302" s="27"/>
      <c r="K302" s="27"/>
      <c r="L302" s="27"/>
      <c r="M302" s="27"/>
      <c r="N302" s="27"/>
      <c r="O302" s="27"/>
      <c r="P302" s="27"/>
      <c r="Q302" s="27"/>
      <c r="R302" s="27"/>
      <c r="S302" s="27"/>
      <c r="T302" s="27"/>
    </row>
    <row r="303" spans="1:20" ht="13.5" customHeight="1">
      <c r="A303" s="27"/>
      <c r="B303" s="27"/>
      <c r="C303" s="27"/>
      <c r="D303" s="113"/>
      <c r="E303" s="119"/>
      <c r="F303" s="27"/>
      <c r="G303" s="114"/>
      <c r="H303" s="116"/>
      <c r="I303" s="27"/>
      <c r="J303" s="27"/>
      <c r="K303" s="27"/>
      <c r="L303" s="27"/>
      <c r="M303" s="27"/>
      <c r="N303" s="27"/>
      <c r="O303" s="27"/>
      <c r="P303" s="27"/>
      <c r="Q303" s="27"/>
      <c r="R303" s="27"/>
      <c r="S303" s="27"/>
      <c r="T303" s="27"/>
    </row>
    <row r="304" spans="1:20" ht="13.5" customHeight="1">
      <c r="A304" s="27"/>
      <c r="B304" s="27"/>
      <c r="C304" s="27"/>
      <c r="D304" s="113"/>
      <c r="E304" s="119"/>
      <c r="F304" s="27"/>
      <c r="G304" s="114"/>
      <c r="H304" s="116"/>
      <c r="I304" s="27"/>
      <c r="J304" s="27"/>
      <c r="K304" s="27"/>
      <c r="L304" s="27"/>
      <c r="M304" s="27"/>
      <c r="N304" s="27"/>
      <c r="O304" s="27"/>
      <c r="P304" s="27"/>
      <c r="Q304" s="27"/>
      <c r="R304" s="27"/>
      <c r="S304" s="27"/>
      <c r="T304" s="27"/>
    </row>
    <row r="305" spans="1:20" ht="13.5" customHeight="1">
      <c r="A305" s="27"/>
      <c r="B305" s="27"/>
      <c r="C305" s="27"/>
      <c r="D305" s="113"/>
      <c r="E305" s="119"/>
      <c r="F305" s="27"/>
      <c r="G305" s="114"/>
      <c r="H305" s="116"/>
      <c r="I305" s="27"/>
      <c r="J305" s="27"/>
      <c r="K305" s="27"/>
      <c r="L305" s="27"/>
      <c r="M305" s="27"/>
      <c r="N305" s="27"/>
      <c r="O305" s="27"/>
      <c r="P305" s="27"/>
      <c r="Q305" s="27"/>
      <c r="R305" s="27"/>
      <c r="S305" s="27"/>
      <c r="T305" s="27"/>
    </row>
    <row r="306" spans="1:20" ht="13.5" customHeight="1">
      <c r="A306" s="27"/>
      <c r="B306" s="27"/>
      <c r="C306" s="27"/>
      <c r="D306" s="113"/>
      <c r="E306" s="119"/>
      <c r="F306" s="27"/>
      <c r="G306" s="114"/>
      <c r="H306" s="116"/>
      <c r="I306" s="27"/>
      <c r="J306" s="27"/>
      <c r="K306" s="27"/>
      <c r="L306" s="27"/>
      <c r="M306" s="27"/>
      <c r="N306" s="27"/>
      <c r="O306" s="27"/>
      <c r="P306" s="27"/>
      <c r="Q306" s="27"/>
      <c r="R306" s="27"/>
      <c r="S306" s="27"/>
      <c r="T306" s="27"/>
    </row>
    <row r="307" spans="1:20" ht="13.5" customHeight="1">
      <c r="A307" s="27"/>
      <c r="B307" s="27"/>
      <c r="C307" s="27"/>
      <c r="D307" s="113"/>
      <c r="E307" s="119"/>
      <c r="F307" s="27"/>
      <c r="G307" s="114"/>
      <c r="H307" s="116"/>
      <c r="I307" s="27"/>
      <c r="J307" s="27"/>
      <c r="K307" s="27"/>
      <c r="L307" s="27"/>
      <c r="M307" s="27"/>
      <c r="N307" s="27"/>
      <c r="O307" s="27"/>
      <c r="P307" s="27"/>
      <c r="Q307" s="27"/>
      <c r="R307" s="27"/>
      <c r="S307" s="27"/>
      <c r="T307" s="27"/>
    </row>
    <row r="308" spans="1:20" ht="13.5" customHeight="1">
      <c r="A308" s="27"/>
      <c r="B308" s="27"/>
      <c r="C308" s="27"/>
      <c r="D308" s="113"/>
      <c r="E308" s="119"/>
      <c r="F308" s="27"/>
      <c r="G308" s="114"/>
      <c r="H308" s="116"/>
      <c r="I308" s="27"/>
      <c r="J308" s="27"/>
      <c r="K308" s="27"/>
      <c r="L308" s="27"/>
      <c r="M308" s="27"/>
      <c r="N308" s="27"/>
      <c r="O308" s="27"/>
      <c r="P308" s="27"/>
      <c r="Q308" s="27"/>
      <c r="R308" s="27"/>
      <c r="S308" s="27"/>
      <c r="T308" s="27"/>
    </row>
    <row r="309" spans="1:20" ht="13.5" customHeight="1">
      <c r="A309" s="27"/>
      <c r="B309" s="27"/>
      <c r="C309" s="27"/>
      <c r="D309" s="113"/>
      <c r="E309" s="119"/>
      <c r="F309" s="27"/>
      <c r="G309" s="114"/>
      <c r="H309" s="116"/>
      <c r="I309" s="27"/>
      <c r="J309" s="27"/>
      <c r="K309" s="27"/>
      <c r="L309" s="27"/>
      <c r="M309" s="27"/>
      <c r="N309" s="27"/>
      <c r="O309" s="27"/>
      <c r="P309" s="27"/>
      <c r="Q309" s="27"/>
      <c r="R309" s="27"/>
      <c r="S309" s="27"/>
      <c r="T309" s="27"/>
    </row>
    <row r="310" spans="1:20" ht="13.5" customHeight="1">
      <c r="A310" s="27"/>
      <c r="B310" s="27"/>
      <c r="C310" s="27"/>
      <c r="D310" s="113"/>
      <c r="E310" s="119"/>
      <c r="F310" s="27"/>
      <c r="G310" s="114"/>
      <c r="H310" s="116"/>
      <c r="I310" s="27"/>
      <c r="J310" s="27"/>
      <c r="K310" s="27"/>
      <c r="L310" s="27"/>
      <c r="M310" s="27"/>
      <c r="N310" s="27"/>
      <c r="O310" s="27"/>
      <c r="P310" s="27"/>
      <c r="Q310" s="27"/>
      <c r="R310" s="27"/>
      <c r="S310" s="27"/>
      <c r="T310" s="27"/>
    </row>
    <row r="311" spans="1:20" ht="13.5" customHeight="1">
      <c r="A311" s="27"/>
      <c r="B311" s="27"/>
      <c r="C311" s="27"/>
      <c r="D311" s="113"/>
      <c r="E311" s="119"/>
      <c r="F311" s="27"/>
      <c r="G311" s="114"/>
      <c r="H311" s="116"/>
      <c r="I311" s="27"/>
      <c r="J311" s="27"/>
      <c r="K311" s="27"/>
      <c r="L311" s="27"/>
      <c r="M311" s="27"/>
      <c r="N311" s="27"/>
      <c r="O311" s="27"/>
      <c r="P311" s="27"/>
      <c r="Q311" s="27"/>
      <c r="R311" s="27"/>
      <c r="S311" s="27"/>
      <c r="T311" s="27"/>
    </row>
    <row r="312" spans="1:20" ht="13.5" customHeight="1">
      <c r="A312" s="27"/>
      <c r="B312" s="27"/>
      <c r="C312" s="27"/>
      <c r="D312" s="113"/>
      <c r="E312" s="119"/>
      <c r="F312" s="27"/>
      <c r="G312" s="114"/>
      <c r="H312" s="116"/>
      <c r="I312" s="27"/>
      <c r="J312" s="27"/>
      <c r="K312" s="27"/>
      <c r="L312" s="27"/>
      <c r="M312" s="27"/>
      <c r="N312" s="27"/>
      <c r="O312" s="27"/>
      <c r="P312" s="27"/>
      <c r="Q312" s="27"/>
      <c r="R312" s="27"/>
      <c r="S312" s="27"/>
      <c r="T312" s="27"/>
    </row>
    <row r="313" spans="1:20" ht="13.5" customHeight="1">
      <c r="A313" s="27"/>
      <c r="B313" s="27"/>
      <c r="C313" s="27"/>
      <c r="D313" s="113"/>
      <c r="E313" s="119"/>
      <c r="F313" s="27"/>
      <c r="G313" s="114"/>
      <c r="H313" s="116"/>
      <c r="I313" s="27"/>
      <c r="J313" s="27"/>
      <c r="K313" s="27"/>
      <c r="L313" s="27"/>
      <c r="M313" s="27"/>
      <c r="N313" s="27"/>
      <c r="O313" s="27"/>
      <c r="P313" s="27"/>
      <c r="Q313" s="27"/>
      <c r="R313" s="27"/>
      <c r="S313" s="27"/>
      <c r="T313" s="27"/>
    </row>
    <row r="314" spans="1:20" ht="13.5" customHeight="1">
      <c r="A314" s="27"/>
      <c r="B314" s="27"/>
      <c r="C314" s="27"/>
      <c r="D314" s="113"/>
      <c r="E314" s="119"/>
      <c r="F314" s="27"/>
      <c r="G314" s="114"/>
      <c r="H314" s="116"/>
      <c r="I314" s="27"/>
      <c r="J314" s="27"/>
      <c r="K314" s="27"/>
      <c r="L314" s="27"/>
      <c r="M314" s="27"/>
      <c r="N314" s="27"/>
      <c r="O314" s="27"/>
      <c r="P314" s="27"/>
      <c r="Q314" s="27"/>
      <c r="R314" s="27"/>
      <c r="S314" s="27"/>
      <c r="T314" s="27"/>
    </row>
    <row r="315" spans="1:20" ht="13.5" customHeight="1">
      <c r="A315" s="27"/>
      <c r="B315" s="27"/>
      <c r="C315" s="27"/>
      <c r="D315" s="113"/>
      <c r="E315" s="119"/>
      <c r="F315" s="27"/>
      <c r="G315" s="114"/>
      <c r="H315" s="116"/>
      <c r="I315" s="27"/>
      <c r="J315" s="27"/>
      <c r="K315" s="27"/>
      <c r="L315" s="27"/>
      <c r="M315" s="27"/>
      <c r="N315" s="27"/>
      <c r="O315" s="27"/>
      <c r="P315" s="27"/>
      <c r="Q315" s="27"/>
      <c r="R315" s="27"/>
      <c r="S315" s="27"/>
      <c r="T315" s="27"/>
    </row>
    <row r="316" spans="1:20" ht="13.5" customHeight="1">
      <c r="A316" s="27"/>
      <c r="B316" s="27"/>
      <c r="C316" s="27"/>
      <c r="D316" s="113"/>
      <c r="E316" s="119"/>
      <c r="F316" s="27"/>
      <c r="G316" s="114"/>
      <c r="H316" s="116"/>
      <c r="I316" s="27"/>
      <c r="J316" s="27"/>
      <c r="K316" s="27"/>
      <c r="L316" s="27"/>
      <c r="M316" s="27"/>
      <c r="N316" s="27"/>
      <c r="O316" s="27"/>
      <c r="P316" s="27"/>
      <c r="Q316" s="27"/>
      <c r="R316" s="27"/>
      <c r="S316" s="27"/>
      <c r="T316" s="27"/>
    </row>
    <row r="317" spans="1:20" ht="13.5" customHeight="1">
      <c r="A317" s="27"/>
      <c r="B317" s="27"/>
      <c r="C317" s="27"/>
      <c r="D317" s="113"/>
      <c r="E317" s="119"/>
      <c r="F317" s="27"/>
      <c r="G317" s="114"/>
      <c r="H317" s="116"/>
      <c r="I317" s="27"/>
      <c r="J317" s="27"/>
      <c r="K317" s="27"/>
      <c r="L317" s="27"/>
      <c r="M317" s="27"/>
      <c r="N317" s="27"/>
      <c r="O317" s="27"/>
      <c r="P317" s="27"/>
      <c r="Q317" s="27"/>
      <c r="R317" s="27"/>
      <c r="S317" s="27"/>
      <c r="T317" s="27"/>
    </row>
    <row r="318" spans="1:20" ht="13.5" customHeight="1">
      <c r="A318" s="27"/>
      <c r="B318" s="27"/>
      <c r="C318" s="27"/>
      <c r="D318" s="113"/>
      <c r="E318" s="119"/>
      <c r="F318" s="27"/>
      <c r="G318" s="114"/>
      <c r="H318" s="116"/>
      <c r="I318" s="27"/>
      <c r="J318" s="27"/>
      <c r="K318" s="27"/>
      <c r="L318" s="27"/>
      <c r="M318" s="27"/>
      <c r="N318" s="27"/>
      <c r="O318" s="27"/>
      <c r="P318" s="27"/>
      <c r="Q318" s="27"/>
      <c r="R318" s="27"/>
      <c r="S318" s="27"/>
      <c r="T318" s="27"/>
    </row>
    <row r="319" spans="1:20" ht="13.5" customHeight="1">
      <c r="A319" s="27"/>
      <c r="B319" s="27"/>
      <c r="C319" s="27"/>
      <c r="D319" s="113"/>
      <c r="E319" s="119"/>
      <c r="F319" s="27"/>
      <c r="G319" s="114"/>
      <c r="H319" s="116"/>
      <c r="I319" s="27"/>
      <c r="J319" s="27"/>
      <c r="K319" s="27"/>
      <c r="L319" s="27"/>
      <c r="M319" s="27"/>
      <c r="N319" s="27"/>
      <c r="O319" s="27"/>
      <c r="P319" s="27"/>
      <c r="Q319" s="27"/>
      <c r="R319" s="27"/>
      <c r="S319" s="27"/>
      <c r="T319" s="27"/>
    </row>
    <row r="320" spans="1:20" ht="13.5" customHeight="1">
      <c r="A320" s="27"/>
      <c r="B320" s="27"/>
      <c r="C320" s="27"/>
      <c r="D320" s="113"/>
      <c r="E320" s="119"/>
      <c r="F320" s="27"/>
      <c r="G320" s="114"/>
      <c r="H320" s="116"/>
      <c r="I320" s="27"/>
      <c r="J320" s="27"/>
      <c r="K320" s="27"/>
      <c r="L320" s="27"/>
      <c r="M320" s="27"/>
      <c r="N320" s="27"/>
      <c r="O320" s="27"/>
      <c r="P320" s="27"/>
      <c r="Q320" s="27"/>
      <c r="R320" s="27"/>
      <c r="S320" s="27"/>
      <c r="T320" s="27"/>
    </row>
    <row r="321" spans="1:20" ht="13.5" customHeight="1">
      <c r="A321" s="27"/>
      <c r="B321" s="27"/>
      <c r="C321" s="27"/>
      <c r="D321" s="113"/>
      <c r="E321" s="119"/>
      <c r="F321" s="27"/>
      <c r="G321" s="114"/>
      <c r="H321" s="116"/>
      <c r="I321" s="27"/>
      <c r="J321" s="27"/>
      <c r="K321" s="27"/>
      <c r="L321" s="27"/>
      <c r="M321" s="27"/>
      <c r="N321" s="27"/>
      <c r="O321" s="27"/>
      <c r="P321" s="27"/>
      <c r="Q321" s="27"/>
      <c r="R321" s="27"/>
      <c r="S321" s="27"/>
      <c r="T321" s="27"/>
    </row>
    <row r="322" spans="1:20" ht="13.5" customHeight="1">
      <c r="A322" s="27"/>
      <c r="B322" s="27"/>
      <c r="C322" s="27"/>
      <c r="D322" s="113"/>
      <c r="E322" s="119"/>
      <c r="F322" s="27"/>
      <c r="G322" s="114"/>
      <c r="H322" s="116"/>
      <c r="I322" s="27"/>
      <c r="J322" s="27"/>
      <c r="K322" s="27"/>
      <c r="L322" s="27"/>
      <c r="M322" s="27"/>
      <c r="N322" s="27"/>
      <c r="O322" s="27"/>
      <c r="P322" s="27"/>
      <c r="Q322" s="27"/>
      <c r="R322" s="27"/>
      <c r="S322" s="27"/>
      <c r="T322" s="27"/>
    </row>
    <row r="323" spans="1:20" ht="13.5" customHeight="1">
      <c r="A323" s="27"/>
      <c r="B323" s="27"/>
      <c r="C323" s="27"/>
      <c r="D323" s="113"/>
      <c r="E323" s="119"/>
      <c r="F323" s="27"/>
      <c r="G323" s="114"/>
      <c r="H323" s="116"/>
      <c r="I323" s="27"/>
      <c r="J323" s="27"/>
      <c r="K323" s="27"/>
      <c r="L323" s="27"/>
      <c r="M323" s="27"/>
      <c r="N323" s="27"/>
      <c r="O323" s="27"/>
      <c r="P323" s="27"/>
      <c r="Q323" s="27"/>
      <c r="R323" s="27"/>
      <c r="S323" s="27"/>
      <c r="T323" s="27"/>
    </row>
    <row r="324" spans="1:20" ht="13.5" customHeight="1">
      <c r="A324" s="27"/>
      <c r="B324" s="27"/>
      <c r="C324" s="27"/>
      <c r="D324" s="113"/>
      <c r="E324" s="119"/>
      <c r="F324" s="27"/>
      <c r="G324" s="114"/>
      <c r="H324" s="116"/>
      <c r="I324" s="27"/>
      <c r="J324" s="27"/>
      <c r="K324" s="27"/>
      <c r="L324" s="27"/>
      <c r="M324" s="27"/>
      <c r="N324" s="27"/>
      <c r="O324" s="27"/>
      <c r="P324" s="27"/>
      <c r="Q324" s="27"/>
      <c r="R324" s="27"/>
      <c r="S324" s="27"/>
      <c r="T324" s="27"/>
    </row>
    <row r="325" spans="1:20" ht="13.5" customHeight="1">
      <c r="A325" s="27"/>
      <c r="B325" s="27"/>
      <c r="C325" s="27"/>
      <c r="D325" s="113"/>
      <c r="E325" s="119"/>
      <c r="F325" s="27"/>
      <c r="G325" s="114"/>
      <c r="H325" s="116"/>
      <c r="I325" s="27"/>
      <c r="J325" s="27"/>
      <c r="K325" s="27"/>
      <c r="L325" s="27"/>
      <c r="M325" s="27"/>
      <c r="N325" s="27"/>
      <c r="O325" s="27"/>
      <c r="P325" s="27"/>
      <c r="Q325" s="27"/>
      <c r="R325" s="27"/>
      <c r="S325" s="27"/>
      <c r="T325" s="27"/>
    </row>
    <row r="326" spans="1:20" ht="13.5" customHeight="1">
      <c r="A326" s="27"/>
      <c r="B326" s="27"/>
      <c r="C326" s="27"/>
      <c r="D326" s="113"/>
      <c r="E326" s="119"/>
      <c r="F326" s="27"/>
      <c r="G326" s="114"/>
      <c r="H326" s="116"/>
      <c r="I326" s="27"/>
      <c r="J326" s="27"/>
      <c r="K326" s="27"/>
      <c r="L326" s="27"/>
      <c r="M326" s="27"/>
      <c r="N326" s="27"/>
      <c r="O326" s="27"/>
      <c r="P326" s="27"/>
      <c r="Q326" s="27"/>
      <c r="R326" s="27"/>
      <c r="S326" s="27"/>
      <c r="T326" s="27"/>
    </row>
    <row r="327" spans="1:20" ht="13.5" customHeight="1">
      <c r="A327" s="27"/>
      <c r="B327" s="27"/>
      <c r="C327" s="27"/>
      <c r="D327" s="113"/>
      <c r="E327" s="119"/>
      <c r="F327" s="27"/>
      <c r="G327" s="114"/>
      <c r="H327" s="116"/>
      <c r="I327" s="27"/>
      <c r="J327" s="27"/>
      <c r="K327" s="27"/>
      <c r="L327" s="27"/>
      <c r="M327" s="27"/>
      <c r="N327" s="27"/>
      <c r="O327" s="27"/>
      <c r="P327" s="27"/>
      <c r="Q327" s="27"/>
      <c r="R327" s="27"/>
      <c r="S327" s="27"/>
      <c r="T327" s="27"/>
    </row>
    <row r="328" spans="1:20" ht="13.5" customHeight="1">
      <c r="A328" s="27"/>
      <c r="B328" s="27"/>
      <c r="C328" s="27"/>
      <c r="D328" s="113"/>
      <c r="E328" s="119"/>
      <c r="F328" s="27"/>
      <c r="G328" s="114"/>
      <c r="H328" s="116"/>
      <c r="I328" s="27"/>
      <c r="J328" s="27"/>
      <c r="K328" s="27"/>
      <c r="L328" s="27"/>
      <c r="M328" s="27"/>
      <c r="N328" s="27"/>
      <c r="O328" s="27"/>
      <c r="P328" s="27"/>
      <c r="Q328" s="27"/>
      <c r="R328" s="27"/>
      <c r="S328" s="27"/>
      <c r="T328" s="27"/>
    </row>
    <row r="329" spans="1:20" ht="13.5" customHeight="1">
      <c r="A329" s="27"/>
      <c r="B329" s="27"/>
      <c r="C329" s="27"/>
      <c r="D329" s="113"/>
      <c r="E329" s="119"/>
      <c r="F329" s="27"/>
      <c r="G329" s="114"/>
      <c r="H329" s="116"/>
      <c r="I329" s="27"/>
      <c r="J329" s="27"/>
      <c r="K329" s="27"/>
      <c r="L329" s="27"/>
      <c r="M329" s="27"/>
      <c r="N329" s="27"/>
      <c r="O329" s="27"/>
      <c r="P329" s="27"/>
      <c r="Q329" s="27"/>
      <c r="R329" s="27"/>
      <c r="S329" s="27"/>
      <c r="T329" s="27"/>
    </row>
    <row r="330" spans="1:20" ht="13.5" customHeight="1">
      <c r="A330" s="27"/>
      <c r="B330" s="27"/>
      <c r="C330" s="27"/>
      <c r="D330" s="113"/>
      <c r="E330" s="119"/>
      <c r="F330" s="27"/>
      <c r="G330" s="114"/>
      <c r="H330" s="116"/>
      <c r="I330" s="27"/>
      <c r="J330" s="27"/>
      <c r="K330" s="27"/>
      <c r="L330" s="27"/>
      <c r="M330" s="27"/>
      <c r="N330" s="27"/>
      <c r="O330" s="27"/>
      <c r="P330" s="27"/>
      <c r="Q330" s="27"/>
      <c r="R330" s="27"/>
      <c r="S330" s="27"/>
      <c r="T330" s="27"/>
    </row>
    <row r="331" spans="1:20" ht="13.5" customHeight="1">
      <c r="A331" s="27"/>
      <c r="B331" s="27"/>
      <c r="C331" s="27"/>
      <c r="D331" s="113"/>
      <c r="E331" s="119"/>
      <c r="F331" s="27"/>
      <c r="G331" s="114"/>
      <c r="H331" s="116"/>
      <c r="I331" s="27"/>
      <c r="J331" s="27"/>
      <c r="K331" s="27"/>
      <c r="L331" s="27"/>
      <c r="M331" s="27"/>
      <c r="N331" s="27"/>
      <c r="O331" s="27"/>
      <c r="P331" s="27"/>
      <c r="Q331" s="27"/>
      <c r="R331" s="27"/>
      <c r="S331" s="27"/>
      <c r="T331" s="27"/>
    </row>
    <row r="332" spans="1:20" ht="13.5" customHeight="1">
      <c r="A332" s="27"/>
      <c r="B332" s="27"/>
      <c r="C332" s="27"/>
      <c r="D332" s="113"/>
      <c r="E332" s="119"/>
      <c r="F332" s="27"/>
      <c r="G332" s="114"/>
      <c r="H332" s="116"/>
      <c r="I332" s="27"/>
      <c r="J332" s="27"/>
      <c r="K332" s="27"/>
      <c r="L332" s="27"/>
      <c r="M332" s="27"/>
      <c r="N332" s="27"/>
      <c r="O332" s="27"/>
      <c r="P332" s="27"/>
      <c r="Q332" s="27"/>
      <c r="R332" s="27"/>
      <c r="S332" s="27"/>
      <c r="T332" s="27"/>
    </row>
    <row r="333" spans="1:20" ht="13.5" customHeight="1">
      <c r="A333" s="27"/>
      <c r="B333" s="27"/>
      <c r="C333" s="27"/>
      <c r="D333" s="113"/>
      <c r="E333" s="119"/>
      <c r="F333" s="27"/>
      <c r="G333" s="114"/>
      <c r="H333" s="116"/>
      <c r="I333" s="27"/>
      <c r="J333" s="27"/>
      <c r="K333" s="27"/>
      <c r="L333" s="27"/>
      <c r="M333" s="27"/>
      <c r="N333" s="27"/>
      <c r="O333" s="27"/>
      <c r="P333" s="27"/>
      <c r="Q333" s="27"/>
      <c r="R333" s="27"/>
      <c r="S333" s="27"/>
      <c r="T333" s="27"/>
    </row>
    <row r="334" spans="1:20" ht="13.5" customHeight="1">
      <c r="A334" s="27"/>
      <c r="B334" s="27"/>
      <c r="C334" s="27"/>
      <c r="D334" s="113"/>
      <c r="E334" s="119"/>
      <c r="F334" s="27"/>
      <c r="G334" s="114"/>
      <c r="H334" s="116"/>
      <c r="I334" s="27"/>
      <c r="J334" s="27"/>
      <c r="K334" s="27"/>
      <c r="L334" s="27"/>
      <c r="M334" s="27"/>
      <c r="N334" s="27"/>
      <c r="O334" s="27"/>
      <c r="P334" s="27"/>
      <c r="Q334" s="27"/>
      <c r="R334" s="27"/>
      <c r="S334" s="27"/>
      <c r="T334" s="27"/>
    </row>
    <row r="335" spans="1:20" ht="13.5" customHeight="1">
      <c r="A335" s="27"/>
      <c r="B335" s="27"/>
      <c r="C335" s="27"/>
      <c r="D335" s="113"/>
      <c r="E335" s="119"/>
      <c r="F335" s="27"/>
      <c r="G335" s="114"/>
      <c r="H335" s="116"/>
      <c r="I335" s="27"/>
      <c r="J335" s="27"/>
      <c r="K335" s="27"/>
      <c r="L335" s="27"/>
      <c r="M335" s="27"/>
      <c r="N335" s="27"/>
      <c r="O335" s="27"/>
      <c r="P335" s="27"/>
      <c r="Q335" s="27"/>
      <c r="R335" s="27"/>
      <c r="S335" s="27"/>
      <c r="T335" s="27"/>
    </row>
    <row r="336" spans="1:20" ht="13.5" customHeight="1">
      <c r="A336" s="27"/>
      <c r="B336" s="27"/>
      <c r="C336" s="27"/>
      <c r="D336" s="113"/>
      <c r="E336" s="119"/>
      <c r="F336" s="27"/>
      <c r="G336" s="114"/>
      <c r="H336" s="116"/>
      <c r="I336" s="27"/>
      <c r="J336" s="27"/>
      <c r="K336" s="27"/>
      <c r="L336" s="27"/>
      <c r="M336" s="27"/>
      <c r="N336" s="27"/>
      <c r="O336" s="27"/>
      <c r="P336" s="27"/>
      <c r="Q336" s="27"/>
      <c r="R336" s="27"/>
      <c r="S336" s="27"/>
      <c r="T336" s="27"/>
    </row>
    <row r="337" spans="1:20" ht="13.5" customHeight="1">
      <c r="A337" s="27"/>
      <c r="B337" s="27"/>
      <c r="C337" s="27"/>
      <c r="D337" s="113"/>
      <c r="E337" s="119"/>
      <c r="F337" s="27"/>
      <c r="G337" s="114"/>
      <c r="H337" s="116"/>
      <c r="I337" s="27"/>
      <c r="J337" s="27"/>
      <c r="K337" s="27"/>
      <c r="L337" s="27"/>
      <c r="M337" s="27"/>
      <c r="N337" s="27"/>
      <c r="O337" s="27"/>
      <c r="P337" s="27"/>
      <c r="Q337" s="27"/>
      <c r="R337" s="27"/>
      <c r="S337" s="27"/>
      <c r="T337" s="27"/>
    </row>
    <row r="338" spans="1:20" ht="13.5" customHeight="1">
      <c r="A338" s="27"/>
      <c r="B338" s="27"/>
      <c r="C338" s="27"/>
      <c r="D338" s="113"/>
      <c r="E338" s="119"/>
      <c r="F338" s="27"/>
      <c r="G338" s="114"/>
      <c r="H338" s="116"/>
      <c r="I338" s="27"/>
      <c r="J338" s="27"/>
      <c r="K338" s="27"/>
      <c r="L338" s="27"/>
      <c r="M338" s="27"/>
      <c r="N338" s="27"/>
      <c r="O338" s="27"/>
      <c r="P338" s="27"/>
      <c r="Q338" s="27"/>
      <c r="R338" s="27"/>
      <c r="S338" s="27"/>
      <c r="T338" s="27"/>
    </row>
    <row r="339" spans="1:20" ht="13.5" customHeight="1">
      <c r="A339" s="27"/>
      <c r="B339" s="27"/>
      <c r="C339" s="27"/>
      <c r="D339" s="113"/>
      <c r="E339" s="119"/>
      <c r="F339" s="27"/>
      <c r="G339" s="114"/>
      <c r="H339" s="116"/>
      <c r="I339" s="27"/>
      <c r="J339" s="27"/>
      <c r="K339" s="27"/>
      <c r="L339" s="27"/>
      <c r="M339" s="27"/>
      <c r="N339" s="27"/>
      <c r="O339" s="27"/>
      <c r="P339" s="27"/>
      <c r="Q339" s="27"/>
      <c r="R339" s="27"/>
      <c r="S339" s="27"/>
      <c r="T339" s="27"/>
    </row>
    <row r="340" spans="1:20" ht="13.5" customHeight="1">
      <c r="A340" s="27"/>
      <c r="B340" s="27"/>
      <c r="C340" s="27"/>
      <c r="D340" s="113"/>
      <c r="E340" s="119"/>
      <c r="F340" s="27"/>
      <c r="G340" s="114"/>
      <c r="H340" s="116"/>
      <c r="I340" s="27"/>
      <c r="J340" s="27"/>
      <c r="K340" s="27"/>
      <c r="L340" s="27"/>
      <c r="M340" s="27"/>
      <c r="N340" s="27"/>
      <c r="O340" s="27"/>
      <c r="P340" s="27"/>
      <c r="Q340" s="27"/>
      <c r="R340" s="27"/>
      <c r="S340" s="27"/>
      <c r="T340" s="27"/>
    </row>
    <row r="341" spans="1:20" ht="13.5" customHeight="1">
      <c r="A341" s="27"/>
      <c r="B341" s="27"/>
      <c r="C341" s="27"/>
      <c r="D341" s="113"/>
      <c r="E341" s="119"/>
      <c r="F341" s="27"/>
      <c r="G341" s="114"/>
      <c r="H341" s="116"/>
      <c r="I341" s="27"/>
      <c r="J341" s="27"/>
      <c r="K341" s="27"/>
      <c r="L341" s="27"/>
      <c r="M341" s="27"/>
      <c r="N341" s="27"/>
      <c r="O341" s="27"/>
      <c r="P341" s="27"/>
      <c r="Q341" s="27"/>
      <c r="R341" s="27"/>
      <c r="S341" s="27"/>
      <c r="T341" s="27"/>
    </row>
    <row r="342" spans="1:20" ht="13.5" customHeight="1">
      <c r="A342" s="27"/>
      <c r="B342" s="27"/>
      <c r="C342" s="27"/>
      <c r="D342" s="113"/>
      <c r="E342" s="119"/>
      <c r="F342" s="27"/>
      <c r="G342" s="114"/>
      <c r="H342" s="116"/>
      <c r="I342" s="27"/>
      <c r="J342" s="27"/>
      <c r="K342" s="27"/>
      <c r="L342" s="27"/>
      <c r="M342" s="27"/>
      <c r="N342" s="27"/>
      <c r="O342" s="27"/>
      <c r="P342" s="27"/>
      <c r="Q342" s="27"/>
      <c r="R342" s="27"/>
      <c r="S342" s="27"/>
      <c r="T342" s="27"/>
    </row>
    <row r="343" spans="1:20" ht="13.5" customHeight="1">
      <c r="A343" s="27"/>
      <c r="B343" s="27"/>
      <c r="C343" s="27"/>
      <c r="D343" s="113"/>
      <c r="E343" s="119"/>
      <c r="F343" s="27"/>
      <c r="G343" s="114"/>
      <c r="H343" s="116"/>
      <c r="I343" s="27"/>
      <c r="J343" s="27"/>
      <c r="K343" s="27"/>
      <c r="L343" s="27"/>
      <c r="M343" s="27"/>
      <c r="N343" s="27"/>
      <c r="O343" s="27"/>
      <c r="P343" s="27"/>
      <c r="Q343" s="27"/>
      <c r="R343" s="27"/>
      <c r="S343" s="27"/>
      <c r="T343" s="27"/>
    </row>
    <row r="344" spans="1:20" ht="13.5" customHeight="1">
      <c r="A344" s="27"/>
      <c r="B344" s="27"/>
      <c r="C344" s="27"/>
      <c r="D344" s="113"/>
      <c r="E344" s="119"/>
      <c r="F344" s="27"/>
      <c r="G344" s="114"/>
      <c r="H344" s="116"/>
      <c r="I344" s="27"/>
      <c r="J344" s="27"/>
      <c r="K344" s="27"/>
      <c r="L344" s="27"/>
      <c r="M344" s="27"/>
      <c r="N344" s="27"/>
      <c r="O344" s="27"/>
      <c r="P344" s="27"/>
      <c r="Q344" s="27"/>
      <c r="R344" s="27"/>
      <c r="S344" s="27"/>
      <c r="T344" s="27"/>
    </row>
    <row r="345" spans="1:20" ht="13.5" customHeight="1">
      <c r="A345" s="27"/>
      <c r="B345" s="27"/>
      <c r="C345" s="27"/>
      <c r="D345" s="113"/>
      <c r="E345" s="119"/>
      <c r="F345" s="27"/>
      <c r="G345" s="114"/>
      <c r="H345" s="116"/>
      <c r="I345" s="27"/>
      <c r="J345" s="27"/>
      <c r="K345" s="27"/>
      <c r="L345" s="27"/>
      <c r="M345" s="27"/>
      <c r="N345" s="27"/>
      <c r="O345" s="27"/>
      <c r="P345" s="27"/>
      <c r="Q345" s="27"/>
      <c r="R345" s="27"/>
      <c r="S345" s="27"/>
      <c r="T345" s="27"/>
    </row>
    <row r="346" spans="1:20" ht="13.5" customHeight="1">
      <c r="A346" s="27"/>
      <c r="B346" s="27"/>
      <c r="C346" s="27"/>
      <c r="D346" s="113"/>
      <c r="E346" s="119"/>
      <c r="F346" s="27"/>
      <c r="G346" s="114"/>
      <c r="H346" s="116"/>
      <c r="I346" s="27"/>
      <c r="J346" s="27"/>
      <c r="K346" s="27"/>
      <c r="L346" s="27"/>
      <c r="M346" s="27"/>
      <c r="N346" s="27"/>
      <c r="O346" s="27"/>
      <c r="P346" s="27"/>
      <c r="Q346" s="27"/>
      <c r="R346" s="27"/>
      <c r="S346" s="27"/>
      <c r="T346" s="27"/>
    </row>
    <row r="347" spans="1:20" ht="13.5" customHeight="1">
      <c r="A347" s="27"/>
      <c r="B347" s="27"/>
      <c r="C347" s="27"/>
      <c r="D347" s="113"/>
      <c r="E347" s="119"/>
      <c r="F347" s="27"/>
      <c r="G347" s="114"/>
      <c r="H347" s="116"/>
      <c r="I347" s="27"/>
      <c r="J347" s="27"/>
      <c r="K347" s="27"/>
      <c r="L347" s="27"/>
      <c r="M347" s="27"/>
      <c r="N347" s="27"/>
      <c r="O347" s="27"/>
      <c r="P347" s="27"/>
      <c r="Q347" s="27"/>
      <c r="R347" s="27"/>
      <c r="S347" s="27"/>
      <c r="T347" s="27"/>
    </row>
    <row r="348" spans="1:20" ht="13.5" customHeight="1">
      <c r="A348" s="27"/>
      <c r="B348" s="27"/>
      <c r="C348" s="27"/>
      <c r="D348" s="113"/>
      <c r="E348" s="119"/>
      <c r="F348" s="27"/>
      <c r="G348" s="114"/>
      <c r="H348" s="116"/>
      <c r="I348" s="27"/>
      <c r="J348" s="27"/>
      <c r="K348" s="27"/>
      <c r="L348" s="27"/>
      <c r="M348" s="27"/>
      <c r="N348" s="27"/>
      <c r="O348" s="27"/>
      <c r="P348" s="27"/>
      <c r="Q348" s="27"/>
      <c r="R348" s="27"/>
      <c r="S348" s="27"/>
      <c r="T348" s="27"/>
    </row>
    <row r="349" spans="1:20" ht="13.5" customHeight="1">
      <c r="A349" s="27"/>
      <c r="B349" s="27"/>
      <c r="C349" s="27"/>
      <c r="D349" s="113"/>
      <c r="E349" s="119"/>
      <c r="F349" s="27"/>
      <c r="G349" s="114"/>
      <c r="H349" s="116"/>
      <c r="I349" s="27"/>
      <c r="J349" s="27"/>
      <c r="K349" s="27"/>
      <c r="L349" s="27"/>
      <c r="M349" s="27"/>
      <c r="N349" s="27"/>
      <c r="O349" s="27"/>
      <c r="P349" s="27"/>
      <c r="Q349" s="27"/>
      <c r="R349" s="27"/>
      <c r="S349" s="27"/>
      <c r="T349" s="27"/>
    </row>
    <row r="350" spans="1:20" ht="13.5" customHeight="1">
      <c r="A350" s="27"/>
      <c r="B350" s="27"/>
      <c r="C350" s="27"/>
      <c r="D350" s="113"/>
      <c r="E350" s="119"/>
      <c r="F350" s="27"/>
      <c r="G350" s="114"/>
      <c r="H350" s="116"/>
      <c r="I350" s="27"/>
      <c r="J350" s="27"/>
      <c r="K350" s="27"/>
      <c r="L350" s="27"/>
      <c r="M350" s="27"/>
      <c r="N350" s="27"/>
      <c r="O350" s="27"/>
      <c r="P350" s="27"/>
      <c r="Q350" s="27"/>
      <c r="R350" s="27"/>
      <c r="S350" s="27"/>
      <c r="T350" s="27"/>
    </row>
    <row r="351" spans="1:20" ht="13.5" customHeight="1">
      <c r="A351" s="27"/>
      <c r="B351" s="27"/>
      <c r="C351" s="27"/>
      <c r="D351" s="113"/>
      <c r="E351" s="119"/>
      <c r="F351" s="27"/>
      <c r="G351" s="114"/>
      <c r="H351" s="116"/>
      <c r="I351" s="27"/>
      <c r="J351" s="27"/>
      <c r="K351" s="27"/>
      <c r="L351" s="27"/>
      <c r="M351" s="27"/>
      <c r="N351" s="27"/>
      <c r="O351" s="27"/>
      <c r="P351" s="27"/>
      <c r="Q351" s="27"/>
      <c r="R351" s="27"/>
      <c r="S351" s="27"/>
      <c r="T351" s="27"/>
    </row>
    <row r="352" spans="1:20" ht="13.5" customHeight="1">
      <c r="A352" s="27"/>
      <c r="B352" s="27"/>
      <c r="C352" s="27"/>
      <c r="D352" s="113"/>
      <c r="E352" s="119"/>
      <c r="F352" s="27"/>
      <c r="G352" s="114"/>
      <c r="H352" s="116"/>
      <c r="I352" s="27"/>
      <c r="J352" s="27"/>
      <c r="K352" s="27"/>
      <c r="L352" s="27"/>
      <c r="M352" s="27"/>
      <c r="N352" s="27"/>
      <c r="O352" s="27"/>
      <c r="P352" s="27"/>
      <c r="Q352" s="27"/>
      <c r="R352" s="27"/>
      <c r="S352" s="27"/>
      <c r="T352" s="27"/>
    </row>
    <row r="353" spans="1:20" ht="13.5" customHeight="1">
      <c r="A353" s="27"/>
      <c r="B353" s="27"/>
      <c r="C353" s="27"/>
      <c r="D353" s="113"/>
      <c r="E353" s="119"/>
      <c r="F353" s="27"/>
      <c r="G353" s="114"/>
      <c r="H353" s="116"/>
      <c r="I353" s="27"/>
      <c r="J353" s="27"/>
      <c r="K353" s="27"/>
      <c r="L353" s="27"/>
      <c r="M353" s="27"/>
      <c r="N353" s="27"/>
      <c r="O353" s="27"/>
      <c r="P353" s="27"/>
      <c r="Q353" s="27"/>
      <c r="R353" s="27"/>
      <c r="S353" s="27"/>
      <c r="T353" s="27"/>
    </row>
    <row r="354" spans="1:20" ht="13.5" customHeight="1">
      <c r="A354" s="27"/>
      <c r="B354" s="27"/>
      <c r="C354" s="27"/>
      <c r="D354" s="113"/>
      <c r="E354" s="119"/>
      <c r="F354" s="27"/>
      <c r="G354" s="114"/>
      <c r="H354" s="116"/>
      <c r="I354" s="27"/>
      <c r="J354" s="27"/>
      <c r="K354" s="27"/>
      <c r="L354" s="27"/>
      <c r="M354" s="27"/>
      <c r="N354" s="27"/>
      <c r="O354" s="27"/>
      <c r="P354" s="27"/>
      <c r="Q354" s="27"/>
      <c r="R354" s="27"/>
      <c r="S354" s="27"/>
      <c r="T354" s="27"/>
    </row>
    <row r="355" spans="1:20" ht="13.5" customHeight="1">
      <c r="A355" s="27"/>
      <c r="B355" s="27"/>
      <c r="C355" s="27"/>
      <c r="D355" s="113"/>
      <c r="E355" s="119"/>
      <c r="F355" s="27"/>
      <c r="G355" s="114"/>
      <c r="H355" s="116"/>
      <c r="I355" s="27"/>
      <c r="J355" s="27"/>
      <c r="K355" s="27"/>
      <c r="L355" s="27"/>
      <c r="M355" s="27"/>
      <c r="N355" s="27"/>
      <c r="O355" s="27"/>
      <c r="P355" s="27"/>
      <c r="Q355" s="27"/>
      <c r="R355" s="27"/>
      <c r="S355" s="27"/>
      <c r="T355" s="27"/>
    </row>
    <row r="356" spans="1:20" ht="13.5" customHeight="1">
      <c r="A356" s="27"/>
      <c r="B356" s="27"/>
      <c r="C356" s="27"/>
      <c r="D356" s="113"/>
      <c r="E356" s="119"/>
      <c r="F356" s="27"/>
      <c r="G356" s="114"/>
      <c r="H356" s="116"/>
      <c r="I356" s="27"/>
      <c r="J356" s="27"/>
      <c r="K356" s="27"/>
      <c r="L356" s="27"/>
      <c r="M356" s="27"/>
      <c r="N356" s="27"/>
      <c r="O356" s="27"/>
      <c r="P356" s="27"/>
      <c r="Q356" s="27"/>
      <c r="R356" s="27"/>
      <c r="S356" s="27"/>
      <c r="T356" s="27"/>
    </row>
    <row r="357" spans="1:20" ht="13.5" customHeight="1">
      <c r="A357" s="27"/>
      <c r="B357" s="27"/>
      <c r="C357" s="27"/>
      <c r="D357" s="113"/>
      <c r="E357" s="119"/>
      <c r="F357" s="27"/>
      <c r="G357" s="114"/>
      <c r="H357" s="116"/>
      <c r="I357" s="27"/>
      <c r="J357" s="27"/>
      <c r="K357" s="27"/>
      <c r="L357" s="27"/>
      <c r="M357" s="27"/>
      <c r="N357" s="27"/>
      <c r="O357" s="27"/>
      <c r="P357" s="27"/>
      <c r="Q357" s="27"/>
      <c r="R357" s="27"/>
      <c r="S357" s="27"/>
      <c r="T357" s="27"/>
    </row>
    <row r="358" spans="1:20" ht="13.5" customHeight="1">
      <c r="A358" s="27"/>
      <c r="B358" s="27"/>
      <c r="C358" s="27"/>
      <c r="D358" s="113"/>
      <c r="E358" s="119"/>
      <c r="F358" s="27"/>
      <c r="G358" s="114"/>
      <c r="H358" s="116"/>
      <c r="I358" s="27"/>
      <c r="J358" s="27"/>
      <c r="K358" s="27"/>
      <c r="L358" s="27"/>
      <c r="M358" s="27"/>
      <c r="N358" s="27"/>
      <c r="O358" s="27"/>
      <c r="P358" s="27"/>
      <c r="Q358" s="27"/>
      <c r="R358" s="27"/>
      <c r="S358" s="27"/>
      <c r="T358" s="27"/>
    </row>
    <row r="359" spans="1:20" ht="13.5" customHeight="1">
      <c r="A359" s="27"/>
      <c r="B359" s="27"/>
      <c r="C359" s="27"/>
      <c r="D359" s="113"/>
      <c r="E359" s="119"/>
      <c r="F359" s="27"/>
      <c r="G359" s="114"/>
      <c r="H359" s="116"/>
      <c r="I359" s="27"/>
      <c r="J359" s="27"/>
      <c r="K359" s="27"/>
      <c r="L359" s="27"/>
      <c r="M359" s="27"/>
      <c r="N359" s="27"/>
      <c r="O359" s="27"/>
      <c r="P359" s="27"/>
      <c r="Q359" s="27"/>
      <c r="R359" s="27"/>
      <c r="S359" s="27"/>
      <c r="T359" s="27"/>
    </row>
    <row r="360" spans="1:20" ht="13.5" customHeight="1">
      <c r="A360" s="27"/>
      <c r="B360" s="27"/>
      <c r="C360" s="27"/>
      <c r="D360" s="113"/>
      <c r="E360" s="119"/>
      <c r="F360" s="27"/>
      <c r="G360" s="114"/>
      <c r="H360" s="116"/>
      <c r="I360" s="27"/>
      <c r="J360" s="27"/>
      <c r="K360" s="27"/>
      <c r="L360" s="27"/>
      <c r="M360" s="27"/>
      <c r="N360" s="27"/>
      <c r="O360" s="27"/>
      <c r="P360" s="27"/>
      <c r="Q360" s="27"/>
      <c r="R360" s="27"/>
      <c r="S360" s="27"/>
      <c r="T360" s="27"/>
    </row>
    <row r="361" spans="1:20" ht="13.5" customHeight="1">
      <c r="A361" s="27"/>
      <c r="B361" s="27"/>
      <c r="C361" s="27"/>
      <c r="D361" s="113"/>
      <c r="E361" s="119"/>
      <c r="F361" s="27"/>
      <c r="G361" s="114"/>
      <c r="H361" s="116"/>
      <c r="I361" s="27"/>
      <c r="J361" s="27"/>
      <c r="K361" s="27"/>
      <c r="L361" s="27"/>
      <c r="M361" s="27"/>
      <c r="N361" s="27"/>
      <c r="O361" s="27"/>
      <c r="P361" s="27"/>
      <c r="Q361" s="27"/>
      <c r="R361" s="27"/>
      <c r="S361" s="27"/>
      <c r="T361" s="27"/>
    </row>
    <row r="362" spans="1:20" ht="13.5" customHeight="1">
      <c r="A362" s="27"/>
      <c r="B362" s="27"/>
      <c r="C362" s="27"/>
      <c r="D362" s="113"/>
      <c r="E362" s="119"/>
      <c r="F362" s="27"/>
      <c r="G362" s="114"/>
      <c r="H362" s="116"/>
      <c r="I362" s="27"/>
      <c r="J362" s="27"/>
      <c r="K362" s="27"/>
      <c r="L362" s="27"/>
      <c r="M362" s="27"/>
      <c r="N362" s="27"/>
      <c r="O362" s="27"/>
      <c r="P362" s="27"/>
      <c r="Q362" s="27"/>
      <c r="R362" s="27"/>
      <c r="S362" s="27"/>
      <c r="T362" s="27"/>
    </row>
    <row r="363" spans="1:20" ht="13.5" customHeight="1">
      <c r="A363" s="27"/>
      <c r="B363" s="27"/>
      <c r="C363" s="27"/>
      <c r="D363" s="113"/>
      <c r="E363" s="119"/>
      <c r="F363" s="27"/>
      <c r="G363" s="114"/>
      <c r="H363" s="116"/>
      <c r="I363" s="27"/>
      <c r="J363" s="27"/>
      <c r="K363" s="27"/>
      <c r="L363" s="27"/>
      <c r="M363" s="27"/>
      <c r="N363" s="27"/>
      <c r="O363" s="27"/>
      <c r="P363" s="27"/>
      <c r="Q363" s="27"/>
      <c r="R363" s="27"/>
      <c r="S363" s="27"/>
      <c r="T363" s="27"/>
    </row>
    <row r="364" spans="1:20" ht="13.5" customHeight="1">
      <c r="A364" s="27"/>
      <c r="B364" s="27"/>
      <c r="C364" s="27"/>
      <c r="D364" s="113"/>
      <c r="E364" s="119"/>
      <c r="F364" s="27"/>
      <c r="G364" s="114"/>
      <c r="H364" s="116"/>
      <c r="I364" s="27"/>
      <c r="J364" s="27"/>
      <c r="K364" s="27"/>
      <c r="L364" s="27"/>
      <c r="M364" s="27"/>
      <c r="N364" s="27"/>
      <c r="O364" s="27"/>
      <c r="P364" s="27"/>
      <c r="Q364" s="27"/>
      <c r="R364" s="27"/>
      <c r="S364" s="27"/>
      <c r="T364" s="27"/>
    </row>
    <row r="365" spans="1:20" ht="13.5" customHeight="1">
      <c r="A365" s="27"/>
      <c r="B365" s="27"/>
      <c r="C365" s="27"/>
      <c r="D365" s="113"/>
      <c r="E365" s="119"/>
      <c r="F365" s="27"/>
      <c r="G365" s="114"/>
      <c r="H365" s="116"/>
      <c r="I365" s="27"/>
      <c r="J365" s="27"/>
      <c r="K365" s="27"/>
      <c r="L365" s="27"/>
      <c r="M365" s="27"/>
      <c r="N365" s="27"/>
      <c r="O365" s="27"/>
      <c r="P365" s="27"/>
      <c r="Q365" s="27"/>
      <c r="R365" s="27"/>
      <c r="S365" s="27"/>
      <c r="T365" s="27"/>
    </row>
    <row r="366" spans="1:20" ht="13.5" customHeight="1">
      <c r="A366" s="27"/>
      <c r="B366" s="27"/>
      <c r="C366" s="27"/>
      <c r="D366" s="113"/>
      <c r="E366" s="119"/>
      <c r="F366" s="27"/>
      <c r="G366" s="114"/>
      <c r="H366" s="116"/>
      <c r="I366" s="27"/>
      <c r="J366" s="27"/>
      <c r="K366" s="27"/>
      <c r="L366" s="27"/>
      <c r="M366" s="27"/>
      <c r="N366" s="27"/>
      <c r="O366" s="27"/>
      <c r="P366" s="27"/>
      <c r="Q366" s="27"/>
      <c r="R366" s="27"/>
      <c r="S366" s="27"/>
      <c r="T366" s="27"/>
    </row>
    <row r="367" spans="1:20" ht="13.5" customHeight="1">
      <c r="A367" s="27"/>
      <c r="B367" s="27"/>
      <c r="C367" s="27"/>
      <c r="D367" s="113"/>
      <c r="E367" s="119"/>
      <c r="F367" s="27"/>
      <c r="G367" s="114"/>
      <c r="H367" s="116"/>
      <c r="I367" s="27"/>
      <c r="J367" s="27"/>
      <c r="K367" s="27"/>
      <c r="L367" s="27"/>
      <c r="M367" s="27"/>
      <c r="N367" s="27"/>
      <c r="O367" s="27"/>
      <c r="P367" s="27"/>
      <c r="Q367" s="27"/>
      <c r="R367" s="27"/>
      <c r="S367" s="27"/>
      <c r="T367" s="27"/>
    </row>
    <row r="368" spans="1:20" ht="13.5" customHeight="1">
      <c r="A368" s="27"/>
      <c r="B368" s="27"/>
      <c r="C368" s="27"/>
      <c r="D368" s="113"/>
      <c r="E368" s="119"/>
      <c r="F368" s="27"/>
      <c r="G368" s="114"/>
      <c r="H368" s="116"/>
      <c r="I368" s="27"/>
      <c r="J368" s="27"/>
      <c r="K368" s="27"/>
      <c r="L368" s="27"/>
      <c r="M368" s="27"/>
      <c r="N368" s="27"/>
      <c r="O368" s="27"/>
      <c r="P368" s="27"/>
      <c r="Q368" s="27"/>
      <c r="R368" s="27"/>
      <c r="S368" s="27"/>
      <c r="T368" s="27"/>
    </row>
    <row r="369" spans="1:20" ht="13.5" customHeight="1">
      <c r="A369" s="27"/>
      <c r="B369" s="27"/>
      <c r="C369" s="27"/>
      <c r="D369" s="113"/>
      <c r="E369" s="119"/>
      <c r="F369" s="27"/>
      <c r="G369" s="114"/>
      <c r="H369" s="116"/>
      <c r="I369" s="27"/>
      <c r="J369" s="27"/>
      <c r="K369" s="27"/>
      <c r="L369" s="27"/>
      <c r="M369" s="27"/>
      <c r="N369" s="27"/>
      <c r="O369" s="27"/>
      <c r="P369" s="27"/>
      <c r="Q369" s="27"/>
      <c r="R369" s="27"/>
      <c r="S369" s="27"/>
      <c r="T369" s="27"/>
    </row>
    <row r="370" spans="1:20" ht="13.5" customHeight="1">
      <c r="A370" s="27"/>
      <c r="B370" s="27"/>
      <c r="C370" s="27"/>
      <c r="D370" s="113"/>
      <c r="E370" s="119"/>
      <c r="F370" s="27"/>
      <c r="G370" s="114"/>
      <c r="H370" s="116"/>
      <c r="I370" s="27"/>
      <c r="J370" s="27"/>
      <c r="K370" s="27"/>
      <c r="L370" s="27"/>
      <c r="M370" s="27"/>
      <c r="N370" s="27"/>
      <c r="O370" s="27"/>
      <c r="P370" s="27"/>
      <c r="Q370" s="27"/>
      <c r="R370" s="27"/>
      <c r="S370" s="27"/>
      <c r="T370" s="27"/>
    </row>
    <row r="371" spans="1:20" ht="13.5" customHeight="1">
      <c r="A371" s="27"/>
      <c r="B371" s="27"/>
      <c r="C371" s="27"/>
      <c r="D371" s="113"/>
      <c r="E371" s="119"/>
      <c r="F371" s="27"/>
      <c r="G371" s="114"/>
      <c r="H371" s="116"/>
      <c r="I371" s="27"/>
      <c r="J371" s="27"/>
      <c r="K371" s="27"/>
      <c r="L371" s="27"/>
      <c r="M371" s="27"/>
      <c r="N371" s="27"/>
      <c r="O371" s="27"/>
      <c r="P371" s="27"/>
      <c r="Q371" s="27"/>
      <c r="R371" s="27"/>
      <c r="S371" s="27"/>
      <c r="T371" s="27"/>
    </row>
    <row r="372" spans="1:20" ht="13.5" customHeight="1">
      <c r="A372" s="27"/>
      <c r="B372" s="27"/>
      <c r="C372" s="27"/>
      <c r="D372" s="113"/>
      <c r="E372" s="119"/>
      <c r="F372" s="27"/>
      <c r="G372" s="114"/>
      <c r="H372" s="116"/>
      <c r="I372" s="27"/>
      <c r="J372" s="27"/>
      <c r="K372" s="27"/>
      <c r="L372" s="27"/>
      <c r="M372" s="27"/>
      <c r="N372" s="27"/>
      <c r="O372" s="27"/>
      <c r="P372" s="27"/>
      <c r="Q372" s="27"/>
      <c r="R372" s="27"/>
      <c r="S372" s="27"/>
      <c r="T372" s="27"/>
    </row>
    <row r="373" spans="1:20" ht="13.5" customHeight="1">
      <c r="A373" s="27"/>
      <c r="B373" s="27"/>
      <c r="C373" s="27"/>
      <c r="D373" s="113"/>
      <c r="E373" s="119"/>
      <c r="F373" s="27"/>
      <c r="G373" s="114"/>
      <c r="H373" s="116"/>
      <c r="I373" s="27"/>
      <c r="J373" s="27"/>
      <c r="K373" s="27"/>
      <c r="L373" s="27"/>
      <c r="M373" s="27"/>
      <c r="N373" s="27"/>
      <c r="O373" s="27"/>
      <c r="P373" s="27"/>
      <c r="Q373" s="27"/>
      <c r="R373" s="27"/>
      <c r="S373" s="27"/>
      <c r="T373" s="27"/>
    </row>
    <row r="374" spans="1:20" ht="13.5" customHeight="1">
      <c r="A374" s="27"/>
      <c r="B374" s="27"/>
      <c r="C374" s="27"/>
      <c r="D374" s="113"/>
      <c r="E374" s="119"/>
      <c r="F374" s="27"/>
      <c r="G374" s="114"/>
      <c r="H374" s="116"/>
      <c r="I374" s="27"/>
      <c r="J374" s="27"/>
      <c r="K374" s="27"/>
      <c r="L374" s="27"/>
      <c r="M374" s="27"/>
      <c r="N374" s="27"/>
      <c r="O374" s="27"/>
      <c r="P374" s="27"/>
      <c r="Q374" s="27"/>
      <c r="R374" s="27"/>
      <c r="S374" s="27"/>
      <c r="T374" s="27"/>
    </row>
    <row r="375" spans="1:20" ht="13.5" customHeight="1">
      <c r="A375" s="27"/>
      <c r="B375" s="27"/>
      <c r="C375" s="27"/>
      <c r="D375" s="113"/>
      <c r="E375" s="119"/>
      <c r="F375" s="27"/>
      <c r="G375" s="114"/>
      <c r="H375" s="116"/>
      <c r="I375" s="27"/>
      <c r="J375" s="27"/>
      <c r="K375" s="27"/>
      <c r="L375" s="27"/>
      <c r="M375" s="27"/>
      <c r="N375" s="27"/>
      <c r="O375" s="27"/>
      <c r="P375" s="27"/>
      <c r="Q375" s="27"/>
      <c r="R375" s="27"/>
      <c r="S375" s="27"/>
      <c r="T375" s="27"/>
    </row>
    <row r="376" spans="1:20" ht="13.5" customHeight="1">
      <c r="A376" s="27"/>
      <c r="B376" s="27"/>
      <c r="C376" s="27"/>
      <c r="D376" s="113"/>
      <c r="E376" s="119"/>
      <c r="F376" s="27"/>
      <c r="G376" s="114"/>
      <c r="H376" s="116"/>
      <c r="I376" s="27"/>
      <c r="J376" s="27"/>
      <c r="K376" s="27"/>
      <c r="L376" s="27"/>
      <c r="M376" s="27"/>
      <c r="N376" s="27"/>
      <c r="O376" s="27"/>
      <c r="P376" s="27"/>
      <c r="Q376" s="27"/>
      <c r="R376" s="27"/>
      <c r="S376" s="27"/>
      <c r="T376" s="27"/>
    </row>
    <row r="377" spans="1:20" ht="13.5" customHeight="1">
      <c r="A377" s="27"/>
      <c r="B377" s="27"/>
      <c r="C377" s="27"/>
      <c r="D377" s="113"/>
      <c r="E377" s="119"/>
      <c r="F377" s="27"/>
      <c r="G377" s="114"/>
      <c r="H377" s="116"/>
      <c r="I377" s="27"/>
      <c r="J377" s="27"/>
      <c r="K377" s="27"/>
      <c r="L377" s="27"/>
      <c r="M377" s="27"/>
      <c r="N377" s="27"/>
      <c r="O377" s="27"/>
      <c r="P377" s="27"/>
      <c r="Q377" s="27"/>
      <c r="R377" s="27"/>
      <c r="S377" s="27"/>
      <c r="T377" s="27"/>
    </row>
    <row r="378" spans="1:20" ht="13.5" customHeight="1">
      <c r="A378" s="27"/>
      <c r="B378" s="27"/>
      <c r="C378" s="27"/>
      <c r="D378" s="113"/>
      <c r="E378" s="119"/>
      <c r="F378" s="27"/>
      <c r="G378" s="114"/>
      <c r="H378" s="116"/>
      <c r="I378" s="27"/>
      <c r="J378" s="27"/>
      <c r="K378" s="27"/>
      <c r="L378" s="27"/>
      <c r="M378" s="27"/>
      <c r="N378" s="27"/>
      <c r="O378" s="27"/>
      <c r="P378" s="27"/>
      <c r="Q378" s="27"/>
      <c r="R378" s="27"/>
      <c r="S378" s="27"/>
      <c r="T378" s="27"/>
    </row>
    <row r="379" spans="1:20" ht="13.5" customHeight="1">
      <c r="A379" s="27"/>
      <c r="B379" s="27"/>
      <c r="C379" s="27"/>
      <c r="D379" s="113"/>
      <c r="E379" s="119"/>
      <c r="F379" s="27"/>
      <c r="G379" s="114"/>
      <c r="H379" s="116"/>
      <c r="I379" s="27"/>
      <c r="J379" s="27"/>
      <c r="K379" s="27"/>
      <c r="L379" s="27"/>
      <c r="M379" s="27"/>
      <c r="N379" s="27"/>
      <c r="O379" s="27"/>
      <c r="P379" s="27"/>
      <c r="Q379" s="27"/>
      <c r="R379" s="27"/>
      <c r="S379" s="27"/>
      <c r="T379" s="27"/>
    </row>
    <row r="380" spans="1:20" ht="13.5" customHeight="1">
      <c r="A380" s="27"/>
      <c r="B380" s="27"/>
      <c r="C380" s="27"/>
      <c r="D380" s="113"/>
      <c r="E380" s="119"/>
      <c r="F380" s="27"/>
      <c r="G380" s="114"/>
      <c r="H380" s="116"/>
      <c r="I380" s="27"/>
      <c r="J380" s="27"/>
      <c r="K380" s="27"/>
      <c r="L380" s="27"/>
      <c r="M380" s="27"/>
      <c r="N380" s="27"/>
      <c r="O380" s="27"/>
      <c r="P380" s="27"/>
      <c r="Q380" s="27"/>
      <c r="R380" s="27"/>
      <c r="S380" s="27"/>
      <c r="T380" s="27"/>
    </row>
    <row r="381" spans="1:20" ht="13.5" customHeight="1">
      <c r="A381" s="27"/>
      <c r="B381" s="27"/>
      <c r="C381" s="27"/>
      <c r="D381" s="113"/>
      <c r="E381" s="119"/>
      <c r="F381" s="27"/>
      <c r="G381" s="114"/>
      <c r="H381" s="116"/>
      <c r="I381" s="27"/>
      <c r="J381" s="27"/>
      <c r="K381" s="27"/>
      <c r="L381" s="27"/>
      <c r="M381" s="27"/>
      <c r="N381" s="27"/>
      <c r="O381" s="27"/>
      <c r="P381" s="27"/>
      <c r="Q381" s="27"/>
      <c r="R381" s="27"/>
      <c r="S381" s="27"/>
      <c r="T381" s="27"/>
    </row>
    <row r="382" spans="1:20" ht="13.5" customHeight="1">
      <c r="A382" s="27"/>
      <c r="B382" s="27"/>
      <c r="C382" s="27"/>
      <c r="D382" s="113"/>
      <c r="E382" s="119"/>
      <c r="F382" s="27"/>
      <c r="G382" s="114"/>
      <c r="H382" s="116"/>
      <c r="I382" s="27"/>
      <c r="J382" s="27"/>
      <c r="K382" s="27"/>
      <c r="L382" s="27"/>
      <c r="M382" s="27"/>
      <c r="N382" s="27"/>
      <c r="O382" s="27"/>
      <c r="P382" s="27"/>
      <c r="Q382" s="27"/>
      <c r="R382" s="27"/>
      <c r="S382" s="27"/>
      <c r="T382" s="27"/>
    </row>
    <row r="383" spans="1:20" ht="13.5" customHeight="1">
      <c r="A383" s="27"/>
      <c r="B383" s="27"/>
      <c r="C383" s="27"/>
      <c r="D383" s="113"/>
      <c r="E383" s="119"/>
      <c r="F383" s="27"/>
      <c r="G383" s="114"/>
      <c r="H383" s="116"/>
      <c r="I383" s="27"/>
      <c r="J383" s="27"/>
      <c r="K383" s="27"/>
      <c r="L383" s="27"/>
      <c r="M383" s="27"/>
      <c r="N383" s="27"/>
      <c r="O383" s="27"/>
      <c r="P383" s="27"/>
      <c r="Q383" s="27"/>
      <c r="R383" s="27"/>
      <c r="S383" s="27"/>
      <c r="T383" s="27"/>
    </row>
    <row r="384" spans="1:20" ht="13.5" customHeight="1">
      <c r="A384" s="27"/>
      <c r="B384" s="27"/>
      <c r="C384" s="27"/>
      <c r="D384" s="113"/>
      <c r="E384" s="119"/>
      <c r="F384" s="27"/>
      <c r="G384" s="114"/>
      <c r="H384" s="116"/>
      <c r="I384" s="27"/>
      <c r="J384" s="27"/>
      <c r="K384" s="27"/>
      <c r="L384" s="27"/>
      <c r="M384" s="27"/>
      <c r="N384" s="27"/>
      <c r="O384" s="27"/>
      <c r="P384" s="27"/>
      <c r="Q384" s="27"/>
      <c r="R384" s="27"/>
      <c r="S384" s="27"/>
      <c r="T384" s="27"/>
    </row>
    <row r="385" spans="1:20" ht="13.5" customHeight="1">
      <c r="A385" s="27"/>
      <c r="B385" s="27"/>
      <c r="C385" s="27"/>
      <c r="D385" s="113"/>
      <c r="E385" s="119"/>
      <c r="F385" s="27"/>
      <c r="G385" s="114"/>
      <c r="H385" s="116"/>
      <c r="I385" s="27"/>
      <c r="J385" s="27"/>
      <c r="K385" s="27"/>
      <c r="L385" s="27"/>
      <c r="M385" s="27"/>
      <c r="N385" s="27"/>
      <c r="O385" s="27"/>
      <c r="P385" s="27"/>
      <c r="Q385" s="27"/>
      <c r="R385" s="27"/>
      <c r="S385" s="27"/>
      <c r="T385" s="27"/>
    </row>
    <row r="386" spans="1:20" ht="13.5" customHeight="1">
      <c r="A386" s="27"/>
      <c r="B386" s="27"/>
      <c r="C386" s="27"/>
      <c r="D386" s="113"/>
      <c r="E386" s="119"/>
      <c r="F386" s="27"/>
      <c r="G386" s="114"/>
      <c r="H386" s="116"/>
      <c r="I386" s="27"/>
      <c r="J386" s="27"/>
      <c r="K386" s="27"/>
      <c r="L386" s="27"/>
      <c r="M386" s="27"/>
      <c r="N386" s="27"/>
      <c r="O386" s="27"/>
      <c r="P386" s="27"/>
      <c r="Q386" s="27"/>
      <c r="R386" s="27"/>
      <c r="S386" s="27"/>
      <c r="T386" s="27"/>
    </row>
    <row r="387" spans="1:20" ht="13.5" customHeight="1">
      <c r="A387" s="27"/>
      <c r="B387" s="27"/>
      <c r="C387" s="27"/>
      <c r="D387" s="113"/>
      <c r="E387" s="119"/>
      <c r="F387" s="27"/>
      <c r="G387" s="114"/>
      <c r="H387" s="116"/>
      <c r="I387" s="27"/>
      <c r="J387" s="27"/>
      <c r="K387" s="27"/>
      <c r="L387" s="27"/>
      <c r="M387" s="27"/>
      <c r="N387" s="27"/>
      <c r="O387" s="27"/>
      <c r="P387" s="27"/>
      <c r="Q387" s="27"/>
      <c r="R387" s="27"/>
      <c r="S387" s="27"/>
      <c r="T387" s="27"/>
    </row>
    <row r="388" spans="1:20" ht="13.5" customHeight="1">
      <c r="A388" s="27"/>
      <c r="B388" s="27"/>
      <c r="C388" s="27"/>
      <c r="D388" s="113"/>
      <c r="E388" s="119"/>
      <c r="F388" s="27"/>
      <c r="G388" s="114"/>
      <c r="H388" s="116"/>
      <c r="I388" s="27"/>
      <c r="J388" s="27"/>
      <c r="K388" s="27"/>
      <c r="L388" s="27"/>
      <c r="M388" s="27"/>
      <c r="N388" s="27"/>
      <c r="O388" s="27"/>
      <c r="P388" s="27"/>
      <c r="Q388" s="27"/>
      <c r="R388" s="27"/>
      <c r="S388" s="27"/>
      <c r="T388" s="27"/>
    </row>
    <row r="389" spans="1:20" ht="13.5" customHeight="1">
      <c r="A389" s="27"/>
      <c r="B389" s="27"/>
      <c r="C389" s="27"/>
      <c r="D389" s="113"/>
      <c r="E389" s="119"/>
      <c r="F389" s="27"/>
      <c r="G389" s="114"/>
      <c r="H389" s="116"/>
      <c r="I389" s="27"/>
      <c r="J389" s="27"/>
      <c r="K389" s="27"/>
      <c r="L389" s="27"/>
      <c r="M389" s="27"/>
      <c r="N389" s="27"/>
      <c r="O389" s="27"/>
      <c r="P389" s="27"/>
      <c r="Q389" s="27"/>
      <c r="R389" s="27"/>
      <c r="S389" s="27"/>
      <c r="T389" s="27"/>
    </row>
    <row r="390" spans="1:20" ht="13.5" customHeight="1">
      <c r="A390" s="27"/>
      <c r="B390" s="27"/>
      <c r="C390" s="27"/>
      <c r="D390" s="113"/>
      <c r="E390" s="119"/>
      <c r="F390" s="27"/>
      <c r="G390" s="114"/>
      <c r="H390" s="116"/>
      <c r="I390" s="27"/>
      <c r="J390" s="27"/>
      <c r="K390" s="27"/>
      <c r="L390" s="27"/>
      <c r="M390" s="27"/>
      <c r="N390" s="27"/>
      <c r="O390" s="27"/>
      <c r="P390" s="27"/>
      <c r="Q390" s="27"/>
      <c r="R390" s="27"/>
      <c r="S390" s="27"/>
      <c r="T390" s="27"/>
    </row>
    <row r="391" spans="1:20" ht="13.5" customHeight="1">
      <c r="A391" s="27"/>
      <c r="B391" s="27"/>
      <c r="C391" s="27"/>
      <c r="D391" s="113"/>
      <c r="E391" s="119"/>
      <c r="F391" s="27"/>
      <c r="G391" s="114"/>
      <c r="H391" s="116"/>
      <c r="I391" s="27"/>
      <c r="J391" s="27"/>
      <c r="K391" s="27"/>
      <c r="L391" s="27"/>
      <c r="M391" s="27"/>
      <c r="N391" s="27"/>
      <c r="O391" s="27"/>
      <c r="P391" s="27"/>
      <c r="Q391" s="27"/>
      <c r="R391" s="27"/>
      <c r="S391" s="27"/>
      <c r="T391" s="27"/>
    </row>
    <row r="392" spans="1:20" ht="13.5" customHeight="1">
      <c r="A392" s="27"/>
      <c r="B392" s="27"/>
      <c r="C392" s="27"/>
      <c r="D392" s="113"/>
      <c r="E392" s="119"/>
      <c r="F392" s="27"/>
      <c r="G392" s="114"/>
      <c r="H392" s="116"/>
      <c r="I392" s="27"/>
      <c r="J392" s="27"/>
      <c r="K392" s="27"/>
      <c r="L392" s="27"/>
      <c r="M392" s="27"/>
      <c r="N392" s="27"/>
      <c r="O392" s="27"/>
      <c r="P392" s="27"/>
      <c r="Q392" s="27"/>
      <c r="R392" s="27"/>
      <c r="S392" s="27"/>
      <c r="T392" s="27"/>
    </row>
    <row r="393" spans="1:20" ht="13.5" customHeight="1">
      <c r="A393" s="27"/>
      <c r="B393" s="27"/>
      <c r="C393" s="27"/>
      <c r="D393" s="113"/>
      <c r="E393" s="119"/>
      <c r="F393" s="27"/>
      <c r="G393" s="114"/>
      <c r="H393" s="116"/>
      <c r="I393" s="27"/>
      <c r="J393" s="27"/>
      <c r="K393" s="27"/>
      <c r="L393" s="27"/>
      <c r="M393" s="27"/>
      <c r="N393" s="27"/>
      <c r="O393" s="27"/>
      <c r="P393" s="27"/>
      <c r="Q393" s="27"/>
      <c r="R393" s="27"/>
      <c r="S393" s="27"/>
      <c r="T393" s="27"/>
    </row>
    <row r="394" spans="1:20" ht="13.5" customHeight="1">
      <c r="A394" s="27"/>
      <c r="B394" s="27"/>
      <c r="C394" s="27"/>
      <c r="D394" s="113"/>
      <c r="E394" s="119"/>
      <c r="F394" s="27"/>
      <c r="G394" s="114"/>
      <c r="H394" s="116"/>
      <c r="I394" s="27"/>
      <c r="J394" s="27"/>
      <c r="K394" s="27"/>
      <c r="L394" s="27"/>
      <c r="M394" s="27"/>
      <c r="N394" s="27"/>
      <c r="O394" s="27"/>
      <c r="P394" s="27"/>
      <c r="Q394" s="27"/>
      <c r="R394" s="27"/>
      <c r="S394" s="27"/>
      <c r="T394" s="27"/>
    </row>
    <row r="395" spans="1:20" ht="13.5" customHeight="1">
      <c r="A395" s="27"/>
      <c r="B395" s="27"/>
      <c r="C395" s="27"/>
      <c r="D395" s="113"/>
      <c r="E395" s="119"/>
      <c r="F395" s="27"/>
      <c r="G395" s="114"/>
      <c r="H395" s="116"/>
      <c r="I395" s="27"/>
      <c r="J395" s="27"/>
      <c r="K395" s="27"/>
      <c r="L395" s="27"/>
      <c r="M395" s="27"/>
      <c r="N395" s="27"/>
      <c r="O395" s="27"/>
      <c r="P395" s="27"/>
      <c r="Q395" s="27"/>
      <c r="R395" s="27"/>
      <c r="S395" s="27"/>
      <c r="T395" s="27"/>
    </row>
    <row r="396" spans="1:20" ht="13.5" customHeight="1">
      <c r="A396" s="27"/>
      <c r="B396" s="27"/>
      <c r="C396" s="27"/>
      <c r="D396" s="113"/>
      <c r="E396" s="119"/>
      <c r="F396" s="27"/>
      <c r="G396" s="114"/>
      <c r="H396" s="116"/>
      <c r="I396" s="27"/>
      <c r="J396" s="27"/>
      <c r="K396" s="27"/>
      <c r="L396" s="27"/>
      <c r="M396" s="27"/>
      <c r="N396" s="27"/>
      <c r="O396" s="27"/>
      <c r="P396" s="27"/>
      <c r="Q396" s="27"/>
      <c r="R396" s="27"/>
      <c r="S396" s="27"/>
      <c r="T396" s="27"/>
    </row>
    <row r="397" spans="1:20" ht="13.5" customHeight="1">
      <c r="A397" s="27"/>
      <c r="B397" s="27"/>
      <c r="C397" s="27"/>
      <c r="D397" s="113"/>
      <c r="E397" s="119"/>
      <c r="F397" s="27"/>
      <c r="G397" s="114"/>
      <c r="H397" s="116"/>
      <c r="I397" s="27"/>
      <c r="J397" s="27"/>
      <c r="K397" s="27"/>
      <c r="L397" s="27"/>
      <c r="M397" s="27"/>
      <c r="N397" s="27"/>
      <c r="O397" s="27"/>
      <c r="P397" s="27"/>
      <c r="Q397" s="27"/>
      <c r="R397" s="27"/>
      <c r="S397" s="27"/>
      <c r="T397" s="27"/>
    </row>
    <row r="398" spans="1:20" ht="13.5" customHeight="1">
      <c r="A398" s="27"/>
      <c r="B398" s="27"/>
      <c r="C398" s="27"/>
      <c r="D398" s="113"/>
      <c r="E398" s="119"/>
      <c r="F398" s="27"/>
      <c r="G398" s="114"/>
      <c r="H398" s="116"/>
      <c r="I398" s="27"/>
      <c r="J398" s="27"/>
      <c r="K398" s="27"/>
      <c r="L398" s="27"/>
      <c r="M398" s="27"/>
      <c r="N398" s="27"/>
      <c r="O398" s="27"/>
      <c r="P398" s="27"/>
      <c r="Q398" s="27"/>
      <c r="R398" s="27"/>
      <c r="S398" s="27"/>
      <c r="T398" s="27"/>
    </row>
    <row r="399" spans="1:20" ht="13.5" customHeight="1">
      <c r="A399" s="27"/>
      <c r="B399" s="27"/>
      <c r="C399" s="27"/>
      <c r="D399" s="113"/>
      <c r="E399" s="119"/>
      <c r="F399" s="27"/>
      <c r="G399" s="114"/>
      <c r="H399" s="116"/>
      <c r="I399" s="27"/>
      <c r="J399" s="27"/>
      <c r="K399" s="27"/>
      <c r="L399" s="27"/>
      <c r="M399" s="27"/>
      <c r="N399" s="27"/>
      <c r="O399" s="27"/>
      <c r="P399" s="27"/>
      <c r="Q399" s="27"/>
      <c r="R399" s="27"/>
      <c r="S399" s="27"/>
      <c r="T399" s="27"/>
    </row>
    <row r="400" spans="1:20" ht="13.5" customHeight="1">
      <c r="A400" s="27"/>
      <c r="B400" s="27"/>
      <c r="C400" s="27"/>
      <c r="D400" s="113"/>
      <c r="E400" s="119"/>
      <c r="F400" s="27"/>
      <c r="G400" s="114"/>
      <c r="H400" s="116"/>
      <c r="I400" s="27"/>
      <c r="J400" s="27"/>
      <c r="K400" s="27"/>
      <c r="L400" s="27"/>
      <c r="M400" s="27"/>
      <c r="N400" s="27"/>
      <c r="O400" s="27"/>
      <c r="P400" s="27"/>
      <c r="Q400" s="27"/>
      <c r="R400" s="27"/>
      <c r="S400" s="27"/>
      <c r="T400" s="27"/>
    </row>
    <row r="401" spans="1:20" ht="13.5" customHeight="1">
      <c r="A401" s="27"/>
      <c r="B401" s="27"/>
      <c r="C401" s="27"/>
      <c r="D401" s="113"/>
      <c r="E401" s="119"/>
      <c r="F401" s="27"/>
      <c r="G401" s="114"/>
      <c r="H401" s="116"/>
      <c r="I401" s="27"/>
      <c r="J401" s="27"/>
      <c r="K401" s="27"/>
      <c r="L401" s="27"/>
      <c r="M401" s="27"/>
      <c r="N401" s="27"/>
      <c r="O401" s="27"/>
      <c r="P401" s="27"/>
      <c r="Q401" s="27"/>
      <c r="R401" s="27"/>
      <c r="S401" s="27"/>
      <c r="T401" s="27"/>
    </row>
    <row r="402" spans="1:20" ht="13.5" customHeight="1">
      <c r="A402" s="27"/>
      <c r="B402" s="27"/>
      <c r="C402" s="27"/>
      <c r="D402" s="113"/>
      <c r="E402" s="119"/>
      <c r="F402" s="27"/>
      <c r="G402" s="114"/>
      <c r="H402" s="116"/>
      <c r="I402" s="27"/>
      <c r="J402" s="27"/>
      <c r="K402" s="27"/>
      <c r="L402" s="27"/>
      <c r="M402" s="27"/>
      <c r="N402" s="27"/>
      <c r="O402" s="27"/>
      <c r="P402" s="27"/>
      <c r="Q402" s="27"/>
      <c r="R402" s="27"/>
      <c r="S402" s="27"/>
      <c r="T402" s="27"/>
    </row>
    <row r="403" spans="1:20" ht="13.5" customHeight="1">
      <c r="A403" s="27"/>
      <c r="B403" s="27"/>
      <c r="C403" s="27"/>
      <c r="D403" s="113"/>
      <c r="E403" s="119"/>
      <c r="F403" s="27"/>
      <c r="G403" s="114"/>
      <c r="H403" s="116"/>
      <c r="I403" s="27"/>
      <c r="J403" s="27"/>
      <c r="K403" s="27"/>
      <c r="L403" s="27"/>
      <c r="M403" s="27"/>
      <c r="N403" s="27"/>
      <c r="O403" s="27"/>
      <c r="P403" s="27"/>
      <c r="Q403" s="27"/>
      <c r="R403" s="27"/>
      <c r="S403" s="27"/>
      <c r="T403" s="27"/>
    </row>
    <row r="404" spans="1:20" ht="13.5" customHeight="1">
      <c r="A404" s="27"/>
      <c r="B404" s="27"/>
      <c r="C404" s="27"/>
      <c r="D404" s="113"/>
      <c r="E404" s="119"/>
      <c r="F404" s="27"/>
      <c r="G404" s="114"/>
      <c r="H404" s="116"/>
      <c r="I404" s="27"/>
      <c r="J404" s="27"/>
      <c r="K404" s="27"/>
      <c r="L404" s="27"/>
      <c r="M404" s="27"/>
      <c r="N404" s="27"/>
      <c r="O404" s="27"/>
      <c r="P404" s="27"/>
      <c r="Q404" s="27"/>
      <c r="R404" s="27"/>
      <c r="S404" s="27"/>
      <c r="T404" s="27"/>
    </row>
    <row r="405" spans="1:20" ht="13.5" customHeight="1">
      <c r="A405" s="27"/>
      <c r="B405" s="27"/>
      <c r="C405" s="27"/>
      <c r="D405" s="113"/>
      <c r="E405" s="119"/>
      <c r="F405" s="27"/>
      <c r="G405" s="114"/>
      <c r="H405" s="116"/>
      <c r="I405" s="27"/>
      <c r="J405" s="27"/>
      <c r="K405" s="27"/>
      <c r="L405" s="27"/>
      <c r="M405" s="27"/>
      <c r="N405" s="27"/>
      <c r="O405" s="27"/>
      <c r="P405" s="27"/>
      <c r="Q405" s="27"/>
      <c r="R405" s="27"/>
      <c r="S405" s="27"/>
      <c r="T405" s="27"/>
    </row>
    <row r="406" spans="1:20" ht="13.5" customHeight="1">
      <c r="A406" s="27"/>
      <c r="B406" s="27"/>
      <c r="C406" s="27"/>
      <c r="D406" s="113"/>
      <c r="E406" s="119"/>
      <c r="F406" s="27"/>
      <c r="G406" s="114"/>
      <c r="H406" s="116"/>
      <c r="I406" s="27"/>
      <c r="J406" s="27"/>
      <c r="K406" s="27"/>
      <c r="L406" s="27"/>
      <c r="M406" s="27"/>
      <c r="N406" s="27"/>
      <c r="O406" s="27"/>
      <c r="P406" s="27"/>
      <c r="Q406" s="27"/>
      <c r="R406" s="27"/>
      <c r="S406" s="27"/>
      <c r="T406" s="27"/>
    </row>
    <row r="407" spans="1:20" ht="13.5" customHeight="1">
      <c r="A407" s="27"/>
      <c r="B407" s="27"/>
      <c r="C407" s="27"/>
      <c r="D407" s="113"/>
      <c r="E407" s="119"/>
      <c r="F407" s="27"/>
      <c r="G407" s="114"/>
      <c r="H407" s="116"/>
      <c r="I407" s="27"/>
      <c r="J407" s="27"/>
      <c r="K407" s="27"/>
      <c r="L407" s="27"/>
      <c r="M407" s="27"/>
      <c r="N407" s="27"/>
      <c r="O407" s="27"/>
      <c r="P407" s="27"/>
      <c r="Q407" s="27"/>
      <c r="R407" s="27"/>
      <c r="S407" s="27"/>
      <c r="T407" s="27"/>
    </row>
    <row r="408" spans="1:20" ht="13.5" customHeight="1">
      <c r="A408" s="27"/>
      <c r="B408" s="27"/>
      <c r="C408" s="27"/>
      <c r="D408" s="113"/>
      <c r="E408" s="119"/>
      <c r="F408" s="27"/>
      <c r="G408" s="114"/>
      <c r="H408" s="116"/>
      <c r="I408" s="27"/>
      <c r="J408" s="27"/>
      <c r="K408" s="27"/>
      <c r="L408" s="27"/>
      <c r="M408" s="27"/>
      <c r="N408" s="27"/>
      <c r="O408" s="27"/>
      <c r="P408" s="27"/>
      <c r="Q408" s="27"/>
      <c r="R408" s="27"/>
      <c r="S408" s="27"/>
      <c r="T408" s="27"/>
    </row>
    <row r="409" spans="1:20" ht="13.5" customHeight="1">
      <c r="A409" s="27"/>
      <c r="B409" s="27"/>
      <c r="C409" s="27"/>
      <c r="D409" s="113"/>
      <c r="E409" s="119"/>
      <c r="F409" s="27"/>
      <c r="G409" s="114"/>
      <c r="H409" s="116"/>
      <c r="I409" s="27"/>
      <c r="J409" s="27"/>
      <c r="K409" s="27"/>
      <c r="L409" s="27"/>
      <c r="M409" s="27"/>
      <c r="N409" s="27"/>
      <c r="O409" s="27"/>
      <c r="P409" s="27"/>
      <c r="Q409" s="27"/>
      <c r="R409" s="27"/>
      <c r="S409" s="27"/>
      <c r="T409" s="27"/>
    </row>
    <row r="410" spans="1:20" ht="13.5" customHeight="1">
      <c r="A410" s="27"/>
      <c r="B410" s="27"/>
      <c r="C410" s="27"/>
      <c r="D410" s="113"/>
      <c r="E410" s="119"/>
      <c r="F410" s="27"/>
      <c r="G410" s="114"/>
      <c r="H410" s="116"/>
      <c r="I410" s="27"/>
      <c r="J410" s="27"/>
      <c r="K410" s="27"/>
      <c r="L410" s="27"/>
      <c r="M410" s="27"/>
      <c r="N410" s="27"/>
      <c r="O410" s="27"/>
      <c r="P410" s="27"/>
      <c r="Q410" s="27"/>
      <c r="R410" s="27"/>
      <c r="S410" s="27"/>
      <c r="T410" s="27"/>
    </row>
    <row r="411" spans="1:20" ht="13.5" customHeight="1">
      <c r="A411" s="27"/>
      <c r="B411" s="27"/>
      <c r="C411" s="27"/>
      <c r="D411" s="113"/>
      <c r="E411" s="119"/>
      <c r="F411" s="27"/>
      <c r="G411" s="114"/>
      <c r="H411" s="116"/>
      <c r="I411" s="27"/>
      <c r="J411" s="27"/>
      <c r="K411" s="27"/>
      <c r="L411" s="27"/>
      <c r="M411" s="27"/>
      <c r="N411" s="27"/>
      <c r="O411" s="27"/>
      <c r="P411" s="27"/>
      <c r="Q411" s="27"/>
      <c r="R411" s="27"/>
      <c r="S411" s="27"/>
      <c r="T411" s="27"/>
    </row>
    <row r="412" spans="1:20" ht="13.5" customHeight="1">
      <c r="A412" s="27"/>
      <c r="B412" s="27"/>
      <c r="C412" s="27"/>
      <c r="D412" s="113"/>
      <c r="E412" s="119"/>
      <c r="F412" s="27"/>
      <c r="G412" s="114"/>
      <c r="H412" s="116"/>
      <c r="I412" s="27"/>
      <c r="J412" s="27"/>
      <c r="K412" s="27"/>
      <c r="L412" s="27"/>
      <c r="M412" s="27"/>
      <c r="N412" s="27"/>
      <c r="O412" s="27"/>
      <c r="P412" s="27"/>
      <c r="Q412" s="27"/>
      <c r="R412" s="27"/>
      <c r="S412" s="27"/>
      <c r="T412" s="27"/>
    </row>
    <row r="413" spans="1:20" ht="13.5" customHeight="1">
      <c r="A413" s="27"/>
      <c r="B413" s="27"/>
      <c r="C413" s="27"/>
      <c r="D413" s="113"/>
      <c r="E413" s="119"/>
      <c r="F413" s="27"/>
      <c r="G413" s="114"/>
      <c r="H413" s="116"/>
      <c r="I413" s="27"/>
      <c r="J413" s="27"/>
      <c r="K413" s="27"/>
      <c r="L413" s="27"/>
      <c r="M413" s="27"/>
      <c r="N413" s="27"/>
      <c r="O413" s="27"/>
      <c r="P413" s="27"/>
      <c r="Q413" s="27"/>
      <c r="R413" s="27"/>
      <c r="S413" s="27"/>
      <c r="T413" s="27"/>
    </row>
    <row r="414" spans="1:20" ht="13.5" customHeight="1">
      <c r="A414" s="27"/>
      <c r="B414" s="27"/>
      <c r="C414" s="27"/>
      <c r="D414" s="113"/>
      <c r="E414" s="119"/>
      <c r="F414" s="27"/>
      <c r="G414" s="114"/>
      <c r="H414" s="116"/>
      <c r="I414" s="27"/>
      <c r="J414" s="27"/>
      <c r="K414" s="27"/>
      <c r="L414" s="27"/>
      <c r="M414" s="27"/>
      <c r="N414" s="27"/>
      <c r="O414" s="27"/>
      <c r="P414" s="27"/>
      <c r="Q414" s="27"/>
      <c r="R414" s="27"/>
      <c r="S414" s="27"/>
      <c r="T414" s="27"/>
    </row>
    <row r="415" spans="1:20" ht="13.5" customHeight="1">
      <c r="A415" s="27"/>
      <c r="B415" s="27"/>
      <c r="C415" s="27"/>
      <c r="D415" s="113"/>
      <c r="E415" s="119"/>
      <c r="F415" s="27"/>
      <c r="G415" s="114"/>
      <c r="H415" s="116"/>
      <c r="I415" s="27"/>
      <c r="J415" s="27"/>
      <c r="K415" s="27"/>
      <c r="L415" s="27"/>
      <c r="M415" s="27"/>
      <c r="N415" s="27"/>
      <c r="O415" s="27"/>
      <c r="P415" s="27"/>
      <c r="Q415" s="27"/>
      <c r="R415" s="27"/>
      <c r="S415" s="27"/>
      <c r="T415" s="27"/>
    </row>
    <row r="416" spans="1:20" ht="13.5" customHeight="1">
      <c r="A416" s="27"/>
      <c r="B416" s="27"/>
      <c r="C416" s="27"/>
      <c r="D416" s="113"/>
      <c r="E416" s="119"/>
      <c r="F416" s="27"/>
      <c r="G416" s="114"/>
      <c r="H416" s="116"/>
      <c r="I416" s="27"/>
      <c r="J416" s="27"/>
      <c r="K416" s="27"/>
      <c r="L416" s="27"/>
      <c r="M416" s="27"/>
      <c r="N416" s="27"/>
      <c r="O416" s="27"/>
      <c r="P416" s="27"/>
      <c r="Q416" s="27"/>
      <c r="R416" s="27"/>
      <c r="S416" s="27"/>
      <c r="T416" s="27"/>
    </row>
    <row r="417" spans="1:20" ht="13.5" customHeight="1">
      <c r="A417" s="27"/>
      <c r="B417" s="27"/>
      <c r="C417" s="27"/>
      <c r="D417" s="113"/>
      <c r="E417" s="119"/>
      <c r="F417" s="27"/>
      <c r="G417" s="114"/>
      <c r="H417" s="116"/>
      <c r="I417" s="27"/>
      <c r="J417" s="27"/>
      <c r="K417" s="27"/>
      <c r="L417" s="27"/>
      <c r="M417" s="27"/>
      <c r="N417" s="27"/>
      <c r="O417" s="27"/>
      <c r="P417" s="27"/>
      <c r="Q417" s="27"/>
      <c r="R417" s="27"/>
      <c r="S417" s="27"/>
      <c r="T417" s="27"/>
    </row>
    <row r="418" spans="1:20" ht="13.5" customHeight="1">
      <c r="A418" s="27"/>
      <c r="B418" s="27"/>
      <c r="C418" s="27"/>
      <c r="D418" s="113"/>
      <c r="E418" s="119"/>
      <c r="F418" s="27"/>
      <c r="G418" s="114"/>
      <c r="H418" s="116"/>
      <c r="I418" s="27"/>
      <c r="J418" s="27"/>
      <c r="K418" s="27"/>
      <c r="L418" s="27"/>
      <c r="M418" s="27"/>
      <c r="N418" s="27"/>
      <c r="O418" s="27"/>
      <c r="P418" s="27"/>
      <c r="Q418" s="27"/>
      <c r="R418" s="27"/>
      <c r="S418" s="27"/>
      <c r="T418" s="27"/>
    </row>
    <row r="419" spans="1:20" ht="13.5" customHeight="1">
      <c r="A419" s="27"/>
      <c r="B419" s="27"/>
      <c r="C419" s="27"/>
      <c r="D419" s="113"/>
      <c r="E419" s="119"/>
      <c r="F419" s="27"/>
      <c r="G419" s="114"/>
      <c r="H419" s="116"/>
      <c r="I419" s="27"/>
      <c r="J419" s="27"/>
      <c r="K419" s="27"/>
      <c r="L419" s="27"/>
      <c r="M419" s="27"/>
      <c r="N419" s="27"/>
      <c r="O419" s="27"/>
      <c r="P419" s="27"/>
      <c r="Q419" s="27"/>
      <c r="R419" s="27"/>
      <c r="S419" s="27"/>
      <c r="T419" s="27"/>
    </row>
    <row r="420" spans="1:20" ht="13.5" customHeight="1">
      <c r="A420" s="27"/>
      <c r="B420" s="27"/>
      <c r="C420" s="27"/>
      <c r="D420" s="113"/>
      <c r="E420" s="119"/>
      <c r="F420" s="27"/>
      <c r="G420" s="114"/>
      <c r="H420" s="116"/>
      <c r="I420" s="27"/>
      <c r="J420" s="27"/>
      <c r="K420" s="27"/>
      <c r="L420" s="27"/>
      <c r="M420" s="27"/>
      <c r="N420" s="27"/>
      <c r="O420" s="27"/>
      <c r="P420" s="27"/>
      <c r="Q420" s="27"/>
      <c r="R420" s="27"/>
      <c r="S420" s="27"/>
      <c r="T420" s="27"/>
    </row>
    <row r="421" spans="1:20" ht="13.5" customHeight="1">
      <c r="A421" s="27"/>
      <c r="B421" s="27"/>
      <c r="C421" s="27"/>
      <c r="D421" s="113"/>
      <c r="E421" s="119"/>
      <c r="F421" s="27"/>
      <c r="G421" s="114"/>
      <c r="H421" s="116"/>
      <c r="I421" s="27"/>
      <c r="J421" s="27"/>
      <c r="K421" s="27"/>
      <c r="L421" s="27"/>
      <c r="M421" s="27"/>
      <c r="N421" s="27"/>
      <c r="O421" s="27"/>
      <c r="P421" s="27"/>
      <c r="Q421" s="27"/>
      <c r="R421" s="27"/>
      <c r="S421" s="27"/>
      <c r="T421" s="27"/>
    </row>
    <row r="422" spans="1:20" ht="13.5" customHeight="1">
      <c r="A422" s="27"/>
      <c r="B422" s="27"/>
      <c r="C422" s="27"/>
      <c r="D422" s="113"/>
      <c r="E422" s="119"/>
      <c r="F422" s="27"/>
      <c r="G422" s="114"/>
      <c r="H422" s="116"/>
      <c r="I422" s="27"/>
      <c r="J422" s="27"/>
      <c r="K422" s="27"/>
      <c r="L422" s="27"/>
      <c r="M422" s="27"/>
      <c r="N422" s="27"/>
      <c r="O422" s="27"/>
      <c r="P422" s="27"/>
      <c r="Q422" s="27"/>
      <c r="R422" s="27"/>
      <c r="S422" s="27"/>
      <c r="T422" s="27"/>
    </row>
    <row r="423" spans="1:20" ht="13.5" customHeight="1">
      <c r="A423" s="27"/>
      <c r="B423" s="27"/>
      <c r="C423" s="27"/>
      <c r="D423" s="113"/>
      <c r="E423" s="119"/>
      <c r="F423" s="27"/>
      <c r="G423" s="114"/>
      <c r="H423" s="116"/>
      <c r="I423" s="27"/>
      <c r="J423" s="27"/>
      <c r="K423" s="27"/>
      <c r="L423" s="27"/>
      <c r="M423" s="27"/>
      <c r="N423" s="27"/>
      <c r="O423" s="27"/>
      <c r="P423" s="27"/>
      <c r="Q423" s="27"/>
      <c r="R423" s="27"/>
      <c r="S423" s="27"/>
      <c r="T423" s="27"/>
    </row>
    <row r="424" spans="1:20" ht="13.5" customHeight="1">
      <c r="A424" s="27"/>
      <c r="B424" s="27"/>
      <c r="C424" s="27"/>
      <c r="D424" s="113"/>
      <c r="E424" s="119"/>
      <c r="F424" s="27"/>
      <c r="G424" s="114"/>
      <c r="H424" s="116"/>
      <c r="I424" s="27"/>
      <c r="J424" s="27"/>
      <c r="K424" s="27"/>
      <c r="L424" s="27"/>
      <c r="M424" s="27"/>
      <c r="N424" s="27"/>
      <c r="O424" s="27"/>
      <c r="P424" s="27"/>
      <c r="Q424" s="27"/>
      <c r="R424" s="27"/>
      <c r="S424" s="27"/>
      <c r="T424" s="27"/>
    </row>
    <row r="425" spans="1:20" ht="13.5" customHeight="1">
      <c r="A425" s="27"/>
      <c r="B425" s="27"/>
      <c r="C425" s="27"/>
      <c r="D425" s="113"/>
      <c r="E425" s="119"/>
      <c r="F425" s="27"/>
      <c r="G425" s="114"/>
      <c r="H425" s="116"/>
      <c r="I425" s="27"/>
      <c r="J425" s="27"/>
      <c r="K425" s="27"/>
      <c r="L425" s="27"/>
      <c r="M425" s="27"/>
      <c r="N425" s="27"/>
      <c r="O425" s="27"/>
      <c r="P425" s="27"/>
      <c r="Q425" s="27"/>
      <c r="R425" s="27"/>
      <c r="S425" s="27"/>
      <c r="T425" s="27"/>
    </row>
    <row r="426" spans="1:20" ht="13.5" customHeight="1">
      <c r="A426" s="27"/>
      <c r="B426" s="27"/>
      <c r="C426" s="27"/>
      <c r="D426" s="113"/>
      <c r="E426" s="119"/>
      <c r="F426" s="27"/>
      <c r="G426" s="114"/>
      <c r="H426" s="116"/>
      <c r="I426" s="27"/>
      <c r="J426" s="27"/>
      <c r="K426" s="27"/>
      <c r="L426" s="27"/>
      <c r="M426" s="27"/>
      <c r="N426" s="27"/>
      <c r="O426" s="27"/>
      <c r="P426" s="27"/>
      <c r="Q426" s="27"/>
      <c r="R426" s="27"/>
      <c r="S426" s="27"/>
      <c r="T426" s="27"/>
    </row>
    <row r="427" spans="1:20" ht="13.5" customHeight="1">
      <c r="A427" s="27"/>
      <c r="B427" s="27"/>
      <c r="C427" s="27"/>
      <c r="D427" s="113"/>
      <c r="E427" s="119"/>
      <c r="F427" s="27"/>
      <c r="G427" s="114"/>
      <c r="H427" s="116"/>
      <c r="I427" s="27"/>
      <c r="J427" s="27"/>
      <c r="K427" s="27"/>
      <c r="L427" s="27"/>
      <c r="M427" s="27"/>
      <c r="N427" s="27"/>
      <c r="O427" s="27"/>
      <c r="P427" s="27"/>
      <c r="Q427" s="27"/>
      <c r="R427" s="27"/>
      <c r="S427" s="27"/>
      <c r="T427" s="27"/>
    </row>
    <row r="428" spans="1:20" ht="13.5" customHeight="1">
      <c r="A428" s="27"/>
      <c r="B428" s="27"/>
      <c r="C428" s="27"/>
      <c r="D428" s="113"/>
      <c r="E428" s="119"/>
      <c r="F428" s="27"/>
      <c r="G428" s="114"/>
      <c r="H428" s="116"/>
      <c r="I428" s="27"/>
      <c r="J428" s="27"/>
      <c r="K428" s="27"/>
      <c r="L428" s="27"/>
      <c r="M428" s="27"/>
      <c r="N428" s="27"/>
      <c r="O428" s="27"/>
      <c r="P428" s="27"/>
      <c r="Q428" s="27"/>
      <c r="R428" s="27"/>
      <c r="S428" s="27"/>
      <c r="T428" s="27"/>
    </row>
    <row r="429" spans="1:20" ht="13.5" customHeight="1">
      <c r="A429" s="27"/>
      <c r="B429" s="27"/>
      <c r="C429" s="27"/>
      <c r="D429" s="113"/>
      <c r="E429" s="119"/>
      <c r="F429" s="27"/>
      <c r="G429" s="114"/>
      <c r="H429" s="116"/>
      <c r="I429" s="27"/>
      <c r="J429" s="27"/>
      <c r="K429" s="27"/>
      <c r="L429" s="27"/>
      <c r="M429" s="27"/>
      <c r="N429" s="27"/>
      <c r="O429" s="27"/>
      <c r="P429" s="27"/>
      <c r="Q429" s="27"/>
      <c r="R429" s="27"/>
      <c r="S429" s="27"/>
      <c r="T429" s="27"/>
    </row>
    <row r="430" spans="1:20" ht="13.5" customHeight="1">
      <c r="A430" s="27"/>
      <c r="B430" s="27"/>
      <c r="C430" s="27"/>
      <c r="D430" s="113"/>
      <c r="E430" s="119"/>
      <c r="F430" s="27"/>
      <c r="G430" s="114"/>
      <c r="H430" s="116"/>
      <c r="I430" s="27"/>
      <c r="J430" s="27"/>
      <c r="K430" s="27"/>
      <c r="L430" s="27"/>
      <c r="M430" s="27"/>
      <c r="N430" s="27"/>
      <c r="O430" s="27"/>
      <c r="P430" s="27"/>
      <c r="Q430" s="27"/>
      <c r="R430" s="27"/>
      <c r="S430" s="27"/>
      <c r="T430" s="27"/>
    </row>
    <row r="431" spans="1:20" ht="13.5" customHeight="1">
      <c r="A431" s="27"/>
      <c r="B431" s="27"/>
      <c r="C431" s="27"/>
      <c r="D431" s="113"/>
      <c r="E431" s="119"/>
      <c r="F431" s="27"/>
      <c r="G431" s="114"/>
      <c r="H431" s="116"/>
      <c r="I431" s="27"/>
      <c r="J431" s="27"/>
      <c r="K431" s="27"/>
      <c r="L431" s="27"/>
      <c r="M431" s="27"/>
      <c r="N431" s="27"/>
      <c r="O431" s="27"/>
      <c r="P431" s="27"/>
      <c r="Q431" s="27"/>
      <c r="R431" s="27"/>
      <c r="S431" s="27"/>
      <c r="T431" s="27"/>
    </row>
    <row r="432" spans="1:20" ht="13.5" customHeight="1">
      <c r="A432" s="27"/>
      <c r="B432" s="27"/>
      <c r="C432" s="27"/>
      <c r="D432" s="113"/>
      <c r="E432" s="119"/>
      <c r="F432" s="27"/>
      <c r="G432" s="114"/>
      <c r="H432" s="116"/>
      <c r="I432" s="27"/>
      <c r="J432" s="27"/>
      <c r="K432" s="27"/>
      <c r="L432" s="27"/>
      <c r="M432" s="27"/>
      <c r="N432" s="27"/>
      <c r="O432" s="27"/>
      <c r="P432" s="27"/>
      <c r="Q432" s="27"/>
      <c r="R432" s="27"/>
      <c r="S432" s="27"/>
      <c r="T432" s="27"/>
    </row>
    <row r="433" spans="1:20" ht="13.5" customHeight="1">
      <c r="A433" s="27"/>
      <c r="B433" s="27"/>
      <c r="C433" s="27"/>
      <c r="D433" s="113"/>
      <c r="E433" s="119"/>
      <c r="F433" s="27"/>
      <c r="G433" s="114"/>
      <c r="H433" s="116"/>
      <c r="I433" s="27"/>
      <c r="J433" s="27"/>
      <c r="K433" s="27"/>
      <c r="L433" s="27"/>
      <c r="M433" s="27"/>
      <c r="N433" s="27"/>
      <c r="O433" s="27"/>
      <c r="P433" s="27"/>
      <c r="Q433" s="27"/>
      <c r="R433" s="27"/>
      <c r="S433" s="27"/>
      <c r="T433" s="27"/>
    </row>
    <row r="434" spans="1:20" ht="13.5" customHeight="1">
      <c r="A434" s="27"/>
      <c r="B434" s="27"/>
      <c r="C434" s="27"/>
      <c r="D434" s="113"/>
      <c r="E434" s="119"/>
      <c r="F434" s="27"/>
      <c r="G434" s="114"/>
      <c r="H434" s="116"/>
      <c r="I434" s="27"/>
      <c r="J434" s="27"/>
      <c r="K434" s="27"/>
      <c r="L434" s="27"/>
      <c r="M434" s="27"/>
      <c r="N434" s="27"/>
      <c r="O434" s="27"/>
      <c r="P434" s="27"/>
      <c r="Q434" s="27"/>
      <c r="R434" s="27"/>
      <c r="S434" s="27"/>
      <c r="T434" s="27"/>
    </row>
    <row r="435" spans="1:20" ht="13.5" customHeight="1">
      <c r="A435" s="27"/>
      <c r="B435" s="27"/>
      <c r="C435" s="27"/>
      <c r="D435" s="113"/>
      <c r="E435" s="119"/>
      <c r="F435" s="27"/>
      <c r="G435" s="114"/>
      <c r="H435" s="116"/>
      <c r="I435" s="27"/>
      <c r="J435" s="27"/>
      <c r="K435" s="27"/>
      <c r="L435" s="27"/>
      <c r="M435" s="27"/>
      <c r="N435" s="27"/>
      <c r="O435" s="27"/>
      <c r="P435" s="27"/>
      <c r="Q435" s="27"/>
      <c r="R435" s="27"/>
      <c r="S435" s="27"/>
      <c r="T435" s="27"/>
    </row>
    <row r="436" spans="1:20" ht="13.5" customHeight="1">
      <c r="A436" s="27"/>
      <c r="B436" s="27"/>
      <c r="C436" s="27"/>
      <c r="D436" s="113"/>
      <c r="E436" s="119"/>
      <c r="F436" s="27"/>
      <c r="G436" s="114"/>
      <c r="H436" s="116"/>
      <c r="I436" s="27"/>
      <c r="J436" s="27"/>
      <c r="K436" s="27"/>
      <c r="L436" s="27"/>
      <c r="M436" s="27"/>
      <c r="N436" s="27"/>
      <c r="O436" s="27"/>
      <c r="P436" s="27"/>
      <c r="Q436" s="27"/>
      <c r="R436" s="27"/>
      <c r="S436" s="27"/>
      <c r="T436" s="27"/>
    </row>
    <row r="437" spans="1:20" ht="13.5" customHeight="1">
      <c r="A437" s="27"/>
      <c r="B437" s="27"/>
      <c r="C437" s="27"/>
      <c r="D437" s="113"/>
      <c r="E437" s="119"/>
      <c r="F437" s="27"/>
      <c r="G437" s="114"/>
      <c r="H437" s="116"/>
      <c r="I437" s="27"/>
      <c r="J437" s="27"/>
      <c r="K437" s="27"/>
      <c r="L437" s="27"/>
      <c r="M437" s="27"/>
      <c r="N437" s="27"/>
      <c r="O437" s="27"/>
      <c r="P437" s="27"/>
      <c r="Q437" s="27"/>
      <c r="R437" s="27"/>
      <c r="S437" s="27"/>
      <c r="T437" s="27"/>
    </row>
    <row r="438" spans="1:20" ht="13.5" customHeight="1">
      <c r="A438" s="27"/>
      <c r="B438" s="27"/>
      <c r="C438" s="27"/>
      <c r="D438" s="113"/>
      <c r="E438" s="119"/>
      <c r="F438" s="27"/>
      <c r="G438" s="114"/>
      <c r="H438" s="116"/>
      <c r="I438" s="27"/>
      <c r="J438" s="27"/>
      <c r="K438" s="27"/>
      <c r="L438" s="27"/>
      <c r="M438" s="27"/>
      <c r="N438" s="27"/>
      <c r="O438" s="27"/>
      <c r="P438" s="27"/>
      <c r="Q438" s="27"/>
      <c r="R438" s="27"/>
      <c r="S438" s="27"/>
      <c r="T438" s="27"/>
    </row>
    <row r="439" spans="1:20" ht="13.5" customHeight="1">
      <c r="A439" s="27"/>
      <c r="B439" s="27"/>
      <c r="C439" s="27"/>
      <c r="D439" s="113"/>
      <c r="E439" s="119"/>
      <c r="F439" s="27"/>
      <c r="G439" s="114"/>
      <c r="H439" s="116"/>
      <c r="I439" s="27"/>
      <c r="J439" s="27"/>
      <c r="K439" s="27"/>
      <c r="L439" s="27"/>
      <c r="M439" s="27"/>
      <c r="N439" s="27"/>
      <c r="O439" s="27"/>
      <c r="P439" s="27"/>
      <c r="Q439" s="27"/>
      <c r="R439" s="27"/>
      <c r="S439" s="27"/>
      <c r="T439" s="27"/>
    </row>
    <row r="440" spans="1:20" ht="13.5" customHeight="1">
      <c r="A440" s="27"/>
      <c r="B440" s="27"/>
      <c r="C440" s="27"/>
      <c r="D440" s="113"/>
      <c r="E440" s="119"/>
      <c r="F440" s="27"/>
      <c r="G440" s="114"/>
      <c r="H440" s="116"/>
      <c r="I440" s="27"/>
      <c r="J440" s="27"/>
      <c r="K440" s="27"/>
      <c r="L440" s="27"/>
      <c r="M440" s="27"/>
      <c r="N440" s="27"/>
      <c r="O440" s="27"/>
      <c r="P440" s="27"/>
      <c r="Q440" s="27"/>
      <c r="R440" s="27"/>
      <c r="S440" s="27"/>
      <c r="T440" s="27"/>
    </row>
    <row r="441" spans="1:20" ht="13.5" customHeight="1">
      <c r="A441" s="27"/>
      <c r="B441" s="27"/>
      <c r="C441" s="27"/>
      <c r="D441" s="113"/>
      <c r="E441" s="119"/>
      <c r="F441" s="27"/>
      <c r="G441" s="114"/>
      <c r="H441" s="116"/>
      <c r="I441" s="27"/>
      <c r="J441" s="27"/>
      <c r="K441" s="27"/>
      <c r="L441" s="27"/>
      <c r="M441" s="27"/>
      <c r="N441" s="27"/>
      <c r="O441" s="27"/>
      <c r="P441" s="27"/>
      <c r="Q441" s="27"/>
      <c r="R441" s="27"/>
      <c r="S441" s="27"/>
      <c r="T441" s="27"/>
    </row>
    <row r="442" spans="1:20" ht="13.5" customHeight="1">
      <c r="A442" s="27"/>
      <c r="B442" s="27"/>
      <c r="C442" s="27"/>
      <c r="D442" s="113"/>
      <c r="E442" s="119"/>
      <c r="F442" s="27"/>
      <c r="G442" s="114"/>
      <c r="H442" s="116"/>
      <c r="I442" s="27"/>
      <c r="J442" s="27"/>
      <c r="K442" s="27"/>
      <c r="L442" s="27"/>
      <c r="M442" s="27"/>
      <c r="N442" s="27"/>
      <c r="O442" s="27"/>
      <c r="P442" s="27"/>
      <c r="Q442" s="27"/>
      <c r="R442" s="27"/>
      <c r="S442" s="27"/>
      <c r="T442" s="27"/>
    </row>
    <row r="443" spans="1:20" ht="13.5" customHeight="1">
      <c r="A443" s="27"/>
      <c r="B443" s="27"/>
      <c r="C443" s="27"/>
      <c r="D443" s="113"/>
      <c r="E443" s="119"/>
      <c r="F443" s="27"/>
      <c r="G443" s="114"/>
      <c r="H443" s="116"/>
      <c r="I443" s="27"/>
      <c r="J443" s="27"/>
      <c r="K443" s="27"/>
      <c r="L443" s="27"/>
      <c r="M443" s="27"/>
      <c r="N443" s="27"/>
      <c r="O443" s="27"/>
      <c r="P443" s="27"/>
      <c r="Q443" s="27"/>
      <c r="R443" s="27"/>
      <c r="S443" s="27"/>
      <c r="T443" s="27"/>
    </row>
    <row r="444" spans="1:20" ht="13.5" customHeight="1">
      <c r="A444" s="27"/>
      <c r="B444" s="27"/>
      <c r="C444" s="27"/>
      <c r="D444" s="113"/>
      <c r="E444" s="119"/>
      <c r="F444" s="27"/>
      <c r="G444" s="114"/>
      <c r="H444" s="116"/>
      <c r="I444" s="27"/>
      <c r="J444" s="27"/>
      <c r="K444" s="27"/>
      <c r="L444" s="27"/>
      <c r="M444" s="27"/>
      <c r="N444" s="27"/>
      <c r="O444" s="27"/>
      <c r="P444" s="27"/>
      <c r="Q444" s="27"/>
      <c r="R444" s="27"/>
      <c r="S444" s="27"/>
      <c r="T444" s="27"/>
    </row>
    <row r="445" spans="1:20" ht="13.5" customHeight="1">
      <c r="A445" s="27"/>
      <c r="B445" s="27"/>
      <c r="C445" s="27"/>
      <c r="D445" s="113"/>
      <c r="E445" s="119"/>
      <c r="F445" s="27"/>
      <c r="G445" s="114"/>
      <c r="H445" s="116"/>
      <c r="I445" s="27"/>
      <c r="J445" s="27"/>
      <c r="K445" s="27"/>
      <c r="L445" s="27"/>
      <c r="M445" s="27"/>
      <c r="N445" s="27"/>
      <c r="O445" s="27"/>
      <c r="P445" s="27"/>
      <c r="Q445" s="27"/>
      <c r="R445" s="27"/>
      <c r="S445" s="27"/>
      <c r="T445" s="27"/>
    </row>
    <row r="446" spans="1:20" ht="13.5" customHeight="1">
      <c r="A446" s="27"/>
      <c r="B446" s="27"/>
      <c r="C446" s="27"/>
      <c r="D446" s="113"/>
      <c r="E446" s="119"/>
      <c r="F446" s="27"/>
      <c r="G446" s="114"/>
      <c r="H446" s="116"/>
      <c r="I446" s="27"/>
      <c r="J446" s="27"/>
      <c r="K446" s="27"/>
      <c r="L446" s="27"/>
      <c r="M446" s="27"/>
      <c r="N446" s="27"/>
      <c r="O446" s="27"/>
      <c r="P446" s="27"/>
      <c r="Q446" s="27"/>
      <c r="R446" s="27"/>
      <c r="S446" s="27"/>
      <c r="T446" s="27"/>
    </row>
    <row r="447" spans="1:20" ht="13.5" customHeight="1">
      <c r="A447" s="27"/>
      <c r="B447" s="27"/>
      <c r="C447" s="27"/>
      <c r="D447" s="113"/>
      <c r="E447" s="119"/>
      <c r="F447" s="27"/>
      <c r="G447" s="114"/>
      <c r="H447" s="116"/>
      <c r="I447" s="27"/>
      <c r="J447" s="27"/>
      <c r="K447" s="27"/>
      <c r="L447" s="27"/>
      <c r="M447" s="27"/>
      <c r="N447" s="27"/>
      <c r="O447" s="27"/>
      <c r="P447" s="27"/>
      <c r="Q447" s="27"/>
      <c r="R447" s="27"/>
      <c r="S447" s="27"/>
      <c r="T447" s="27"/>
    </row>
    <row r="448" spans="1:20" ht="13.5" customHeight="1">
      <c r="A448" s="27"/>
      <c r="B448" s="27"/>
      <c r="C448" s="27"/>
      <c r="D448" s="113"/>
      <c r="E448" s="119"/>
      <c r="F448" s="27"/>
      <c r="G448" s="114"/>
      <c r="H448" s="116"/>
      <c r="I448" s="27"/>
      <c r="J448" s="27"/>
      <c r="K448" s="27"/>
      <c r="L448" s="27"/>
      <c r="M448" s="27"/>
      <c r="N448" s="27"/>
      <c r="O448" s="27"/>
      <c r="P448" s="27"/>
      <c r="Q448" s="27"/>
      <c r="R448" s="27"/>
      <c r="S448" s="27"/>
      <c r="T448" s="27"/>
    </row>
    <row r="449" spans="1:20" ht="13.5" customHeight="1">
      <c r="A449" s="27"/>
      <c r="B449" s="27"/>
      <c r="C449" s="27"/>
      <c r="D449" s="113"/>
      <c r="E449" s="119"/>
      <c r="F449" s="27"/>
      <c r="G449" s="114"/>
      <c r="H449" s="116"/>
      <c r="I449" s="27"/>
      <c r="J449" s="27"/>
      <c r="K449" s="27"/>
      <c r="L449" s="27"/>
      <c r="M449" s="27"/>
      <c r="N449" s="27"/>
      <c r="O449" s="27"/>
      <c r="P449" s="27"/>
      <c r="Q449" s="27"/>
      <c r="R449" s="27"/>
      <c r="S449" s="27"/>
      <c r="T449" s="27"/>
    </row>
    <row r="450" spans="1:20" ht="13.5" customHeight="1">
      <c r="A450" s="27"/>
      <c r="B450" s="27"/>
      <c r="C450" s="27"/>
      <c r="D450" s="113"/>
      <c r="E450" s="119"/>
      <c r="F450" s="27"/>
      <c r="G450" s="114"/>
      <c r="H450" s="116"/>
      <c r="I450" s="27"/>
      <c r="J450" s="27"/>
      <c r="K450" s="27"/>
      <c r="L450" s="27"/>
      <c r="M450" s="27"/>
      <c r="N450" s="27"/>
      <c r="O450" s="27"/>
      <c r="P450" s="27"/>
      <c r="Q450" s="27"/>
      <c r="R450" s="27"/>
      <c r="S450" s="27"/>
      <c r="T450" s="27"/>
    </row>
    <row r="451" spans="1:20" ht="13.5" customHeight="1">
      <c r="A451" s="27"/>
      <c r="B451" s="27"/>
      <c r="C451" s="27"/>
      <c r="D451" s="113"/>
      <c r="E451" s="119"/>
      <c r="F451" s="27"/>
      <c r="G451" s="114"/>
      <c r="H451" s="116"/>
      <c r="I451" s="27"/>
      <c r="J451" s="27"/>
      <c r="K451" s="27"/>
      <c r="L451" s="27"/>
      <c r="M451" s="27"/>
      <c r="N451" s="27"/>
      <c r="O451" s="27"/>
      <c r="P451" s="27"/>
      <c r="Q451" s="27"/>
      <c r="R451" s="27"/>
      <c r="S451" s="27"/>
      <c r="T451" s="27"/>
    </row>
    <row r="452" spans="1:20" ht="13.5" customHeight="1">
      <c r="A452" s="27"/>
      <c r="B452" s="27"/>
      <c r="C452" s="27"/>
      <c r="D452" s="113"/>
      <c r="E452" s="119"/>
      <c r="F452" s="27"/>
      <c r="G452" s="114"/>
      <c r="H452" s="116"/>
      <c r="I452" s="27"/>
      <c r="J452" s="27"/>
      <c r="K452" s="27"/>
      <c r="L452" s="27"/>
      <c r="M452" s="27"/>
      <c r="N452" s="27"/>
      <c r="O452" s="27"/>
      <c r="P452" s="27"/>
      <c r="Q452" s="27"/>
      <c r="R452" s="27"/>
      <c r="S452" s="27"/>
      <c r="T452" s="27"/>
    </row>
    <row r="453" spans="1:20" ht="13.5" customHeight="1">
      <c r="A453" s="27"/>
      <c r="B453" s="27"/>
      <c r="C453" s="27"/>
      <c r="D453" s="113"/>
      <c r="E453" s="119"/>
      <c r="F453" s="27"/>
      <c r="G453" s="114"/>
      <c r="H453" s="116"/>
      <c r="I453" s="27"/>
      <c r="J453" s="27"/>
      <c r="K453" s="27"/>
      <c r="L453" s="27"/>
      <c r="M453" s="27"/>
      <c r="N453" s="27"/>
      <c r="O453" s="27"/>
      <c r="P453" s="27"/>
      <c r="Q453" s="27"/>
      <c r="R453" s="27"/>
      <c r="S453" s="27"/>
      <c r="T453" s="27"/>
    </row>
    <row r="454" spans="1:20" ht="13.5" customHeight="1">
      <c r="A454" s="27"/>
      <c r="B454" s="27"/>
      <c r="C454" s="27"/>
      <c r="D454" s="113"/>
      <c r="E454" s="119"/>
      <c r="F454" s="27"/>
      <c r="G454" s="114"/>
      <c r="H454" s="116"/>
      <c r="I454" s="27"/>
      <c r="J454" s="27"/>
      <c r="K454" s="27"/>
      <c r="L454" s="27"/>
      <c r="M454" s="27"/>
      <c r="N454" s="27"/>
      <c r="O454" s="27"/>
      <c r="P454" s="27"/>
      <c r="Q454" s="27"/>
      <c r="R454" s="27"/>
      <c r="S454" s="27"/>
      <c r="T454" s="27"/>
    </row>
    <row r="455" spans="1:20" ht="13.5" customHeight="1">
      <c r="A455" s="27"/>
      <c r="B455" s="27"/>
      <c r="C455" s="27"/>
      <c r="D455" s="113"/>
      <c r="E455" s="119"/>
      <c r="F455" s="27"/>
      <c r="G455" s="114"/>
      <c r="H455" s="116"/>
      <c r="I455" s="27"/>
      <c r="J455" s="27"/>
      <c r="K455" s="27"/>
      <c r="L455" s="27"/>
      <c r="M455" s="27"/>
      <c r="N455" s="27"/>
      <c r="O455" s="27"/>
      <c r="P455" s="27"/>
      <c r="Q455" s="27"/>
      <c r="R455" s="27"/>
      <c r="S455" s="27"/>
      <c r="T455" s="27"/>
    </row>
    <row r="456" spans="1:20" ht="13.5" customHeight="1">
      <c r="A456" s="27"/>
      <c r="B456" s="27"/>
      <c r="C456" s="27"/>
      <c r="D456" s="113"/>
      <c r="E456" s="119"/>
      <c r="F456" s="27"/>
      <c r="G456" s="114"/>
      <c r="H456" s="116"/>
      <c r="I456" s="27"/>
      <c r="J456" s="27"/>
      <c r="K456" s="27"/>
      <c r="L456" s="27"/>
      <c r="M456" s="27"/>
      <c r="N456" s="27"/>
      <c r="O456" s="27"/>
      <c r="P456" s="27"/>
      <c r="Q456" s="27"/>
      <c r="R456" s="27"/>
      <c r="S456" s="27"/>
      <c r="T456" s="27"/>
    </row>
    <row r="457" spans="1:20" ht="13.5" customHeight="1">
      <c r="A457" s="27"/>
      <c r="B457" s="27"/>
      <c r="C457" s="27"/>
      <c r="D457" s="113"/>
      <c r="E457" s="119"/>
      <c r="F457" s="27"/>
      <c r="G457" s="114"/>
      <c r="H457" s="116"/>
      <c r="I457" s="27"/>
      <c r="J457" s="27"/>
      <c r="K457" s="27"/>
      <c r="L457" s="27"/>
      <c r="M457" s="27"/>
      <c r="N457" s="27"/>
      <c r="O457" s="27"/>
      <c r="P457" s="27"/>
      <c r="Q457" s="27"/>
      <c r="R457" s="27"/>
      <c r="S457" s="27"/>
      <c r="T457" s="27"/>
    </row>
    <row r="458" spans="1:20" ht="13.5" customHeight="1">
      <c r="A458" s="27"/>
      <c r="B458" s="27"/>
      <c r="C458" s="27"/>
      <c r="D458" s="113"/>
      <c r="E458" s="119"/>
      <c r="F458" s="27"/>
      <c r="G458" s="114"/>
      <c r="H458" s="116"/>
      <c r="I458" s="27"/>
      <c r="J458" s="27"/>
      <c r="K458" s="27"/>
      <c r="L458" s="27"/>
      <c r="M458" s="27"/>
      <c r="N458" s="27"/>
      <c r="O458" s="27"/>
      <c r="P458" s="27"/>
      <c r="Q458" s="27"/>
      <c r="R458" s="27"/>
      <c r="S458" s="27"/>
      <c r="T458" s="27"/>
    </row>
    <row r="459" spans="1:20" ht="13.5" customHeight="1">
      <c r="A459" s="27"/>
      <c r="B459" s="27"/>
      <c r="C459" s="27"/>
      <c r="D459" s="113"/>
      <c r="E459" s="119"/>
      <c r="F459" s="27"/>
      <c r="G459" s="114"/>
      <c r="H459" s="116"/>
      <c r="I459" s="27"/>
      <c r="J459" s="27"/>
      <c r="K459" s="27"/>
      <c r="L459" s="27"/>
      <c r="M459" s="27"/>
      <c r="N459" s="27"/>
      <c r="O459" s="27"/>
      <c r="P459" s="27"/>
      <c r="Q459" s="27"/>
      <c r="R459" s="27"/>
      <c r="S459" s="27"/>
      <c r="T459" s="27"/>
    </row>
    <row r="460" spans="1:20" ht="13.5" customHeight="1">
      <c r="A460" s="27"/>
      <c r="B460" s="27"/>
      <c r="C460" s="27"/>
      <c r="D460" s="113"/>
      <c r="E460" s="119"/>
      <c r="F460" s="27"/>
      <c r="G460" s="114"/>
      <c r="H460" s="116"/>
      <c r="I460" s="27"/>
      <c r="J460" s="27"/>
      <c r="K460" s="27"/>
      <c r="L460" s="27"/>
      <c r="M460" s="27"/>
      <c r="N460" s="27"/>
      <c r="O460" s="27"/>
      <c r="P460" s="27"/>
      <c r="Q460" s="27"/>
      <c r="R460" s="27"/>
      <c r="S460" s="27"/>
      <c r="T460" s="27"/>
    </row>
    <row r="461" spans="1:20" ht="13.5" customHeight="1">
      <c r="A461" s="27"/>
      <c r="B461" s="27"/>
      <c r="C461" s="27"/>
      <c r="D461" s="113"/>
      <c r="E461" s="119"/>
      <c r="F461" s="27"/>
      <c r="G461" s="114"/>
      <c r="H461" s="116"/>
      <c r="I461" s="27"/>
      <c r="J461" s="27"/>
      <c r="K461" s="27"/>
      <c r="L461" s="27"/>
      <c r="M461" s="27"/>
      <c r="N461" s="27"/>
      <c r="O461" s="27"/>
      <c r="P461" s="27"/>
      <c r="Q461" s="27"/>
      <c r="R461" s="27"/>
      <c r="S461" s="27"/>
      <c r="T461" s="27"/>
    </row>
    <row r="462" spans="1:20" ht="13.5" customHeight="1">
      <c r="A462" s="27"/>
      <c r="B462" s="27"/>
      <c r="C462" s="27"/>
      <c r="D462" s="113"/>
      <c r="E462" s="119"/>
      <c r="F462" s="27"/>
      <c r="G462" s="114"/>
      <c r="H462" s="116"/>
      <c r="I462" s="27"/>
      <c r="J462" s="27"/>
      <c r="K462" s="27"/>
      <c r="L462" s="27"/>
      <c r="M462" s="27"/>
      <c r="N462" s="27"/>
      <c r="O462" s="27"/>
      <c r="P462" s="27"/>
      <c r="Q462" s="27"/>
      <c r="R462" s="27"/>
      <c r="S462" s="27"/>
      <c r="T462" s="27"/>
    </row>
    <row r="463" spans="1:20" ht="13.5" customHeight="1">
      <c r="A463" s="27"/>
      <c r="B463" s="27"/>
      <c r="C463" s="27"/>
      <c r="D463" s="113"/>
      <c r="E463" s="119"/>
      <c r="F463" s="27"/>
      <c r="G463" s="114"/>
      <c r="H463" s="116"/>
      <c r="I463" s="27"/>
      <c r="J463" s="27"/>
      <c r="K463" s="27"/>
      <c r="L463" s="27"/>
      <c r="M463" s="27"/>
      <c r="N463" s="27"/>
      <c r="O463" s="27"/>
      <c r="P463" s="27"/>
      <c r="Q463" s="27"/>
      <c r="R463" s="27"/>
      <c r="S463" s="27"/>
      <c r="T463" s="27"/>
    </row>
    <row r="464" spans="1:20" ht="13.5" customHeight="1">
      <c r="A464" s="27"/>
      <c r="B464" s="27"/>
      <c r="C464" s="27"/>
      <c r="D464" s="113"/>
      <c r="E464" s="119"/>
      <c r="F464" s="27"/>
      <c r="G464" s="114"/>
      <c r="H464" s="116"/>
      <c r="I464" s="27"/>
      <c r="J464" s="27"/>
      <c r="K464" s="27"/>
      <c r="L464" s="27"/>
      <c r="M464" s="27"/>
      <c r="N464" s="27"/>
      <c r="O464" s="27"/>
      <c r="P464" s="27"/>
      <c r="Q464" s="27"/>
      <c r="R464" s="27"/>
      <c r="S464" s="27"/>
      <c r="T464" s="27"/>
    </row>
    <row r="465" spans="1:20" ht="13.5" customHeight="1">
      <c r="A465" s="27"/>
      <c r="B465" s="27"/>
      <c r="C465" s="27"/>
      <c r="D465" s="113"/>
      <c r="E465" s="119"/>
      <c r="F465" s="27"/>
      <c r="G465" s="114"/>
      <c r="H465" s="116"/>
      <c r="I465" s="27"/>
      <c r="J465" s="27"/>
      <c r="K465" s="27"/>
      <c r="L465" s="27"/>
      <c r="M465" s="27"/>
      <c r="N465" s="27"/>
      <c r="O465" s="27"/>
      <c r="P465" s="27"/>
      <c r="Q465" s="27"/>
      <c r="R465" s="27"/>
      <c r="S465" s="27"/>
      <c r="T465" s="27"/>
    </row>
    <row r="466" spans="1:20" ht="13.5" customHeight="1">
      <c r="A466" s="27"/>
      <c r="B466" s="27"/>
      <c r="C466" s="27"/>
      <c r="D466" s="113"/>
      <c r="E466" s="119"/>
      <c r="F466" s="27"/>
      <c r="G466" s="114"/>
      <c r="H466" s="116"/>
      <c r="I466" s="27"/>
      <c r="J466" s="27"/>
      <c r="K466" s="27"/>
      <c r="L466" s="27"/>
      <c r="M466" s="27"/>
      <c r="N466" s="27"/>
      <c r="O466" s="27"/>
      <c r="P466" s="27"/>
      <c r="Q466" s="27"/>
      <c r="R466" s="27"/>
      <c r="S466" s="27"/>
      <c r="T466" s="27"/>
    </row>
    <row r="467" spans="1:20" ht="13.5" customHeight="1">
      <c r="A467" s="27"/>
      <c r="B467" s="27"/>
      <c r="C467" s="27"/>
      <c r="D467" s="113"/>
      <c r="E467" s="119"/>
      <c r="F467" s="27"/>
      <c r="G467" s="114"/>
      <c r="H467" s="116"/>
      <c r="I467" s="27"/>
      <c r="J467" s="27"/>
      <c r="K467" s="27"/>
      <c r="L467" s="27"/>
      <c r="M467" s="27"/>
      <c r="N467" s="27"/>
      <c r="O467" s="27"/>
      <c r="P467" s="27"/>
      <c r="Q467" s="27"/>
      <c r="R467" s="27"/>
      <c r="S467" s="27"/>
      <c r="T467" s="27"/>
    </row>
    <row r="468" spans="1:20" ht="13.5" customHeight="1">
      <c r="A468" s="27"/>
      <c r="B468" s="27"/>
      <c r="C468" s="27"/>
      <c r="D468" s="113"/>
      <c r="E468" s="119"/>
      <c r="F468" s="27"/>
      <c r="G468" s="114"/>
      <c r="H468" s="116"/>
      <c r="I468" s="27"/>
      <c r="J468" s="27"/>
      <c r="K468" s="27"/>
      <c r="L468" s="27"/>
      <c r="M468" s="27"/>
      <c r="N468" s="27"/>
      <c r="O468" s="27"/>
      <c r="P468" s="27"/>
      <c r="Q468" s="27"/>
      <c r="R468" s="27"/>
      <c r="S468" s="27"/>
      <c r="T468" s="27"/>
    </row>
    <row r="469" spans="1:20" ht="13.5" customHeight="1">
      <c r="A469" s="27"/>
      <c r="B469" s="27"/>
      <c r="C469" s="27"/>
      <c r="D469" s="113"/>
      <c r="E469" s="119"/>
      <c r="F469" s="27"/>
      <c r="G469" s="114"/>
      <c r="H469" s="116"/>
      <c r="I469" s="27"/>
      <c r="J469" s="27"/>
      <c r="K469" s="27"/>
      <c r="L469" s="27"/>
      <c r="M469" s="27"/>
      <c r="N469" s="27"/>
      <c r="O469" s="27"/>
      <c r="P469" s="27"/>
      <c r="Q469" s="27"/>
      <c r="R469" s="27"/>
      <c r="S469" s="27"/>
      <c r="T469" s="27"/>
    </row>
    <row r="470" spans="1:20" ht="13.5" customHeight="1">
      <c r="A470" s="27"/>
      <c r="B470" s="27"/>
      <c r="C470" s="27"/>
      <c r="D470" s="113"/>
      <c r="E470" s="119"/>
      <c r="F470" s="27"/>
      <c r="G470" s="114"/>
      <c r="H470" s="116"/>
      <c r="I470" s="27"/>
      <c r="J470" s="27"/>
      <c r="K470" s="27"/>
      <c r="L470" s="27"/>
      <c r="M470" s="27"/>
      <c r="N470" s="27"/>
      <c r="O470" s="27"/>
      <c r="P470" s="27"/>
      <c r="Q470" s="27"/>
      <c r="R470" s="27"/>
      <c r="S470" s="27"/>
      <c r="T470" s="27"/>
    </row>
    <row r="471" spans="1:20" ht="13.5" customHeight="1">
      <c r="A471" s="27"/>
      <c r="B471" s="27"/>
      <c r="C471" s="27"/>
      <c r="D471" s="113"/>
      <c r="E471" s="119"/>
      <c r="F471" s="27"/>
      <c r="G471" s="114"/>
      <c r="H471" s="116"/>
      <c r="I471" s="27"/>
      <c r="J471" s="27"/>
      <c r="K471" s="27"/>
      <c r="L471" s="27"/>
      <c r="M471" s="27"/>
      <c r="N471" s="27"/>
      <c r="O471" s="27"/>
      <c r="P471" s="27"/>
      <c r="Q471" s="27"/>
      <c r="R471" s="27"/>
      <c r="S471" s="27"/>
      <c r="T471" s="27"/>
    </row>
    <row r="472" spans="1:20" ht="13.5" customHeight="1">
      <c r="A472" s="27"/>
      <c r="B472" s="27"/>
      <c r="C472" s="27"/>
      <c r="D472" s="113"/>
      <c r="E472" s="119"/>
      <c r="F472" s="27"/>
      <c r="G472" s="114"/>
      <c r="H472" s="116"/>
      <c r="I472" s="27"/>
      <c r="J472" s="27"/>
      <c r="K472" s="27"/>
      <c r="L472" s="27"/>
      <c r="M472" s="27"/>
      <c r="N472" s="27"/>
      <c r="O472" s="27"/>
      <c r="P472" s="27"/>
      <c r="Q472" s="27"/>
      <c r="R472" s="27"/>
      <c r="S472" s="27"/>
      <c r="T472" s="27"/>
    </row>
    <row r="473" spans="1:20" ht="13.5" customHeight="1">
      <c r="A473" s="27"/>
      <c r="B473" s="27"/>
      <c r="C473" s="27"/>
      <c r="D473" s="113"/>
      <c r="E473" s="119"/>
      <c r="F473" s="27"/>
      <c r="G473" s="114"/>
      <c r="H473" s="116"/>
      <c r="I473" s="27"/>
      <c r="J473" s="27"/>
      <c r="K473" s="27"/>
      <c r="L473" s="27"/>
      <c r="M473" s="27"/>
      <c r="N473" s="27"/>
      <c r="O473" s="27"/>
      <c r="P473" s="27"/>
      <c r="Q473" s="27"/>
      <c r="R473" s="27"/>
      <c r="S473" s="27"/>
      <c r="T473" s="27"/>
    </row>
    <row r="474" spans="1:20" ht="13.5" customHeight="1">
      <c r="A474" s="27"/>
      <c r="B474" s="27"/>
      <c r="C474" s="27"/>
      <c r="D474" s="113"/>
      <c r="E474" s="119"/>
      <c r="F474" s="27"/>
      <c r="G474" s="114"/>
      <c r="H474" s="116"/>
      <c r="I474" s="27"/>
      <c r="J474" s="27"/>
      <c r="K474" s="27"/>
      <c r="L474" s="27"/>
      <c r="M474" s="27"/>
      <c r="N474" s="27"/>
      <c r="O474" s="27"/>
      <c r="P474" s="27"/>
      <c r="Q474" s="27"/>
      <c r="R474" s="27"/>
      <c r="S474" s="27"/>
      <c r="T474" s="27"/>
    </row>
    <row r="475" spans="1:20" ht="13.5" customHeight="1">
      <c r="A475" s="27"/>
      <c r="B475" s="27"/>
      <c r="C475" s="27"/>
      <c r="D475" s="113"/>
      <c r="E475" s="119"/>
      <c r="F475" s="27"/>
      <c r="G475" s="114"/>
      <c r="H475" s="116"/>
      <c r="I475" s="27"/>
      <c r="J475" s="27"/>
      <c r="K475" s="27"/>
      <c r="L475" s="27"/>
      <c r="M475" s="27"/>
      <c r="N475" s="27"/>
      <c r="O475" s="27"/>
      <c r="P475" s="27"/>
      <c r="Q475" s="27"/>
      <c r="R475" s="27"/>
      <c r="S475" s="27"/>
      <c r="T475" s="27"/>
    </row>
    <row r="476" spans="1:20" ht="13.5" customHeight="1">
      <c r="A476" s="27"/>
      <c r="B476" s="27"/>
      <c r="C476" s="27"/>
      <c r="D476" s="113"/>
      <c r="E476" s="119"/>
      <c r="F476" s="27"/>
      <c r="G476" s="114"/>
      <c r="H476" s="116"/>
      <c r="I476" s="27"/>
      <c r="J476" s="27"/>
      <c r="K476" s="27"/>
      <c r="L476" s="27"/>
      <c r="M476" s="27"/>
      <c r="N476" s="27"/>
      <c r="O476" s="27"/>
      <c r="P476" s="27"/>
      <c r="Q476" s="27"/>
      <c r="R476" s="27"/>
      <c r="S476" s="27"/>
      <c r="T476" s="27"/>
    </row>
    <row r="477" spans="1:20" ht="13.5" customHeight="1">
      <c r="A477" s="27"/>
      <c r="B477" s="27"/>
      <c r="C477" s="27"/>
      <c r="D477" s="113"/>
      <c r="E477" s="119"/>
      <c r="F477" s="27"/>
      <c r="G477" s="114"/>
      <c r="H477" s="116"/>
      <c r="I477" s="27"/>
      <c r="J477" s="27"/>
      <c r="K477" s="27"/>
      <c r="L477" s="27"/>
      <c r="M477" s="27"/>
      <c r="N477" s="27"/>
      <c r="O477" s="27"/>
      <c r="P477" s="27"/>
      <c r="Q477" s="27"/>
      <c r="R477" s="27"/>
      <c r="S477" s="27"/>
      <c r="T477" s="27"/>
    </row>
    <row r="478" spans="1:20" ht="13.5" customHeight="1">
      <c r="A478" s="27"/>
      <c r="B478" s="27"/>
      <c r="C478" s="27"/>
      <c r="D478" s="113"/>
      <c r="E478" s="119"/>
      <c r="F478" s="27"/>
      <c r="G478" s="114"/>
      <c r="H478" s="116"/>
      <c r="I478" s="27"/>
      <c r="J478" s="27"/>
      <c r="K478" s="27"/>
      <c r="L478" s="27"/>
      <c r="M478" s="27"/>
      <c r="N478" s="27"/>
      <c r="O478" s="27"/>
      <c r="P478" s="27"/>
      <c r="Q478" s="27"/>
      <c r="R478" s="27"/>
      <c r="S478" s="27"/>
      <c r="T478" s="27"/>
    </row>
    <row r="479" spans="1:20" ht="13.5" customHeight="1">
      <c r="A479" s="27"/>
      <c r="B479" s="27"/>
      <c r="C479" s="27"/>
      <c r="D479" s="113"/>
      <c r="E479" s="119"/>
      <c r="F479" s="27"/>
      <c r="G479" s="114"/>
      <c r="H479" s="116"/>
      <c r="I479" s="27"/>
      <c r="J479" s="27"/>
      <c r="K479" s="27"/>
      <c r="L479" s="27"/>
      <c r="M479" s="27"/>
      <c r="N479" s="27"/>
      <c r="O479" s="27"/>
      <c r="P479" s="27"/>
      <c r="Q479" s="27"/>
      <c r="R479" s="27"/>
      <c r="S479" s="27"/>
      <c r="T479" s="27"/>
    </row>
    <row r="480" spans="1:20" ht="13.5" customHeight="1">
      <c r="A480" s="27"/>
      <c r="B480" s="27"/>
      <c r="C480" s="27"/>
      <c r="D480" s="113"/>
      <c r="E480" s="119"/>
      <c r="F480" s="27"/>
      <c r="G480" s="114"/>
      <c r="H480" s="116"/>
      <c r="I480" s="27"/>
      <c r="J480" s="27"/>
      <c r="K480" s="27"/>
      <c r="L480" s="27"/>
      <c r="M480" s="27"/>
      <c r="N480" s="27"/>
      <c r="O480" s="27"/>
      <c r="P480" s="27"/>
      <c r="Q480" s="27"/>
      <c r="R480" s="27"/>
      <c r="S480" s="27"/>
      <c r="T480" s="27"/>
    </row>
    <row r="481" spans="1:20" ht="13.5" customHeight="1">
      <c r="A481" s="27"/>
      <c r="B481" s="27"/>
      <c r="C481" s="27"/>
      <c r="D481" s="113"/>
      <c r="E481" s="119"/>
      <c r="F481" s="27"/>
      <c r="G481" s="114"/>
      <c r="H481" s="116"/>
      <c r="I481" s="27"/>
      <c r="J481" s="27"/>
      <c r="K481" s="27"/>
      <c r="L481" s="27"/>
      <c r="M481" s="27"/>
      <c r="N481" s="27"/>
      <c r="O481" s="27"/>
      <c r="P481" s="27"/>
      <c r="Q481" s="27"/>
      <c r="R481" s="27"/>
      <c r="S481" s="27"/>
      <c r="T481" s="27"/>
    </row>
    <row r="482" spans="1:20" ht="13.5" customHeight="1">
      <c r="A482" s="27"/>
      <c r="B482" s="27"/>
      <c r="C482" s="27"/>
      <c r="D482" s="113"/>
      <c r="E482" s="119"/>
      <c r="F482" s="27"/>
      <c r="G482" s="114"/>
      <c r="H482" s="116"/>
      <c r="I482" s="27"/>
      <c r="J482" s="27"/>
      <c r="K482" s="27"/>
      <c r="L482" s="27"/>
      <c r="M482" s="27"/>
      <c r="N482" s="27"/>
      <c r="O482" s="27"/>
      <c r="P482" s="27"/>
      <c r="Q482" s="27"/>
      <c r="R482" s="27"/>
      <c r="S482" s="27"/>
      <c r="T482" s="27"/>
    </row>
    <row r="483" spans="1:20" ht="13.5" customHeight="1">
      <c r="A483" s="27"/>
      <c r="B483" s="27"/>
      <c r="C483" s="27"/>
      <c r="D483" s="113"/>
      <c r="E483" s="119"/>
      <c r="F483" s="27"/>
      <c r="G483" s="114"/>
      <c r="H483" s="116"/>
      <c r="I483" s="27"/>
      <c r="J483" s="27"/>
      <c r="K483" s="27"/>
      <c r="L483" s="27"/>
      <c r="M483" s="27"/>
      <c r="N483" s="27"/>
      <c r="O483" s="27"/>
      <c r="P483" s="27"/>
      <c r="Q483" s="27"/>
      <c r="R483" s="27"/>
      <c r="S483" s="27"/>
      <c r="T483" s="27"/>
    </row>
    <row r="484" spans="1:20" ht="13.5" customHeight="1">
      <c r="A484" s="27"/>
      <c r="B484" s="27"/>
      <c r="C484" s="27"/>
      <c r="D484" s="113"/>
      <c r="E484" s="119"/>
      <c r="F484" s="27"/>
      <c r="G484" s="114"/>
      <c r="H484" s="116"/>
      <c r="I484" s="27"/>
      <c r="J484" s="27"/>
      <c r="K484" s="27"/>
      <c r="L484" s="27"/>
      <c r="M484" s="27"/>
      <c r="N484" s="27"/>
      <c r="O484" s="27"/>
      <c r="P484" s="27"/>
      <c r="Q484" s="27"/>
      <c r="R484" s="27"/>
      <c r="S484" s="27"/>
      <c r="T484" s="27"/>
    </row>
    <row r="485" spans="1:20" ht="13.5" customHeight="1">
      <c r="A485" s="27"/>
      <c r="B485" s="27"/>
      <c r="C485" s="27"/>
      <c r="D485" s="113"/>
      <c r="E485" s="119"/>
      <c r="F485" s="27"/>
      <c r="G485" s="114"/>
      <c r="H485" s="116"/>
      <c r="I485" s="27"/>
      <c r="J485" s="27"/>
      <c r="K485" s="27"/>
      <c r="L485" s="27"/>
      <c r="M485" s="27"/>
      <c r="N485" s="27"/>
      <c r="O485" s="27"/>
      <c r="P485" s="27"/>
      <c r="Q485" s="27"/>
      <c r="R485" s="27"/>
      <c r="S485" s="27"/>
      <c r="T485" s="27"/>
    </row>
    <row r="486" spans="1:20" ht="13.5" customHeight="1">
      <c r="A486" s="27"/>
      <c r="B486" s="27"/>
      <c r="C486" s="27"/>
      <c r="D486" s="113"/>
      <c r="E486" s="119"/>
      <c r="F486" s="27"/>
      <c r="G486" s="114"/>
      <c r="H486" s="116"/>
      <c r="I486" s="27"/>
      <c r="J486" s="27"/>
      <c r="K486" s="27"/>
      <c r="L486" s="27"/>
      <c r="M486" s="27"/>
      <c r="N486" s="27"/>
      <c r="O486" s="27"/>
      <c r="P486" s="27"/>
      <c r="Q486" s="27"/>
      <c r="R486" s="27"/>
      <c r="S486" s="27"/>
      <c r="T486" s="27"/>
    </row>
    <row r="487" spans="1:20" ht="13.5" customHeight="1">
      <c r="A487" s="27"/>
      <c r="B487" s="27"/>
      <c r="C487" s="27"/>
      <c r="D487" s="113"/>
      <c r="E487" s="119"/>
      <c r="F487" s="27"/>
      <c r="G487" s="114"/>
      <c r="H487" s="116"/>
      <c r="I487" s="27"/>
      <c r="J487" s="27"/>
      <c r="K487" s="27"/>
      <c r="L487" s="27"/>
      <c r="M487" s="27"/>
      <c r="N487" s="27"/>
      <c r="O487" s="27"/>
      <c r="P487" s="27"/>
      <c r="Q487" s="27"/>
      <c r="R487" s="27"/>
      <c r="S487" s="27"/>
      <c r="T487" s="27"/>
    </row>
    <row r="488" spans="1:20" ht="13.5" customHeight="1">
      <c r="A488" s="27"/>
      <c r="B488" s="27"/>
      <c r="C488" s="27"/>
      <c r="D488" s="113"/>
      <c r="E488" s="119"/>
      <c r="F488" s="27"/>
      <c r="G488" s="114"/>
      <c r="H488" s="116"/>
      <c r="I488" s="27"/>
      <c r="J488" s="27"/>
      <c r="K488" s="27"/>
      <c r="L488" s="27"/>
      <c r="M488" s="27"/>
      <c r="N488" s="27"/>
      <c r="O488" s="27"/>
      <c r="P488" s="27"/>
      <c r="Q488" s="27"/>
      <c r="R488" s="27"/>
      <c r="S488" s="27"/>
      <c r="T488" s="27"/>
    </row>
    <row r="489" spans="1:20" ht="13.5" customHeight="1">
      <c r="A489" s="27"/>
      <c r="B489" s="27"/>
      <c r="C489" s="27"/>
      <c r="D489" s="113"/>
      <c r="E489" s="119"/>
      <c r="F489" s="27"/>
      <c r="G489" s="114"/>
      <c r="H489" s="116"/>
      <c r="I489" s="27"/>
      <c r="J489" s="27"/>
      <c r="K489" s="27"/>
      <c r="L489" s="27"/>
      <c r="M489" s="27"/>
      <c r="N489" s="27"/>
      <c r="O489" s="27"/>
      <c r="P489" s="27"/>
      <c r="Q489" s="27"/>
      <c r="R489" s="27"/>
      <c r="S489" s="27"/>
      <c r="T489" s="27"/>
    </row>
    <row r="490" spans="1:20" ht="13.5" customHeight="1">
      <c r="A490" s="27"/>
      <c r="B490" s="27"/>
      <c r="C490" s="27"/>
      <c r="D490" s="113"/>
      <c r="E490" s="119"/>
      <c r="F490" s="27"/>
      <c r="G490" s="114"/>
      <c r="H490" s="116"/>
      <c r="I490" s="27"/>
      <c r="J490" s="27"/>
      <c r="K490" s="27"/>
      <c r="L490" s="27"/>
      <c r="M490" s="27"/>
      <c r="N490" s="27"/>
      <c r="O490" s="27"/>
      <c r="P490" s="27"/>
      <c r="Q490" s="27"/>
      <c r="R490" s="27"/>
      <c r="S490" s="27"/>
      <c r="T490" s="27"/>
    </row>
    <row r="491" spans="1:20" ht="13.5" customHeight="1">
      <c r="A491" s="27"/>
      <c r="B491" s="27"/>
      <c r="C491" s="27"/>
      <c r="D491" s="113"/>
      <c r="E491" s="119"/>
      <c r="F491" s="27"/>
      <c r="G491" s="114"/>
      <c r="H491" s="116"/>
      <c r="I491" s="27"/>
      <c r="J491" s="27"/>
      <c r="K491" s="27"/>
      <c r="L491" s="27"/>
      <c r="M491" s="27"/>
      <c r="N491" s="27"/>
      <c r="O491" s="27"/>
      <c r="P491" s="27"/>
      <c r="Q491" s="27"/>
      <c r="R491" s="27"/>
      <c r="S491" s="27"/>
      <c r="T491" s="27"/>
    </row>
    <row r="492" spans="1:20" ht="13.5" customHeight="1">
      <c r="A492" s="27"/>
      <c r="B492" s="27"/>
      <c r="C492" s="27"/>
      <c r="D492" s="113"/>
      <c r="E492" s="119"/>
      <c r="F492" s="27"/>
      <c r="G492" s="114"/>
      <c r="H492" s="116"/>
      <c r="I492" s="27"/>
      <c r="J492" s="27"/>
      <c r="K492" s="27"/>
      <c r="L492" s="27"/>
      <c r="M492" s="27"/>
      <c r="N492" s="27"/>
      <c r="O492" s="27"/>
      <c r="P492" s="27"/>
      <c r="Q492" s="27"/>
      <c r="R492" s="27"/>
      <c r="S492" s="27"/>
      <c r="T492" s="27"/>
    </row>
    <row r="493" spans="1:20" ht="13.5" customHeight="1">
      <c r="A493" s="27"/>
      <c r="B493" s="27"/>
      <c r="C493" s="27"/>
      <c r="D493" s="113"/>
      <c r="E493" s="119"/>
      <c r="F493" s="27"/>
      <c r="G493" s="114"/>
      <c r="H493" s="116"/>
      <c r="I493" s="27"/>
      <c r="J493" s="27"/>
      <c r="K493" s="27"/>
      <c r="L493" s="27"/>
      <c r="M493" s="27"/>
      <c r="N493" s="27"/>
      <c r="O493" s="27"/>
      <c r="P493" s="27"/>
      <c r="Q493" s="27"/>
      <c r="R493" s="27"/>
      <c r="S493" s="27"/>
      <c r="T493" s="27"/>
    </row>
    <row r="494" spans="1:20" ht="13.5" customHeight="1">
      <c r="A494" s="27"/>
      <c r="B494" s="27"/>
      <c r="C494" s="27"/>
      <c r="D494" s="113"/>
      <c r="E494" s="119"/>
      <c r="F494" s="27"/>
      <c r="G494" s="114"/>
      <c r="H494" s="116"/>
      <c r="I494" s="27"/>
      <c r="J494" s="27"/>
      <c r="K494" s="27"/>
      <c r="L494" s="27"/>
      <c r="M494" s="27"/>
      <c r="N494" s="27"/>
      <c r="O494" s="27"/>
      <c r="P494" s="27"/>
      <c r="Q494" s="27"/>
      <c r="R494" s="27"/>
      <c r="S494" s="27"/>
      <c r="T494" s="27"/>
    </row>
    <row r="495" spans="1:20" ht="13.5" customHeight="1">
      <c r="A495" s="27"/>
      <c r="B495" s="27"/>
      <c r="C495" s="27"/>
      <c r="D495" s="113"/>
      <c r="E495" s="119"/>
      <c r="F495" s="27"/>
      <c r="G495" s="114"/>
      <c r="H495" s="116"/>
      <c r="I495" s="27"/>
      <c r="J495" s="27"/>
      <c r="K495" s="27"/>
      <c r="L495" s="27"/>
      <c r="M495" s="27"/>
      <c r="N495" s="27"/>
      <c r="O495" s="27"/>
      <c r="P495" s="27"/>
      <c r="Q495" s="27"/>
      <c r="R495" s="27"/>
      <c r="S495" s="27"/>
      <c r="T495" s="27"/>
    </row>
    <row r="496" spans="1:20" ht="13.5" customHeight="1">
      <c r="A496" s="27"/>
      <c r="B496" s="27"/>
      <c r="C496" s="27"/>
      <c r="D496" s="113"/>
      <c r="E496" s="119"/>
      <c r="F496" s="27"/>
      <c r="G496" s="114"/>
      <c r="H496" s="116"/>
      <c r="I496" s="27"/>
      <c r="J496" s="27"/>
      <c r="K496" s="27"/>
      <c r="L496" s="27"/>
      <c r="M496" s="27"/>
      <c r="N496" s="27"/>
      <c r="O496" s="27"/>
      <c r="P496" s="27"/>
      <c r="Q496" s="27"/>
      <c r="R496" s="27"/>
      <c r="S496" s="27"/>
      <c r="T496" s="27"/>
    </row>
    <row r="497" spans="1:20" ht="13.5" customHeight="1">
      <c r="A497" s="27"/>
      <c r="B497" s="27"/>
      <c r="C497" s="27"/>
      <c r="D497" s="113"/>
      <c r="E497" s="119"/>
      <c r="F497" s="27"/>
      <c r="G497" s="114"/>
      <c r="H497" s="116"/>
      <c r="I497" s="27"/>
      <c r="J497" s="27"/>
      <c r="K497" s="27"/>
      <c r="L497" s="27"/>
      <c r="M497" s="27"/>
      <c r="N497" s="27"/>
      <c r="O497" s="27"/>
      <c r="P497" s="27"/>
      <c r="Q497" s="27"/>
      <c r="R497" s="27"/>
      <c r="S497" s="27"/>
      <c r="T497" s="27"/>
    </row>
    <row r="498" spans="1:20" ht="13.5" customHeight="1">
      <c r="A498" s="27"/>
      <c r="B498" s="27"/>
      <c r="C498" s="27"/>
      <c r="D498" s="113"/>
      <c r="E498" s="119"/>
      <c r="F498" s="27"/>
      <c r="G498" s="114"/>
      <c r="H498" s="116"/>
      <c r="I498" s="27"/>
      <c r="J498" s="27"/>
      <c r="K498" s="27"/>
      <c r="L498" s="27"/>
      <c r="M498" s="27"/>
      <c r="N498" s="27"/>
      <c r="O498" s="27"/>
      <c r="P498" s="27"/>
      <c r="Q498" s="27"/>
      <c r="R498" s="27"/>
      <c r="S498" s="27"/>
      <c r="T498" s="27"/>
    </row>
    <row r="499" spans="1:20" ht="13.5" customHeight="1">
      <c r="A499" s="27"/>
      <c r="B499" s="27"/>
      <c r="C499" s="27"/>
      <c r="D499" s="113"/>
      <c r="E499" s="119"/>
      <c r="F499" s="27"/>
      <c r="G499" s="114"/>
      <c r="H499" s="116"/>
      <c r="I499" s="27"/>
      <c r="J499" s="27"/>
      <c r="K499" s="27"/>
      <c r="L499" s="27"/>
      <c r="M499" s="27"/>
      <c r="N499" s="27"/>
      <c r="O499" s="27"/>
      <c r="P499" s="27"/>
      <c r="Q499" s="27"/>
      <c r="R499" s="27"/>
      <c r="S499" s="27"/>
      <c r="T499" s="27"/>
    </row>
    <row r="500" spans="1:20" ht="13.5" customHeight="1">
      <c r="A500" s="27"/>
      <c r="B500" s="27"/>
      <c r="C500" s="27"/>
      <c r="D500" s="113"/>
      <c r="E500" s="119"/>
      <c r="F500" s="27"/>
      <c r="G500" s="114"/>
      <c r="H500" s="116"/>
      <c r="I500" s="27"/>
      <c r="J500" s="27"/>
      <c r="K500" s="27"/>
      <c r="L500" s="27"/>
      <c r="M500" s="27"/>
      <c r="N500" s="27"/>
      <c r="O500" s="27"/>
      <c r="P500" s="27"/>
      <c r="Q500" s="27"/>
      <c r="R500" s="27"/>
      <c r="S500" s="27"/>
      <c r="T500" s="27"/>
    </row>
    <row r="501" spans="1:20" ht="13.5" customHeight="1">
      <c r="A501" s="27"/>
      <c r="B501" s="27"/>
      <c r="C501" s="27"/>
      <c r="D501" s="113"/>
      <c r="E501" s="119"/>
      <c r="F501" s="27"/>
      <c r="G501" s="114"/>
      <c r="H501" s="116"/>
      <c r="I501" s="27"/>
      <c r="J501" s="27"/>
      <c r="K501" s="27"/>
      <c r="L501" s="27"/>
      <c r="M501" s="27"/>
      <c r="N501" s="27"/>
      <c r="O501" s="27"/>
      <c r="P501" s="27"/>
      <c r="Q501" s="27"/>
      <c r="R501" s="27"/>
      <c r="S501" s="27"/>
      <c r="T501" s="27"/>
    </row>
    <row r="502" spans="1:20" ht="13.5" customHeight="1">
      <c r="A502" s="27"/>
      <c r="B502" s="27"/>
      <c r="C502" s="27"/>
      <c r="D502" s="113"/>
      <c r="E502" s="119"/>
      <c r="F502" s="27"/>
      <c r="G502" s="114"/>
      <c r="H502" s="116"/>
      <c r="I502" s="27"/>
      <c r="J502" s="27"/>
      <c r="K502" s="27"/>
      <c r="L502" s="27"/>
      <c r="M502" s="27"/>
      <c r="N502" s="27"/>
      <c r="O502" s="27"/>
      <c r="P502" s="27"/>
      <c r="Q502" s="27"/>
      <c r="R502" s="27"/>
      <c r="S502" s="27"/>
      <c r="T502" s="27"/>
    </row>
    <row r="503" spans="1:20" ht="13.5" customHeight="1">
      <c r="A503" s="27"/>
      <c r="B503" s="27"/>
      <c r="C503" s="27"/>
      <c r="D503" s="113"/>
      <c r="E503" s="119"/>
      <c r="F503" s="27"/>
      <c r="G503" s="114"/>
      <c r="H503" s="116"/>
      <c r="I503" s="27"/>
      <c r="J503" s="27"/>
      <c r="K503" s="27"/>
      <c r="L503" s="27"/>
      <c r="M503" s="27"/>
      <c r="N503" s="27"/>
      <c r="O503" s="27"/>
      <c r="P503" s="27"/>
      <c r="Q503" s="27"/>
      <c r="R503" s="27"/>
      <c r="S503" s="27"/>
      <c r="T503" s="27"/>
    </row>
    <row r="504" spans="1:20" ht="13.5" customHeight="1">
      <c r="A504" s="27"/>
      <c r="B504" s="27"/>
      <c r="C504" s="27"/>
      <c r="D504" s="113"/>
      <c r="E504" s="119"/>
      <c r="F504" s="27"/>
      <c r="G504" s="114"/>
      <c r="H504" s="116"/>
      <c r="I504" s="27"/>
      <c r="J504" s="27"/>
      <c r="K504" s="27"/>
      <c r="L504" s="27"/>
      <c r="M504" s="27"/>
      <c r="N504" s="27"/>
      <c r="O504" s="27"/>
      <c r="P504" s="27"/>
      <c r="Q504" s="27"/>
      <c r="R504" s="27"/>
      <c r="S504" s="27"/>
      <c r="T504" s="27"/>
    </row>
    <row r="505" spans="1:20" ht="13.5" customHeight="1">
      <c r="A505" s="27"/>
      <c r="B505" s="27"/>
      <c r="C505" s="27"/>
      <c r="D505" s="113"/>
      <c r="E505" s="119"/>
      <c r="F505" s="27"/>
      <c r="G505" s="114"/>
      <c r="H505" s="116"/>
      <c r="I505" s="27"/>
      <c r="J505" s="27"/>
      <c r="K505" s="27"/>
      <c r="L505" s="27"/>
      <c r="M505" s="27"/>
      <c r="N505" s="27"/>
      <c r="O505" s="27"/>
      <c r="P505" s="27"/>
      <c r="Q505" s="27"/>
      <c r="R505" s="27"/>
      <c r="S505" s="27"/>
      <c r="T505" s="27"/>
    </row>
    <row r="506" spans="1:20" ht="13.5" customHeight="1">
      <c r="A506" s="27"/>
      <c r="B506" s="27"/>
      <c r="C506" s="27"/>
      <c r="D506" s="113"/>
      <c r="E506" s="119"/>
      <c r="F506" s="27"/>
      <c r="G506" s="114"/>
      <c r="H506" s="116"/>
      <c r="I506" s="27"/>
      <c r="J506" s="27"/>
      <c r="K506" s="27"/>
      <c r="L506" s="27"/>
      <c r="M506" s="27"/>
      <c r="N506" s="27"/>
      <c r="O506" s="27"/>
      <c r="P506" s="27"/>
      <c r="Q506" s="27"/>
      <c r="R506" s="27"/>
      <c r="S506" s="27"/>
      <c r="T506" s="27"/>
    </row>
    <row r="507" spans="1:20" ht="13.5" customHeight="1">
      <c r="A507" s="27"/>
      <c r="B507" s="27"/>
      <c r="C507" s="27"/>
      <c r="D507" s="113"/>
      <c r="E507" s="119"/>
      <c r="F507" s="27"/>
      <c r="G507" s="114"/>
      <c r="H507" s="116"/>
      <c r="I507" s="27"/>
      <c r="J507" s="27"/>
      <c r="K507" s="27"/>
      <c r="L507" s="27"/>
      <c r="M507" s="27"/>
      <c r="N507" s="27"/>
      <c r="O507" s="27"/>
      <c r="P507" s="27"/>
      <c r="Q507" s="27"/>
      <c r="R507" s="27"/>
      <c r="S507" s="27"/>
      <c r="T507" s="27"/>
    </row>
    <row r="508" spans="1:20" ht="13.5" customHeight="1">
      <c r="A508" s="27"/>
      <c r="B508" s="27"/>
      <c r="C508" s="27"/>
      <c r="D508" s="113"/>
      <c r="E508" s="119"/>
      <c r="F508" s="27"/>
      <c r="G508" s="114"/>
      <c r="H508" s="116"/>
      <c r="I508" s="27"/>
      <c r="J508" s="27"/>
      <c r="K508" s="27"/>
      <c r="L508" s="27"/>
      <c r="M508" s="27"/>
      <c r="N508" s="27"/>
      <c r="O508" s="27"/>
      <c r="P508" s="27"/>
      <c r="Q508" s="27"/>
      <c r="R508" s="27"/>
      <c r="S508" s="27"/>
      <c r="T508" s="27"/>
    </row>
    <row r="509" spans="1:20" ht="13.5" customHeight="1">
      <c r="A509" s="27"/>
      <c r="B509" s="27"/>
      <c r="C509" s="27"/>
      <c r="D509" s="113"/>
      <c r="E509" s="119"/>
      <c r="F509" s="27"/>
      <c r="G509" s="114"/>
      <c r="H509" s="116"/>
      <c r="I509" s="27"/>
      <c r="J509" s="27"/>
      <c r="K509" s="27"/>
      <c r="L509" s="27"/>
      <c r="M509" s="27"/>
      <c r="N509" s="27"/>
      <c r="O509" s="27"/>
      <c r="P509" s="27"/>
      <c r="Q509" s="27"/>
      <c r="R509" s="27"/>
      <c r="S509" s="27"/>
      <c r="T509" s="27"/>
    </row>
    <row r="510" spans="1:20" ht="13.5" customHeight="1">
      <c r="A510" s="27"/>
      <c r="B510" s="27"/>
      <c r="C510" s="27"/>
      <c r="D510" s="113"/>
      <c r="E510" s="119"/>
      <c r="F510" s="27"/>
      <c r="G510" s="114"/>
      <c r="H510" s="116"/>
      <c r="I510" s="27"/>
      <c r="J510" s="27"/>
      <c r="K510" s="27"/>
      <c r="L510" s="27"/>
      <c r="M510" s="27"/>
      <c r="N510" s="27"/>
      <c r="O510" s="27"/>
      <c r="P510" s="27"/>
      <c r="Q510" s="27"/>
      <c r="R510" s="27"/>
      <c r="S510" s="27"/>
      <c r="T510" s="27"/>
    </row>
    <row r="511" spans="1:20" ht="13.5" customHeight="1">
      <c r="A511" s="27"/>
      <c r="B511" s="27"/>
      <c r="C511" s="27"/>
      <c r="D511" s="113"/>
      <c r="E511" s="119"/>
      <c r="F511" s="27"/>
      <c r="G511" s="114"/>
      <c r="H511" s="116"/>
      <c r="I511" s="27"/>
      <c r="J511" s="27"/>
      <c r="K511" s="27"/>
      <c r="L511" s="27"/>
      <c r="M511" s="27"/>
      <c r="N511" s="27"/>
      <c r="O511" s="27"/>
      <c r="P511" s="27"/>
      <c r="Q511" s="27"/>
      <c r="R511" s="27"/>
      <c r="S511" s="27"/>
      <c r="T511" s="27"/>
    </row>
    <row r="512" spans="1:20" ht="13.5" customHeight="1">
      <c r="A512" s="27"/>
      <c r="B512" s="27"/>
      <c r="C512" s="27"/>
      <c r="D512" s="113"/>
      <c r="E512" s="119"/>
      <c r="F512" s="27"/>
      <c r="G512" s="114"/>
      <c r="H512" s="116"/>
      <c r="I512" s="27"/>
      <c r="J512" s="27"/>
      <c r="K512" s="27"/>
      <c r="L512" s="27"/>
      <c r="M512" s="27"/>
      <c r="N512" s="27"/>
      <c r="O512" s="27"/>
      <c r="P512" s="27"/>
      <c r="Q512" s="27"/>
      <c r="R512" s="27"/>
      <c r="S512" s="27"/>
      <c r="T512" s="27"/>
    </row>
    <row r="513" spans="1:20" ht="13.5" customHeight="1">
      <c r="A513" s="27"/>
      <c r="B513" s="27"/>
      <c r="C513" s="27"/>
      <c r="D513" s="113"/>
      <c r="E513" s="119"/>
      <c r="F513" s="27"/>
      <c r="G513" s="114"/>
      <c r="H513" s="116"/>
      <c r="I513" s="27"/>
      <c r="J513" s="27"/>
      <c r="K513" s="27"/>
      <c r="L513" s="27"/>
      <c r="M513" s="27"/>
      <c r="N513" s="27"/>
      <c r="O513" s="27"/>
      <c r="P513" s="27"/>
      <c r="Q513" s="27"/>
      <c r="R513" s="27"/>
      <c r="S513" s="27"/>
      <c r="T513" s="27"/>
    </row>
    <row r="514" spans="1:20" ht="13.5" customHeight="1">
      <c r="A514" s="27"/>
      <c r="B514" s="27"/>
      <c r="C514" s="27"/>
      <c r="D514" s="113"/>
      <c r="E514" s="119"/>
      <c r="F514" s="27"/>
      <c r="G514" s="114"/>
      <c r="H514" s="116"/>
      <c r="I514" s="27"/>
      <c r="J514" s="27"/>
      <c r="K514" s="27"/>
      <c r="L514" s="27"/>
      <c r="M514" s="27"/>
      <c r="N514" s="27"/>
      <c r="O514" s="27"/>
      <c r="P514" s="27"/>
      <c r="Q514" s="27"/>
      <c r="R514" s="27"/>
      <c r="S514" s="27"/>
      <c r="T514" s="27"/>
    </row>
    <row r="515" spans="1:20" ht="13.5" customHeight="1">
      <c r="A515" s="27"/>
      <c r="B515" s="27"/>
      <c r="C515" s="27"/>
      <c r="D515" s="113"/>
      <c r="E515" s="119"/>
      <c r="F515" s="27"/>
      <c r="G515" s="114"/>
      <c r="H515" s="116"/>
      <c r="I515" s="27"/>
      <c r="J515" s="27"/>
      <c r="K515" s="27"/>
      <c r="L515" s="27"/>
      <c r="M515" s="27"/>
      <c r="N515" s="27"/>
      <c r="O515" s="27"/>
      <c r="P515" s="27"/>
      <c r="Q515" s="27"/>
      <c r="R515" s="27"/>
      <c r="S515" s="27"/>
      <c r="T515" s="27"/>
    </row>
    <row r="516" spans="1:20" ht="13.5" customHeight="1">
      <c r="A516" s="27"/>
      <c r="B516" s="27"/>
      <c r="C516" s="27"/>
      <c r="D516" s="113"/>
      <c r="E516" s="119"/>
      <c r="F516" s="27"/>
      <c r="G516" s="114"/>
      <c r="H516" s="116"/>
      <c r="I516" s="27"/>
      <c r="J516" s="27"/>
      <c r="K516" s="27"/>
      <c r="L516" s="27"/>
      <c r="M516" s="27"/>
      <c r="N516" s="27"/>
      <c r="O516" s="27"/>
      <c r="P516" s="27"/>
      <c r="Q516" s="27"/>
      <c r="R516" s="27"/>
      <c r="S516" s="27"/>
      <c r="T516" s="27"/>
    </row>
    <row r="517" spans="1:20" ht="13.5" customHeight="1">
      <c r="A517" s="27"/>
      <c r="B517" s="27"/>
      <c r="C517" s="27"/>
      <c r="D517" s="113"/>
      <c r="E517" s="119"/>
      <c r="F517" s="27"/>
      <c r="G517" s="114"/>
      <c r="H517" s="116"/>
      <c r="I517" s="27"/>
      <c r="J517" s="27"/>
      <c r="K517" s="27"/>
      <c r="L517" s="27"/>
      <c r="M517" s="27"/>
      <c r="N517" s="27"/>
      <c r="O517" s="27"/>
      <c r="P517" s="27"/>
      <c r="Q517" s="27"/>
      <c r="R517" s="27"/>
      <c r="S517" s="27"/>
      <c r="T517" s="27"/>
    </row>
    <row r="518" spans="1:20" ht="13.5" customHeight="1">
      <c r="A518" s="27"/>
      <c r="B518" s="27"/>
      <c r="C518" s="27"/>
      <c r="D518" s="113"/>
      <c r="E518" s="119"/>
      <c r="F518" s="27"/>
      <c r="G518" s="114"/>
      <c r="H518" s="116"/>
      <c r="I518" s="27"/>
      <c r="J518" s="27"/>
      <c r="K518" s="27"/>
      <c r="L518" s="27"/>
      <c r="M518" s="27"/>
      <c r="N518" s="27"/>
      <c r="O518" s="27"/>
      <c r="P518" s="27"/>
      <c r="Q518" s="27"/>
      <c r="R518" s="27"/>
      <c r="S518" s="27"/>
      <c r="T518" s="27"/>
    </row>
    <row r="519" spans="1:20" ht="13.5" customHeight="1">
      <c r="A519" s="27"/>
      <c r="B519" s="27"/>
      <c r="C519" s="27"/>
      <c r="D519" s="113"/>
      <c r="E519" s="119"/>
      <c r="F519" s="27"/>
      <c r="G519" s="114"/>
      <c r="H519" s="116"/>
      <c r="I519" s="27"/>
      <c r="J519" s="27"/>
      <c r="K519" s="27"/>
      <c r="L519" s="27"/>
      <c r="M519" s="27"/>
      <c r="N519" s="27"/>
      <c r="O519" s="27"/>
      <c r="P519" s="27"/>
      <c r="Q519" s="27"/>
      <c r="R519" s="27"/>
      <c r="S519" s="27"/>
      <c r="T519" s="27"/>
    </row>
    <row r="520" spans="1:20" ht="13.5" customHeight="1">
      <c r="A520" s="27"/>
      <c r="B520" s="27"/>
      <c r="C520" s="27"/>
      <c r="D520" s="113"/>
      <c r="E520" s="119"/>
      <c r="F520" s="27"/>
      <c r="G520" s="114"/>
      <c r="H520" s="116"/>
      <c r="I520" s="27"/>
      <c r="J520" s="27"/>
      <c r="K520" s="27"/>
      <c r="L520" s="27"/>
      <c r="M520" s="27"/>
      <c r="N520" s="27"/>
      <c r="O520" s="27"/>
      <c r="P520" s="27"/>
      <c r="Q520" s="27"/>
      <c r="R520" s="27"/>
      <c r="S520" s="27"/>
      <c r="T520" s="27"/>
    </row>
    <row r="521" spans="1:20" ht="13.5" customHeight="1">
      <c r="A521" s="27"/>
      <c r="B521" s="27"/>
      <c r="C521" s="27"/>
      <c r="D521" s="113"/>
      <c r="E521" s="119"/>
      <c r="F521" s="27"/>
      <c r="G521" s="114"/>
      <c r="H521" s="116"/>
      <c r="I521" s="27"/>
      <c r="J521" s="27"/>
      <c r="K521" s="27"/>
      <c r="L521" s="27"/>
      <c r="M521" s="27"/>
      <c r="N521" s="27"/>
      <c r="O521" s="27"/>
      <c r="P521" s="27"/>
      <c r="Q521" s="27"/>
      <c r="R521" s="27"/>
      <c r="S521" s="27"/>
      <c r="T521" s="27"/>
    </row>
    <row r="522" spans="1:20" ht="13.5" customHeight="1">
      <c r="A522" s="27"/>
      <c r="B522" s="27"/>
      <c r="C522" s="27"/>
      <c r="D522" s="113"/>
      <c r="E522" s="119"/>
      <c r="F522" s="27"/>
      <c r="G522" s="114"/>
      <c r="H522" s="116"/>
      <c r="I522" s="27"/>
      <c r="J522" s="27"/>
      <c r="K522" s="27"/>
      <c r="L522" s="27"/>
      <c r="M522" s="27"/>
      <c r="N522" s="27"/>
      <c r="O522" s="27"/>
      <c r="P522" s="27"/>
      <c r="Q522" s="27"/>
      <c r="R522" s="27"/>
      <c r="S522" s="27"/>
      <c r="T522" s="27"/>
    </row>
    <row r="523" spans="1:20" ht="13.5" customHeight="1">
      <c r="A523" s="27"/>
      <c r="B523" s="27"/>
      <c r="C523" s="27"/>
      <c r="D523" s="113"/>
      <c r="E523" s="119"/>
      <c r="F523" s="27"/>
      <c r="G523" s="114"/>
      <c r="H523" s="116"/>
      <c r="I523" s="27"/>
      <c r="J523" s="27"/>
      <c r="K523" s="27"/>
      <c r="L523" s="27"/>
      <c r="M523" s="27"/>
      <c r="N523" s="27"/>
      <c r="O523" s="27"/>
      <c r="P523" s="27"/>
      <c r="Q523" s="27"/>
      <c r="R523" s="27"/>
      <c r="S523" s="27"/>
      <c r="T523" s="27"/>
    </row>
    <row r="524" spans="1:20" ht="13.5" customHeight="1">
      <c r="A524" s="27"/>
      <c r="B524" s="27"/>
      <c r="C524" s="27"/>
      <c r="D524" s="113"/>
      <c r="E524" s="119"/>
      <c r="F524" s="27"/>
      <c r="G524" s="114"/>
      <c r="H524" s="116"/>
      <c r="I524" s="27"/>
      <c r="J524" s="27"/>
      <c r="K524" s="27"/>
      <c r="L524" s="27"/>
      <c r="M524" s="27"/>
      <c r="N524" s="27"/>
      <c r="O524" s="27"/>
      <c r="P524" s="27"/>
      <c r="Q524" s="27"/>
      <c r="R524" s="27"/>
      <c r="S524" s="27"/>
      <c r="T524" s="27"/>
    </row>
    <row r="525" spans="1:20" ht="13.5" customHeight="1">
      <c r="A525" s="27"/>
      <c r="B525" s="27"/>
      <c r="C525" s="27"/>
      <c r="D525" s="113"/>
      <c r="E525" s="119"/>
      <c r="F525" s="27"/>
      <c r="G525" s="114"/>
      <c r="H525" s="116"/>
      <c r="I525" s="27"/>
      <c r="J525" s="27"/>
      <c r="K525" s="27"/>
      <c r="L525" s="27"/>
      <c r="M525" s="27"/>
      <c r="N525" s="27"/>
      <c r="O525" s="27"/>
      <c r="P525" s="27"/>
      <c r="Q525" s="27"/>
      <c r="R525" s="27"/>
      <c r="S525" s="27"/>
      <c r="T525" s="27"/>
    </row>
    <row r="526" spans="1:20" ht="13.5" customHeight="1">
      <c r="A526" s="27"/>
      <c r="B526" s="27"/>
      <c r="C526" s="27"/>
      <c r="D526" s="113"/>
      <c r="E526" s="119"/>
      <c r="F526" s="27"/>
      <c r="G526" s="114"/>
      <c r="H526" s="116"/>
      <c r="I526" s="27"/>
      <c r="J526" s="27"/>
      <c r="K526" s="27"/>
      <c r="L526" s="27"/>
      <c r="M526" s="27"/>
      <c r="N526" s="27"/>
      <c r="O526" s="27"/>
      <c r="P526" s="27"/>
      <c r="Q526" s="27"/>
      <c r="R526" s="27"/>
      <c r="S526" s="27"/>
      <c r="T526" s="27"/>
    </row>
    <row r="527" spans="1:20" ht="13.5" customHeight="1">
      <c r="A527" s="27"/>
      <c r="B527" s="27"/>
      <c r="C527" s="27"/>
      <c r="D527" s="113"/>
      <c r="E527" s="119"/>
      <c r="F527" s="27"/>
      <c r="G527" s="114"/>
      <c r="H527" s="116"/>
      <c r="I527" s="27"/>
      <c r="J527" s="27"/>
      <c r="K527" s="27"/>
      <c r="L527" s="27"/>
      <c r="M527" s="27"/>
      <c r="N527" s="27"/>
      <c r="O527" s="27"/>
      <c r="P527" s="27"/>
      <c r="Q527" s="27"/>
      <c r="R527" s="27"/>
      <c r="S527" s="27"/>
      <c r="T527" s="27"/>
    </row>
    <row r="528" spans="1:20" ht="13.5" customHeight="1">
      <c r="A528" s="27"/>
      <c r="B528" s="27"/>
      <c r="C528" s="27"/>
      <c r="D528" s="113"/>
      <c r="E528" s="119"/>
      <c r="F528" s="27"/>
      <c r="G528" s="114"/>
      <c r="H528" s="116"/>
      <c r="I528" s="27"/>
      <c r="J528" s="27"/>
      <c r="K528" s="27"/>
      <c r="L528" s="27"/>
      <c r="M528" s="27"/>
      <c r="N528" s="27"/>
      <c r="O528" s="27"/>
      <c r="P528" s="27"/>
      <c r="Q528" s="27"/>
      <c r="R528" s="27"/>
      <c r="S528" s="27"/>
      <c r="T528" s="27"/>
    </row>
    <row r="529" spans="1:20" ht="13.5" customHeight="1">
      <c r="A529" s="27"/>
      <c r="B529" s="27"/>
      <c r="C529" s="27"/>
      <c r="D529" s="113"/>
      <c r="E529" s="119"/>
      <c r="F529" s="27"/>
      <c r="G529" s="114"/>
      <c r="H529" s="116"/>
      <c r="I529" s="27"/>
      <c r="J529" s="27"/>
      <c r="K529" s="27"/>
      <c r="L529" s="27"/>
      <c r="M529" s="27"/>
      <c r="N529" s="27"/>
      <c r="O529" s="27"/>
      <c r="P529" s="27"/>
      <c r="Q529" s="27"/>
      <c r="R529" s="27"/>
      <c r="S529" s="27"/>
      <c r="T529" s="27"/>
    </row>
    <row r="530" spans="1:20" ht="13.5" customHeight="1">
      <c r="A530" s="27"/>
      <c r="B530" s="27"/>
      <c r="C530" s="27"/>
      <c r="D530" s="113"/>
      <c r="E530" s="119"/>
      <c r="F530" s="27"/>
      <c r="G530" s="114"/>
      <c r="H530" s="116"/>
      <c r="I530" s="27"/>
      <c r="J530" s="27"/>
      <c r="K530" s="27"/>
      <c r="L530" s="27"/>
      <c r="M530" s="27"/>
      <c r="N530" s="27"/>
      <c r="O530" s="27"/>
      <c r="P530" s="27"/>
      <c r="Q530" s="27"/>
      <c r="R530" s="27"/>
      <c r="S530" s="27"/>
      <c r="T530" s="27"/>
    </row>
    <row r="531" spans="1:20" ht="13.5" customHeight="1">
      <c r="A531" s="27"/>
      <c r="B531" s="27"/>
      <c r="C531" s="27"/>
      <c r="D531" s="113"/>
      <c r="E531" s="119"/>
      <c r="F531" s="27"/>
      <c r="G531" s="114"/>
      <c r="H531" s="116"/>
      <c r="I531" s="27"/>
      <c r="J531" s="27"/>
      <c r="K531" s="27"/>
      <c r="L531" s="27"/>
      <c r="M531" s="27"/>
      <c r="N531" s="27"/>
      <c r="O531" s="27"/>
      <c r="P531" s="27"/>
      <c r="Q531" s="27"/>
      <c r="R531" s="27"/>
      <c r="S531" s="27"/>
      <c r="T531" s="27"/>
    </row>
    <row r="532" spans="1:20" ht="13.5" customHeight="1">
      <c r="A532" s="27"/>
      <c r="B532" s="27"/>
      <c r="C532" s="27"/>
      <c r="D532" s="113"/>
      <c r="E532" s="119"/>
      <c r="F532" s="27"/>
      <c r="G532" s="114"/>
      <c r="H532" s="116"/>
      <c r="I532" s="27"/>
      <c r="J532" s="27"/>
      <c r="K532" s="27"/>
      <c r="L532" s="27"/>
      <c r="M532" s="27"/>
      <c r="N532" s="27"/>
      <c r="O532" s="27"/>
      <c r="P532" s="27"/>
      <c r="Q532" s="27"/>
      <c r="R532" s="27"/>
      <c r="S532" s="27"/>
      <c r="T532" s="27"/>
    </row>
    <row r="533" spans="1:20" ht="13.5" customHeight="1">
      <c r="A533" s="27"/>
      <c r="B533" s="27"/>
      <c r="C533" s="27"/>
      <c r="D533" s="113"/>
      <c r="E533" s="119"/>
      <c r="F533" s="27"/>
      <c r="G533" s="114"/>
      <c r="H533" s="116"/>
      <c r="I533" s="27"/>
      <c r="J533" s="27"/>
      <c r="K533" s="27"/>
      <c r="L533" s="27"/>
      <c r="M533" s="27"/>
      <c r="N533" s="27"/>
      <c r="O533" s="27"/>
      <c r="P533" s="27"/>
      <c r="Q533" s="27"/>
      <c r="R533" s="27"/>
      <c r="S533" s="27"/>
      <c r="T533" s="27"/>
    </row>
    <row r="534" spans="1:20" ht="13.5" customHeight="1">
      <c r="A534" s="27"/>
      <c r="B534" s="27"/>
      <c r="C534" s="27"/>
      <c r="D534" s="113"/>
      <c r="E534" s="119"/>
      <c r="F534" s="27"/>
      <c r="G534" s="114"/>
      <c r="H534" s="116"/>
      <c r="I534" s="27"/>
      <c r="J534" s="27"/>
      <c r="K534" s="27"/>
      <c r="L534" s="27"/>
      <c r="M534" s="27"/>
      <c r="N534" s="27"/>
      <c r="O534" s="27"/>
      <c r="P534" s="27"/>
      <c r="Q534" s="27"/>
      <c r="R534" s="27"/>
      <c r="S534" s="27"/>
      <c r="T534" s="27"/>
    </row>
    <row r="535" spans="1:20" ht="13.5" customHeight="1">
      <c r="A535" s="27"/>
      <c r="B535" s="27"/>
      <c r="C535" s="27"/>
      <c r="D535" s="113"/>
      <c r="E535" s="119"/>
      <c r="F535" s="27"/>
      <c r="G535" s="114"/>
      <c r="H535" s="116"/>
      <c r="I535" s="27"/>
      <c r="J535" s="27"/>
      <c r="K535" s="27"/>
      <c r="L535" s="27"/>
      <c r="M535" s="27"/>
      <c r="N535" s="27"/>
      <c r="O535" s="27"/>
      <c r="P535" s="27"/>
      <c r="Q535" s="27"/>
      <c r="R535" s="27"/>
      <c r="S535" s="27"/>
      <c r="T535" s="27"/>
    </row>
    <row r="536" spans="1:20" ht="13.5" customHeight="1">
      <c r="A536" s="27"/>
      <c r="B536" s="27"/>
      <c r="C536" s="27"/>
      <c r="D536" s="113"/>
      <c r="E536" s="119"/>
      <c r="F536" s="27"/>
      <c r="G536" s="114"/>
      <c r="H536" s="116"/>
      <c r="I536" s="27"/>
      <c r="J536" s="27"/>
      <c r="K536" s="27"/>
      <c r="L536" s="27"/>
      <c r="M536" s="27"/>
      <c r="N536" s="27"/>
      <c r="O536" s="27"/>
      <c r="P536" s="27"/>
      <c r="Q536" s="27"/>
      <c r="R536" s="27"/>
      <c r="S536" s="27"/>
      <c r="T536" s="27"/>
    </row>
    <row r="537" spans="1:20" ht="13.5" customHeight="1">
      <c r="A537" s="27"/>
      <c r="B537" s="27"/>
      <c r="C537" s="27"/>
      <c r="D537" s="113"/>
      <c r="E537" s="119"/>
      <c r="F537" s="27"/>
      <c r="G537" s="114"/>
      <c r="H537" s="116"/>
      <c r="I537" s="27"/>
      <c r="J537" s="27"/>
      <c r="K537" s="27"/>
      <c r="L537" s="27"/>
      <c r="M537" s="27"/>
      <c r="N537" s="27"/>
      <c r="O537" s="27"/>
      <c r="P537" s="27"/>
      <c r="Q537" s="27"/>
      <c r="R537" s="27"/>
      <c r="S537" s="27"/>
      <c r="T537" s="27"/>
    </row>
    <row r="538" spans="1:20" ht="13.5" customHeight="1">
      <c r="A538" s="27"/>
      <c r="B538" s="27"/>
      <c r="C538" s="27"/>
      <c r="D538" s="113"/>
      <c r="E538" s="119"/>
      <c r="F538" s="27"/>
      <c r="G538" s="114"/>
      <c r="H538" s="116"/>
      <c r="I538" s="27"/>
      <c r="J538" s="27"/>
      <c r="K538" s="27"/>
      <c r="L538" s="27"/>
      <c r="M538" s="27"/>
      <c r="N538" s="27"/>
      <c r="O538" s="27"/>
      <c r="P538" s="27"/>
      <c r="Q538" s="27"/>
      <c r="R538" s="27"/>
      <c r="S538" s="27"/>
      <c r="T538" s="27"/>
    </row>
    <row r="539" spans="1:20" ht="13.5" customHeight="1">
      <c r="A539" s="27"/>
      <c r="B539" s="27"/>
      <c r="C539" s="27"/>
      <c r="D539" s="113"/>
      <c r="E539" s="119"/>
      <c r="F539" s="27"/>
      <c r="G539" s="114"/>
      <c r="H539" s="116"/>
      <c r="I539" s="27"/>
      <c r="J539" s="27"/>
      <c r="K539" s="27"/>
      <c r="L539" s="27"/>
      <c r="M539" s="27"/>
      <c r="N539" s="27"/>
      <c r="O539" s="27"/>
      <c r="P539" s="27"/>
      <c r="Q539" s="27"/>
      <c r="R539" s="27"/>
      <c r="S539" s="27"/>
      <c r="T539" s="27"/>
    </row>
    <row r="540" spans="1:20" ht="13.5" customHeight="1">
      <c r="A540" s="27"/>
      <c r="B540" s="27"/>
      <c r="C540" s="27"/>
      <c r="D540" s="113"/>
      <c r="E540" s="119"/>
      <c r="F540" s="27"/>
      <c r="G540" s="114"/>
      <c r="H540" s="116"/>
      <c r="I540" s="27"/>
      <c r="J540" s="27"/>
      <c r="K540" s="27"/>
      <c r="L540" s="27"/>
      <c r="M540" s="27"/>
      <c r="N540" s="27"/>
      <c r="O540" s="27"/>
      <c r="P540" s="27"/>
      <c r="Q540" s="27"/>
      <c r="R540" s="27"/>
      <c r="S540" s="27"/>
      <c r="T540" s="27"/>
    </row>
    <row r="541" spans="1:20" ht="13.5" customHeight="1">
      <c r="A541" s="27"/>
      <c r="B541" s="27"/>
      <c r="C541" s="27"/>
      <c r="D541" s="113"/>
      <c r="E541" s="119"/>
      <c r="F541" s="27"/>
      <c r="G541" s="114"/>
      <c r="H541" s="116"/>
      <c r="I541" s="27"/>
      <c r="J541" s="27"/>
      <c r="K541" s="27"/>
      <c r="L541" s="27"/>
      <c r="M541" s="27"/>
      <c r="N541" s="27"/>
      <c r="O541" s="27"/>
      <c r="P541" s="27"/>
      <c r="Q541" s="27"/>
      <c r="R541" s="27"/>
      <c r="S541" s="27"/>
      <c r="T541" s="27"/>
    </row>
    <row r="542" spans="1:20" ht="13.5" customHeight="1">
      <c r="A542" s="27"/>
      <c r="B542" s="27"/>
      <c r="C542" s="27"/>
      <c r="D542" s="113"/>
      <c r="E542" s="119"/>
      <c r="F542" s="27"/>
      <c r="G542" s="114"/>
      <c r="H542" s="116"/>
      <c r="I542" s="27"/>
      <c r="J542" s="27"/>
      <c r="K542" s="27"/>
      <c r="L542" s="27"/>
      <c r="M542" s="27"/>
      <c r="N542" s="27"/>
      <c r="O542" s="27"/>
      <c r="P542" s="27"/>
      <c r="Q542" s="27"/>
      <c r="R542" s="27"/>
      <c r="S542" s="27"/>
      <c r="T542" s="27"/>
    </row>
    <row r="543" spans="1:20" ht="13.5" customHeight="1">
      <c r="A543" s="27"/>
      <c r="B543" s="27"/>
      <c r="C543" s="27"/>
      <c r="D543" s="113"/>
      <c r="E543" s="119"/>
      <c r="F543" s="27"/>
      <c r="G543" s="114"/>
      <c r="H543" s="116"/>
      <c r="I543" s="27"/>
      <c r="J543" s="27"/>
      <c r="K543" s="27"/>
      <c r="L543" s="27"/>
      <c r="M543" s="27"/>
      <c r="N543" s="27"/>
      <c r="O543" s="27"/>
      <c r="P543" s="27"/>
      <c r="Q543" s="27"/>
      <c r="R543" s="27"/>
      <c r="S543" s="27"/>
      <c r="T543" s="27"/>
    </row>
    <row r="544" spans="1:20" ht="13.5" customHeight="1">
      <c r="A544" s="27"/>
      <c r="B544" s="27"/>
      <c r="C544" s="27"/>
      <c r="D544" s="113"/>
      <c r="E544" s="119"/>
      <c r="F544" s="27"/>
      <c r="G544" s="114"/>
      <c r="H544" s="116"/>
      <c r="I544" s="27"/>
      <c r="J544" s="27"/>
      <c r="K544" s="27"/>
      <c r="L544" s="27"/>
      <c r="M544" s="27"/>
      <c r="N544" s="27"/>
      <c r="O544" s="27"/>
      <c r="P544" s="27"/>
      <c r="Q544" s="27"/>
      <c r="R544" s="27"/>
      <c r="S544" s="27"/>
      <c r="T544" s="27"/>
    </row>
    <row r="545" spans="1:20" ht="13.5" customHeight="1">
      <c r="A545" s="27"/>
      <c r="B545" s="27"/>
      <c r="C545" s="27"/>
      <c r="D545" s="113"/>
      <c r="E545" s="119"/>
      <c r="F545" s="27"/>
      <c r="G545" s="114"/>
      <c r="H545" s="116"/>
      <c r="I545" s="27"/>
      <c r="J545" s="27"/>
      <c r="K545" s="27"/>
      <c r="L545" s="27"/>
      <c r="M545" s="27"/>
      <c r="N545" s="27"/>
      <c r="O545" s="27"/>
      <c r="P545" s="27"/>
      <c r="Q545" s="27"/>
      <c r="R545" s="27"/>
      <c r="S545" s="27"/>
      <c r="T545" s="27"/>
    </row>
    <row r="546" spans="1:20" ht="13.5" customHeight="1">
      <c r="A546" s="27"/>
      <c r="B546" s="27"/>
      <c r="C546" s="27"/>
      <c r="D546" s="113"/>
      <c r="E546" s="119"/>
      <c r="F546" s="27"/>
      <c r="G546" s="114"/>
      <c r="H546" s="116"/>
      <c r="I546" s="27"/>
      <c r="J546" s="27"/>
      <c r="K546" s="27"/>
      <c r="L546" s="27"/>
      <c r="M546" s="27"/>
      <c r="N546" s="27"/>
      <c r="O546" s="27"/>
      <c r="P546" s="27"/>
      <c r="Q546" s="27"/>
      <c r="R546" s="27"/>
      <c r="S546" s="27"/>
      <c r="T546" s="27"/>
    </row>
    <row r="547" spans="1:20" ht="13.5" customHeight="1">
      <c r="A547" s="27"/>
      <c r="B547" s="27"/>
      <c r="C547" s="27"/>
      <c r="D547" s="113"/>
      <c r="E547" s="119"/>
      <c r="F547" s="27"/>
      <c r="G547" s="114"/>
      <c r="H547" s="116"/>
      <c r="I547" s="27"/>
      <c r="J547" s="27"/>
      <c r="K547" s="27"/>
      <c r="L547" s="27"/>
      <c r="M547" s="27"/>
      <c r="N547" s="27"/>
      <c r="O547" s="27"/>
      <c r="P547" s="27"/>
      <c r="Q547" s="27"/>
      <c r="R547" s="27"/>
      <c r="S547" s="27"/>
      <c r="T547" s="27"/>
    </row>
    <row r="548" spans="1:20" ht="13.5" customHeight="1">
      <c r="A548" s="27"/>
      <c r="B548" s="27"/>
      <c r="C548" s="27"/>
      <c r="D548" s="113"/>
      <c r="E548" s="119"/>
      <c r="F548" s="27"/>
      <c r="G548" s="114"/>
      <c r="H548" s="116"/>
      <c r="I548" s="27"/>
      <c r="J548" s="27"/>
      <c r="K548" s="27"/>
      <c r="L548" s="27"/>
      <c r="M548" s="27"/>
      <c r="N548" s="27"/>
      <c r="O548" s="27"/>
      <c r="P548" s="27"/>
      <c r="Q548" s="27"/>
      <c r="R548" s="27"/>
      <c r="S548" s="27"/>
      <c r="T548" s="27"/>
    </row>
    <row r="549" spans="1:20" ht="13.5" customHeight="1">
      <c r="A549" s="27"/>
      <c r="B549" s="27"/>
      <c r="C549" s="27"/>
      <c r="D549" s="113"/>
      <c r="E549" s="119"/>
      <c r="F549" s="27"/>
      <c r="G549" s="114"/>
      <c r="H549" s="116"/>
      <c r="I549" s="27"/>
      <c r="J549" s="27"/>
      <c r="K549" s="27"/>
      <c r="L549" s="27"/>
      <c r="M549" s="27"/>
      <c r="N549" s="27"/>
      <c r="O549" s="27"/>
      <c r="P549" s="27"/>
      <c r="Q549" s="27"/>
      <c r="R549" s="27"/>
      <c r="S549" s="27"/>
      <c r="T549" s="27"/>
    </row>
    <row r="550" spans="1:20" ht="13.5" customHeight="1">
      <c r="A550" s="27"/>
      <c r="B550" s="27"/>
      <c r="C550" s="27"/>
      <c r="D550" s="113"/>
      <c r="E550" s="119"/>
      <c r="F550" s="27"/>
      <c r="G550" s="114"/>
      <c r="H550" s="116"/>
      <c r="I550" s="27"/>
      <c r="J550" s="27"/>
      <c r="K550" s="27"/>
      <c r="L550" s="27"/>
      <c r="M550" s="27"/>
      <c r="N550" s="27"/>
      <c r="O550" s="27"/>
      <c r="P550" s="27"/>
      <c r="Q550" s="27"/>
      <c r="R550" s="27"/>
      <c r="S550" s="27"/>
      <c r="T550" s="27"/>
    </row>
    <row r="551" spans="1:20" ht="13.5" customHeight="1">
      <c r="A551" s="27"/>
      <c r="B551" s="27"/>
      <c r="C551" s="27"/>
      <c r="D551" s="113"/>
      <c r="E551" s="119"/>
      <c r="F551" s="27"/>
      <c r="G551" s="114"/>
      <c r="H551" s="116"/>
      <c r="I551" s="27"/>
      <c r="J551" s="27"/>
      <c r="K551" s="27"/>
      <c r="L551" s="27"/>
      <c r="M551" s="27"/>
      <c r="N551" s="27"/>
      <c r="O551" s="27"/>
      <c r="P551" s="27"/>
      <c r="Q551" s="27"/>
      <c r="R551" s="27"/>
      <c r="S551" s="27"/>
      <c r="T551" s="27"/>
    </row>
    <row r="552" spans="1:20" ht="13.5" customHeight="1">
      <c r="A552" s="27"/>
      <c r="B552" s="27"/>
      <c r="C552" s="27"/>
      <c r="D552" s="113"/>
      <c r="E552" s="119"/>
      <c r="F552" s="27"/>
      <c r="G552" s="114"/>
      <c r="H552" s="116"/>
      <c r="I552" s="27"/>
      <c r="J552" s="27"/>
      <c r="K552" s="27"/>
      <c r="L552" s="27"/>
      <c r="M552" s="27"/>
      <c r="N552" s="27"/>
      <c r="O552" s="27"/>
      <c r="P552" s="27"/>
      <c r="Q552" s="27"/>
      <c r="R552" s="27"/>
      <c r="S552" s="27"/>
      <c r="T552" s="27"/>
    </row>
    <row r="553" spans="1:20" ht="13.5" customHeight="1">
      <c r="A553" s="27"/>
      <c r="B553" s="27"/>
      <c r="C553" s="27"/>
      <c r="D553" s="113"/>
      <c r="E553" s="119"/>
      <c r="F553" s="27"/>
      <c r="G553" s="114"/>
      <c r="H553" s="116"/>
      <c r="I553" s="27"/>
      <c r="J553" s="27"/>
      <c r="K553" s="27"/>
      <c r="L553" s="27"/>
      <c r="M553" s="27"/>
      <c r="N553" s="27"/>
      <c r="O553" s="27"/>
      <c r="P553" s="27"/>
      <c r="Q553" s="27"/>
      <c r="R553" s="27"/>
      <c r="S553" s="27"/>
      <c r="T553" s="27"/>
    </row>
    <row r="554" spans="1:20" ht="13.5" customHeight="1">
      <c r="A554" s="27"/>
      <c r="B554" s="27"/>
      <c r="C554" s="27"/>
      <c r="D554" s="113"/>
      <c r="E554" s="119"/>
      <c r="F554" s="27"/>
      <c r="G554" s="114"/>
      <c r="H554" s="116"/>
      <c r="I554" s="27"/>
      <c r="J554" s="27"/>
      <c r="K554" s="27"/>
      <c r="L554" s="27"/>
      <c r="M554" s="27"/>
      <c r="N554" s="27"/>
      <c r="O554" s="27"/>
      <c r="P554" s="27"/>
      <c r="Q554" s="27"/>
      <c r="R554" s="27"/>
      <c r="S554" s="27"/>
      <c r="T554" s="27"/>
    </row>
    <row r="555" spans="1:20" ht="13.5" customHeight="1">
      <c r="A555" s="27"/>
      <c r="B555" s="27"/>
      <c r="C555" s="27"/>
      <c r="D555" s="113"/>
      <c r="E555" s="119"/>
      <c r="F555" s="27"/>
      <c r="G555" s="114"/>
      <c r="H555" s="116"/>
      <c r="I555" s="27"/>
      <c r="J555" s="27"/>
      <c r="K555" s="27"/>
      <c r="L555" s="27"/>
      <c r="M555" s="27"/>
      <c r="N555" s="27"/>
      <c r="O555" s="27"/>
      <c r="P555" s="27"/>
      <c r="Q555" s="27"/>
      <c r="R555" s="27"/>
      <c r="S555" s="27"/>
      <c r="T555" s="27"/>
    </row>
    <row r="556" spans="1:20" ht="13.5" customHeight="1">
      <c r="A556" s="27"/>
      <c r="B556" s="27"/>
      <c r="C556" s="27"/>
      <c r="D556" s="113"/>
      <c r="E556" s="119"/>
      <c r="F556" s="27"/>
      <c r="G556" s="114"/>
      <c r="H556" s="116"/>
      <c r="I556" s="27"/>
      <c r="J556" s="27"/>
      <c r="K556" s="27"/>
      <c r="L556" s="27"/>
      <c r="M556" s="27"/>
      <c r="N556" s="27"/>
      <c r="O556" s="27"/>
      <c r="P556" s="27"/>
      <c r="Q556" s="27"/>
      <c r="R556" s="27"/>
      <c r="S556" s="27"/>
      <c r="T556" s="27"/>
    </row>
    <row r="557" spans="1:20" ht="13.5" customHeight="1">
      <c r="A557" s="27"/>
      <c r="B557" s="27"/>
      <c r="C557" s="27"/>
      <c r="D557" s="113"/>
      <c r="E557" s="119"/>
      <c r="F557" s="27"/>
      <c r="G557" s="114"/>
      <c r="H557" s="116"/>
      <c r="I557" s="27"/>
      <c r="J557" s="27"/>
      <c r="K557" s="27"/>
      <c r="L557" s="27"/>
      <c r="M557" s="27"/>
      <c r="N557" s="27"/>
      <c r="O557" s="27"/>
      <c r="P557" s="27"/>
      <c r="Q557" s="27"/>
      <c r="R557" s="27"/>
      <c r="S557" s="27"/>
      <c r="T557" s="27"/>
    </row>
    <row r="558" spans="1:20" ht="13.5" customHeight="1">
      <c r="A558" s="27"/>
      <c r="B558" s="27"/>
      <c r="C558" s="27"/>
      <c r="D558" s="113"/>
      <c r="E558" s="119"/>
      <c r="F558" s="27"/>
      <c r="G558" s="114"/>
      <c r="H558" s="116"/>
      <c r="I558" s="27"/>
      <c r="J558" s="27"/>
      <c r="K558" s="27"/>
      <c r="L558" s="27"/>
      <c r="M558" s="27"/>
      <c r="N558" s="27"/>
      <c r="O558" s="27"/>
      <c r="P558" s="27"/>
      <c r="Q558" s="27"/>
      <c r="R558" s="27"/>
      <c r="S558" s="27"/>
      <c r="T558" s="27"/>
    </row>
    <row r="559" spans="1:20" ht="13.5" customHeight="1">
      <c r="A559" s="27"/>
      <c r="B559" s="27"/>
      <c r="C559" s="27"/>
      <c r="D559" s="113"/>
      <c r="E559" s="119"/>
      <c r="F559" s="27"/>
      <c r="G559" s="114"/>
      <c r="H559" s="116"/>
      <c r="I559" s="27"/>
      <c r="J559" s="27"/>
      <c r="K559" s="27"/>
      <c r="L559" s="27"/>
      <c r="M559" s="27"/>
      <c r="N559" s="27"/>
      <c r="O559" s="27"/>
      <c r="P559" s="27"/>
      <c r="Q559" s="27"/>
      <c r="R559" s="27"/>
      <c r="S559" s="27"/>
      <c r="T559" s="27"/>
    </row>
    <row r="560" spans="1:20" ht="13.5" customHeight="1">
      <c r="A560" s="27"/>
      <c r="B560" s="27"/>
      <c r="C560" s="27"/>
      <c r="D560" s="113"/>
      <c r="E560" s="119"/>
      <c r="F560" s="27"/>
      <c r="G560" s="114"/>
      <c r="H560" s="116"/>
      <c r="I560" s="27"/>
      <c r="J560" s="27"/>
      <c r="K560" s="27"/>
      <c r="L560" s="27"/>
      <c r="M560" s="27"/>
      <c r="N560" s="27"/>
      <c r="O560" s="27"/>
      <c r="P560" s="27"/>
      <c r="Q560" s="27"/>
      <c r="R560" s="27"/>
      <c r="S560" s="27"/>
      <c r="T560" s="27"/>
    </row>
    <row r="561" spans="1:20" ht="13.5" customHeight="1">
      <c r="A561" s="27"/>
      <c r="B561" s="27"/>
      <c r="C561" s="27"/>
      <c r="D561" s="113"/>
      <c r="E561" s="119"/>
      <c r="F561" s="27"/>
      <c r="G561" s="114"/>
      <c r="H561" s="116"/>
      <c r="I561" s="27"/>
      <c r="J561" s="27"/>
      <c r="K561" s="27"/>
      <c r="L561" s="27"/>
      <c r="M561" s="27"/>
      <c r="N561" s="27"/>
      <c r="O561" s="27"/>
      <c r="P561" s="27"/>
      <c r="Q561" s="27"/>
      <c r="R561" s="27"/>
      <c r="S561" s="27"/>
      <c r="T561" s="27"/>
    </row>
    <row r="562" spans="1:20" ht="13.5" customHeight="1">
      <c r="A562" s="27"/>
      <c r="B562" s="27"/>
      <c r="C562" s="27"/>
      <c r="D562" s="113"/>
      <c r="E562" s="119"/>
      <c r="F562" s="27"/>
      <c r="G562" s="114"/>
      <c r="H562" s="116"/>
      <c r="I562" s="27"/>
      <c r="J562" s="27"/>
      <c r="K562" s="27"/>
      <c r="L562" s="27"/>
      <c r="M562" s="27"/>
      <c r="N562" s="27"/>
      <c r="O562" s="27"/>
      <c r="P562" s="27"/>
      <c r="Q562" s="27"/>
      <c r="R562" s="27"/>
      <c r="S562" s="27"/>
      <c r="T562" s="27"/>
    </row>
    <row r="563" spans="1:20" ht="13.5" customHeight="1">
      <c r="A563" s="27"/>
      <c r="B563" s="27"/>
      <c r="C563" s="27"/>
      <c r="D563" s="113"/>
      <c r="E563" s="119"/>
      <c r="F563" s="27"/>
      <c r="G563" s="114"/>
      <c r="H563" s="116"/>
      <c r="I563" s="27"/>
      <c r="J563" s="27"/>
      <c r="K563" s="27"/>
      <c r="L563" s="27"/>
      <c r="M563" s="27"/>
      <c r="N563" s="27"/>
      <c r="O563" s="27"/>
      <c r="P563" s="27"/>
      <c r="Q563" s="27"/>
      <c r="R563" s="27"/>
      <c r="S563" s="27"/>
      <c r="T563" s="27"/>
    </row>
    <row r="564" spans="1:20" ht="13.5" customHeight="1">
      <c r="A564" s="27"/>
      <c r="B564" s="27"/>
      <c r="C564" s="27"/>
      <c r="D564" s="113"/>
      <c r="E564" s="119"/>
      <c r="F564" s="27"/>
      <c r="G564" s="114"/>
      <c r="H564" s="116"/>
      <c r="I564" s="27"/>
      <c r="J564" s="27"/>
      <c r="K564" s="27"/>
      <c r="L564" s="27"/>
      <c r="M564" s="27"/>
      <c r="N564" s="27"/>
      <c r="O564" s="27"/>
      <c r="P564" s="27"/>
      <c r="Q564" s="27"/>
      <c r="R564" s="27"/>
      <c r="S564" s="27"/>
      <c r="T564" s="27"/>
    </row>
    <row r="565" spans="1:20" ht="13.5" customHeight="1">
      <c r="A565" s="27"/>
      <c r="B565" s="27"/>
      <c r="C565" s="27"/>
      <c r="D565" s="113"/>
      <c r="E565" s="119"/>
      <c r="F565" s="27"/>
      <c r="G565" s="114"/>
      <c r="H565" s="116"/>
      <c r="I565" s="27"/>
      <c r="J565" s="27"/>
      <c r="K565" s="27"/>
      <c r="L565" s="27"/>
      <c r="M565" s="27"/>
      <c r="N565" s="27"/>
      <c r="O565" s="27"/>
      <c r="P565" s="27"/>
      <c r="Q565" s="27"/>
      <c r="R565" s="27"/>
      <c r="S565" s="27"/>
      <c r="T565" s="27"/>
    </row>
    <row r="566" spans="1:20" ht="13.5" customHeight="1">
      <c r="A566" s="27"/>
      <c r="B566" s="27"/>
      <c r="C566" s="27"/>
      <c r="D566" s="113"/>
      <c r="E566" s="119"/>
      <c r="F566" s="27"/>
      <c r="G566" s="114"/>
      <c r="H566" s="116"/>
      <c r="I566" s="27"/>
      <c r="J566" s="27"/>
      <c r="K566" s="27"/>
      <c r="L566" s="27"/>
      <c r="M566" s="27"/>
      <c r="N566" s="27"/>
      <c r="O566" s="27"/>
      <c r="P566" s="27"/>
      <c r="Q566" s="27"/>
      <c r="R566" s="27"/>
      <c r="S566" s="27"/>
      <c r="T566" s="27"/>
    </row>
    <row r="567" spans="1:20" ht="13.5" customHeight="1">
      <c r="A567" s="27"/>
      <c r="B567" s="27"/>
      <c r="C567" s="27"/>
      <c r="D567" s="113"/>
      <c r="E567" s="119"/>
      <c r="F567" s="27"/>
      <c r="G567" s="114"/>
      <c r="H567" s="116"/>
      <c r="I567" s="27"/>
      <c r="J567" s="27"/>
      <c r="K567" s="27"/>
      <c r="L567" s="27"/>
      <c r="M567" s="27"/>
      <c r="N567" s="27"/>
      <c r="O567" s="27"/>
      <c r="P567" s="27"/>
      <c r="Q567" s="27"/>
      <c r="R567" s="27"/>
      <c r="S567" s="27"/>
      <c r="T567" s="27"/>
    </row>
    <row r="568" spans="1:20" ht="13.5" customHeight="1">
      <c r="A568" s="27"/>
      <c r="B568" s="27"/>
      <c r="C568" s="27"/>
      <c r="D568" s="113"/>
      <c r="E568" s="119"/>
      <c r="F568" s="27"/>
      <c r="G568" s="114"/>
      <c r="H568" s="116"/>
      <c r="I568" s="27"/>
      <c r="J568" s="27"/>
      <c r="K568" s="27"/>
      <c r="L568" s="27"/>
      <c r="M568" s="27"/>
      <c r="N568" s="27"/>
      <c r="O568" s="27"/>
      <c r="P568" s="27"/>
      <c r="Q568" s="27"/>
      <c r="R568" s="27"/>
      <c r="S568" s="27"/>
      <c r="T568" s="27"/>
    </row>
    <row r="569" spans="1:20" ht="13.5" customHeight="1">
      <c r="A569" s="27"/>
      <c r="B569" s="27"/>
      <c r="C569" s="27"/>
      <c r="D569" s="113"/>
      <c r="E569" s="119"/>
      <c r="F569" s="27"/>
      <c r="G569" s="114"/>
      <c r="H569" s="116"/>
      <c r="I569" s="27"/>
      <c r="J569" s="27"/>
      <c r="K569" s="27"/>
      <c r="L569" s="27"/>
      <c r="M569" s="27"/>
      <c r="N569" s="27"/>
      <c r="O569" s="27"/>
      <c r="P569" s="27"/>
      <c r="Q569" s="27"/>
      <c r="R569" s="27"/>
      <c r="S569" s="27"/>
      <c r="T569" s="27"/>
    </row>
    <row r="570" spans="1:20" ht="13.5" customHeight="1">
      <c r="A570" s="27"/>
      <c r="B570" s="27"/>
      <c r="C570" s="27"/>
      <c r="D570" s="113"/>
      <c r="E570" s="119"/>
      <c r="F570" s="27"/>
      <c r="G570" s="114"/>
      <c r="H570" s="116"/>
      <c r="I570" s="27"/>
      <c r="J570" s="27"/>
      <c r="K570" s="27"/>
      <c r="L570" s="27"/>
      <c r="M570" s="27"/>
      <c r="N570" s="27"/>
      <c r="O570" s="27"/>
      <c r="P570" s="27"/>
      <c r="Q570" s="27"/>
      <c r="R570" s="27"/>
      <c r="S570" s="27"/>
      <c r="T570" s="27"/>
    </row>
    <row r="571" spans="1:20" ht="13.5" customHeight="1">
      <c r="A571" s="27"/>
      <c r="B571" s="27"/>
      <c r="C571" s="27"/>
      <c r="D571" s="113"/>
      <c r="E571" s="119"/>
      <c r="F571" s="27"/>
      <c r="G571" s="114"/>
      <c r="H571" s="116"/>
      <c r="I571" s="27"/>
      <c r="J571" s="27"/>
      <c r="K571" s="27"/>
      <c r="L571" s="27"/>
      <c r="M571" s="27"/>
      <c r="N571" s="27"/>
      <c r="O571" s="27"/>
      <c r="P571" s="27"/>
      <c r="Q571" s="27"/>
      <c r="R571" s="27"/>
      <c r="S571" s="27"/>
      <c r="T571" s="27"/>
    </row>
    <row r="572" spans="1:20" ht="13.5" customHeight="1">
      <c r="A572" s="27"/>
      <c r="B572" s="27"/>
      <c r="C572" s="27"/>
      <c r="D572" s="113"/>
      <c r="E572" s="119"/>
      <c r="F572" s="27"/>
      <c r="G572" s="114"/>
      <c r="H572" s="116"/>
      <c r="I572" s="27"/>
      <c r="J572" s="27"/>
      <c r="K572" s="27"/>
      <c r="L572" s="27"/>
      <c r="M572" s="27"/>
      <c r="N572" s="27"/>
      <c r="O572" s="27"/>
      <c r="P572" s="27"/>
      <c r="Q572" s="27"/>
      <c r="R572" s="27"/>
      <c r="S572" s="27"/>
      <c r="T572" s="27"/>
    </row>
    <row r="573" spans="1:20" ht="13.5" customHeight="1">
      <c r="A573" s="27"/>
      <c r="B573" s="27"/>
      <c r="C573" s="27"/>
      <c r="D573" s="113"/>
      <c r="E573" s="119"/>
      <c r="F573" s="27"/>
      <c r="G573" s="114"/>
      <c r="H573" s="116"/>
      <c r="I573" s="27"/>
      <c r="J573" s="27"/>
      <c r="K573" s="27"/>
      <c r="L573" s="27"/>
      <c r="M573" s="27"/>
      <c r="N573" s="27"/>
      <c r="O573" s="27"/>
      <c r="P573" s="27"/>
      <c r="Q573" s="27"/>
      <c r="R573" s="27"/>
      <c r="S573" s="27"/>
      <c r="T573" s="27"/>
    </row>
    <row r="574" spans="1:20" ht="13.5" customHeight="1">
      <c r="A574" s="27"/>
      <c r="B574" s="27"/>
      <c r="C574" s="27"/>
      <c r="D574" s="113"/>
      <c r="E574" s="119"/>
      <c r="F574" s="27"/>
      <c r="G574" s="114"/>
      <c r="H574" s="116"/>
      <c r="I574" s="27"/>
      <c r="J574" s="27"/>
      <c r="K574" s="27"/>
      <c r="L574" s="27"/>
      <c r="M574" s="27"/>
      <c r="N574" s="27"/>
      <c r="O574" s="27"/>
      <c r="P574" s="27"/>
      <c r="Q574" s="27"/>
      <c r="R574" s="27"/>
      <c r="S574" s="27"/>
      <c r="T574" s="27"/>
    </row>
    <row r="575" spans="1:20" ht="13.5" customHeight="1">
      <c r="A575" s="27"/>
      <c r="B575" s="27"/>
      <c r="C575" s="27"/>
      <c r="D575" s="113"/>
      <c r="E575" s="119"/>
      <c r="F575" s="27"/>
      <c r="G575" s="114"/>
      <c r="H575" s="116"/>
      <c r="I575" s="27"/>
      <c r="J575" s="27"/>
      <c r="K575" s="27"/>
      <c r="L575" s="27"/>
      <c r="M575" s="27"/>
      <c r="N575" s="27"/>
      <c r="O575" s="27"/>
      <c r="P575" s="27"/>
      <c r="Q575" s="27"/>
      <c r="R575" s="27"/>
      <c r="S575" s="27"/>
      <c r="T575" s="27"/>
    </row>
    <row r="576" spans="1:20" ht="13.5" customHeight="1">
      <c r="A576" s="27"/>
      <c r="B576" s="27"/>
      <c r="C576" s="27"/>
      <c r="D576" s="113"/>
      <c r="E576" s="119"/>
      <c r="F576" s="27"/>
      <c r="G576" s="114"/>
      <c r="H576" s="116"/>
      <c r="I576" s="27"/>
      <c r="J576" s="27"/>
      <c r="K576" s="27"/>
      <c r="L576" s="27"/>
      <c r="M576" s="27"/>
      <c r="N576" s="27"/>
      <c r="O576" s="27"/>
      <c r="P576" s="27"/>
      <c r="Q576" s="27"/>
      <c r="R576" s="27"/>
      <c r="S576" s="27"/>
      <c r="T576" s="27"/>
    </row>
    <row r="577" spans="1:20" ht="13.5" customHeight="1">
      <c r="A577" s="27"/>
      <c r="B577" s="27"/>
      <c r="C577" s="27"/>
      <c r="D577" s="113"/>
      <c r="E577" s="119"/>
      <c r="F577" s="27"/>
      <c r="G577" s="114"/>
      <c r="H577" s="116"/>
      <c r="I577" s="27"/>
      <c r="J577" s="27"/>
      <c r="K577" s="27"/>
      <c r="L577" s="27"/>
      <c r="M577" s="27"/>
      <c r="N577" s="27"/>
      <c r="O577" s="27"/>
      <c r="P577" s="27"/>
      <c r="Q577" s="27"/>
      <c r="R577" s="27"/>
      <c r="S577" s="27"/>
      <c r="T577" s="27"/>
    </row>
    <row r="578" spans="1:20" ht="13.5" customHeight="1">
      <c r="A578" s="27"/>
      <c r="B578" s="27"/>
      <c r="C578" s="27"/>
      <c r="D578" s="113"/>
      <c r="E578" s="119"/>
      <c r="F578" s="27"/>
      <c r="G578" s="114"/>
      <c r="H578" s="116"/>
      <c r="I578" s="27"/>
      <c r="J578" s="27"/>
      <c r="K578" s="27"/>
      <c r="L578" s="27"/>
      <c r="M578" s="27"/>
      <c r="N578" s="27"/>
      <c r="O578" s="27"/>
      <c r="P578" s="27"/>
      <c r="Q578" s="27"/>
      <c r="R578" s="27"/>
      <c r="S578" s="27"/>
      <c r="T578" s="27"/>
    </row>
    <row r="579" spans="1:20" ht="13.5" customHeight="1">
      <c r="A579" s="27"/>
      <c r="B579" s="27"/>
      <c r="C579" s="27"/>
      <c r="D579" s="113"/>
      <c r="E579" s="119"/>
      <c r="F579" s="27"/>
      <c r="G579" s="114"/>
      <c r="H579" s="116"/>
      <c r="I579" s="27"/>
      <c r="J579" s="27"/>
      <c r="K579" s="27"/>
      <c r="L579" s="27"/>
      <c r="M579" s="27"/>
      <c r="N579" s="27"/>
      <c r="O579" s="27"/>
      <c r="P579" s="27"/>
      <c r="Q579" s="27"/>
      <c r="R579" s="27"/>
      <c r="S579" s="27"/>
      <c r="T579" s="27"/>
    </row>
    <row r="580" spans="1:20" ht="13.5" customHeight="1">
      <c r="A580" s="27"/>
      <c r="B580" s="27"/>
      <c r="C580" s="27"/>
      <c r="D580" s="113"/>
      <c r="E580" s="119"/>
      <c r="F580" s="27"/>
      <c r="G580" s="114"/>
      <c r="H580" s="116"/>
      <c r="I580" s="27"/>
      <c r="J580" s="27"/>
      <c r="K580" s="27"/>
      <c r="L580" s="27"/>
      <c r="M580" s="27"/>
      <c r="N580" s="27"/>
      <c r="O580" s="27"/>
      <c r="P580" s="27"/>
      <c r="Q580" s="27"/>
      <c r="R580" s="27"/>
      <c r="S580" s="27"/>
      <c r="T580" s="27"/>
    </row>
    <row r="581" spans="1:20" ht="13.5" customHeight="1">
      <c r="A581" s="27"/>
      <c r="B581" s="27"/>
      <c r="C581" s="27"/>
      <c r="D581" s="113"/>
      <c r="E581" s="119"/>
      <c r="F581" s="27"/>
      <c r="G581" s="114"/>
      <c r="H581" s="116"/>
      <c r="I581" s="27"/>
      <c r="J581" s="27"/>
      <c r="K581" s="27"/>
      <c r="L581" s="27"/>
      <c r="M581" s="27"/>
      <c r="N581" s="27"/>
      <c r="O581" s="27"/>
      <c r="P581" s="27"/>
      <c r="Q581" s="27"/>
      <c r="R581" s="27"/>
      <c r="S581" s="27"/>
      <c r="T581" s="27"/>
    </row>
    <row r="582" spans="1:20" ht="13.5" customHeight="1">
      <c r="A582" s="27"/>
      <c r="B582" s="27"/>
      <c r="C582" s="27"/>
      <c r="D582" s="113"/>
      <c r="E582" s="119"/>
      <c r="F582" s="27"/>
      <c r="G582" s="114"/>
      <c r="H582" s="116"/>
      <c r="I582" s="27"/>
      <c r="J582" s="27"/>
      <c r="K582" s="27"/>
      <c r="L582" s="27"/>
      <c r="M582" s="27"/>
      <c r="N582" s="27"/>
      <c r="O582" s="27"/>
      <c r="P582" s="27"/>
      <c r="Q582" s="27"/>
      <c r="R582" s="27"/>
      <c r="S582" s="27"/>
      <c r="T582" s="27"/>
    </row>
    <row r="583" spans="1:20" ht="13.5" customHeight="1">
      <c r="A583" s="27"/>
      <c r="B583" s="27"/>
      <c r="C583" s="27"/>
      <c r="D583" s="113"/>
      <c r="E583" s="119"/>
      <c r="F583" s="27"/>
      <c r="G583" s="114"/>
      <c r="H583" s="116"/>
      <c r="I583" s="27"/>
      <c r="J583" s="27"/>
      <c r="K583" s="27"/>
      <c r="L583" s="27"/>
      <c r="M583" s="27"/>
      <c r="N583" s="27"/>
      <c r="O583" s="27"/>
      <c r="P583" s="27"/>
      <c r="Q583" s="27"/>
      <c r="R583" s="27"/>
      <c r="S583" s="27"/>
      <c r="T583" s="27"/>
    </row>
    <row r="584" spans="1:20" ht="13.5" customHeight="1">
      <c r="A584" s="27"/>
      <c r="B584" s="27"/>
      <c r="C584" s="27"/>
      <c r="D584" s="113"/>
      <c r="E584" s="119"/>
      <c r="F584" s="27"/>
      <c r="G584" s="114"/>
      <c r="H584" s="116"/>
      <c r="I584" s="27"/>
      <c r="J584" s="27"/>
      <c r="K584" s="27"/>
      <c r="L584" s="27"/>
      <c r="M584" s="27"/>
      <c r="N584" s="27"/>
      <c r="O584" s="27"/>
      <c r="P584" s="27"/>
      <c r="Q584" s="27"/>
      <c r="R584" s="27"/>
      <c r="S584" s="27"/>
      <c r="T584" s="27"/>
    </row>
    <row r="585" spans="1:20" ht="13.5" customHeight="1">
      <c r="A585" s="27"/>
      <c r="B585" s="27"/>
      <c r="C585" s="27"/>
      <c r="D585" s="113"/>
      <c r="E585" s="119"/>
      <c r="F585" s="27"/>
      <c r="G585" s="114"/>
      <c r="H585" s="116"/>
      <c r="I585" s="27"/>
      <c r="J585" s="27"/>
      <c r="K585" s="27"/>
      <c r="L585" s="27"/>
      <c r="M585" s="27"/>
      <c r="N585" s="27"/>
      <c r="O585" s="27"/>
      <c r="P585" s="27"/>
      <c r="Q585" s="27"/>
      <c r="R585" s="27"/>
      <c r="S585" s="27"/>
      <c r="T585" s="27"/>
    </row>
    <row r="586" spans="1:20" ht="13.5" customHeight="1">
      <c r="A586" s="27"/>
      <c r="B586" s="27"/>
      <c r="C586" s="27"/>
      <c r="D586" s="113"/>
      <c r="E586" s="119"/>
      <c r="F586" s="27"/>
      <c r="G586" s="114"/>
      <c r="H586" s="116"/>
      <c r="I586" s="27"/>
      <c r="J586" s="27"/>
      <c r="K586" s="27"/>
      <c r="L586" s="27"/>
      <c r="M586" s="27"/>
      <c r="N586" s="27"/>
      <c r="O586" s="27"/>
      <c r="P586" s="27"/>
      <c r="Q586" s="27"/>
      <c r="R586" s="27"/>
      <c r="S586" s="27"/>
      <c r="T586" s="27"/>
    </row>
    <row r="587" spans="1:20" ht="13.5" customHeight="1">
      <c r="A587" s="27"/>
      <c r="B587" s="27"/>
      <c r="C587" s="27"/>
      <c r="D587" s="113"/>
      <c r="E587" s="119"/>
      <c r="F587" s="27"/>
      <c r="G587" s="114"/>
      <c r="H587" s="116"/>
      <c r="I587" s="27"/>
      <c r="J587" s="27"/>
      <c r="K587" s="27"/>
      <c r="L587" s="27"/>
      <c r="M587" s="27"/>
      <c r="N587" s="27"/>
      <c r="O587" s="27"/>
      <c r="P587" s="27"/>
      <c r="Q587" s="27"/>
      <c r="R587" s="27"/>
      <c r="S587" s="27"/>
      <c r="T587" s="27"/>
    </row>
    <row r="588" spans="1:20" ht="13.5" customHeight="1">
      <c r="A588" s="27"/>
      <c r="B588" s="27"/>
      <c r="C588" s="27"/>
      <c r="D588" s="113"/>
      <c r="E588" s="119"/>
      <c r="F588" s="27"/>
      <c r="G588" s="114"/>
      <c r="H588" s="116"/>
      <c r="I588" s="27"/>
      <c r="J588" s="27"/>
      <c r="K588" s="27"/>
      <c r="L588" s="27"/>
      <c r="M588" s="27"/>
      <c r="N588" s="27"/>
      <c r="O588" s="27"/>
      <c r="P588" s="27"/>
      <c r="Q588" s="27"/>
      <c r="R588" s="27"/>
      <c r="S588" s="27"/>
      <c r="T588" s="27"/>
    </row>
    <row r="589" spans="1:20" ht="13.5" customHeight="1">
      <c r="A589" s="27"/>
      <c r="B589" s="27"/>
      <c r="C589" s="27"/>
      <c r="D589" s="113"/>
      <c r="E589" s="119"/>
      <c r="F589" s="27"/>
      <c r="G589" s="114"/>
      <c r="H589" s="116"/>
      <c r="I589" s="27"/>
      <c r="J589" s="27"/>
      <c r="K589" s="27"/>
      <c r="L589" s="27"/>
      <c r="M589" s="27"/>
      <c r="N589" s="27"/>
      <c r="O589" s="27"/>
      <c r="P589" s="27"/>
      <c r="Q589" s="27"/>
      <c r="R589" s="27"/>
      <c r="S589" s="27"/>
      <c r="T589" s="27"/>
    </row>
    <row r="590" spans="1:20" ht="13.5" customHeight="1">
      <c r="A590" s="27"/>
      <c r="B590" s="27"/>
      <c r="C590" s="27"/>
      <c r="D590" s="113"/>
      <c r="E590" s="119"/>
      <c r="F590" s="27"/>
      <c r="G590" s="114"/>
      <c r="H590" s="116"/>
      <c r="I590" s="27"/>
      <c r="J590" s="27"/>
      <c r="K590" s="27"/>
      <c r="L590" s="27"/>
      <c r="M590" s="27"/>
      <c r="N590" s="27"/>
      <c r="O590" s="27"/>
      <c r="P590" s="27"/>
      <c r="Q590" s="27"/>
      <c r="R590" s="27"/>
      <c r="S590" s="27"/>
      <c r="T590" s="27"/>
    </row>
    <row r="591" spans="1:20" ht="13.5" customHeight="1">
      <c r="A591" s="27"/>
      <c r="B591" s="27"/>
      <c r="C591" s="27"/>
      <c r="D591" s="113"/>
      <c r="E591" s="119"/>
      <c r="F591" s="27"/>
      <c r="G591" s="114"/>
      <c r="H591" s="116"/>
      <c r="I591" s="27"/>
      <c r="J591" s="27"/>
      <c r="K591" s="27"/>
      <c r="L591" s="27"/>
      <c r="M591" s="27"/>
      <c r="N591" s="27"/>
      <c r="O591" s="27"/>
      <c r="P591" s="27"/>
      <c r="Q591" s="27"/>
      <c r="R591" s="27"/>
      <c r="S591" s="27"/>
      <c r="T591" s="27"/>
    </row>
    <row r="592" spans="1:20" ht="13.5" customHeight="1">
      <c r="A592" s="27"/>
      <c r="B592" s="27"/>
      <c r="C592" s="27"/>
      <c r="D592" s="113"/>
      <c r="E592" s="119"/>
      <c r="F592" s="27"/>
      <c r="G592" s="114"/>
      <c r="H592" s="116"/>
      <c r="I592" s="27"/>
      <c r="J592" s="27"/>
      <c r="K592" s="27"/>
      <c r="L592" s="27"/>
      <c r="M592" s="27"/>
      <c r="N592" s="27"/>
      <c r="O592" s="27"/>
      <c r="P592" s="27"/>
      <c r="Q592" s="27"/>
      <c r="R592" s="27"/>
      <c r="S592" s="27"/>
      <c r="T592" s="27"/>
    </row>
    <row r="593" spans="1:20" ht="13.5" customHeight="1">
      <c r="A593" s="27"/>
      <c r="B593" s="27"/>
      <c r="C593" s="27"/>
      <c r="D593" s="113"/>
      <c r="E593" s="119"/>
      <c r="F593" s="27"/>
      <c r="G593" s="114"/>
      <c r="H593" s="116"/>
      <c r="I593" s="27"/>
      <c r="J593" s="27"/>
      <c r="K593" s="27"/>
      <c r="L593" s="27"/>
      <c r="M593" s="27"/>
      <c r="N593" s="27"/>
      <c r="O593" s="27"/>
      <c r="P593" s="27"/>
      <c r="Q593" s="27"/>
      <c r="R593" s="27"/>
      <c r="S593" s="27"/>
      <c r="T593" s="27"/>
    </row>
    <row r="594" spans="1:20" ht="13.5" customHeight="1">
      <c r="A594" s="27"/>
      <c r="B594" s="27"/>
      <c r="C594" s="27"/>
      <c r="D594" s="113"/>
      <c r="E594" s="119"/>
      <c r="F594" s="27"/>
      <c r="G594" s="114"/>
      <c r="H594" s="116"/>
      <c r="I594" s="27"/>
      <c r="J594" s="27"/>
      <c r="K594" s="27"/>
      <c r="L594" s="27"/>
      <c r="M594" s="27"/>
      <c r="N594" s="27"/>
      <c r="O594" s="27"/>
      <c r="P594" s="27"/>
      <c r="Q594" s="27"/>
      <c r="R594" s="27"/>
      <c r="S594" s="27"/>
      <c r="T594" s="27"/>
    </row>
    <row r="595" spans="1:20" ht="13.5" customHeight="1">
      <c r="A595" s="27"/>
      <c r="B595" s="27"/>
      <c r="C595" s="27"/>
      <c r="D595" s="113"/>
      <c r="E595" s="119"/>
      <c r="F595" s="27"/>
      <c r="G595" s="114"/>
      <c r="H595" s="116"/>
      <c r="I595" s="27"/>
      <c r="J595" s="27"/>
      <c r="K595" s="27"/>
      <c r="L595" s="27"/>
      <c r="M595" s="27"/>
      <c r="N595" s="27"/>
      <c r="O595" s="27"/>
      <c r="P595" s="27"/>
      <c r="Q595" s="27"/>
      <c r="R595" s="27"/>
      <c r="S595" s="27"/>
      <c r="T595" s="27"/>
    </row>
    <row r="596" spans="1:20" ht="13.5" customHeight="1">
      <c r="A596" s="27"/>
      <c r="B596" s="27"/>
      <c r="C596" s="27"/>
      <c r="D596" s="113"/>
      <c r="E596" s="119"/>
      <c r="F596" s="27"/>
      <c r="G596" s="114"/>
      <c r="H596" s="116"/>
      <c r="I596" s="27"/>
      <c r="J596" s="27"/>
      <c r="K596" s="27"/>
      <c r="L596" s="27"/>
      <c r="M596" s="27"/>
      <c r="N596" s="27"/>
      <c r="O596" s="27"/>
      <c r="P596" s="27"/>
      <c r="Q596" s="27"/>
      <c r="R596" s="27"/>
      <c r="S596" s="27"/>
      <c r="T596" s="27"/>
    </row>
    <row r="597" spans="1:20" ht="13.5" customHeight="1">
      <c r="A597" s="27"/>
      <c r="B597" s="27"/>
      <c r="C597" s="27"/>
      <c r="D597" s="113"/>
      <c r="E597" s="119"/>
      <c r="F597" s="27"/>
      <c r="G597" s="114"/>
      <c r="H597" s="116"/>
      <c r="I597" s="27"/>
      <c r="J597" s="27"/>
      <c r="K597" s="27"/>
      <c r="L597" s="27"/>
      <c r="M597" s="27"/>
      <c r="N597" s="27"/>
      <c r="O597" s="27"/>
      <c r="P597" s="27"/>
      <c r="Q597" s="27"/>
      <c r="R597" s="27"/>
      <c r="S597" s="27"/>
      <c r="T597" s="27"/>
    </row>
    <row r="598" spans="1:20" ht="13.5" customHeight="1">
      <c r="A598" s="27"/>
      <c r="B598" s="27"/>
      <c r="C598" s="27"/>
      <c r="D598" s="113"/>
      <c r="E598" s="119"/>
      <c r="F598" s="27"/>
      <c r="G598" s="114"/>
      <c r="H598" s="116"/>
      <c r="I598" s="27"/>
      <c r="J598" s="27"/>
      <c r="K598" s="27"/>
      <c r="L598" s="27"/>
      <c r="M598" s="27"/>
      <c r="N598" s="27"/>
      <c r="O598" s="27"/>
      <c r="P598" s="27"/>
      <c r="Q598" s="27"/>
      <c r="R598" s="27"/>
      <c r="S598" s="27"/>
      <c r="T598" s="27"/>
    </row>
    <row r="599" spans="1:20" ht="13.5" customHeight="1">
      <c r="A599" s="27"/>
      <c r="B599" s="27"/>
      <c r="C599" s="27"/>
      <c r="D599" s="113"/>
      <c r="E599" s="119"/>
      <c r="F599" s="27"/>
      <c r="G599" s="114"/>
      <c r="H599" s="116"/>
      <c r="I599" s="27"/>
      <c r="J599" s="27"/>
      <c r="K599" s="27"/>
      <c r="L599" s="27"/>
      <c r="M599" s="27"/>
      <c r="N599" s="27"/>
      <c r="O599" s="27"/>
      <c r="P599" s="27"/>
      <c r="Q599" s="27"/>
      <c r="R599" s="27"/>
      <c r="S599" s="27"/>
      <c r="T599" s="27"/>
    </row>
    <row r="600" spans="1:20" ht="13.5" customHeight="1">
      <c r="A600" s="27"/>
      <c r="B600" s="27"/>
      <c r="C600" s="27"/>
      <c r="D600" s="113"/>
      <c r="E600" s="119"/>
      <c r="F600" s="27"/>
      <c r="G600" s="114"/>
      <c r="H600" s="116"/>
      <c r="I600" s="27"/>
      <c r="J600" s="27"/>
      <c r="K600" s="27"/>
      <c r="L600" s="27"/>
      <c r="M600" s="27"/>
      <c r="N600" s="27"/>
      <c r="O600" s="27"/>
      <c r="P600" s="27"/>
      <c r="Q600" s="27"/>
      <c r="R600" s="27"/>
      <c r="S600" s="27"/>
      <c r="T600" s="27"/>
    </row>
    <row r="601" spans="1:20" ht="13.5" customHeight="1">
      <c r="A601" s="27"/>
      <c r="B601" s="27"/>
      <c r="C601" s="27"/>
      <c r="D601" s="113"/>
      <c r="E601" s="119"/>
      <c r="F601" s="27"/>
      <c r="G601" s="114"/>
      <c r="H601" s="116"/>
      <c r="I601" s="27"/>
      <c r="J601" s="27"/>
      <c r="K601" s="27"/>
      <c r="L601" s="27"/>
      <c r="M601" s="27"/>
      <c r="N601" s="27"/>
      <c r="O601" s="27"/>
      <c r="P601" s="27"/>
      <c r="Q601" s="27"/>
      <c r="R601" s="27"/>
      <c r="S601" s="27"/>
      <c r="T601" s="27"/>
    </row>
    <row r="602" spans="1:20" ht="13.5" customHeight="1">
      <c r="A602" s="27"/>
      <c r="B602" s="27"/>
      <c r="C602" s="27"/>
      <c r="D602" s="113"/>
      <c r="E602" s="119"/>
      <c r="F602" s="27"/>
      <c r="G602" s="114"/>
      <c r="H602" s="116"/>
      <c r="I602" s="27"/>
      <c r="J602" s="27"/>
      <c r="K602" s="27"/>
      <c r="L602" s="27"/>
      <c r="M602" s="27"/>
      <c r="N602" s="27"/>
      <c r="O602" s="27"/>
      <c r="P602" s="27"/>
      <c r="Q602" s="27"/>
      <c r="R602" s="27"/>
      <c r="S602" s="27"/>
      <c r="T602" s="27"/>
    </row>
    <row r="603" spans="1:20" ht="13.5" customHeight="1">
      <c r="A603" s="27"/>
      <c r="B603" s="27"/>
      <c r="C603" s="27"/>
      <c r="D603" s="113"/>
      <c r="E603" s="119"/>
      <c r="F603" s="27"/>
      <c r="G603" s="114"/>
      <c r="H603" s="116"/>
      <c r="I603" s="27"/>
      <c r="J603" s="27"/>
      <c r="K603" s="27"/>
      <c r="L603" s="27"/>
      <c r="M603" s="27"/>
      <c r="N603" s="27"/>
      <c r="O603" s="27"/>
      <c r="P603" s="27"/>
      <c r="Q603" s="27"/>
      <c r="R603" s="27"/>
      <c r="S603" s="27"/>
      <c r="T603" s="27"/>
    </row>
    <row r="604" spans="1:20" ht="13.5" customHeight="1">
      <c r="A604" s="27"/>
      <c r="B604" s="27"/>
      <c r="C604" s="27"/>
      <c r="D604" s="113"/>
      <c r="E604" s="119"/>
      <c r="F604" s="27"/>
      <c r="G604" s="114"/>
      <c r="H604" s="116"/>
      <c r="I604" s="27"/>
      <c r="J604" s="27"/>
      <c r="K604" s="27"/>
      <c r="L604" s="27"/>
      <c r="M604" s="27"/>
      <c r="N604" s="27"/>
      <c r="O604" s="27"/>
      <c r="P604" s="27"/>
      <c r="Q604" s="27"/>
      <c r="R604" s="27"/>
      <c r="S604" s="27"/>
      <c r="T604" s="27"/>
    </row>
    <row r="605" spans="1:20" ht="13.5" customHeight="1">
      <c r="A605" s="27"/>
      <c r="B605" s="27"/>
      <c r="C605" s="27"/>
      <c r="D605" s="113"/>
      <c r="E605" s="119"/>
      <c r="F605" s="27"/>
      <c r="G605" s="114"/>
      <c r="H605" s="116"/>
      <c r="I605" s="27"/>
      <c r="J605" s="27"/>
      <c r="K605" s="27"/>
      <c r="L605" s="27"/>
      <c r="M605" s="27"/>
      <c r="N605" s="27"/>
      <c r="O605" s="27"/>
      <c r="P605" s="27"/>
      <c r="Q605" s="27"/>
      <c r="R605" s="27"/>
      <c r="S605" s="27"/>
      <c r="T605" s="27"/>
    </row>
    <row r="606" spans="1:20" ht="13.5" customHeight="1">
      <c r="A606" s="27"/>
      <c r="B606" s="27"/>
      <c r="C606" s="27"/>
      <c r="D606" s="113"/>
      <c r="E606" s="119"/>
      <c r="F606" s="27"/>
      <c r="G606" s="114"/>
      <c r="H606" s="116"/>
      <c r="I606" s="27"/>
      <c r="J606" s="27"/>
      <c r="K606" s="27"/>
      <c r="L606" s="27"/>
      <c r="M606" s="27"/>
      <c r="N606" s="27"/>
      <c r="O606" s="27"/>
      <c r="P606" s="27"/>
      <c r="Q606" s="27"/>
      <c r="R606" s="27"/>
      <c r="S606" s="27"/>
      <c r="T606" s="27"/>
    </row>
    <row r="607" spans="1:20" ht="13.5" customHeight="1">
      <c r="A607" s="27"/>
      <c r="B607" s="27"/>
      <c r="C607" s="27"/>
      <c r="D607" s="113"/>
      <c r="E607" s="119"/>
      <c r="F607" s="27"/>
      <c r="G607" s="114"/>
      <c r="H607" s="116"/>
      <c r="I607" s="27"/>
      <c r="J607" s="27"/>
      <c r="K607" s="27"/>
      <c r="L607" s="27"/>
      <c r="M607" s="27"/>
      <c r="N607" s="27"/>
      <c r="O607" s="27"/>
      <c r="P607" s="27"/>
      <c r="Q607" s="27"/>
      <c r="R607" s="27"/>
      <c r="S607" s="27"/>
      <c r="T607" s="27"/>
    </row>
    <row r="608" spans="1:20" ht="13.5" customHeight="1">
      <c r="A608" s="27"/>
      <c r="B608" s="27"/>
      <c r="C608" s="27"/>
      <c r="D608" s="113"/>
      <c r="E608" s="119"/>
      <c r="F608" s="27"/>
      <c r="G608" s="114"/>
      <c r="H608" s="116"/>
      <c r="I608" s="27"/>
      <c r="J608" s="27"/>
      <c r="K608" s="27"/>
      <c r="L608" s="27"/>
      <c r="M608" s="27"/>
      <c r="N608" s="27"/>
      <c r="O608" s="27"/>
      <c r="P608" s="27"/>
      <c r="Q608" s="27"/>
      <c r="R608" s="27"/>
      <c r="S608" s="27"/>
      <c r="T608" s="27"/>
    </row>
    <row r="609" spans="1:20" ht="13.5" customHeight="1">
      <c r="A609" s="27"/>
      <c r="B609" s="27"/>
      <c r="C609" s="27"/>
      <c r="D609" s="113"/>
      <c r="E609" s="119"/>
      <c r="F609" s="27"/>
      <c r="G609" s="114"/>
      <c r="H609" s="116"/>
      <c r="I609" s="27"/>
      <c r="J609" s="27"/>
      <c r="K609" s="27"/>
      <c r="L609" s="27"/>
      <c r="M609" s="27"/>
      <c r="N609" s="27"/>
      <c r="O609" s="27"/>
      <c r="P609" s="27"/>
      <c r="Q609" s="27"/>
      <c r="R609" s="27"/>
      <c r="S609" s="27"/>
      <c r="T609" s="27"/>
    </row>
    <row r="610" spans="1:20" ht="13.5" customHeight="1">
      <c r="A610" s="27"/>
      <c r="B610" s="27"/>
      <c r="C610" s="27"/>
      <c r="D610" s="113"/>
      <c r="E610" s="119"/>
      <c r="F610" s="27"/>
      <c r="G610" s="114"/>
      <c r="H610" s="116"/>
      <c r="I610" s="27"/>
      <c r="J610" s="27"/>
      <c r="K610" s="27"/>
      <c r="L610" s="27"/>
      <c r="M610" s="27"/>
      <c r="N610" s="27"/>
      <c r="O610" s="27"/>
      <c r="P610" s="27"/>
      <c r="Q610" s="27"/>
      <c r="R610" s="27"/>
      <c r="S610" s="27"/>
      <c r="T610" s="27"/>
    </row>
    <row r="611" spans="1:20" ht="13.5" customHeight="1">
      <c r="A611" s="27"/>
      <c r="B611" s="27"/>
      <c r="C611" s="27"/>
      <c r="D611" s="113"/>
      <c r="E611" s="119"/>
      <c r="F611" s="27"/>
      <c r="G611" s="114"/>
      <c r="H611" s="116"/>
      <c r="I611" s="27"/>
      <c r="J611" s="27"/>
      <c r="K611" s="27"/>
      <c r="L611" s="27"/>
      <c r="M611" s="27"/>
      <c r="N611" s="27"/>
      <c r="O611" s="27"/>
      <c r="P611" s="27"/>
      <c r="Q611" s="27"/>
      <c r="R611" s="27"/>
      <c r="S611" s="27"/>
      <c r="T611" s="27"/>
    </row>
    <row r="612" spans="1:20" ht="13.5" customHeight="1">
      <c r="A612" s="27"/>
      <c r="B612" s="27"/>
      <c r="C612" s="27"/>
      <c r="D612" s="113"/>
      <c r="E612" s="119"/>
      <c r="F612" s="27"/>
      <c r="G612" s="114"/>
      <c r="H612" s="116"/>
      <c r="I612" s="27"/>
      <c r="J612" s="27"/>
      <c r="K612" s="27"/>
      <c r="L612" s="27"/>
      <c r="M612" s="27"/>
      <c r="N612" s="27"/>
      <c r="O612" s="27"/>
      <c r="P612" s="27"/>
      <c r="Q612" s="27"/>
      <c r="R612" s="27"/>
      <c r="S612" s="27"/>
      <c r="T612" s="27"/>
    </row>
    <row r="613" spans="1:20" ht="13.5" customHeight="1">
      <c r="A613" s="27"/>
      <c r="B613" s="27"/>
      <c r="C613" s="27"/>
      <c r="D613" s="113"/>
      <c r="E613" s="119"/>
      <c r="F613" s="27"/>
      <c r="G613" s="114"/>
      <c r="H613" s="116"/>
      <c r="I613" s="27"/>
      <c r="J613" s="27"/>
      <c r="K613" s="27"/>
      <c r="L613" s="27"/>
      <c r="M613" s="27"/>
      <c r="N613" s="27"/>
      <c r="O613" s="27"/>
      <c r="P613" s="27"/>
      <c r="Q613" s="27"/>
      <c r="R613" s="27"/>
      <c r="S613" s="27"/>
      <c r="T613" s="27"/>
    </row>
    <row r="614" spans="1:20" ht="13.5" customHeight="1">
      <c r="A614" s="27"/>
      <c r="B614" s="27"/>
      <c r="C614" s="27"/>
      <c r="D614" s="113"/>
      <c r="E614" s="119"/>
      <c r="F614" s="27"/>
      <c r="G614" s="114"/>
      <c r="H614" s="116"/>
      <c r="I614" s="27"/>
      <c r="J614" s="27"/>
      <c r="K614" s="27"/>
      <c r="L614" s="27"/>
      <c r="M614" s="27"/>
      <c r="N614" s="27"/>
      <c r="O614" s="27"/>
      <c r="P614" s="27"/>
      <c r="Q614" s="27"/>
      <c r="R614" s="27"/>
      <c r="S614" s="27"/>
      <c r="T614" s="27"/>
    </row>
    <row r="615" spans="1:20" ht="13.5" customHeight="1">
      <c r="A615" s="27"/>
      <c r="B615" s="27"/>
      <c r="C615" s="27"/>
      <c r="D615" s="113"/>
      <c r="E615" s="119"/>
      <c r="F615" s="27"/>
      <c r="G615" s="114"/>
      <c r="H615" s="116"/>
      <c r="I615" s="27"/>
      <c r="J615" s="27"/>
      <c r="K615" s="27"/>
      <c r="L615" s="27"/>
      <c r="M615" s="27"/>
      <c r="N615" s="27"/>
      <c r="O615" s="27"/>
      <c r="P615" s="27"/>
      <c r="Q615" s="27"/>
      <c r="R615" s="27"/>
      <c r="S615" s="27"/>
      <c r="T615" s="27"/>
    </row>
    <row r="616" spans="1:20" ht="13.5" customHeight="1">
      <c r="A616" s="27"/>
      <c r="B616" s="27"/>
      <c r="C616" s="27"/>
      <c r="D616" s="113"/>
      <c r="E616" s="119"/>
      <c r="F616" s="27"/>
      <c r="G616" s="114"/>
      <c r="H616" s="116"/>
      <c r="I616" s="27"/>
      <c r="J616" s="27"/>
      <c r="K616" s="27"/>
      <c r="L616" s="27"/>
      <c r="M616" s="27"/>
      <c r="N616" s="27"/>
      <c r="O616" s="27"/>
      <c r="P616" s="27"/>
      <c r="Q616" s="27"/>
      <c r="R616" s="27"/>
      <c r="S616" s="27"/>
      <c r="T616" s="27"/>
    </row>
    <row r="617" spans="1:20" ht="13.5" customHeight="1">
      <c r="A617" s="27"/>
      <c r="B617" s="27"/>
      <c r="C617" s="27"/>
      <c r="D617" s="113"/>
      <c r="E617" s="119"/>
      <c r="F617" s="27"/>
      <c r="G617" s="114"/>
      <c r="H617" s="116"/>
      <c r="I617" s="27"/>
      <c r="J617" s="27"/>
      <c r="K617" s="27"/>
      <c r="L617" s="27"/>
      <c r="M617" s="27"/>
      <c r="N617" s="27"/>
      <c r="O617" s="27"/>
      <c r="P617" s="27"/>
      <c r="Q617" s="27"/>
      <c r="R617" s="27"/>
      <c r="S617" s="27"/>
      <c r="T617" s="27"/>
    </row>
    <row r="618" spans="1:20" ht="13.5" customHeight="1">
      <c r="A618" s="27"/>
      <c r="B618" s="27"/>
      <c r="C618" s="27"/>
      <c r="D618" s="113"/>
      <c r="E618" s="119"/>
      <c r="F618" s="27"/>
      <c r="G618" s="114"/>
      <c r="H618" s="116"/>
      <c r="I618" s="27"/>
      <c r="J618" s="27"/>
      <c r="K618" s="27"/>
      <c r="L618" s="27"/>
      <c r="M618" s="27"/>
      <c r="N618" s="27"/>
      <c r="O618" s="27"/>
      <c r="P618" s="27"/>
      <c r="Q618" s="27"/>
      <c r="R618" s="27"/>
      <c r="S618" s="27"/>
      <c r="T618" s="27"/>
    </row>
    <row r="619" spans="1:20" ht="13.5" customHeight="1">
      <c r="A619" s="27"/>
      <c r="B619" s="27"/>
      <c r="C619" s="27"/>
      <c r="D619" s="113"/>
      <c r="E619" s="119"/>
      <c r="F619" s="27"/>
      <c r="G619" s="114"/>
      <c r="H619" s="116"/>
      <c r="I619" s="27"/>
      <c r="J619" s="27"/>
      <c r="K619" s="27"/>
      <c r="L619" s="27"/>
      <c r="M619" s="27"/>
      <c r="N619" s="27"/>
      <c r="O619" s="27"/>
      <c r="P619" s="27"/>
      <c r="Q619" s="27"/>
      <c r="R619" s="27"/>
      <c r="S619" s="27"/>
      <c r="T619" s="27"/>
    </row>
    <row r="620" spans="1:20" ht="13.5" customHeight="1">
      <c r="A620" s="27"/>
      <c r="B620" s="27"/>
      <c r="C620" s="27"/>
      <c r="D620" s="113"/>
      <c r="E620" s="119"/>
      <c r="F620" s="27"/>
      <c r="G620" s="114"/>
      <c r="H620" s="116"/>
      <c r="I620" s="27"/>
      <c r="J620" s="27"/>
      <c r="K620" s="27"/>
      <c r="L620" s="27"/>
      <c r="M620" s="27"/>
      <c r="N620" s="27"/>
      <c r="O620" s="27"/>
      <c r="P620" s="27"/>
      <c r="Q620" s="27"/>
      <c r="R620" s="27"/>
      <c r="S620" s="27"/>
      <c r="T620" s="27"/>
    </row>
    <row r="621" spans="1:20" ht="13.5" customHeight="1">
      <c r="A621" s="27"/>
      <c r="B621" s="27"/>
      <c r="C621" s="27"/>
      <c r="D621" s="113"/>
      <c r="E621" s="119"/>
      <c r="F621" s="27"/>
      <c r="G621" s="114"/>
      <c r="H621" s="116"/>
      <c r="I621" s="27"/>
      <c r="J621" s="27"/>
      <c r="K621" s="27"/>
      <c r="L621" s="27"/>
      <c r="M621" s="27"/>
      <c r="N621" s="27"/>
      <c r="O621" s="27"/>
      <c r="P621" s="27"/>
      <c r="Q621" s="27"/>
      <c r="R621" s="27"/>
      <c r="S621" s="27"/>
      <c r="T621" s="27"/>
    </row>
    <row r="622" spans="1:20" ht="13.5" customHeight="1">
      <c r="A622" s="27"/>
      <c r="B622" s="27"/>
      <c r="C622" s="27"/>
      <c r="D622" s="113"/>
      <c r="E622" s="119"/>
      <c r="F622" s="27"/>
      <c r="G622" s="114"/>
      <c r="H622" s="116"/>
      <c r="I622" s="27"/>
      <c r="J622" s="27"/>
      <c r="K622" s="27"/>
      <c r="L622" s="27"/>
      <c r="M622" s="27"/>
      <c r="N622" s="27"/>
      <c r="O622" s="27"/>
      <c r="P622" s="27"/>
      <c r="Q622" s="27"/>
      <c r="R622" s="27"/>
      <c r="S622" s="27"/>
      <c r="T622" s="27"/>
    </row>
    <row r="623" spans="1:20" ht="13.5" customHeight="1">
      <c r="A623" s="27"/>
      <c r="B623" s="27"/>
      <c r="C623" s="27"/>
      <c r="D623" s="113"/>
      <c r="E623" s="119"/>
      <c r="F623" s="27"/>
      <c r="G623" s="114"/>
      <c r="H623" s="116"/>
      <c r="I623" s="27"/>
      <c r="J623" s="27"/>
      <c r="K623" s="27"/>
      <c r="L623" s="27"/>
      <c r="M623" s="27"/>
      <c r="N623" s="27"/>
      <c r="O623" s="27"/>
      <c r="P623" s="27"/>
      <c r="Q623" s="27"/>
      <c r="R623" s="27"/>
      <c r="S623" s="27"/>
      <c r="T623" s="27"/>
    </row>
    <row r="624" spans="1:20" ht="13.5" customHeight="1">
      <c r="A624" s="27"/>
      <c r="B624" s="27"/>
      <c r="C624" s="27"/>
      <c r="D624" s="113"/>
      <c r="E624" s="119"/>
      <c r="F624" s="27"/>
      <c r="G624" s="114"/>
      <c r="H624" s="116"/>
      <c r="I624" s="27"/>
      <c r="J624" s="27"/>
      <c r="K624" s="27"/>
      <c r="L624" s="27"/>
      <c r="M624" s="27"/>
      <c r="N624" s="27"/>
      <c r="O624" s="27"/>
      <c r="P624" s="27"/>
      <c r="Q624" s="27"/>
      <c r="R624" s="27"/>
      <c r="S624" s="27"/>
      <c r="T624" s="27"/>
    </row>
    <row r="625" spans="1:20" ht="13.5" customHeight="1">
      <c r="A625" s="27"/>
      <c r="B625" s="27"/>
      <c r="C625" s="27"/>
      <c r="D625" s="113"/>
      <c r="E625" s="119"/>
      <c r="F625" s="27"/>
      <c r="G625" s="114"/>
      <c r="H625" s="116"/>
      <c r="I625" s="27"/>
      <c r="J625" s="27"/>
      <c r="K625" s="27"/>
      <c r="L625" s="27"/>
      <c r="M625" s="27"/>
      <c r="N625" s="27"/>
      <c r="O625" s="27"/>
      <c r="P625" s="27"/>
      <c r="Q625" s="27"/>
      <c r="R625" s="27"/>
      <c r="S625" s="27"/>
      <c r="T625" s="27"/>
    </row>
    <row r="626" spans="1:20" ht="13.5" customHeight="1">
      <c r="A626" s="27"/>
      <c r="B626" s="27"/>
      <c r="C626" s="27"/>
      <c r="D626" s="113"/>
      <c r="E626" s="119"/>
      <c r="F626" s="27"/>
      <c r="G626" s="114"/>
      <c r="H626" s="116"/>
      <c r="I626" s="27"/>
      <c r="J626" s="27"/>
      <c r="K626" s="27"/>
      <c r="L626" s="27"/>
      <c r="M626" s="27"/>
      <c r="N626" s="27"/>
      <c r="O626" s="27"/>
      <c r="P626" s="27"/>
      <c r="Q626" s="27"/>
      <c r="R626" s="27"/>
      <c r="S626" s="27"/>
      <c r="T626" s="27"/>
    </row>
    <row r="627" spans="1:20" ht="13.5" customHeight="1">
      <c r="A627" s="27"/>
      <c r="B627" s="27"/>
      <c r="C627" s="27"/>
      <c r="D627" s="113"/>
      <c r="E627" s="119"/>
      <c r="F627" s="27"/>
      <c r="G627" s="114"/>
      <c r="H627" s="116"/>
      <c r="I627" s="27"/>
      <c r="J627" s="27"/>
      <c r="K627" s="27"/>
      <c r="L627" s="27"/>
      <c r="M627" s="27"/>
      <c r="N627" s="27"/>
      <c r="O627" s="27"/>
      <c r="P627" s="27"/>
      <c r="Q627" s="27"/>
      <c r="R627" s="27"/>
      <c r="S627" s="27"/>
      <c r="T627" s="27"/>
    </row>
    <row r="628" spans="1:20" ht="13.5" customHeight="1">
      <c r="A628" s="27"/>
      <c r="B628" s="27"/>
      <c r="C628" s="27"/>
      <c r="D628" s="113"/>
      <c r="E628" s="119"/>
      <c r="F628" s="27"/>
      <c r="G628" s="114"/>
      <c r="H628" s="116"/>
      <c r="I628" s="27"/>
      <c r="J628" s="27"/>
      <c r="K628" s="27"/>
      <c r="L628" s="27"/>
      <c r="M628" s="27"/>
      <c r="N628" s="27"/>
      <c r="O628" s="27"/>
      <c r="P628" s="27"/>
      <c r="Q628" s="27"/>
      <c r="R628" s="27"/>
      <c r="S628" s="27"/>
      <c r="T628" s="27"/>
    </row>
    <row r="629" spans="1:20" ht="13.5" customHeight="1">
      <c r="A629" s="27"/>
      <c r="B629" s="27"/>
      <c r="C629" s="27"/>
      <c r="D629" s="113"/>
      <c r="E629" s="119"/>
      <c r="F629" s="27"/>
      <c r="G629" s="114"/>
      <c r="H629" s="116"/>
      <c r="I629" s="27"/>
      <c r="J629" s="27"/>
      <c r="K629" s="27"/>
      <c r="L629" s="27"/>
      <c r="M629" s="27"/>
      <c r="N629" s="27"/>
      <c r="O629" s="27"/>
      <c r="P629" s="27"/>
      <c r="Q629" s="27"/>
      <c r="R629" s="27"/>
      <c r="S629" s="27"/>
      <c r="T629" s="27"/>
    </row>
    <row r="630" spans="1:20" ht="13.5" customHeight="1">
      <c r="A630" s="27"/>
      <c r="B630" s="27"/>
      <c r="C630" s="27"/>
      <c r="D630" s="113"/>
      <c r="E630" s="119"/>
      <c r="F630" s="27"/>
      <c r="G630" s="114"/>
      <c r="H630" s="116"/>
      <c r="I630" s="27"/>
      <c r="J630" s="27"/>
      <c r="K630" s="27"/>
      <c r="L630" s="27"/>
      <c r="M630" s="27"/>
      <c r="N630" s="27"/>
      <c r="O630" s="27"/>
      <c r="P630" s="27"/>
      <c r="Q630" s="27"/>
      <c r="R630" s="27"/>
      <c r="S630" s="27"/>
      <c r="T630" s="27"/>
    </row>
    <row r="631" spans="1:20" ht="13.5" customHeight="1">
      <c r="A631" s="27"/>
      <c r="B631" s="27"/>
      <c r="C631" s="27"/>
      <c r="D631" s="113"/>
      <c r="E631" s="119"/>
      <c r="F631" s="27"/>
      <c r="G631" s="114"/>
      <c r="H631" s="116"/>
      <c r="I631" s="27"/>
      <c r="J631" s="27"/>
      <c r="K631" s="27"/>
      <c r="L631" s="27"/>
      <c r="M631" s="27"/>
      <c r="N631" s="27"/>
      <c r="O631" s="27"/>
      <c r="P631" s="27"/>
      <c r="Q631" s="27"/>
      <c r="R631" s="27"/>
      <c r="S631" s="27"/>
      <c r="T631" s="27"/>
    </row>
    <row r="632" spans="1:20" ht="13.5" customHeight="1">
      <c r="A632" s="27"/>
      <c r="B632" s="27"/>
      <c r="C632" s="27"/>
      <c r="D632" s="113"/>
      <c r="E632" s="119"/>
      <c r="F632" s="27"/>
      <c r="G632" s="114"/>
      <c r="H632" s="116"/>
      <c r="I632" s="27"/>
      <c r="J632" s="27"/>
      <c r="K632" s="27"/>
      <c r="L632" s="27"/>
      <c r="M632" s="27"/>
      <c r="N632" s="27"/>
      <c r="O632" s="27"/>
      <c r="P632" s="27"/>
      <c r="Q632" s="27"/>
      <c r="R632" s="27"/>
      <c r="S632" s="27"/>
      <c r="T632" s="27"/>
    </row>
    <row r="633" spans="1:20" ht="13.5" customHeight="1">
      <c r="A633" s="27"/>
      <c r="B633" s="27"/>
      <c r="C633" s="27"/>
      <c r="D633" s="113"/>
      <c r="E633" s="119"/>
      <c r="F633" s="27"/>
      <c r="G633" s="114"/>
      <c r="H633" s="116"/>
      <c r="I633" s="27"/>
      <c r="J633" s="27"/>
      <c r="K633" s="27"/>
      <c r="L633" s="27"/>
      <c r="M633" s="27"/>
      <c r="N633" s="27"/>
      <c r="O633" s="27"/>
      <c r="P633" s="27"/>
      <c r="Q633" s="27"/>
      <c r="R633" s="27"/>
      <c r="S633" s="27"/>
      <c r="T633" s="27"/>
    </row>
    <row r="634" spans="1:20" ht="13.5" customHeight="1">
      <c r="A634" s="27"/>
      <c r="B634" s="27"/>
      <c r="C634" s="27"/>
      <c r="D634" s="113"/>
      <c r="E634" s="119"/>
      <c r="F634" s="27"/>
      <c r="G634" s="114"/>
      <c r="H634" s="116"/>
      <c r="I634" s="27"/>
      <c r="J634" s="27"/>
      <c r="K634" s="27"/>
      <c r="L634" s="27"/>
      <c r="M634" s="27"/>
      <c r="N634" s="27"/>
      <c r="O634" s="27"/>
      <c r="P634" s="27"/>
      <c r="Q634" s="27"/>
      <c r="R634" s="27"/>
      <c r="S634" s="27"/>
      <c r="T634" s="27"/>
    </row>
    <row r="635" spans="1:20" ht="13.5" customHeight="1">
      <c r="A635" s="27"/>
      <c r="B635" s="27"/>
      <c r="C635" s="27"/>
      <c r="D635" s="113"/>
      <c r="E635" s="119"/>
      <c r="F635" s="27"/>
      <c r="G635" s="114"/>
      <c r="H635" s="116"/>
      <c r="I635" s="27"/>
      <c r="J635" s="27"/>
      <c r="K635" s="27"/>
      <c r="L635" s="27"/>
      <c r="M635" s="27"/>
      <c r="N635" s="27"/>
      <c r="O635" s="27"/>
      <c r="P635" s="27"/>
      <c r="Q635" s="27"/>
      <c r="R635" s="27"/>
      <c r="S635" s="27"/>
      <c r="T635" s="27"/>
    </row>
    <row r="636" spans="1:20" ht="13.5" customHeight="1">
      <c r="A636" s="27"/>
      <c r="B636" s="27"/>
      <c r="C636" s="27"/>
      <c r="D636" s="113"/>
      <c r="E636" s="119"/>
      <c r="F636" s="27"/>
      <c r="G636" s="114"/>
      <c r="H636" s="116"/>
      <c r="I636" s="27"/>
      <c r="J636" s="27"/>
      <c r="K636" s="27"/>
      <c r="L636" s="27"/>
      <c r="M636" s="27"/>
      <c r="N636" s="27"/>
      <c r="O636" s="27"/>
      <c r="P636" s="27"/>
      <c r="Q636" s="27"/>
      <c r="R636" s="27"/>
      <c r="S636" s="27"/>
      <c r="T636" s="27"/>
    </row>
    <row r="637" spans="1:20" ht="13.5" customHeight="1">
      <c r="A637" s="27"/>
      <c r="B637" s="27"/>
      <c r="C637" s="27"/>
      <c r="D637" s="113"/>
      <c r="E637" s="119"/>
      <c r="F637" s="27"/>
      <c r="G637" s="114"/>
      <c r="H637" s="116"/>
      <c r="I637" s="27"/>
      <c r="J637" s="27"/>
      <c r="K637" s="27"/>
      <c r="L637" s="27"/>
      <c r="M637" s="27"/>
      <c r="N637" s="27"/>
      <c r="O637" s="27"/>
      <c r="P637" s="27"/>
      <c r="Q637" s="27"/>
      <c r="R637" s="27"/>
      <c r="S637" s="27"/>
      <c r="T637" s="27"/>
    </row>
    <row r="638" spans="1:20" ht="13.5" customHeight="1">
      <c r="A638" s="27"/>
      <c r="B638" s="27"/>
      <c r="C638" s="27"/>
      <c r="D638" s="113"/>
      <c r="E638" s="119"/>
      <c r="F638" s="27"/>
      <c r="G638" s="114"/>
      <c r="H638" s="116"/>
      <c r="I638" s="27"/>
      <c r="J638" s="27"/>
      <c r="K638" s="27"/>
      <c r="L638" s="27"/>
      <c r="M638" s="27"/>
      <c r="N638" s="27"/>
      <c r="O638" s="27"/>
      <c r="P638" s="27"/>
      <c r="Q638" s="27"/>
      <c r="R638" s="27"/>
      <c r="S638" s="27"/>
      <c r="T638" s="27"/>
    </row>
    <row r="639" spans="1:20" ht="13.5" customHeight="1">
      <c r="A639" s="27"/>
      <c r="B639" s="27"/>
      <c r="C639" s="27"/>
      <c r="D639" s="113"/>
      <c r="E639" s="119"/>
      <c r="F639" s="27"/>
      <c r="G639" s="114"/>
      <c r="H639" s="116"/>
      <c r="I639" s="27"/>
      <c r="J639" s="27"/>
      <c r="K639" s="27"/>
      <c r="L639" s="27"/>
      <c r="M639" s="27"/>
      <c r="N639" s="27"/>
      <c r="O639" s="27"/>
      <c r="P639" s="27"/>
      <c r="Q639" s="27"/>
      <c r="R639" s="27"/>
      <c r="S639" s="27"/>
      <c r="T639" s="27"/>
    </row>
    <row r="640" spans="1:20" ht="13.5" customHeight="1">
      <c r="A640" s="27"/>
      <c r="B640" s="27"/>
      <c r="C640" s="27"/>
      <c r="D640" s="113"/>
      <c r="E640" s="119"/>
      <c r="F640" s="27"/>
      <c r="G640" s="114"/>
      <c r="H640" s="116"/>
      <c r="I640" s="27"/>
      <c r="J640" s="27"/>
      <c r="K640" s="27"/>
      <c r="L640" s="27"/>
      <c r="M640" s="27"/>
      <c r="N640" s="27"/>
      <c r="O640" s="27"/>
      <c r="P640" s="27"/>
      <c r="Q640" s="27"/>
      <c r="R640" s="27"/>
      <c r="S640" s="27"/>
      <c r="T640" s="27"/>
    </row>
    <row r="641" spans="1:20" ht="13.5" customHeight="1">
      <c r="A641" s="27"/>
      <c r="B641" s="27"/>
      <c r="C641" s="27"/>
      <c r="D641" s="113"/>
      <c r="E641" s="119"/>
      <c r="F641" s="27"/>
      <c r="G641" s="114"/>
      <c r="H641" s="116"/>
      <c r="I641" s="27"/>
      <c r="J641" s="27"/>
      <c r="K641" s="27"/>
      <c r="L641" s="27"/>
      <c r="M641" s="27"/>
      <c r="N641" s="27"/>
      <c r="O641" s="27"/>
      <c r="P641" s="27"/>
      <c r="Q641" s="27"/>
      <c r="R641" s="27"/>
      <c r="S641" s="27"/>
      <c r="T641" s="27"/>
    </row>
    <row r="642" spans="1:20" ht="13.5" customHeight="1">
      <c r="A642" s="27"/>
      <c r="B642" s="27"/>
      <c r="C642" s="27"/>
      <c r="D642" s="113"/>
      <c r="E642" s="119"/>
      <c r="F642" s="27"/>
      <c r="G642" s="114"/>
      <c r="H642" s="116"/>
      <c r="I642" s="27"/>
      <c r="J642" s="27"/>
      <c r="K642" s="27"/>
      <c r="L642" s="27"/>
      <c r="M642" s="27"/>
      <c r="N642" s="27"/>
      <c r="O642" s="27"/>
      <c r="P642" s="27"/>
      <c r="Q642" s="27"/>
      <c r="R642" s="27"/>
      <c r="S642" s="27"/>
      <c r="T642" s="27"/>
    </row>
    <row r="643" spans="1:20" ht="13.5" customHeight="1">
      <c r="A643" s="27"/>
      <c r="B643" s="27"/>
      <c r="C643" s="27"/>
      <c r="D643" s="113"/>
      <c r="E643" s="119"/>
      <c r="F643" s="27"/>
      <c r="G643" s="114"/>
      <c r="H643" s="116"/>
      <c r="I643" s="27"/>
      <c r="J643" s="27"/>
      <c r="K643" s="27"/>
      <c r="L643" s="27"/>
      <c r="M643" s="27"/>
      <c r="N643" s="27"/>
      <c r="O643" s="27"/>
      <c r="P643" s="27"/>
      <c r="Q643" s="27"/>
      <c r="R643" s="27"/>
      <c r="S643" s="27"/>
      <c r="T643" s="27"/>
    </row>
    <row r="644" spans="1:20" ht="13.5" customHeight="1">
      <c r="A644" s="27"/>
      <c r="B644" s="27"/>
      <c r="C644" s="27"/>
      <c r="D644" s="113"/>
      <c r="E644" s="119"/>
      <c r="F644" s="27"/>
      <c r="G644" s="114"/>
      <c r="H644" s="116"/>
      <c r="I644" s="27"/>
      <c r="J644" s="27"/>
      <c r="K644" s="27"/>
      <c r="L644" s="27"/>
      <c r="M644" s="27"/>
      <c r="N644" s="27"/>
      <c r="O644" s="27"/>
      <c r="P644" s="27"/>
      <c r="Q644" s="27"/>
      <c r="R644" s="27"/>
      <c r="S644" s="27"/>
      <c r="T644" s="27"/>
    </row>
    <row r="645" spans="1:20" ht="13.5" customHeight="1">
      <c r="A645" s="27"/>
      <c r="B645" s="27"/>
      <c r="C645" s="27"/>
      <c r="D645" s="113"/>
      <c r="E645" s="119"/>
      <c r="F645" s="27"/>
      <c r="G645" s="114"/>
      <c r="H645" s="116"/>
      <c r="I645" s="27"/>
      <c r="J645" s="27"/>
      <c r="K645" s="27"/>
      <c r="L645" s="27"/>
      <c r="M645" s="27"/>
      <c r="N645" s="27"/>
      <c r="O645" s="27"/>
      <c r="P645" s="27"/>
      <c r="Q645" s="27"/>
      <c r="R645" s="27"/>
      <c r="S645" s="27"/>
      <c r="T645" s="27"/>
    </row>
    <row r="646" spans="1:20" ht="13.5" customHeight="1">
      <c r="A646" s="27"/>
      <c r="B646" s="27"/>
      <c r="C646" s="27"/>
      <c r="D646" s="113"/>
      <c r="E646" s="119"/>
      <c r="F646" s="27"/>
      <c r="G646" s="114"/>
      <c r="H646" s="116"/>
      <c r="I646" s="27"/>
      <c r="J646" s="27"/>
      <c r="K646" s="27"/>
      <c r="L646" s="27"/>
      <c r="M646" s="27"/>
      <c r="N646" s="27"/>
      <c r="O646" s="27"/>
      <c r="P646" s="27"/>
      <c r="Q646" s="27"/>
      <c r="R646" s="27"/>
      <c r="S646" s="27"/>
      <c r="T646" s="27"/>
    </row>
    <row r="647" spans="1:20" ht="13.5" customHeight="1">
      <c r="A647" s="27"/>
      <c r="B647" s="27"/>
      <c r="C647" s="27"/>
      <c r="D647" s="113"/>
      <c r="E647" s="119"/>
      <c r="F647" s="27"/>
      <c r="G647" s="114"/>
      <c r="H647" s="116"/>
      <c r="I647" s="27"/>
      <c r="J647" s="27"/>
      <c r="K647" s="27"/>
      <c r="L647" s="27"/>
      <c r="M647" s="27"/>
      <c r="N647" s="27"/>
      <c r="O647" s="27"/>
      <c r="P647" s="27"/>
      <c r="Q647" s="27"/>
      <c r="R647" s="27"/>
      <c r="S647" s="27"/>
      <c r="T647" s="27"/>
    </row>
    <row r="648" spans="1:20" ht="13.5" customHeight="1">
      <c r="A648" s="27"/>
      <c r="B648" s="27"/>
      <c r="C648" s="27"/>
      <c r="D648" s="113"/>
      <c r="E648" s="119"/>
      <c r="F648" s="27"/>
      <c r="G648" s="114"/>
      <c r="H648" s="116"/>
      <c r="I648" s="27"/>
      <c r="J648" s="27"/>
      <c r="K648" s="27"/>
      <c r="L648" s="27"/>
      <c r="M648" s="27"/>
      <c r="N648" s="27"/>
      <c r="O648" s="27"/>
      <c r="P648" s="27"/>
      <c r="Q648" s="27"/>
      <c r="R648" s="27"/>
      <c r="S648" s="27"/>
      <c r="T648" s="27"/>
    </row>
    <row r="649" spans="1:20" ht="13.5" customHeight="1">
      <c r="A649" s="27"/>
      <c r="B649" s="27"/>
      <c r="C649" s="27"/>
      <c r="D649" s="113"/>
      <c r="E649" s="119"/>
      <c r="F649" s="27"/>
      <c r="G649" s="114"/>
      <c r="H649" s="116"/>
      <c r="I649" s="27"/>
      <c r="J649" s="27"/>
      <c r="K649" s="27"/>
      <c r="L649" s="27"/>
      <c r="M649" s="27"/>
      <c r="N649" s="27"/>
      <c r="O649" s="27"/>
      <c r="P649" s="27"/>
      <c r="Q649" s="27"/>
      <c r="R649" s="27"/>
      <c r="S649" s="27"/>
      <c r="T649" s="27"/>
    </row>
    <row r="650" spans="1:20" ht="13.5" customHeight="1">
      <c r="A650" s="27"/>
      <c r="B650" s="27"/>
      <c r="C650" s="27"/>
      <c r="D650" s="113"/>
      <c r="E650" s="119"/>
      <c r="F650" s="27"/>
      <c r="G650" s="114"/>
      <c r="H650" s="116"/>
      <c r="I650" s="27"/>
      <c r="J650" s="27"/>
      <c r="K650" s="27"/>
      <c r="L650" s="27"/>
      <c r="M650" s="27"/>
      <c r="N650" s="27"/>
      <c r="O650" s="27"/>
      <c r="P650" s="27"/>
      <c r="Q650" s="27"/>
      <c r="R650" s="27"/>
      <c r="S650" s="27"/>
      <c r="T650" s="27"/>
    </row>
    <row r="651" spans="1:20" ht="13.5" customHeight="1">
      <c r="A651" s="27"/>
      <c r="B651" s="27"/>
      <c r="C651" s="27"/>
      <c r="D651" s="113"/>
      <c r="E651" s="119"/>
      <c r="F651" s="27"/>
      <c r="G651" s="114"/>
      <c r="H651" s="116"/>
      <c r="I651" s="27"/>
      <c r="J651" s="27"/>
      <c r="K651" s="27"/>
      <c r="L651" s="27"/>
      <c r="M651" s="27"/>
      <c r="N651" s="27"/>
      <c r="O651" s="27"/>
      <c r="P651" s="27"/>
      <c r="Q651" s="27"/>
      <c r="R651" s="27"/>
      <c r="S651" s="27"/>
      <c r="T651" s="27"/>
    </row>
    <row r="652" spans="1:20" ht="13.5" customHeight="1">
      <c r="A652" s="27"/>
      <c r="B652" s="27"/>
      <c r="C652" s="27"/>
      <c r="D652" s="113"/>
      <c r="E652" s="119"/>
      <c r="F652" s="27"/>
      <c r="G652" s="114"/>
      <c r="H652" s="116"/>
      <c r="I652" s="27"/>
      <c r="J652" s="27"/>
      <c r="K652" s="27"/>
      <c r="L652" s="27"/>
      <c r="M652" s="27"/>
      <c r="N652" s="27"/>
      <c r="O652" s="27"/>
      <c r="P652" s="27"/>
      <c r="Q652" s="27"/>
      <c r="R652" s="27"/>
      <c r="S652" s="27"/>
      <c r="T652" s="27"/>
    </row>
    <row r="653" spans="1:20" ht="13.5" customHeight="1">
      <c r="A653" s="27"/>
      <c r="B653" s="27"/>
      <c r="C653" s="27"/>
      <c r="D653" s="113"/>
      <c r="E653" s="119"/>
      <c r="F653" s="27"/>
      <c r="G653" s="114"/>
      <c r="H653" s="116"/>
      <c r="I653" s="27"/>
      <c r="J653" s="27"/>
      <c r="K653" s="27"/>
      <c r="L653" s="27"/>
      <c r="M653" s="27"/>
      <c r="N653" s="27"/>
      <c r="O653" s="27"/>
      <c r="P653" s="27"/>
      <c r="Q653" s="27"/>
      <c r="R653" s="27"/>
      <c r="S653" s="27"/>
      <c r="T653" s="27"/>
    </row>
    <row r="654" spans="1:20" ht="13.5" customHeight="1">
      <c r="A654" s="27"/>
      <c r="B654" s="27"/>
      <c r="C654" s="27"/>
      <c r="D654" s="113"/>
      <c r="E654" s="119"/>
      <c r="F654" s="27"/>
      <c r="G654" s="114"/>
      <c r="H654" s="116"/>
      <c r="I654" s="27"/>
      <c r="J654" s="27"/>
      <c r="K654" s="27"/>
      <c r="L654" s="27"/>
      <c r="M654" s="27"/>
      <c r="N654" s="27"/>
      <c r="O654" s="27"/>
      <c r="P654" s="27"/>
      <c r="Q654" s="27"/>
      <c r="R654" s="27"/>
      <c r="S654" s="27"/>
      <c r="T654" s="27"/>
    </row>
    <row r="655" spans="1:20" ht="13.5" customHeight="1">
      <c r="A655" s="27"/>
      <c r="B655" s="27"/>
      <c r="C655" s="27"/>
      <c r="D655" s="113"/>
      <c r="E655" s="119"/>
      <c r="F655" s="27"/>
      <c r="G655" s="114"/>
      <c r="H655" s="116"/>
      <c r="I655" s="27"/>
      <c r="J655" s="27"/>
      <c r="K655" s="27"/>
      <c r="L655" s="27"/>
      <c r="M655" s="27"/>
      <c r="N655" s="27"/>
      <c r="O655" s="27"/>
      <c r="P655" s="27"/>
      <c r="Q655" s="27"/>
      <c r="R655" s="27"/>
      <c r="S655" s="27"/>
      <c r="T655" s="27"/>
    </row>
    <row r="656" spans="1:20" ht="13.5" customHeight="1">
      <c r="A656" s="27"/>
      <c r="B656" s="27"/>
      <c r="C656" s="27"/>
      <c r="D656" s="113"/>
      <c r="E656" s="119"/>
      <c r="F656" s="27"/>
      <c r="G656" s="114"/>
      <c r="H656" s="116"/>
      <c r="I656" s="27"/>
      <c r="J656" s="27"/>
      <c r="K656" s="27"/>
      <c r="L656" s="27"/>
      <c r="M656" s="27"/>
      <c r="N656" s="27"/>
      <c r="O656" s="27"/>
      <c r="P656" s="27"/>
      <c r="Q656" s="27"/>
      <c r="R656" s="27"/>
      <c r="S656" s="27"/>
      <c r="T656" s="27"/>
    </row>
    <row r="657" spans="1:20" ht="13.5" customHeight="1">
      <c r="A657" s="27"/>
      <c r="B657" s="27"/>
      <c r="C657" s="27"/>
      <c r="D657" s="113"/>
      <c r="E657" s="119"/>
      <c r="F657" s="27"/>
      <c r="G657" s="114"/>
      <c r="H657" s="116"/>
      <c r="I657" s="27"/>
      <c r="J657" s="27"/>
      <c r="K657" s="27"/>
      <c r="L657" s="27"/>
      <c r="M657" s="27"/>
      <c r="N657" s="27"/>
      <c r="O657" s="27"/>
      <c r="P657" s="27"/>
      <c r="Q657" s="27"/>
      <c r="R657" s="27"/>
      <c r="S657" s="27"/>
      <c r="T657" s="27"/>
    </row>
    <row r="658" spans="1:20" ht="13.5" customHeight="1">
      <c r="A658" s="27"/>
      <c r="B658" s="27"/>
      <c r="C658" s="27"/>
      <c r="D658" s="113"/>
      <c r="E658" s="119"/>
      <c r="F658" s="27"/>
      <c r="G658" s="114"/>
      <c r="H658" s="116"/>
      <c r="I658" s="27"/>
      <c r="J658" s="27"/>
      <c r="K658" s="27"/>
      <c r="L658" s="27"/>
      <c r="M658" s="27"/>
      <c r="N658" s="27"/>
      <c r="O658" s="27"/>
      <c r="P658" s="27"/>
      <c r="Q658" s="27"/>
      <c r="R658" s="27"/>
      <c r="S658" s="27"/>
      <c r="T658" s="27"/>
    </row>
    <row r="659" spans="1:20" ht="13.5" customHeight="1">
      <c r="A659" s="27"/>
      <c r="B659" s="27"/>
      <c r="C659" s="27"/>
      <c r="D659" s="113"/>
      <c r="E659" s="119"/>
      <c r="F659" s="27"/>
      <c r="G659" s="114"/>
      <c r="H659" s="116"/>
      <c r="I659" s="27"/>
      <c r="J659" s="27"/>
      <c r="K659" s="27"/>
      <c r="L659" s="27"/>
      <c r="M659" s="27"/>
      <c r="N659" s="27"/>
      <c r="O659" s="27"/>
      <c r="P659" s="27"/>
      <c r="Q659" s="27"/>
      <c r="R659" s="27"/>
      <c r="S659" s="27"/>
      <c r="T659" s="27"/>
    </row>
    <row r="660" spans="1:20" ht="13.5" customHeight="1">
      <c r="A660" s="27"/>
      <c r="B660" s="27"/>
      <c r="C660" s="27"/>
      <c r="D660" s="113"/>
      <c r="E660" s="119"/>
      <c r="F660" s="27"/>
      <c r="G660" s="114"/>
      <c r="H660" s="116"/>
      <c r="I660" s="27"/>
      <c r="J660" s="27"/>
      <c r="K660" s="27"/>
      <c r="L660" s="27"/>
      <c r="M660" s="27"/>
      <c r="N660" s="27"/>
      <c r="O660" s="27"/>
      <c r="P660" s="27"/>
      <c r="Q660" s="27"/>
      <c r="R660" s="27"/>
      <c r="S660" s="27"/>
      <c r="T660" s="27"/>
    </row>
    <row r="661" spans="1:20" ht="13.5" customHeight="1">
      <c r="A661" s="27"/>
      <c r="B661" s="27"/>
      <c r="C661" s="27"/>
      <c r="D661" s="113"/>
      <c r="E661" s="119"/>
      <c r="F661" s="27"/>
      <c r="G661" s="114"/>
      <c r="H661" s="116"/>
      <c r="I661" s="27"/>
      <c r="J661" s="27"/>
      <c r="K661" s="27"/>
      <c r="L661" s="27"/>
      <c r="M661" s="27"/>
      <c r="N661" s="27"/>
      <c r="O661" s="27"/>
      <c r="P661" s="27"/>
      <c r="Q661" s="27"/>
      <c r="R661" s="27"/>
      <c r="S661" s="27"/>
      <c r="T661" s="27"/>
    </row>
    <row r="662" spans="1:20" ht="13.5" customHeight="1">
      <c r="A662" s="27"/>
      <c r="B662" s="27"/>
      <c r="C662" s="27"/>
      <c r="D662" s="113"/>
      <c r="E662" s="119"/>
      <c r="F662" s="27"/>
      <c r="G662" s="114"/>
      <c r="H662" s="116"/>
      <c r="I662" s="27"/>
      <c r="J662" s="27"/>
      <c r="K662" s="27"/>
      <c r="L662" s="27"/>
      <c r="M662" s="27"/>
      <c r="N662" s="27"/>
      <c r="O662" s="27"/>
      <c r="P662" s="27"/>
      <c r="Q662" s="27"/>
      <c r="R662" s="27"/>
      <c r="S662" s="27"/>
      <c r="T662" s="27"/>
    </row>
    <row r="663" spans="1:20" ht="13.5" customHeight="1">
      <c r="A663" s="27"/>
      <c r="B663" s="27"/>
      <c r="C663" s="27"/>
      <c r="D663" s="113"/>
      <c r="E663" s="119"/>
      <c r="F663" s="27"/>
      <c r="G663" s="114"/>
      <c r="H663" s="116"/>
      <c r="I663" s="27"/>
      <c r="J663" s="27"/>
      <c r="K663" s="27"/>
      <c r="L663" s="27"/>
      <c r="M663" s="27"/>
      <c r="N663" s="27"/>
      <c r="O663" s="27"/>
      <c r="P663" s="27"/>
      <c r="Q663" s="27"/>
      <c r="R663" s="27"/>
      <c r="S663" s="27"/>
      <c r="T663" s="27"/>
    </row>
    <row r="664" spans="1:20" ht="13.5" customHeight="1">
      <c r="A664" s="27"/>
      <c r="B664" s="27"/>
      <c r="C664" s="27"/>
      <c r="D664" s="113"/>
      <c r="E664" s="119"/>
      <c r="F664" s="27"/>
      <c r="G664" s="114"/>
      <c r="H664" s="116"/>
      <c r="I664" s="27"/>
      <c r="J664" s="27"/>
      <c r="K664" s="27"/>
      <c r="L664" s="27"/>
      <c r="M664" s="27"/>
      <c r="N664" s="27"/>
      <c r="O664" s="27"/>
      <c r="P664" s="27"/>
      <c r="Q664" s="27"/>
      <c r="R664" s="27"/>
      <c r="S664" s="27"/>
      <c r="T664" s="27"/>
    </row>
    <row r="665" spans="1:20" ht="13.5" customHeight="1">
      <c r="A665" s="27"/>
      <c r="B665" s="27"/>
      <c r="C665" s="27"/>
      <c r="D665" s="113"/>
      <c r="E665" s="119"/>
      <c r="F665" s="27"/>
      <c r="G665" s="114"/>
      <c r="H665" s="116"/>
      <c r="I665" s="27"/>
      <c r="J665" s="27"/>
      <c r="K665" s="27"/>
      <c r="L665" s="27"/>
      <c r="M665" s="27"/>
      <c r="N665" s="27"/>
      <c r="O665" s="27"/>
      <c r="P665" s="27"/>
      <c r="Q665" s="27"/>
      <c r="R665" s="27"/>
      <c r="S665" s="27"/>
      <c r="T665" s="27"/>
    </row>
    <row r="666" spans="1:20" ht="13.5" customHeight="1">
      <c r="A666" s="27"/>
      <c r="B666" s="27"/>
      <c r="C666" s="27"/>
      <c r="D666" s="113"/>
      <c r="E666" s="119"/>
      <c r="F666" s="27"/>
      <c r="G666" s="114"/>
      <c r="H666" s="116"/>
      <c r="I666" s="27"/>
      <c r="J666" s="27"/>
      <c r="K666" s="27"/>
      <c r="L666" s="27"/>
      <c r="M666" s="27"/>
      <c r="N666" s="27"/>
      <c r="O666" s="27"/>
      <c r="P666" s="27"/>
      <c r="Q666" s="27"/>
      <c r="R666" s="27"/>
      <c r="S666" s="27"/>
      <c r="T666" s="27"/>
    </row>
    <row r="667" spans="1:20" ht="13.5" customHeight="1">
      <c r="A667" s="27"/>
      <c r="B667" s="27"/>
      <c r="C667" s="27"/>
      <c r="D667" s="113"/>
      <c r="E667" s="119"/>
      <c r="F667" s="27"/>
      <c r="G667" s="114"/>
      <c r="H667" s="116"/>
      <c r="I667" s="27"/>
      <c r="J667" s="27"/>
      <c r="K667" s="27"/>
      <c r="L667" s="27"/>
      <c r="M667" s="27"/>
      <c r="N667" s="27"/>
      <c r="O667" s="27"/>
      <c r="P667" s="27"/>
      <c r="Q667" s="27"/>
      <c r="R667" s="27"/>
      <c r="S667" s="27"/>
      <c r="T667" s="27"/>
    </row>
    <row r="668" spans="1:20" ht="13.5" customHeight="1">
      <c r="A668" s="27"/>
      <c r="B668" s="27"/>
      <c r="C668" s="27"/>
      <c r="D668" s="113"/>
      <c r="E668" s="119"/>
      <c r="F668" s="27"/>
      <c r="G668" s="114"/>
      <c r="H668" s="116"/>
      <c r="I668" s="27"/>
      <c r="J668" s="27"/>
      <c r="K668" s="27"/>
      <c r="L668" s="27"/>
      <c r="M668" s="27"/>
      <c r="N668" s="27"/>
      <c r="O668" s="27"/>
      <c r="P668" s="27"/>
      <c r="Q668" s="27"/>
      <c r="R668" s="27"/>
      <c r="S668" s="27"/>
      <c r="T668" s="27"/>
    </row>
    <row r="669" spans="1:20" ht="13.5" customHeight="1">
      <c r="A669" s="27"/>
      <c r="B669" s="27"/>
      <c r="C669" s="27"/>
      <c r="D669" s="113"/>
      <c r="E669" s="119"/>
      <c r="F669" s="27"/>
      <c r="G669" s="114"/>
      <c r="H669" s="116"/>
      <c r="I669" s="27"/>
      <c r="J669" s="27"/>
      <c r="K669" s="27"/>
      <c r="L669" s="27"/>
      <c r="M669" s="27"/>
      <c r="N669" s="27"/>
      <c r="O669" s="27"/>
      <c r="P669" s="27"/>
      <c r="Q669" s="27"/>
      <c r="R669" s="27"/>
      <c r="S669" s="27"/>
      <c r="T669" s="27"/>
    </row>
    <row r="670" spans="1:20" ht="13.5" customHeight="1">
      <c r="A670" s="27"/>
      <c r="B670" s="27"/>
      <c r="C670" s="27"/>
      <c r="D670" s="113"/>
      <c r="E670" s="119"/>
      <c r="F670" s="27"/>
      <c r="G670" s="114"/>
      <c r="H670" s="116"/>
      <c r="I670" s="27"/>
      <c r="J670" s="27"/>
      <c r="K670" s="27"/>
      <c r="L670" s="27"/>
      <c r="M670" s="27"/>
      <c r="N670" s="27"/>
      <c r="O670" s="27"/>
      <c r="P670" s="27"/>
      <c r="Q670" s="27"/>
      <c r="R670" s="27"/>
      <c r="S670" s="27"/>
      <c r="T670" s="27"/>
    </row>
    <row r="671" spans="1:20" ht="13.5" customHeight="1">
      <c r="A671" s="27"/>
      <c r="B671" s="27"/>
      <c r="C671" s="27"/>
      <c r="D671" s="113"/>
      <c r="E671" s="119"/>
      <c r="F671" s="27"/>
      <c r="G671" s="114"/>
      <c r="H671" s="116"/>
      <c r="I671" s="27"/>
      <c r="J671" s="27"/>
      <c r="K671" s="27"/>
      <c r="L671" s="27"/>
      <c r="M671" s="27"/>
      <c r="N671" s="27"/>
      <c r="O671" s="27"/>
      <c r="P671" s="27"/>
      <c r="Q671" s="27"/>
      <c r="R671" s="27"/>
      <c r="S671" s="27"/>
      <c r="T671" s="27"/>
    </row>
    <row r="672" spans="1:20" ht="13.5" customHeight="1">
      <c r="A672" s="27"/>
      <c r="B672" s="27"/>
      <c r="C672" s="27"/>
      <c r="D672" s="113"/>
      <c r="E672" s="119"/>
      <c r="F672" s="27"/>
      <c r="G672" s="114"/>
      <c r="H672" s="116"/>
      <c r="I672" s="27"/>
      <c r="J672" s="27"/>
      <c r="K672" s="27"/>
      <c r="L672" s="27"/>
      <c r="M672" s="27"/>
      <c r="N672" s="27"/>
      <c r="O672" s="27"/>
      <c r="P672" s="27"/>
      <c r="Q672" s="27"/>
      <c r="R672" s="27"/>
      <c r="S672" s="27"/>
      <c r="T672" s="27"/>
    </row>
    <row r="673" spans="1:20" ht="13.5" customHeight="1">
      <c r="A673" s="27"/>
      <c r="B673" s="27"/>
      <c r="C673" s="27"/>
      <c r="D673" s="113"/>
      <c r="E673" s="119"/>
      <c r="F673" s="27"/>
      <c r="G673" s="114"/>
      <c r="H673" s="116"/>
      <c r="I673" s="27"/>
      <c r="J673" s="27"/>
      <c r="K673" s="27"/>
      <c r="L673" s="27"/>
      <c r="M673" s="27"/>
      <c r="N673" s="27"/>
      <c r="O673" s="27"/>
      <c r="P673" s="27"/>
      <c r="Q673" s="27"/>
      <c r="R673" s="27"/>
      <c r="S673" s="27"/>
      <c r="T673" s="27"/>
    </row>
    <row r="674" spans="1:20" ht="13.5" customHeight="1">
      <c r="A674" s="27"/>
      <c r="B674" s="27"/>
      <c r="C674" s="27"/>
      <c r="D674" s="113"/>
      <c r="E674" s="119"/>
      <c r="F674" s="27"/>
      <c r="G674" s="114"/>
      <c r="H674" s="116"/>
      <c r="I674" s="27"/>
      <c r="J674" s="27"/>
      <c r="K674" s="27"/>
      <c r="L674" s="27"/>
      <c r="M674" s="27"/>
      <c r="N674" s="27"/>
      <c r="O674" s="27"/>
      <c r="P674" s="27"/>
      <c r="Q674" s="27"/>
      <c r="R674" s="27"/>
      <c r="S674" s="27"/>
      <c r="T674" s="27"/>
    </row>
    <row r="675" spans="1:20" ht="13.5" customHeight="1">
      <c r="A675" s="27"/>
      <c r="B675" s="27"/>
      <c r="C675" s="27"/>
      <c r="D675" s="113"/>
      <c r="E675" s="119"/>
      <c r="F675" s="27"/>
      <c r="G675" s="114"/>
      <c r="H675" s="116"/>
      <c r="I675" s="27"/>
      <c r="J675" s="27"/>
      <c r="K675" s="27"/>
      <c r="L675" s="27"/>
      <c r="M675" s="27"/>
      <c r="N675" s="27"/>
      <c r="O675" s="27"/>
      <c r="P675" s="27"/>
      <c r="Q675" s="27"/>
      <c r="R675" s="27"/>
      <c r="S675" s="27"/>
      <c r="T675" s="27"/>
    </row>
    <row r="676" spans="1:20" ht="13.5" customHeight="1">
      <c r="A676" s="27"/>
      <c r="B676" s="27"/>
      <c r="C676" s="27"/>
      <c r="D676" s="113"/>
      <c r="E676" s="119"/>
      <c r="F676" s="27"/>
      <c r="G676" s="114"/>
      <c r="H676" s="116"/>
      <c r="I676" s="27"/>
      <c r="J676" s="27"/>
      <c r="K676" s="27"/>
      <c r="L676" s="27"/>
      <c r="M676" s="27"/>
      <c r="N676" s="27"/>
      <c r="O676" s="27"/>
      <c r="P676" s="27"/>
      <c r="Q676" s="27"/>
      <c r="R676" s="27"/>
      <c r="S676" s="27"/>
      <c r="T676" s="27"/>
    </row>
    <row r="677" spans="1:20" ht="13.5" customHeight="1">
      <c r="A677" s="27"/>
      <c r="B677" s="27"/>
      <c r="C677" s="27"/>
      <c r="D677" s="113"/>
      <c r="E677" s="119"/>
      <c r="F677" s="27"/>
      <c r="G677" s="114"/>
      <c r="H677" s="116"/>
      <c r="I677" s="27"/>
      <c r="J677" s="27"/>
      <c r="K677" s="27"/>
      <c r="L677" s="27"/>
      <c r="M677" s="27"/>
      <c r="N677" s="27"/>
      <c r="O677" s="27"/>
      <c r="P677" s="27"/>
      <c r="Q677" s="27"/>
      <c r="R677" s="27"/>
      <c r="S677" s="27"/>
      <c r="T677" s="27"/>
    </row>
    <row r="678" spans="1:20" ht="13.5" customHeight="1">
      <c r="A678" s="27"/>
      <c r="B678" s="27"/>
      <c r="C678" s="27"/>
      <c r="D678" s="113"/>
      <c r="E678" s="119"/>
      <c r="F678" s="27"/>
      <c r="G678" s="114"/>
      <c r="H678" s="116"/>
      <c r="I678" s="27"/>
      <c r="J678" s="27"/>
      <c r="K678" s="27"/>
      <c r="L678" s="27"/>
      <c r="M678" s="27"/>
      <c r="N678" s="27"/>
      <c r="O678" s="27"/>
      <c r="P678" s="27"/>
      <c r="Q678" s="27"/>
      <c r="R678" s="27"/>
      <c r="S678" s="27"/>
      <c r="T678" s="27"/>
    </row>
    <row r="679" spans="1:20" ht="13.5" customHeight="1">
      <c r="A679" s="27"/>
      <c r="B679" s="27"/>
      <c r="C679" s="27"/>
      <c r="D679" s="113"/>
      <c r="E679" s="119"/>
      <c r="F679" s="27"/>
      <c r="G679" s="114"/>
      <c r="H679" s="116"/>
      <c r="I679" s="27"/>
      <c r="J679" s="27"/>
      <c r="K679" s="27"/>
      <c r="L679" s="27"/>
      <c r="M679" s="27"/>
      <c r="N679" s="27"/>
      <c r="O679" s="27"/>
      <c r="P679" s="27"/>
      <c r="Q679" s="27"/>
      <c r="R679" s="27"/>
      <c r="S679" s="27"/>
      <c r="T679" s="27"/>
    </row>
    <row r="680" spans="1:20" ht="13.5" customHeight="1">
      <c r="A680" s="27"/>
      <c r="B680" s="27"/>
      <c r="C680" s="27"/>
      <c r="D680" s="113"/>
      <c r="E680" s="119"/>
      <c r="F680" s="27"/>
      <c r="G680" s="114"/>
      <c r="H680" s="116"/>
      <c r="I680" s="27"/>
      <c r="J680" s="27"/>
      <c r="K680" s="27"/>
      <c r="L680" s="27"/>
      <c r="M680" s="27"/>
      <c r="N680" s="27"/>
      <c r="O680" s="27"/>
      <c r="P680" s="27"/>
      <c r="Q680" s="27"/>
      <c r="R680" s="27"/>
      <c r="S680" s="27"/>
      <c r="T680" s="27"/>
    </row>
    <row r="681" spans="1:20" ht="13.5" customHeight="1">
      <c r="A681" s="27"/>
      <c r="B681" s="27"/>
      <c r="C681" s="27"/>
      <c r="D681" s="113"/>
      <c r="E681" s="119"/>
      <c r="F681" s="27"/>
      <c r="G681" s="114"/>
      <c r="H681" s="116"/>
      <c r="I681" s="27"/>
      <c r="J681" s="27"/>
      <c r="K681" s="27"/>
      <c r="L681" s="27"/>
      <c r="M681" s="27"/>
      <c r="N681" s="27"/>
      <c r="O681" s="27"/>
      <c r="P681" s="27"/>
      <c r="Q681" s="27"/>
      <c r="R681" s="27"/>
      <c r="S681" s="27"/>
      <c r="T681" s="27"/>
    </row>
    <row r="682" spans="1:20" ht="13.5" customHeight="1">
      <c r="A682" s="27"/>
      <c r="B682" s="27"/>
      <c r="C682" s="27"/>
      <c r="D682" s="113"/>
      <c r="E682" s="119"/>
      <c r="F682" s="27"/>
      <c r="G682" s="114"/>
      <c r="H682" s="116"/>
      <c r="I682" s="27"/>
      <c r="J682" s="27"/>
      <c r="K682" s="27"/>
      <c r="L682" s="27"/>
      <c r="M682" s="27"/>
      <c r="N682" s="27"/>
      <c r="O682" s="27"/>
      <c r="P682" s="27"/>
      <c r="Q682" s="27"/>
      <c r="R682" s="27"/>
      <c r="S682" s="27"/>
      <c r="T682" s="27"/>
    </row>
    <row r="683" spans="1:20" ht="13.5" customHeight="1">
      <c r="A683" s="27"/>
      <c r="B683" s="27"/>
      <c r="C683" s="27"/>
      <c r="D683" s="113"/>
      <c r="E683" s="119"/>
      <c r="F683" s="27"/>
      <c r="G683" s="114"/>
      <c r="H683" s="116"/>
      <c r="I683" s="27"/>
      <c r="J683" s="27"/>
      <c r="K683" s="27"/>
      <c r="L683" s="27"/>
      <c r="M683" s="27"/>
      <c r="N683" s="27"/>
      <c r="O683" s="27"/>
      <c r="P683" s="27"/>
      <c r="Q683" s="27"/>
      <c r="R683" s="27"/>
      <c r="S683" s="27"/>
      <c r="T683" s="27"/>
    </row>
    <row r="684" spans="1:20" ht="13.5" customHeight="1">
      <c r="A684" s="27"/>
      <c r="B684" s="27"/>
      <c r="C684" s="27"/>
      <c r="D684" s="113"/>
      <c r="E684" s="119"/>
      <c r="F684" s="27"/>
      <c r="G684" s="114"/>
      <c r="H684" s="116"/>
      <c r="I684" s="27"/>
      <c r="J684" s="27"/>
      <c r="K684" s="27"/>
      <c r="L684" s="27"/>
      <c r="M684" s="27"/>
      <c r="N684" s="27"/>
      <c r="O684" s="27"/>
      <c r="P684" s="27"/>
      <c r="Q684" s="27"/>
      <c r="R684" s="27"/>
      <c r="S684" s="27"/>
      <c r="T684" s="27"/>
    </row>
    <row r="685" spans="1:20" ht="13.5" customHeight="1">
      <c r="A685" s="27"/>
      <c r="B685" s="27"/>
      <c r="C685" s="27"/>
      <c r="D685" s="113"/>
      <c r="E685" s="119"/>
      <c r="F685" s="27"/>
      <c r="G685" s="114"/>
      <c r="H685" s="116"/>
      <c r="I685" s="27"/>
      <c r="J685" s="27"/>
      <c r="K685" s="27"/>
      <c r="L685" s="27"/>
      <c r="M685" s="27"/>
      <c r="N685" s="27"/>
      <c r="O685" s="27"/>
      <c r="P685" s="27"/>
      <c r="Q685" s="27"/>
      <c r="R685" s="27"/>
      <c r="S685" s="27"/>
      <c r="T685" s="27"/>
    </row>
    <row r="686" spans="1:20" ht="13.5" customHeight="1">
      <c r="A686" s="27"/>
      <c r="B686" s="27"/>
      <c r="C686" s="27"/>
      <c r="D686" s="113"/>
      <c r="E686" s="119"/>
      <c r="F686" s="27"/>
      <c r="G686" s="114"/>
      <c r="H686" s="116"/>
      <c r="I686" s="27"/>
      <c r="J686" s="27"/>
      <c r="K686" s="27"/>
      <c r="L686" s="27"/>
      <c r="M686" s="27"/>
      <c r="N686" s="27"/>
      <c r="O686" s="27"/>
      <c r="P686" s="27"/>
      <c r="Q686" s="27"/>
      <c r="R686" s="27"/>
      <c r="S686" s="27"/>
      <c r="T686" s="27"/>
    </row>
    <row r="687" spans="1:20" ht="13.5" customHeight="1">
      <c r="A687" s="27"/>
      <c r="B687" s="27"/>
      <c r="C687" s="27"/>
      <c r="D687" s="113"/>
      <c r="E687" s="119"/>
      <c r="F687" s="27"/>
      <c r="G687" s="114"/>
      <c r="H687" s="116"/>
      <c r="I687" s="27"/>
      <c r="J687" s="27"/>
      <c r="K687" s="27"/>
      <c r="L687" s="27"/>
      <c r="M687" s="27"/>
      <c r="N687" s="27"/>
      <c r="O687" s="27"/>
      <c r="P687" s="27"/>
      <c r="Q687" s="27"/>
      <c r="R687" s="27"/>
      <c r="S687" s="27"/>
      <c r="T687" s="27"/>
    </row>
    <row r="688" spans="1:20" ht="13.5" customHeight="1">
      <c r="A688" s="27"/>
      <c r="B688" s="27"/>
      <c r="C688" s="27"/>
      <c r="D688" s="113"/>
      <c r="E688" s="119"/>
      <c r="F688" s="27"/>
      <c r="G688" s="114"/>
      <c r="H688" s="116"/>
      <c r="I688" s="27"/>
      <c r="J688" s="27"/>
      <c r="K688" s="27"/>
      <c r="L688" s="27"/>
      <c r="M688" s="27"/>
      <c r="N688" s="27"/>
      <c r="O688" s="27"/>
      <c r="P688" s="27"/>
      <c r="Q688" s="27"/>
      <c r="R688" s="27"/>
      <c r="S688" s="27"/>
      <c r="T688" s="27"/>
    </row>
    <row r="689" spans="1:20" ht="13.5" customHeight="1">
      <c r="A689" s="27"/>
      <c r="B689" s="27"/>
      <c r="C689" s="27"/>
      <c r="D689" s="113"/>
      <c r="E689" s="119"/>
      <c r="F689" s="27"/>
      <c r="G689" s="114"/>
      <c r="H689" s="116"/>
      <c r="I689" s="27"/>
      <c r="J689" s="27"/>
      <c r="K689" s="27"/>
      <c r="L689" s="27"/>
      <c r="M689" s="27"/>
      <c r="N689" s="27"/>
      <c r="O689" s="27"/>
      <c r="P689" s="27"/>
      <c r="Q689" s="27"/>
      <c r="R689" s="27"/>
      <c r="S689" s="27"/>
      <c r="T689" s="27"/>
    </row>
    <row r="690" spans="1:20" ht="13.5" customHeight="1">
      <c r="A690" s="27"/>
      <c r="B690" s="27"/>
      <c r="C690" s="27"/>
      <c r="D690" s="113"/>
      <c r="E690" s="119"/>
      <c r="F690" s="27"/>
      <c r="G690" s="114"/>
      <c r="H690" s="116"/>
      <c r="I690" s="27"/>
      <c r="J690" s="27"/>
      <c r="K690" s="27"/>
      <c r="L690" s="27"/>
      <c r="M690" s="27"/>
      <c r="N690" s="27"/>
      <c r="O690" s="27"/>
      <c r="P690" s="27"/>
      <c r="Q690" s="27"/>
      <c r="R690" s="27"/>
      <c r="S690" s="27"/>
      <c r="T690" s="27"/>
    </row>
    <row r="691" spans="1:20" ht="13.5" customHeight="1">
      <c r="A691" s="27"/>
      <c r="B691" s="27"/>
      <c r="C691" s="27"/>
      <c r="D691" s="113"/>
      <c r="E691" s="119"/>
      <c r="F691" s="27"/>
      <c r="G691" s="114"/>
      <c r="H691" s="116"/>
      <c r="I691" s="27"/>
      <c r="J691" s="27"/>
      <c r="K691" s="27"/>
      <c r="L691" s="27"/>
      <c r="M691" s="27"/>
      <c r="N691" s="27"/>
      <c r="O691" s="27"/>
      <c r="P691" s="27"/>
      <c r="Q691" s="27"/>
      <c r="R691" s="27"/>
      <c r="S691" s="27"/>
      <c r="T691" s="27"/>
    </row>
    <row r="692" spans="1:20" ht="13.5" customHeight="1">
      <c r="A692" s="27"/>
      <c r="B692" s="27"/>
      <c r="C692" s="27"/>
      <c r="D692" s="113"/>
      <c r="E692" s="119"/>
      <c r="F692" s="27"/>
      <c r="G692" s="114"/>
      <c r="H692" s="116"/>
      <c r="I692" s="27"/>
      <c r="J692" s="27"/>
      <c r="K692" s="27"/>
      <c r="L692" s="27"/>
      <c r="M692" s="27"/>
      <c r="N692" s="27"/>
      <c r="O692" s="27"/>
      <c r="P692" s="27"/>
      <c r="Q692" s="27"/>
      <c r="R692" s="27"/>
      <c r="S692" s="27"/>
      <c r="T692" s="27"/>
    </row>
    <row r="693" spans="1:20" ht="13.5" customHeight="1">
      <c r="A693" s="27"/>
      <c r="B693" s="27"/>
      <c r="C693" s="27"/>
      <c r="D693" s="113"/>
      <c r="E693" s="119"/>
      <c r="F693" s="27"/>
      <c r="G693" s="114"/>
      <c r="H693" s="116"/>
      <c r="I693" s="27"/>
      <c r="J693" s="27"/>
      <c r="K693" s="27"/>
      <c r="L693" s="27"/>
      <c r="M693" s="27"/>
      <c r="N693" s="27"/>
      <c r="O693" s="27"/>
      <c r="P693" s="27"/>
      <c r="Q693" s="27"/>
      <c r="R693" s="27"/>
      <c r="S693" s="27"/>
      <c r="T693" s="27"/>
    </row>
    <row r="694" spans="1:20" ht="13.5" customHeight="1">
      <c r="A694" s="27"/>
      <c r="B694" s="27"/>
      <c r="C694" s="27"/>
      <c r="D694" s="113"/>
      <c r="E694" s="119"/>
      <c r="F694" s="27"/>
      <c r="G694" s="114"/>
      <c r="H694" s="116"/>
      <c r="I694" s="27"/>
      <c r="J694" s="27"/>
      <c r="K694" s="27"/>
      <c r="L694" s="27"/>
      <c r="M694" s="27"/>
      <c r="N694" s="27"/>
      <c r="O694" s="27"/>
      <c r="P694" s="27"/>
      <c r="Q694" s="27"/>
      <c r="R694" s="27"/>
      <c r="S694" s="27"/>
      <c r="T694" s="27"/>
    </row>
    <row r="695" spans="1:20" ht="13.5" customHeight="1">
      <c r="A695" s="27"/>
      <c r="B695" s="27"/>
      <c r="C695" s="27"/>
      <c r="D695" s="113"/>
      <c r="E695" s="119"/>
      <c r="F695" s="27"/>
      <c r="G695" s="114"/>
      <c r="H695" s="116"/>
      <c r="I695" s="27"/>
      <c r="J695" s="27"/>
      <c r="K695" s="27"/>
      <c r="L695" s="27"/>
      <c r="M695" s="27"/>
      <c r="N695" s="27"/>
      <c r="O695" s="27"/>
      <c r="P695" s="27"/>
      <c r="Q695" s="27"/>
      <c r="R695" s="27"/>
      <c r="S695" s="27"/>
      <c r="T695" s="27"/>
    </row>
    <row r="696" spans="1:20" ht="13.5" customHeight="1">
      <c r="A696" s="27"/>
      <c r="B696" s="27"/>
      <c r="C696" s="27"/>
      <c r="D696" s="113"/>
      <c r="E696" s="119"/>
      <c r="F696" s="27"/>
      <c r="G696" s="114"/>
      <c r="H696" s="116"/>
      <c r="I696" s="27"/>
      <c r="J696" s="27"/>
      <c r="K696" s="27"/>
      <c r="L696" s="27"/>
      <c r="M696" s="27"/>
      <c r="N696" s="27"/>
      <c r="O696" s="27"/>
      <c r="P696" s="27"/>
      <c r="Q696" s="27"/>
      <c r="R696" s="27"/>
      <c r="S696" s="27"/>
      <c r="T696" s="27"/>
    </row>
    <row r="697" spans="1:20" ht="13.5" customHeight="1">
      <c r="A697" s="27"/>
      <c r="B697" s="27"/>
      <c r="C697" s="27"/>
      <c r="D697" s="113"/>
      <c r="E697" s="119"/>
      <c r="F697" s="27"/>
      <c r="G697" s="114"/>
      <c r="H697" s="116"/>
      <c r="I697" s="27"/>
      <c r="J697" s="27"/>
      <c r="K697" s="27"/>
      <c r="L697" s="27"/>
      <c r="M697" s="27"/>
      <c r="N697" s="27"/>
      <c r="O697" s="27"/>
      <c r="P697" s="27"/>
      <c r="Q697" s="27"/>
      <c r="R697" s="27"/>
      <c r="S697" s="27"/>
      <c r="T697" s="27"/>
    </row>
    <row r="698" spans="1:20" ht="13.5" customHeight="1">
      <c r="A698" s="27"/>
      <c r="B698" s="27"/>
      <c r="C698" s="27"/>
      <c r="D698" s="113"/>
      <c r="E698" s="119"/>
      <c r="F698" s="27"/>
      <c r="G698" s="114"/>
      <c r="H698" s="116"/>
      <c r="I698" s="27"/>
      <c r="J698" s="27"/>
      <c r="K698" s="27"/>
      <c r="L698" s="27"/>
      <c r="M698" s="27"/>
      <c r="N698" s="27"/>
      <c r="O698" s="27"/>
      <c r="P698" s="27"/>
      <c r="Q698" s="27"/>
      <c r="R698" s="27"/>
      <c r="S698" s="27"/>
      <c r="T698" s="27"/>
    </row>
    <row r="699" spans="1:20" ht="13.5" customHeight="1">
      <c r="A699" s="27"/>
      <c r="B699" s="27"/>
      <c r="C699" s="27"/>
      <c r="D699" s="113"/>
      <c r="E699" s="119"/>
      <c r="F699" s="27"/>
      <c r="G699" s="114"/>
      <c r="H699" s="116"/>
      <c r="I699" s="27"/>
      <c r="J699" s="27"/>
      <c r="K699" s="27"/>
      <c r="L699" s="27"/>
      <c r="M699" s="27"/>
      <c r="N699" s="27"/>
      <c r="O699" s="27"/>
      <c r="P699" s="27"/>
      <c r="Q699" s="27"/>
      <c r="R699" s="27"/>
      <c r="S699" s="27"/>
      <c r="T699" s="27"/>
    </row>
    <row r="700" spans="1:20" ht="13.5" customHeight="1">
      <c r="A700" s="27"/>
      <c r="B700" s="27"/>
      <c r="C700" s="27"/>
      <c r="D700" s="113"/>
      <c r="E700" s="119"/>
      <c r="F700" s="27"/>
      <c r="G700" s="114"/>
      <c r="H700" s="116"/>
      <c r="I700" s="27"/>
      <c r="J700" s="27"/>
      <c r="K700" s="27"/>
      <c r="L700" s="27"/>
      <c r="M700" s="27"/>
      <c r="N700" s="27"/>
      <c r="O700" s="27"/>
      <c r="P700" s="27"/>
      <c r="Q700" s="27"/>
      <c r="R700" s="27"/>
      <c r="S700" s="27"/>
      <c r="T700" s="27"/>
    </row>
    <row r="701" spans="1:20" ht="13.5" customHeight="1">
      <c r="A701" s="27"/>
      <c r="B701" s="27"/>
      <c r="C701" s="27"/>
      <c r="D701" s="113"/>
      <c r="E701" s="119"/>
      <c r="F701" s="27"/>
      <c r="G701" s="114"/>
      <c r="H701" s="116"/>
      <c r="I701" s="27"/>
      <c r="J701" s="27"/>
      <c r="K701" s="27"/>
      <c r="L701" s="27"/>
      <c r="M701" s="27"/>
      <c r="N701" s="27"/>
      <c r="O701" s="27"/>
      <c r="P701" s="27"/>
      <c r="Q701" s="27"/>
      <c r="R701" s="27"/>
      <c r="S701" s="27"/>
      <c r="T701" s="27"/>
    </row>
    <row r="702" spans="1:20" ht="13.5" customHeight="1">
      <c r="A702" s="27"/>
      <c r="B702" s="27"/>
      <c r="C702" s="27"/>
      <c r="D702" s="113"/>
      <c r="E702" s="119"/>
      <c r="F702" s="27"/>
      <c r="G702" s="114"/>
      <c r="H702" s="116"/>
      <c r="I702" s="27"/>
      <c r="J702" s="27"/>
      <c r="K702" s="27"/>
      <c r="L702" s="27"/>
      <c r="M702" s="27"/>
      <c r="N702" s="27"/>
      <c r="O702" s="27"/>
      <c r="P702" s="27"/>
      <c r="Q702" s="27"/>
      <c r="R702" s="27"/>
      <c r="S702" s="27"/>
      <c r="T702" s="27"/>
    </row>
    <row r="703" spans="1:20" ht="13.5" customHeight="1">
      <c r="A703" s="27"/>
      <c r="B703" s="27"/>
      <c r="C703" s="27"/>
      <c r="D703" s="113"/>
      <c r="E703" s="119"/>
      <c r="F703" s="27"/>
      <c r="G703" s="114"/>
      <c r="H703" s="116"/>
      <c r="I703" s="27"/>
      <c r="J703" s="27"/>
      <c r="K703" s="27"/>
      <c r="L703" s="27"/>
      <c r="M703" s="27"/>
      <c r="N703" s="27"/>
      <c r="O703" s="27"/>
      <c r="P703" s="27"/>
      <c r="Q703" s="27"/>
      <c r="R703" s="27"/>
      <c r="S703" s="27"/>
      <c r="T703" s="27"/>
    </row>
    <row r="704" spans="1:20" ht="13.5" customHeight="1">
      <c r="A704" s="27"/>
      <c r="B704" s="27"/>
      <c r="C704" s="27"/>
      <c r="D704" s="113"/>
      <c r="E704" s="119"/>
      <c r="F704" s="27"/>
      <c r="G704" s="114"/>
      <c r="H704" s="116"/>
      <c r="I704" s="27"/>
      <c r="J704" s="27"/>
      <c r="K704" s="27"/>
      <c r="L704" s="27"/>
      <c r="M704" s="27"/>
      <c r="N704" s="27"/>
      <c r="O704" s="27"/>
      <c r="P704" s="27"/>
      <c r="Q704" s="27"/>
      <c r="R704" s="27"/>
      <c r="S704" s="27"/>
      <c r="T704" s="27"/>
    </row>
    <row r="705" spans="1:20" ht="13.5" customHeight="1">
      <c r="A705" s="27"/>
      <c r="B705" s="27"/>
      <c r="C705" s="27"/>
      <c r="D705" s="113"/>
      <c r="E705" s="119"/>
      <c r="F705" s="27"/>
      <c r="G705" s="114"/>
      <c r="H705" s="116"/>
      <c r="I705" s="27"/>
      <c r="J705" s="27"/>
      <c r="K705" s="27"/>
      <c r="L705" s="27"/>
      <c r="M705" s="27"/>
      <c r="N705" s="27"/>
      <c r="O705" s="27"/>
      <c r="P705" s="27"/>
      <c r="Q705" s="27"/>
      <c r="R705" s="27"/>
      <c r="S705" s="27"/>
      <c r="T705" s="27"/>
    </row>
    <row r="706" spans="1:20" ht="13.5" customHeight="1">
      <c r="A706" s="27"/>
      <c r="B706" s="27"/>
      <c r="C706" s="27"/>
      <c r="D706" s="113"/>
      <c r="E706" s="119"/>
      <c r="F706" s="27"/>
      <c r="G706" s="114"/>
      <c r="H706" s="116"/>
      <c r="I706" s="27"/>
      <c r="J706" s="27"/>
      <c r="K706" s="27"/>
      <c r="L706" s="27"/>
      <c r="M706" s="27"/>
      <c r="N706" s="27"/>
      <c r="O706" s="27"/>
      <c r="P706" s="27"/>
      <c r="Q706" s="27"/>
      <c r="R706" s="27"/>
      <c r="S706" s="27"/>
      <c r="T706" s="27"/>
    </row>
    <row r="707" spans="1:20" ht="13.5" customHeight="1">
      <c r="A707" s="27"/>
      <c r="B707" s="27"/>
      <c r="C707" s="27"/>
      <c r="D707" s="113"/>
      <c r="E707" s="119"/>
      <c r="F707" s="27"/>
      <c r="G707" s="114"/>
      <c r="H707" s="116"/>
      <c r="I707" s="27"/>
      <c r="J707" s="27"/>
      <c r="K707" s="27"/>
      <c r="L707" s="27"/>
      <c r="M707" s="27"/>
      <c r="N707" s="27"/>
      <c r="O707" s="27"/>
      <c r="P707" s="27"/>
      <c r="Q707" s="27"/>
      <c r="R707" s="27"/>
      <c r="S707" s="27"/>
      <c r="T707" s="27"/>
    </row>
    <row r="708" spans="1:20" ht="13.5" customHeight="1">
      <c r="A708" s="27"/>
      <c r="B708" s="27"/>
      <c r="C708" s="27"/>
      <c r="D708" s="113"/>
      <c r="E708" s="119"/>
      <c r="F708" s="27"/>
      <c r="G708" s="114"/>
      <c r="H708" s="116"/>
      <c r="I708" s="27"/>
      <c r="J708" s="27"/>
      <c r="K708" s="27"/>
      <c r="L708" s="27"/>
      <c r="M708" s="27"/>
      <c r="N708" s="27"/>
      <c r="O708" s="27"/>
      <c r="P708" s="27"/>
      <c r="Q708" s="27"/>
      <c r="R708" s="27"/>
      <c r="S708" s="27"/>
      <c r="T708" s="27"/>
    </row>
    <row r="709" spans="1:20" ht="13.5" customHeight="1">
      <c r="A709" s="27"/>
      <c r="B709" s="27"/>
      <c r="C709" s="27"/>
      <c r="D709" s="113"/>
      <c r="E709" s="119"/>
      <c r="F709" s="27"/>
      <c r="G709" s="114"/>
      <c r="H709" s="116"/>
      <c r="I709" s="27"/>
      <c r="J709" s="27"/>
      <c r="K709" s="27"/>
      <c r="L709" s="27"/>
      <c r="M709" s="27"/>
      <c r="N709" s="27"/>
      <c r="O709" s="27"/>
      <c r="P709" s="27"/>
      <c r="Q709" s="27"/>
      <c r="R709" s="27"/>
      <c r="S709" s="27"/>
      <c r="T709" s="27"/>
    </row>
    <row r="710" spans="1:20" ht="13.5" customHeight="1">
      <c r="A710" s="27"/>
      <c r="B710" s="27"/>
      <c r="C710" s="27"/>
      <c r="D710" s="113"/>
      <c r="E710" s="119"/>
      <c r="F710" s="27"/>
      <c r="G710" s="114"/>
      <c r="H710" s="116"/>
      <c r="I710" s="27"/>
      <c r="J710" s="27"/>
      <c r="K710" s="27"/>
      <c r="L710" s="27"/>
      <c r="M710" s="27"/>
      <c r="N710" s="27"/>
      <c r="O710" s="27"/>
      <c r="P710" s="27"/>
      <c r="Q710" s="27"/>
      <c r="R710" s="27"/>
      <c r="S710" s="27"/>
      <c r="T710" s="27"/>
    </row>
    <row r="711" spans="1:20" ht="13.5" customHeight="1">
      <c r="A711" s="27"/>
      <c r="B711" s="27"/>
      <c r="C711" s="27"/>
      <c r="D711" s="113"/>
      <c r="E711" s="119"/>
      <c r="F711" s="27"/>
      <c r="G711" s="114"/>
      <c r="H711" s="116"/>
      <c r="I711" s="27"/>
      <c r="J711" s="27"/>
      <c r="K711" s="27"/>
      <c r="L711" s="27"/>
      <c r="M711" s="27"/>
      <c r="N711" s="27"/>
      <c r="O711" s="27"/>
      <c r="P711" s="27"/>
      <c r="Q711" s="27"/>
      <c r="R711" s="27"/>
      <c r="S711" s="27"/>
      <c r="T711" s="27"/>
    </row>
    <row r="712" spans="1:20" ht="13.5" customHeight="1">
      <c r="A712" s="27"/>
      <c r="B712" s="27"/>
      <c r="C712" s="27"/>
      <c r="D712" s="113"/>
      <c r="E712" s="119"/>
      <c r="F712" s="27"/>
      <c r="G712" s="114"/>
      <c r="H712" s="116"/>
      <c r="I712" s="27"/>
      <c r="J712" s="27"/>
      <c r="K712" s="27"/>
      <c r="L712" s="27"/>
      <c r="M712" s="27"/>
      <c r="N712" s="27"/>
      <c r="O712" s="27"/>
      <c r="P712" s="27"/>
      <c r="Q712" s="27"/>
      <c r="R712" s="27"/>
      <c r="S712" s="27"/>
      <c r="T712" s="27"/>
    </row>
    <row r="713" spans="1:20" ht="13.5" customHeight="1">
      <c r="A713" s="27"/>
      <c r="B713" s="27"/>
      <c r="C713" s="27"/>
      <c r="D713" s="113"/>
      <c r="E713" s="119"/>
      <c r="F713" s="27"/>
      <c r="G713" s="114"/>
      <c r="H713" s="116"/>
      <c r="I713" s="27"/>
      <c r="J713" s="27"/>
      <c r="K713" s="27"/>
      <c r="L713" s="27"/>
      <c r="M713" s="27"/>
      <c r="N713" s="27"/>
      <c r="O713" s="27"/>
      <c r="P713" s="27"/>
      <c r="Q713" s="27"/>
      <c r="R713" s="27"/>
      <c r="S713" s="27"/>
      <c r="T713" s="27"/>
    </row>
    <row r="714" spans="1:20" ht="13.5" customHeight="1">
      <c r="A714" s="27"/>
      <c r="B714" s="27"/>
      <c r="C714" s="27"/>
      <c r="D714" s="113"/>
      <c r="E714" s="119"/>
      <c r="F714" s="27"/>
      <c r="G714" s="114"/>
      <c r="H714" s="116"/>
      <c r="I714" s="27"/>
      <c r="J714" s="27"/>
      <c r="K714" s="27"/>
      <c r="L714" s="27"/>
      <c r="M714" s="27"/>
      <c r="N714" s="27"/>
      <c r="O714" s="27"/>
      <c r="P714" s="27"/>
      <c r="Q714" s="27"/>
      <c r="R714" s="27"/>
      <c r="S714" s="27"/>
      <c r="T714" s="27"/>
    </row>
    <row r="715" spans="1:20" ht="13.5" customHeight="1">
      <c r="A715" s="27"/>
      <c r="B715" s="27"/>
      <c r="C715" s="27"/>
      <c r="D715" s="113"/>
      <c r="E715" s="119"/>
      <c r="F715" s="27"/>
      <c r="G715" s="114"/>
      <c r="H715" s="116"/>
      <c r="I715" s="27"/>
      <c r="J715" s="27"/>
      <c r="K715" s="27"/>
      <c r="L715" s="27"/>
      <c r="M715" s="27"/>
      <c r="N715" s="27"/>
      <c r="O715" s="27"/>
      <c r="P715" s="27"/>
      <c r="Q715" s="27"/>
      <c r="R715" s="27"/>
      <c r="S715" s="27"/>
      <c r="T715" s="27"/>
    </row>
    <row r="716" spans="1:20" ht="13.5" customHeight="1">
      <c r="A716" s="27"/>
      <c r="B716" s="27"/>
      <c r="C716" s="27"/>
      <c r="D716" s="113"/>
      <c r="E716" s="119"/>
      <c r="F716" s="27"/>
      <c r="G716" s="114"/>
      <c r="H716" s="116"/>
      <c r="I716" s="27"/>
      <c r="J716" s="27"/>
      <c r="K716" s="27"/>
      <c r="L716" s="27"/>
      <c r="M716" s="27"/>
      <c r="N716" s="27"/>
      <c r="O716" s="27"/>
      <c r="P716" s="27"/>
      <c r="Q716" s="27"/>
      <c r="R716" s="27"/>
      <c r="S716" s="27"/>
      <c r="T716" s="27"/>
    </row>
    <row r="717" spans="1:20" ht="13.5" customHeight="1">
      <c r="A717" s="27"/>
      <c r="B717" s="27"/>
      <c r="C717" s="27"/>
      <c r="D717" s="113"/>
      <c r="E717" s="119"/>
      <c r="F717" s="27"/>
      <c r="G717" s="114"/>
      <c r="H717" s="116"/>
      <c r="I717" s="27"/>
      <c r="J717" s="27"/>
      <c r="K717" s="27"/>
      <c r="L717" s="27"/>
      <c r="M717" s="27"/>
      <c r="N717" s="27"/>
      <c r="O717" s="27"/>
      <c r="P717" s="27"/>
      <c r="Q717" s="27"/>
      <c r="R717" s="27"/>
      <c r="S717" s="27"/>
      <c r="T717" s="27"/>
    </row>
    <row r="718" spans="1:20" ht="13.5" customHeight="1">
      <c r="A718" s="27"/>
      <c r="B718" s="27"/>
      <c r="C718" s="27"/>
      <c r="D718" s="113"/>
      <c r="E718" s="119"/>
      <c r="F718" s="27"/>
      <c r="G718" s="114"/>
      <c r="H718" s="116"/>
      <c r="I718" s="27"/>
      <c r="J718" s="27"/>
      <c r="K718" s="27"/>
      <c r="L718" s="27"/>
      <c r="M718" s="27"/>
      <c r="N718" s="27"/>
      <c r="O718" s="27"/>
      <c r="P718" s="27"/>
      <c r="Q718" s="27"/>
      <c r="R718" s="27"/>
      <c r="S718" s="27"/>
      <c r="T718" s="27"/>
    </row>
    <row r="719" spans="1:20" ht="13.5" customHeight="1">
      <c r="A719" s="27"/>
      <c r="B719" s="27"/>
      <c r="C719" s="27"/>
      <c r="D719" s="113"/>
      <c r="E719" s="119"/>
      <c r="F719" s="27"/>
      <c r="G719" s="114"/>
      <c r="H719" s="116"/>
      <c r="I719" s="27"/>
      <c r="J719" s="27"/>
      <c r="K719" s="27"/>
      <c r="L719" s="27"/>
      <c r="M719" s="27"/>
      <c r="N719" s="27"/>
      <c r="O719" s="27"/>
      <c r="P719" s="27"/>
      <c r="Q719" s="27"/>
      <c r="R719" s="27"/>
      <c r="S719" s="27"/>
      <c r="T719" s="27"/>
    </row>
    <row r="720" spans="1:20" ht="13.5" customHeight="1">
      <c r="A720" s="27"/>
      <c r="B720" s="27"/>
      <c r="C720" s="27"/>
      <c r="D720" s="113"/>
      <c r="E720" s="119"/>
      <c r="F720" s="27"/>
      <c r="G720" s="114"/>
      <c r="H720" s="116"/>
      <c r="I720" s="27"/>
      <c r="J720" s="27"/>
      <c r="K720" s="27"/>
      <c r="L720" s="27"/>
      <c r="M720" s="27"/>
      <c r="N720" s="27"/>
      <c r="O720" s="27"/>
      <c r="P720" s="27"/>
      <c r="Q720" s="27"/>
      <c r="R720" s="27"/>
      <c r="S720" s="27"/>
      <c r="T720" s="27"/>
    </row>
    <row r="721" spans="1:20" ht="13.5" customHeight="1">
      <c r="A721" s="27"/>
      <c r="B721" s="27"/>
      <c r="C721" s="27"/>
      <c r="D721" s="113"/>
      <c r="E721" s="119"/>
      <c r="F721" s="27"/>
      <c r="G721" s="114"/>
      <c r="H721" s="116"/>
      <c r="I721" s="27"/>
      <c r="J721" s="27"/>
      <c r="K721" s="27"/>
      <c r="L721" s="27"/>
      <c r="M721" s="27"/>
      <c r="N721" s="27"/>
      <c r="O721" s="27"/>
      <c r="P721" s="27"/>
      <c r="Q721" s="27"/>
      <c r="R721" s="27"/>
      <c r="S721" s="27"/>
      <c r="T721" s="27"/>
    </row>
    <row r="722" spans="1:20" ht="13.5" customHeight="1">
      <c r="A722" s="27"/>
      <c r="B722" s="27"/>
      <c r="C722" s="27"/>
      <c r="D722" s="113"/>
      <c r="E722" s="119"/>
      <c r="F722" s="27"/>
      <c r="G722" s="114"/>
      <c r="H722" s="116"/>
      <c r="I722" s="27"/>
      <c r="J722" s="27"/>
      <c r="K722" s="27"/>
      <c r="L722" s="27"/>
      <c r="M722" s="27"/>
      <c r="N722" s="27"/>
      <c r="O722" s="27"/>
      <c r="P722" s="27"/>
      <c r="Q722" s="27"/>
      <c r="R722" s="27"/>
      <c r="S722" s="27"/>
      <c r="T722" s="27"/>
    </row>
    <row r="723" spans="1:20" ht="13.5" customHeight="1">
      <c r="A723" s="27"/>
      <c r="B723" s="27"/>
      <c r="C723" s="27"/>
      <c r="D723" s="113"/>
      <c r="E723" s="119"/>
      <c r="F723" s="27"/>
      <c r="G723" s="114"/>
      <c r="H723" s="116"/>
      <c r="I723" s="27"/>
      <c r="J723" s="27"/>
      <c r="K723" s="27"/>
      <c r="L723" s="27"/>
      <c r="M723" s="27"/>
      <c r="N723" s="27"/>
      <c r="O723" s="27"/>
      <c r="P723" s="27"/>
      <c r="Q723" s="27"/>
      <c r="R723" s="27"/>
      <c r="S723" s="27"/>
      <c r="T723" s="27"/>
    </row>
    <row r="724" spans="1:20" ht="13.5" customHeight="1">
      <c r="A724" s="27"/>
      <c r="B724" s="27"/>
      <c r="C724" s="27"/>
      <c r="D724" s="113"/>
      <c r="E724" s="119"/>
      <c r="F724" s="27"/>
      <c r="G724" s="114"/>
      <c r="H724" s="116"/>
      <c r="I724" s="27"/>
      <c r="J724" s="27"/>
      <c r="K724" s="27"/>
      <c r="L724" s="27"/>
      <c r="M724" s="27"/>
      <c r="N724" s="27"/>
      <c r="O724" s="27"/>
      <c r="P724" s="27"/>
      <c r="Q724" s="27"/>
      <c r="R724" s="27"/>
      <c r="S724" s="27"/>
      <c r="T724" s="27"/>
    </row>
    <row r="725" spans="1:20" ht="13.5" customHeight="1">
      <c r="A725" s="27"/>
      <c r="B725" s="27"/>
      <c r="C725" s="27"/>
      <c r="D725" s="113"/>
      <c r="E725" s="119"/>
      <c r="F725" s="27"/>
      <c r="G725" s="114"/>
      <c r="H725" s="116"/>
      <c r="I725" s="27"/>
      <c r="J725" s="27"/>
      <c r="K725" s="27"/>
      <c r="L725" s="27"/>
      <c r="M725" s="27"/>
      <c r="N725" s="27"/>
      <c r="O725" s="27"/>
      <c r="P725" s="27"/>
      <c r="Q725" s="27"/>
      <c r="R725" s="27"/>
      <c r="S725" s="27"/>
      <c r="T725" s="27"/>
    </row>
    <row r="726" spans="1:20" ht="13.5" customHeight="1">
      <c r="A726" s="27"/>
      <c r="B726" s="27"/>
      <c r="C726" s="27"/>
      <c r="D726" s="113"/>
      <c r="E726" s="119"/>
      <c r="F726" s="27"/>
      <c r="G726" s="114"/>
      <c r="H726" s="116"/>
      <c r="I726" s="27"/>
      <c r="J726" s="27"/>
      <c r="K726" s="27"/>
      <c r="L726" s="27"/>
      <c r="M726" s="27"/>
      <c r="N726" s="27"/>
      <c r="O726" s="27"/>
      <c r="P726" s="27"/>
      <c r="Q726" s="27"/>
      <c r="R726" s="27"/>
      <c r="S726" s="27"/>
      <c r="T726" s="27"/>
    </row>
    <row r="727" spans="1:20" ht="13.5" customHeight="1">
      <c r="A727" s="27"/>
      <c r="B727" s="27"/>
      <c r="C727" s="27"/>
      <c r="D727" s="113"/>
      <c r="E727" s="119"/>
      <c r="F727" s="27"/>
      <c r="G727" s="114"/>
      <c r="H727" s="116"/>
      <c r="I727" s="27"/>
      <c r="J727" s="27"/>
      <c r="K727" s="27"/>
      <c r="L727" s="27"/>
      <c r="M727" s="27"/>
      <c r="N727" s="27"/>
      <c r="O727" s="27"/>
      <c r="P727" s="27"/>
      <c r="Q727" s="27"/>
      <c r="R727" s="27"/>
      <c r="S727" s="27"/>
      <c r="T727" s="27"/>
    </row>
    <row r="728" spans="1:20" ht="13.5" customHeight="1">
      <c r="A728" s="27"/>
      <c r="B728" s="27"/>
      <c r="C728" s="27"/>
      <c r="D728" s="113"/>
      <c r="E728" s="119"/>
      <c r="F728" s="27"/>
      <c r="G728" s="114"/>
      <c r="H728" s="116"/>
      <c r="I728" s="27"/>
      <c r="J728" s="27"/>
      <c r="K728" s="27"/>
      <c r="L728" s="27"/>
      <c r="M728" s="27"/>
      <c r="N728" s="27"/>
      <c r="O728" s="27"/>
      <c r="P728" s="27"/>
      <c r="Q728" s="27"/>
      <c r="R728" s="27"/>
      <c r="S728" s="27"/>
      <c r="T728" s="27"/>
    </row>
    <row r="729" spans="1:20" ht="13.5" customHeight="1">
      <c r="A729" s="27"/>
      <c r="B729" s="27"/>
      <c r="C729" s="27"/>
      <c r="D729" s="113"/>
      <c r="E729" s="119"/>
      <c r="F729" s="27"/>
      <c r="G729" s="114"/>
      <c r="H729" s="116"/>
      <c r="I729" s="27"/>
      <c r="J729" s="27"/>
      <c r="K729" s="27"/>
      <c r="L729" s="27"/>
      <c r="M729" s="27"/>
      <c r="N729" s="27"/>
      <c r="O729" s="27"/>
      <c r="P729" s="27"/>
      <c r="Q729" s="27"/>
      <c r="R729" s="27"/>
      <c r="S729" s="27"/>
      <c r="T729" s="27"/>
    </row>
    <row r="730" spans="1:20" ht="13.5" customHeight="1">
      <c r="A730" s="27"/>
      <c r="B730" s="27"/>
      <c r="C730" s="27"/>
      <c r="D730" s="113"/>
      <c r="E730" s="119"/>
      <c r="F730" s="27"/>
      <c r="G730" s="114"/>
      <c r="H730" s="116"/>
      <c r="I730" s="27"/>
      <c r="J730" s="27"/>
      <c r="K730" s="27"/>
      <c r="L730" s="27"/>
      <c r="M730" s="27"/>
      <c r="N730" s="27"/>
      <c r="O730" s="27"/>
      <c r="P730" s="27"/>
      <c r="Q730" s="27"/>
      <c r="R730" s="27"/>
      <c r="S730" s="27"/>
      <c r="T730" s="27"/>
    </row>
    <row r="731" spans="1:20" ht="13.5" customHeight="1">
      <c r="A731" s="27"/>
      <c r="B731" s="27"/>
      <c r="C731" s="27"/>
      <c r="D731" s="113"/>
      <c r="E731" s="119"/>
      <c r="F731" s="27"/>
      <c r="G731" s="114"/>
      <c r="H731" s="116"/>
      <c r="I731" s="27"/>
      <c r="J731" s="27"/>
      <c r="K731" s="27"/>
      <c r="L731" s="27"/>
      <c r="M731" s="27"/>
      <c r="N731" s="27"/>
      <c r="O731" s="27"/>
      <c r="P731" s="27"/>
      <c r="Q731" s="27"/>
      <c r="R731" s="27"/>
      <c r="S731" s="27"/>
      <c r="T731" s="27"/>
    </row>
    <row r="732" spans="1:20" ht="13.5" customHeight="1">
      <c r="A732" s="27"/>
      <c r="B732" s="27"/>
      <c r="C732" s="27"/>
      <c r="D732" s="113"/>
      <c r="E732" s="119"/>
      <c r="F732" s="27"/>
      <c r="G732" s="114"/>
      <c r="H732" s="116"/>
      <c r="I732" s="27"/>
      <c r="J732" s="27"/>
      <c r="K732" s="27"/>
      <c r="L732" s="27"/>
      <c r="M732" s="27"/>
      <c r="N732" s="27"/>
      <c r="O732" s="27"/>
      <c r="P732" s="27"/>
      <c r="Q732" s="27"/>
      <c r="R732" s="27"/>
      <c r="S732" s="27"/>
      <c r="T732" s="27"/>
    </row>
    <row r="733" spans="1:20" ht="13.5" customHeight="1">
      <c r="A733" s="27"/>
      <c r="B733" s="27"/>
      <c r="C733" s="27"/>
      <c r="D733" s="113"/>
      <c r="E733" s="119"/>
      <c r="F733" s="27"/>
      <c r="G733" s="114"/>
      <c r="H733" s="116"/>
      <c r="I733" s="27"/>
      <c r="J733" s="27"/>
      <c r="K733" s="27"/>
      <c r="L733" s="27"/>
      <c r="M733" s="27"/>
      <c r="N733" s="27"/>
      <c r="O733" s="27"/>
      <c r="P733" s="27"/>
      <c r="Q733" s="27"/>
      <c r="R733" s="27"/>
      <c r="S733" s="27"/>
      <c r="T733" s="27"/>
    </row>
    <row r="734" spans="1:20" ht="13.5" customHeight="1">
      <c r="A734" s="27"/>
      <c r="B734" s="27"/>
      <c r="C734" s="27"/>
      <c r="D734" s="113"/>
      <c r="E734" s="119"/>
      <c r="F734" s="27"/>
      <c r="G734" s="114"/>
      <c r="H734" s="116"/>
      <c r="I734" s="27"/>
      <c r="J734" s="27"/>
      <c r="K734" s="27"/>
      <c r="L734" s="27"/>
      <c r="M734" s="27"/>
      <c r="N734" s="27"/>
      <c r="O734" s="27"/>
      <c r="P734" s="27"/>
      <c r="Q734" s="27"/>
      <c r="R734" s="27"/>
      <c r="S734" s="27"/>
      <c r="T734" s="27"/>
    </row>
    <row r="735" spans="1:20" ht="13.5" customHeight="1">
      <c r="A735" s="27"/>
      <c r="B735" s="27"/>
      <c r="C735" s="27"/>
      <c r="D735" s="113"/>
      <c r="E735" s="119"/>
      <c r="F735" s="27"/>
      <c r="G735" s="114"/>
      <c r="H735" s="116"/>
      <c r="I735" s="27"/>
      <c r="J735" s="27"/>
      <c r="K735" s="27"/>
      <c r="L735" s="27"/>
      <c r="M735" s="27"/>
      <c r="N735" s="27"/>
      <c r="O735" s="27"/>
      <c r="P735" s="27"/>
      <c r="Q735" s="27"/>
      <c r="R735" s="27"/>
      <c r="S735" s="27"/>
      <c r="T735" s="27"/>
    </row>
    <row r="736" spans="1:20" ht="13.5" customHeight="1">
      <c r="A736" s="27"/>
      <c r="B736" s="27"/>
      <c r="C736" s="27"/>
      <c r="D736" s="113"/>
      <c r="E736" s="119"/>
      <c r="F736" s="27"/>
      <c r="G736" s="114"/>
      <c r="H736" s="116"/>
      <c r="I736" s="27"/>
      <c r="J736" s="27"/>
      <c r="K736" s="27"/>
      <c r="L736" s="27"/>
      <c r="M736" s="27"/>
      <c r="N736" s="27"/>
      <c r="O736" s="27"/>
      <c r="P736" s="27"/>
      <c r="Q736" s="27"/>
      <c r="R736" s="27"/>
      <c r="S736" s="27"/>
      <c r="T736" s="27"/>
    </row>
    <row r="737" spans="1:20" ht="13.5" customHeight="1">
      <c r="A737" s="27"/>
      <c r="B737" s="27"/>
      <c r="C737" s="27"/>
      <c r="D737" s="113"/>
      <c r="E737" s="119"/>
      <c r="F737" s="27"/>
      <c r="G737" s="114"/>
      <c r="H737" s="116"/>
      <c r="I737" s="27"/>
      <c r="J737" s="27"/>
      <c r="K737" s="27"/>
      <c r="L737" s="27"/>
      <c r="M737" s="27"/>
      <c r="N737" s="27"/>
      <c r="O737" s="27"/>
      <c r="P737" s="27"/>
      <c r="Q737" s="27"/>
      <c r="R737" s="27"/>
      <c r="S737" s="27"/>
      <c r="T737" s="27"/>
    </row>
    <row r="738" spans="1:20" ht="13.5" customHeight="1">
      <c r="A738" s="27"/>
      <c r="B738" s="27"/>
      <c r="C738" s="27"/>
      <c r="D738" s="113"/>
      <c r="E738" s="119"/>
      <c r="F738" s="27"/>
      <c r="G738" s="114"/>
      <c r="H738" s="116"/>
      <c r="I738" s="27"/>
      <c r="J738" s="27"/>
      <c r="K738" s="27"/>
      <c r="L738" s="27"/>
      <c r="M738" s="27"/>
      <c r="N738" s="27"/>
      <c r="O738" s="27"/>
      <c r="P738" s="27"/>
      <c r="Q738" s="27"/>
      <c r="R738" s="27"/>
      <c r="S738" s="27"/>
      <c r="T738" s="27"/>
    </row>
    <row r="739" spans="1:20" ht="13.5" customHeight="1">
      <c r="A739" s="27"/>
      <c r="B739" s="27"/>
      <c r="C739" s="27"/>
      <c r="D739" s="113"/>
      <c r="E739" s="119"/>
      <c r="F739" s="27"/>
      <c r="G739" s="114"/>
      <c r="H739" s="116"/>
      <c r="I739" s="27"/>
      <c r="J739" s="27"/>
      <c r="K739" s="27"/>
      <c r="L739" s="27"/>
      <c r="M739" s="27"/>
      <c r="N739" s="27"/>
      <c r="O739" s="27"/>
      <c r="P739" s="27"/>
      <c r="Q739" s="27"/>
      <c r="R739" s="27"/>
      <c r="S739" s="27"/>
      <c r="T739" s="27"/>
    </row>
    <row r="740" spans="1:20" ht="13.5" customHeight="1">
      <c r="A740" s="27"/>
      <c r="B740" s="27"/>
      <c r="C740" s="27"/>
      <c r="D740" s="113"/>
      <c r="E740" s="119"/>
      <c r="F740" s="27"/>
      <c r="G740" s="114"/>
      <c r="H740" s="116"/>
      <c r="I740" s="27"/>
      <c r="J740" s="27"/>
      <c r="K740" s="27"/>
      <c r="L740" s="27"/>
      <c r="M740" s="27"/>
      <c r="N740" s="27"/>
      <c r="O740" s="27"/>
      <c r="P740" s="27"/>
      <c r="Q740" s="27"/>
      <c r="R740" s="27"/>
      <c r="S740" s="27"/>
      <c r="T740" s="27"/>
    </row>
    <row r="741" spans="1:20" ht="13.5" customHeight="1">
      <c r="A741" s="27"/>
      <c r="B741" s="27"/>
      <c r="C741" s="27"/>
      <c r="D741" s="113"/>
      <c r="E741" s="119"/>
      <c r="F741" s="27"/>
      <c r="G741" s="114"/>
      <c r="H741" s="116"/>
      <c r="I741" s="27"/>
      <c r="J741" s="27"/>
      <c r="K741" s="27"/>
      <c r="L741" s="27"/>
      <c r="M741" s="27"/>
      <c r="N741" s="27"/>
      <c r="O741" s="27"/>
      <c r="P741" s="27"/>
      <c r="Q741" s="27"/>
      <c r="R741" s="27"/>
      <c r="S741" s="27"/>
      <c r="T741" s="27"/>
    </row>
    <row r="742" spans="1:20" ht="13.5" customHeight="1">
      <c r="A742" s="27"/>
      <c r="B742" s="27"/>
      <c r="C742" s="27"/>
      <c r="D742" s="113"/>
      <c r="E742" s="119"/>
      <c r="F742" s="27"/>
      <c r="G742" s="114"/>
      <c r="H742" s="116"/>
      <c r="I742" s="27"/>
      <c r="J742" s="27"/>
      <c r="K742" s="27"/>
      <c r="L742" s="27"/>
      <c r="M742" s="27"/>
      <c r="N742" s="27"/>
      <c r="O742" s="27"/>
      <c r="P742" s="27"/>
      <c r="Q742" s="27"/>
      <c r="R742" s="27"/>
      <c r="S742" s="27"/>
      <c r="T742" s="27"/>
    </row>
    <row r="743" spans="1:20" ht="13.5" customHeight="1">
      <c r="A743" s="27"/>
      <c r="B743" s="27"/>
      <c r="C743" s="27"/>
      <c r="D743" s="113"/>
      <c r="E743" s="119"/>
      <c r="F743" s="27"/>
      <c r="G743" s="114"/>
      <c r="H743" s="116"/>
      <c r="I743" s="27"/>
      <c r="J743" s="27"/>
      <c r="K743" s="27"/>
      <c r="L743" s="27"/>
      <c r="M743" s="27"/>
      <c r="N743" s="27"/>
      <c r="O743" s="27"/>
      <c r="P743" s="27"/>
      <c r="Q743" s="27"/>
      <c r="R743" s="27"/>
      <c r="S743" s="27"/>
      <c r="T743" s="27"/>
    </row>
    <row r="744" spans="1:20" ht="13.5" customHeight="1">
      <c r="A744" s="27"/>
      <c r="B744" s="27"/>
      <c r="C744" s="27"/>
      <c r="D744" s="113"/>
      <c r="E744" s="119"/>
      <c r="F744" s="27"/>
      <c r="G744" s="114"/>
      <c r="H744" s="116"/>
      <c r="I744" s="27"/>
      <c r="J744" s="27"/>
      <c r="K744" s="27"/>
      <c r="L744" s="27"/>
      <c r="M744" s="27"/>
      <c r="N744" s="27"/>
      <c r="O744" s="27"/>
      <c r="P744" s="27"/>
      <c r="Q744" s="27"/>
      <c r="R744" s="27"/>
      <c r="S744" s="27"/>
      <c r="T744" s="27"/>
    </row>
    <row r="745" spans="1:20" ht="13.5" customHeight="1">
      <c r="A745" s="27"/>
      <c r="B745" s="27"/>
      <c r="C745" s="27"/>
      <c r="D745" s="113"/>
      <c r="E745" s="119"/>
      <c r="F745" s="27"/>
      <c r="G745" s="114"/>
      <c r="H745" s="116"/>
      <c r="I745" s="27"/>
      <c r="J745" s="27"/>
      <c r="K745" s="27"/>
      <c r="L745" s="27"/>
      <c r="M745" s="27"/>
      <c r="N745" s="27"/>
      <c r="O745" s="27"/>
      <c r="P745" s="27"/>
      <c r="Q745" s="27"/>
      <c r="R745" s="27"/>
      <c r="S745" s="27"/>
      <c r="T745" s="27"/>
    </row>
    <row r="746" spans="1:20" ht="13.5" customHeight="1">
      <c r="A746" s="27"/>
      <c r="B746" s="27"/>
      <c r="C746" s="27"/>
      <c r="D746" s="113"/>
      <c r="E746" s="119"/>
      <c r="F746" s="27"/>
      <c r="G746" s="114"/>
      <c r="H746" s="116"/>
      <c r="I746" s="27"/>
      <c r="J746" s="27"/>
      <c r="K746" s="27"/>
      <c r="L746" s="27"/>
      <c r="M746" s="27"/>
      <c r="N746" s="27"/>
      <c r="O746" s="27"/>
      <c r="P746" s="27"/>
      <c r="Q746" s="27"/>
      <c r="R746" s="27"/>
      <c r="S746" s="27"/>
      <c r="T746" s="27"/>
    </row>
    <row r="747" spans="1:20" ht="13.5" customHeight="1">
      <c r="A747" s="27"/>
      <c r="B747" s="27"/>
      <c r="C747" s="27"/>
      <c r="D747" s="113"/>
      <c r="E747" s="119"/>
      <c r="F747" s="27"/>
      <c r="G747" s="114"/>
      <c r="H747" s="116"/>
      <c r="I747" s="27"/>
      <c r="J747" s="27"/>
      <c r="K747" s="27"/>
      <c r="L747" s="27"/>
      <c r="M747" s="27"/>
      <c r="N747" s="27"/>
      <c r="O747" s="27"/>
      <c r="P747" s="27"/>
      <c r="Q747" s="27"/>
      <c r="R747" s="27"/>
      <c r="S747" s="27"/>
      <c r="T747" s="27"/>
    </row>
    <row r="748" spans="1:20" ht="13.5" customHeight="1">
      <c r="A748" s="27"/>
      <c r="B748" s="27"/>
      <c r="C748" s="27"/>
      <c r="D748" s="113"/>
      <c r="E748" s="119"/>
      <c r="F748" s="27"/>
      <c r="G748" s="114"/>
      <c r="H748" s="116"/>
      <c r="I748" s="27"/>
      <c r="J748" s="27"/>
      <c r="K748" s="27"/>
      <c r="L748" s="27"/>
      <c r="M748" s="27"/>
      <c r="N748" s="27"/>
      <c r="O748" s="27"/>
      <c r="P748" s="27"/>
      <c r="Q748" s="27"/>
      <c r="R748" s="27"/>
      <c r="S748" s="27"/>
      <c r="T748" s="27"/>
    </row>
    <row r="749" spans="1:20" ht="13.5" customHeight="1">
      <c r="A749" s="27"/>
      <c r="B749" s="27"/>
      <c r="C749" s="27"/>
      <c r="D749" s="113"/>
      <c r="E749" s="119"/>
      <c r="F749" s="27"/>
      <c r="G749" s="114"/>
      <c r="H749" s="116"/>
      <c r="I749" s="27"/>
      <c r="J749" s="27"/>
      <c r="K749" s="27"/>
      <c r="L749" s="27"/>
      <c r="M749" s="27"/>
      <c r="N749" s="27"/>
      <c r="O749" s="27"/>
      <c r="P749" s="27"/>
      <c r="Q749" s="27"/>
      <c r="R749" s="27"/>
      <c r="S749" s="27"/>
      <c r="T749" s="27"/>
    </row>
    <row r="750" spans="1:20" ht="13.5" customHeight="1">
      <c r="A750" s="27"/>
      <c r="B750" s="27"/>
      <c r="C750" s="27"/>
      <c r="D750" s="113"/>
      <c r="E750" s="119"/>
      <c r="F750" s="27"/>
      <c r="G750" s="114"/>
      <c r="H750" s="116"/>
      <c r="I750" s="27"/>
      <c r="J750" s="27"/>
      <c r="K750" s="27"/>
      <c r="L750" s="27"/>
      <c r="M750" s="27"/>
      <c r="N750" s="27"/>
      <c r="O750" s="27"/>
      <c r="P750" s="27"/>
      <c r="Q750" s="27"/>
      <c r="R750" s="27"/>
      <c r="S750" s="27"/>
      <c r="T750" s="27"/>
    </row>
    <row r="751" spans="1:20" ht="13.5" customHeight="1">
      <c r="A751" s="27"/>
      <c r="B751" s="27"/>
      <c r="C751" s="27"/>
      <c r="D751" s="113"/>
      <c r="E751" s="119"/>
      <c r="F751" s="27"/>
      <c r="G751" s="114"/>
      <c r="H751" s="116"/>
      <c r="I751" s="27"/>
      <c r="J751" s="27"/>
      <c r="K751" s="27"/>
      <c r="L751" s="27"/>
      <c r="M751" s="27"/>
      <c r="N751" s="27"/>
      <c r="O751" s="27"/>
      <c r="P751" s="27"/>
      <c r="Q751" s="27"/>
      <c r="R751" s="27"/>
      <c r="S751" s="27"/>
      <c r="T751" s="27"/>
    </row>
    <row r="752" spans="1:20" ht="13.5" customHeight="1">
      <c r="A752" s="27"/>
      <c r="B752" s="27"/>
      <c r="C752" s="27"/>
      <c r="D752" s="113"/>
      <c r="E752" s="119"/>
      <c r="F752" s="27"/>
      <c r="G752" s="114"/>
      <c r="H752" s="116"/>
      <c r="I752" s="27"/>
      <c r="J752" s="27"/>
      <c r="K752" s="27"/>
      <c r="L752" s="27"/>
      <c r="M752" s="27"/>
      <c r="N752" s="27"/>
      <c r="O752" s="27"/>
      <c r="P752" s="27"/>
      <c r="Q752" s="27"/>
      <c r="R752" s="27"/>
      <c r="S752" s="27"/>
      <c r="T752" s="27"/>
    </row>
    <row r="753" spans="1:20" ht="13.5" customHeight="1">
      <c r="A753" s="27"/>
      <c r="B753" s="27"/>
      <c r="C753" s="27"/>
      <c r="D753" s="113"/>
      <c r="E753" s="119"/>
      <c r="F753" s="27"/>
      <c r="G753" s="114"/>
      <c r="H753" s="116"/>
      <c r="I753" s="27"/>
      <c r="J753" s="27"/>
      <c r="K753" s="27"/>
      <c r="L753" s="27"/>
      <c r="M753" s="27"/>
      <c r="N753" s="27"/>
      <c r="O753" s="27"/>
      <c r="P753" s="27"/>
      <c r="Q753" s="27"/>
      <c r="R753" s="27"/>
      <c r="S753" s="27"/>
      <c r="T753" s="27"/>
    </row>
    <row r="754" spans="1:20" ht="13.5" customHeight="1">
      <c r="A754" s="27"/>
      <c r="B754" s="27"/>
      <c r="C754" s="27"/>
      <c r="D754" s="113"/>
      <c r="E754" s="119"/>
      <c r="F754" s="27"/>
      <c r="G754" s="114"/>
      <c r="H754" s="116"/>
      <c r="I754" s="27"/>
      <c r="J754" s="27"/>
      <c r="K754" s="27"/>
      <c r="L754" s="27"/>
      <c r="M754" s="27"/>
      <c r="N754" s="27"/>
      <c r="O754" s="27"/>
      <c r="P754" s="27"/>
      <c r="Q754" s="27"/>
      <c r="R754" s="27"/>
      <c r="S754" s="27"/>
      <c r="T754" s="27"/>
    </row>
    <row r="755" spans="1:20" ht="13.5" customHeight="1">
      <c r="A755" s="27"/>
      <c r="B755" s="27"/>
      <c r="C755" s="27"/>
      <c r="D755" s="113"/>
      <c r="E755" s="119"/>
      <c r="F755" s="27"/>
      <c r="G755" s="114"/>
      <c r="H755" s="116"/>
      <c r="I755" s="27"/>
      <c r="J755" s="27"/>
      <c r="K755" s="27"/>
      <c r="L755" s="27"/>
      <c r="M755" s="27"/>
      <c r="N755" s="27"/>
      <c r="O755" s="27"/>
      <c r="P755" s="27"/>
      <c r="Q755" s="27"/>
      <c r="R755" s="27"/>
      <c r="S755" s="27"/>
      <c r="T755" s="27"/>
    </row>
    <row r="756" spans="1:20" ht="13.5" customHeight="1">
      <c r="A756" s="27"/>
      <c r="B756" s="27"/>
      <c r="C756" s="27"/>
      <c r="D756" s="113"/>
      <c r="E756" s="119"/>
      <c r="F756" s="27"/>
      <c r="G756" s="114"/>
      <c r="H756" s="116"/>
      <c r="I756" s="27"/>
      <c r="J756" s="27"/>
      <c r="K756" s="27"/>
      <c r="L756" s="27"/>
      <c r="M756" s="27"/>
      <c r="N756" s="27"/>
      <c r="O756" s="27"/>
      <c r="P756" s="27"/>
      <c r="Q756" s="27"/>
      <c r="R756" s="27"/>
      <c r="S756" s="27"/>
      <c r="T756" s="27"/>
    </row>
    <row r="757" spans="1:20" ht="15" customHeight="1">
      <c r="O757" s="27"/>
      <c r="P757" s="27"/>
      <c r="Q757" s="27"/>
      <c r="R757" s="27"/>
      <c r="S757" s="27"/>
    </row>
  </sheetData>
  <mergeCells count="73">
    <mergeCell ref="C16:K16"/>
    <mergeCell ref="C21:K21"/>
    <mergeCell ref="C210:K210"/>
    <mergeCell ref="C212:K212"/>
    <mergeCell ref="C17:K17"/>
    <mergeCell ref="C18:K18"/>
    <mergeCell ref="C19:K19"/>
    <mergeCell ref="C23:L23"/>
    <mergeCell ref="D24:D25"/>
    <mergeCell ref="G24:G25"/>
    <mergeCell ref="H24:H25"/>
    <mergeCell ref="I24:I25"/>
    <mergeCell ref="J24:J25"/>
    <mergeCell ref="K24:K25"/>
    <mergeCell ref="L24:L25"/>
    <mergeCell ref="C7:L7"/>
    <mergeCell ref="C9:L9"/>
    <mergeCell ref="D10:D11"/>
    <mergeCell ref="G10:G11"/>
    <mergeCell ref="H10:H11"/>
    <mergeCell ref="I10:I11"/>
    <mergeCell ref="K10:K11"/>
    <mergeCell ref="L10:L11"/>
    <mergeCell ref="J10:J11"/>
    <mergeCell ref="S24:S25"/>
    <mergeCell ref="O10:O11"/>
    <mergeCell ref="Q10:Q11"/>
    <mergeCell ref="R10:R11"/>
    <mergeCell ref="S10:S11"/>
    <mergeCell ref="P10:P11"/>
    <mergeCell ref="P24:P25"/>
    <mergeCell ref="O24:O25"/>
    <mergeCell ref="Q24:Q25"/>
    <mergeCell ref="R24:R25"/>
    <mergeCell ref="H236:I236"/>
    <mergeCell ref="C239:L239"/>
    <mergeCell ref="C241:L241"/>
    <mergeCell ref="C261:L261"/>
    <mergeCell ref="C246:L246"/>
    <mergeCell ref="C253:L253"/>
    <mergeCell ref="C254:L254"/>
    <mergeCell ref="C255:L255"/>
    <mergeCell ref="C256:L256"/>
    <mergeCell ref="C258:L258"/>
    <mergeCell ref="C214:K214"/>
    <mergeCell ref="H235:I235"/>
    <mergeCell ref="C230:K230"/>
    <mergeCell ref="H232:K232"/>
    <mergeCell ref="H233:I233"/>
    <mergeCell ref="H234:I234"/>
    <mergeCell ref="C222:K222"/>
    <mergeCell ref="C224:K224"/>
    <mergeCell ref="C226:K226"/>
    <mergeCell ref="C228:K228"/>
    <mergeCell ref="C220:K220"/>
    <mergeCell ref="C218:K218"/>
    <mergeCell ref="C216:J216"/>
    <mergeCell ref="C238:L238"/>
    <mergeCell ref="C242:L242"/>
    <mergeCell ref="C243:L243"/>
    <mergeCell ref="C244:L244"/>
    <mergeCell ref="C249:L249"/>
    <mergeCell ref="C247:L247"/>
    <mergeCell ref="C248:L248"/>
    <mergeCell ref="C259:L259"/>
    <mergeCell ref="C263:L263"/>
    <mergeCell ref="C245:L245"/>
    <mergeCell ref="C257:L257"/>
    <mergeCell ref="C240:L240"/>
    <mergeCell ref="C250:L250"/>
    <mergeCell ref="C251:L251"/>
    <mergeCell ref="C252:L252"/>
    <mergeCell ref="C260:L260"/>
  </mergeCells>
  <conditionalFormatting sqref="I29:I34">
    <cfRule type="cellIs" dxfId="56" priority="118" operator="equal">
      <formula>0</formula>
    </cfRule>
  </conditionalFormatting>
  <conditionalFormatting sqref="K216">
    <cfRule type="cellIs" dxfId="55" priority="237" operator="notEqual">
      <formula>0.21387</formula>
    </cfRule>
  </conditionalFormatting>
  <conditionalFormatting sqref="P29:P34 P47:P52 P55 P58:P59 P62:P65 P68:P70 P73:P75 P78:P86 P89">
    <cfRule type="cellIs" dxfId="54" priority="453" operator="greaterThan">
      <formula>$J29</formula>
    </cfRule>
  </conditionalFormatting>
  <conditionalFormatting sqref="P37:P44">
    <cfRule type="cellIs" dxfId="53" priority="437" operator="greaterThan">
      <formula>$J37</formula>
    </cfRule>
  </conditionalFormatting>
  <conditionalFormatting sqref="P92:P107">
    <cfRule type="cellIs" dxfId="52" priority="392" operator="greaterThan">
      <formula>$J92</formula>
    </cfRule>
  </conditionalFormatting>
  <conditionalFormatting sqref="P113 P115:P117 P119 P121:P123 P125:P126 P128 P131 P133:P158 P160:P164 P167:P174">
    <cfRule type="cellIs" dxfId="51" priority="242" operator="greaterThan">
      <formula>$J113</formula>
    </cfRule>
  </conditionalFormatting>
  <conditionalFormatting sqref="P178 P180:P185 P188:P193">
    <cfRule type="cellIs" dxfId="50" priority="8" operator="greaterThan">
      <formula>$J178</formula>
    </cfRule>
  </conditionalFormatting>
  <conditionalFormatting sqref="P197:P198 P200 P202:P207">
    <cfRule type="cellIs" dxfId="49" priority="4" operator="greaterThan">
      <formula>$J197</formula>
    </cfRule>
  </conditionalFormatting>
  <conditionalFormatting sqref="P13:Q14">
    <cfRule type="cellIs" dxfId="48" priority="137" operator="greaterThan">
      <formula>$J13</formula>
    </cfRule>
  </conditionalFormatting>
  <conditionalFormatting sqref="Q29:Q34 Q47:Q52 Q55 Q58:Q59 Q62:Q65 Q68:Q70 Q73:Q75 Q78:Q86 Q89">
    <cfRule type="cellIs" dxfId="47" priority="450" operator="greaterThan">
      <formula>$K29</formula>
    </cfRule>
  </conditionalFormatting>
  <conditionalFormatting sqref="Q37:Q44">
    <cfRule type="cellIs" dxfId="46" priority="435" operator="greaterThan">
      <formula>$K37</formula>
    </cfRule>
  </conditionalFormatting>
  <conditionalFormatting sqref="Q92:Q107">
    <cfRule type="cellIs" dxfId="45" priority="390" operator="greaterThan">
      <formula>$K92</formula>
    </cfRule>
  </conditionalFormatting>
  <conditionalFormatting sqref="Q113 Q115:Q117 Q119 Q121:Q123 Q125:Q126 Q128 Q131 Q133:Q158 Q160:Q164 Q167:Q174">
    <cfRule type="cellIs" dxfId="44" priority="240" operator="greaterThan">
      <formula>$K113</formula>
    </cfRule>
  </conditionalFormatting>
  <conditionalFormatting sqref="Q178 Q180:Q185 Q188:Q193">
    <cfRule type="cellIs" dxfId="43" priority="7" operator="greaterThan">
      <formula>$K178</formula>
    </cfRule>
  </conditionalFormatting>
  <conditionalFormatting sqref="Q197:Q198 Q200 Q202:Q207">
    <cfRule type="cellIs" dxfId="42" priority="3" operator="greaterThan">
      <formula>$K197</formula>
    </cfRule>
  </conditionalFormatting>
  <conditionalFormatting sqref="Q29:R34 Q47:R52 Q58:R59 Q62:R65 Q68:R70 Q73:R75 Q78:R86">
    <cfRule type="expression" dxfId="41" priority="448">
      <formula>$S$236="ERROR"</formula>
    </cfRule>
  </conditionalFormatting>
  <conditionalFormatting sqref="Q37:R44">
    <cfRule type="expression" dxfId="40" priority="433">
      <formula>$S$236="ERROR"</formula>
    </cfRule>
  </conditionalFormatting>
  <conditionalFormatting sqref="Q55:R55">
    <cfRule type="expression" dxfId="39" priority="423">
      <formula>$S$236="ERROR"</formula>
    </cfRule>
  </conditionalFormatting>
  <conditionalFormatting sqref="Q89:R89">
    <cfRule type="expression" dxfId="38" priority="393">
      <formula>$S$236="ERROR"</formula>
    </cfRule>
  </conditionalFormatting>
  <conditionalFormatting sqref="Q92:R107">
    <cfRule type="expression" dxfId="37" priority="388">
      <formula>$S$236="ERROR"</formula>
    </cfRule>
  </conditionalFormatting>
  <conditionalFormatting sqref="Q113:R113">
    <cfRule type="expression" dxfId="36" priority="235">
      <formula>$K$216&lt;&gt;0.21387</formula>
    </cfRule>
  </conditionalFormatting>
  <conditionalFormatting sqref="Q115:R117 Q119:R119 Q121:R123 Q125:R126 Q128:R128 Q131:R131 Q133:R158 Q160:R164 Q167:R174">
    <cfRule type="expression" dxfId="35" priority="9">
      <formula>$K$216&lt;&gt;0.21387</formula>
    </cfRule>
  </conditionalFormatting>
  <conditionalFormatting sqref="Q178:R178 Q180:R185 Q188:R193">
    <cfRule type="expression" dxfId="34" priority="5">
      <formula>$K$216&lt;&gt;0.21387</formula>
    </cfRule>
  </conditionalFormatting>
  <conditionalFormatting sqref="Q197:R198 Q200:R200 Q202:R207">
    <cfRule type="expression" dxfId="33" priority="1">
      <formula>$K$216&lt;&gt;0.21387</formula>
    </cfRule>
  </conditionalFormatting>
  <conditionalFormatting sqref="R13:R14 R47:R52 R55 R58:R59 R62:R65 R68:R70 R73:R75 R78:R86 R89">
    <cfRule type="cellIs" dxfId="32" priority="136" operator="greaterThan">
      <formula>$L13</formula>
    </cfRule>
  </conditionalFormatting>
  <conditionalFormatting sqref="R29:R34">
    <cfRule type="cellIs" dxfId="31" priority="449" operator="greaterThan">
      <formula>$L29</formula>
    </cfRule>
  </conditionalFormatting>
  <conditionalFormatting sqref="R37:R44">
    <cfRule type="cellIs" dxfId="30" priority="434" operator="greaterThan">
      <formula>$L37</formula>
    </cfRule>
  </conditionalFormatting>
  <conditionalFormatting sqref="R92:R107">
    <cfRule type="cellIs" dxfId="29" priority="389" operator="greaterThan">
      <formula>$L92</formula>
    </cfRule>
  </conditionalFormatting>
  <conditionalFormatting sqref="R113 R115:R117 R119 R121:R123 R125:R126 R128 R131 R133:R158 R160:R164 R167:R174">
    <cfRule type="cellIs" dxfId="28" priority="236" operator="greaterThan">
      <formula>$L113</formula>
    </cfRule>
  </conditionalFormatting>
  <conditionalFormatting sqref="R178 R180:R185 R188:R193">
    <cfRule type="cellIs" dxfId="27" priority="6" operator="greaterThan">
      <formula>$L178</formula>
    </cfRule>
  </conditionalFormatting>
  <conditionalFormatting sqref="R197:R198 R200 R202:R207">
    <cfRule type="cellIs" dxfId="26" priority="2" operator="greaterThan">
      <formula>$L197</formula>
    </cfRule>
  </conditionalFormatting>
  <conditionalFormatting sqref="S13:S14 S16:S19 S29:S35 S37:S45 S47:S53 S55:S56 S58:S60 S62:S66 S68:S71 S73:S76 S78:S87 S89:S90 S92:S108 S111:S175 S177:S194 S196:S208">
    <cfRule type="cellIs" dxfId="25" priority="781" operator="equal">
      <formula>"OK"</formula>
    </cfRule>
    <cfRule type="cellIs" dxfId="24" priority="780" operator="equal">
      <formula>"ERROR"</formula>
    </cfRule>
  </conditionalFormatting>
  <conditionalFormatting sqref="S21">
    <cfRule type="cellIs" dxfId="23" priority="573" operator="equal">
      <formula>"ERROR"</formula>
    </cfRule>
    <cfRule type="cellIs" dxfId="22" priority="574" operator="equal">
      <formula>"OK"</formula>
    </cfRule>
  </conditionalFormatting>
  <conditionalFormatting sqref="S210">
    <cfRule type="cellIs" dxfId="21" priority="470" operator="equal">
      <formula>"ERROR"</formula>
    </cfRule>
    <cfRule type="cellIs" dxfId="20" priority="471" operator="equal">
      <formula>"OK"</formula>
    </cfRule>
  </conditionalFormatting>
  <conditionalFormatting sqref="S212">
    <cfRule type="cellIs" dxfId="19" priority="468" operator="equal">
      <formula>"ERROR"</formula>
    </cfRule>
    <cfRule type="cellIs" dxfId="18" priority="469" operator="equal">
      <formula>"OK"</formula>
    </cfRule>
  </conditionalFormatting>
  <conditionalFormatting sqref="S214">
    <cfRule type="cellIs" dxfId="17" priority="466" operator="equal">
      <formula>"ERROR"</formula>
    </cfRule>
    <cfRule type="cellIs" dxfId="16" priority="467" operator="equal">
      <formula>"OK"</formula>
    </cfRule>
  </conditionalFormatting>
  <conditionalFormatting sqref="S216">
    <cfRule type="cellIs" dxfId="15" priority="464" operator="equal">
      <formula>"ERROR"</formula>
    </cfRule>
    <cfRule type="cellIs" dxfId="14" priority="465" operator="equal">
      <formula>"OK"</formula>
    </cfRule>
  </conditionalFormatting>
  <conditionalFormatting sqref="S218">
    <cfRule type="cellIs" dxfId="13" priority="462" operator="equal">
      <formula>"ERROR"</formula>
    </cfRule>
    <cfRule type="cellIs" dxfId="12" priority="463" operator="equal">
      <formula>"OK"</formula>
    </cfRule>
  </conditionalFormatting>
  <conditionalFormatting sqref="S220">
    <cfRule type="cellIs" dxfId="11" priority="456" operator="equal">
      <formula>"ERROR"</formula>
    </cfRule>
    <cfRule type="cellIs" dxfId="10" priority="457" operator="equal">
      <formula>"OK"</formula>
    </cfRule>
  </conditionalFormatting>
  <conditionalFormatting sqref="S222">
    <cfRule type="cellIs" dxfId="9" priority="454" operator="equal">
      <formula>"ERROR"</formula>
    </cfRule>
    <cfRule type="cellIs" dxfId="8" priority="455" operator="equal">
      <formula>"OK"</formula>
    </cfRule>
  </conditionalFormatting>
  <conditionalFormatting sqref="S224">
    <cfRule type="cellIs" dxfId="7" priority="581" operator="equal">
      <formula>"ERROR"</formula>
    </cfRule>
    <cfRule type="cellIs" dxfId="6" priority="582" operator="equal">
      <formula>"OK"</formula>
    </cfRule>
  </conditionalFormatting>
  <conditionalFormatting sqref="S226 S228">
    <cfRule type="cellIs" dxfId="5" priority="716" operator="equal">
      <formula>"ERROR"</formula>
    </cfRule>
    <cfRule type="cellIs" dxfId="4" priority="717" operator="equal">
      <formula>"OK"</formula>
    </cfRule>
  </conditionalFormatting>
  <conditionalFormatting sqref="S230">
    <cfRule type="cellIs" dxfId="3" priority="714" operator="equal">
      <formula>"ERROR"</formula>
    </cfRule>
    <cfRule type="cellIs" dxfId="2" priority="715" operator="equal">
      <formula>"OK"</formula>
    </cfRule>
  </conditionalFormatting>
  <conditionalFormatting sqref="S233:S236">
    <cfRule type="cellIs" dxfId="1" priority="713" operator="equal">
      <formula>"OK"</formula>
    </cfRule>
    <cfRule type="cellIs" dxfId="0" priority="712" operator="equal">
      <formula>"ERROR"</formula>
    </cfRule>
  </conditionalFormatting>
  <pageMargins left="0.70866141732283472" right="0.70866141732283472" top="0.74803149606299213" bottom="0.74803149606299213" header="0.31496062992125984" footer="0.31496062992125984"/>
  <pageSetup scale="1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92"/>
  <sheetViews>
    <sheetView showGridLines="0" workbookViewId="0">
      <selection activeCell="C9" sqref="C9:J9"/>
    </sheetView>
  </sheetViews>
  <sheetFormatPr baseColWidth="10" defaultRowHeight="14.4"/>
  <cols>
    <col min="14" max="14" width="17" customWidth="1"/>
  </cols>
  <sheetData>
    <row r="1" spans="1:15" ht="15" thickTop="1">
      <c r="A1" s="124"/>
      <c r="B1" s="125"/>
      <c r="C1" s="125"/>
      <c r="D1" s="125"/>
      <c r="E1" s="125"/>
      <c r="F1" s="125"/>
      <c r="G1" s="125"/>
      <c r="H1" s="125"/>
      <c r="I1" s="125"/>
      <c r="J1" s="125"/>
      <c r="K1" s="125"/>
      <c r="L1" s="125"/>
      <c r="M1" s="125"/>
      <c r="N1" s="125"/>
      <c r="O1" s="126"/>
    </row>
    <row r="2" spans="1:15">
      <c r="A2" s="127"/>
      <c r="B2" s="128" t="s">
        <v>33</v>
      </c>
      <c r="C2" s="129" t="s">
        <v>34</v>
      </c>
      <c r="D2" s="128" t="s">
        <v>35</v>
      </c>
      <c r="E2" s="129">
        <v>2</v>
      </c>
      <c r="F2" s="130"/>
      <c r="G2" s="130"/>
      <c r="H2" s="130"/>
      <c r="I2" s="130"/>
      <c r="J2" s="130"/>
      <c r="K2" s="130"/>
      <c r="L2" s="130"/>
      <c r="M2" s="130"/>
      <c r="N2" s="130"/>
      <c r="O2" s="131"/>
    </row>
    <row r="3" spans="1:15">
      <c r="A3" s="127"/>
      <c r="B3" s="132"/>
      <c r="C3" s="133"/>
      <c r="D3" s="132"/>
      <c r="E3" s="133"/>
      <c r="F3" s="130"/>
      <c r="G3" s="130"/>
      <c r="H3" s="130"/>
      <c r="I3" s="130"/>
      <c r="J3" s="130"/>
      <c r="K3" s="130"/>
      <c r="L3" s="130"/>
      <c r="M3" s="130"/>
      <c r="N3" s="130"/>
      <c r="O3" s="131"/>
    </row>
    <row r="4" spans="1:15" ht="30.6" customHeight="1">
      <c r="A4" s="127"/>
      <c r="B4" s="456" t="s">
        <v>36</v>
      </c>
      <c r="C4" s="456"/>
      <c r="D4" s="456"/>
      <c r="E4" s="456"/>
      <c r="F4" s="456"/>
      <c r="G4" s="456"/>
      <c r="H4" s="456"/>
      <c r="I4" s="456"/>
      <c r="J4" s="456"/>
      <c r="K4" s="456"/>
      <c r="L4" s="456"/>
      <c r="M4" s="456"/>
      <c r="N4" s="456"/>
      <c r="O4" s="134"/>
    </row>
    <row r="5" spans="1:15" ht="15" thickBot="1">
      <c r="A5" s="127"/>
      <c r="B5" s="135"/>
      <c r="C5" s="135"/>
      <c r="D5" s="135"/>
      <c r="E5" s="135"/>
      <c r="F5" s="135"/>
      <c r="G5" s="135"/>
      <c r="H5" s="135"/>
      <c r="I5" s="135"/>
      <c r="J5" s="135"/>
      <c r="K5" s="135"/>
      <c r="L5" s="135"/>
      <c r="M5" s="135"/>
      <c r="N5" s="135"/>
      <c r="O5" s="131"/>
    </row>
    <row r="6" spans="1:15">
      <c r="A6" s="127"/>
      <c r="B6" s="457"/>
      <c r="C6" s="459"/>
      <c r="D6" s="460"/>
      <c r="E6" s="460"/>
      <c r="F6" s="460"/>
      <c r="G6" s="460"/>
      <c r="H6" s="460"/>
      <c r="I6" s="460"/>
      <c r="J6" s="461"/>
      <c r="K6" s="462"/>
      <c r="L6" s="463"/>
      <c r="M6" s="463"/>
      <c r="N6" s="464"/>
      <c r="O6" s="137"/>
    </row>
    <row r="7" spans="1:15">
      <c r="A7" s="127"/>
      <c r="B7" s="458"/>
      <c r="C7" s="468" t="s">
        <v>37</v>
      </c>
      <c r="D7" s="469"/>
      <c r="E7" s="469"/>
      <c r="F7" s="469"/>
      <c r="G7" s="469"/>
      <c r="H7" s="469"/>
      <c r="I7" s="469"/>
      <c r="J7" s="470"/>
      <c r="K7" s="465"/>
      <c r="L7" s="466"/>
      <c r="M7" s="466"/>
      <c r="N7" s="467"/>
      <c r="O7" s="137"/>
    </row>
    <row r="8" spans="1:15">
      <c r="A8" s="127"/>
      <c r="B8" s="458"/>
      <c r="C8" s="468"/>
      <c r="D8" s="469"/>
      <c r="E8" s="469"/>
      <c r="F8" s="469"/>
      <c r="G8" s="469"/>
      <c r="H8" s="469"/>
      <c r="I8" s="469"/>
      <c r="J8" s="470"/>
      <c r="K8" s="471" t="s">
        <v>38</v>
      </c>
      <c r="L8" s="473"/>
      <c r="M8" s="474"/>
      <c r="N8" s="475"/>
      <c r="O8" s="137"/>
    </row>
    <row r="9" spans="1:15">
      <c r="A9" s="127"/>
      <c r="B9" s="458"/>
      <c r="C9" s="468" t="str">
        <f>+'PROPUESTA ECONÓMICA'!F4</f>
        <v>IDU-LP-SGI-021-2025</v>
      </c>
      <c r="D9" s="469"/>
      <c r="E9" s="469"/>
      <c r="F9" s="469"/>
      <c r="G9" s="469"/>
      <c r="H9" s="469"/>
      <c r="I9" s="469"/>
      <c r="J9" s="470"/>
      <c r="K9" s="472"/>
      <c r="L9" s="476"/>
      <c r="M9" s="477"/>
      <c r="N9" s="478"/>
      <c r="O9" s="139"/>
    </row>
    <row r="10" spans="1:15">
      <c r="A10" s="127"/>
      <c r="B10" s="458"/>
      <c r="C10" s="479"/>
      <c r="D10" s="480"/>
      <c r="E10" s="480"/>
      <c r="F10" s="480"/>
      <c r="G10" s="480"/>
      <c r="H10" s="480"/>
      <c r="I10" s="480"/>
      <c r="J10" s="481"/>
      <c r="K10" s="471" t="s">
        <v>39</v>
      </c>
      <c r="L10" s="471">
        <v>1</v>
      </c>
      <c r="M10" s="471" t="s">
        <v>40</v>
      </c>
      <c r="N10" s="492">
        <v>1</v>
      </c>
      <c r="O10" s="137"/>
    </row>
    <row r="11" spans="1:15">
      <c r="A11" s="127"/>
      <c r="B11" s="458"/>
      <c r="C11" s="479"/>
      <c r="D11" s="480"/>
      <c r="E11" s="480"/>
      <c r="F11" s="480"/>
      <c r="G11" s="480"/>
      <c r="H11" s="480"/>
      <c r="I11" s="480"/>
      <c r="J11" s="481"/>
      <c r="K11" s="491"/>
      <c r="L11" s="491"/>
      <c r="M11" s="491"/>
      <c r="N11" s="493"/>
      <c r="O11" s="137"/>
    </row>
    <row r="12" spans="1:15">
      <c r="A12" s="127"/>
      <c r="B12" s="458"/>
      <c r="C12" s="468" t="s">
        <v>41</v>
      </c>
      <c r="D12" s="469"/>
      <c r="E12" s="469"/>
      <c r="F12" s="469"/>
      <c r="G12" s="469"/>
      <c r="H12" s="469"/>
      <c r="I12" s="469"/>
      <c r="J12" s="470"/>
      <c r="K12" s="491"/>
      <c r="L12" s="491"/>
      <c r="M12" s="491"/>
      <c r="N12" s="493"/>
      <c r="O12" s="137"/>
    </row>
    <row r="13" spans="1:15" ht="15" thickBot="1">
      <c r="A13" s="127"/>
      <c r="B13" s="140"/>
      <c r="C13" s="141"/>
      <c r="D13" s="141"/>
      <c r="E13" s="141"/>
      <c r="F13" s="141"/>
      <c r="G13" s="141"/>
      <c r="H13" s="141"/>
      <c r="I13" s="141"/>
      <c r="J13" s="141"/>
      <c r="K13" s="141"/>
      <c r="L13" s="142"/>
      <c r="M13" s="142"/>
      <c r="N13" s="143"/>
      <c r="O13" s="144"/>
    </row>
    <row r="14" spans="1:15">
      <c r="A14" s="127"/>
      <c r="B14" s="145"/>
      <c r="C14" s="136"/>
      <c r="D14" s="136"/>
      <c r="E14" s="136"/>
      <c r="F14" s="136"/>
      <c r="G14" s="136"/>
      <c r="H14" s="136"/>
      <c r="I14" s="136"/>
      <c r="J14" s="136"/>
      <c r="K14" s="146" t="s">
        <v>42</v>
      </c>
      <c r="L14" s="147" t="s">
        <v>43</v>
      </c>
      <c r="M14" s="147" t="s">
        <v>44</v>
      </c>
      <c r="N14" s="148" t="s">
        <v>45</v>
      </c>
      <c r="O14" s="139"/>
    </row>
    <row r="15" spans="1:15">
      <c r="A15" s="127"/>
      <c r="B15" s="149"/>
      <c r="C15" s="138"/>
      <c r="D15" s="138"/>
      <c r="E15" s="138"/>
      <c r="F15" s="138"/>
      <c r="G15" s="138"/>
      <c r="H15" s="138"/>
      <c r="I15" s="138"/>
      <c r="J15" s="138"/>
      <c r="K15" s="150"/>
      <c r="L15" s="151"/>
      <c r="M15" s="151"/>
      <c r="N15" s="152"/>
      <c r="O15" s="153"/>
    </row>
    <row r="16" spans="1:15">
      <c r="A16" s="127"/>
      <c r="B16" s="494" t="s">
        <v>46</v>
      </c>
      <c r="C16" s="495"/>
      <c r="D16" s="495"/>
      <c r="E16" s="495"/>
      <c r="F16" s="138"/>
      <c r="G16" s="138"/>
      <c r="H16" s="138" t="s">
        <v>47</v>
      </c>
      <c r="I16" s="135"/>
      <c r="J16" s="138"/>
      <c r="K16" s="150"/>
      <c r="L16" s="135"/>
      <c r="M16" s="135"/>
      <c r="N16" s="154"/>
      <c r="O16" s="153"/>
    </row>
    <row r="17" spans="1:15">
      <c r="A17" s="127"/>
      <c r="B17" s="155"/>
      <c r="C17" s="156"/>
      <c r="D17" s="156"/>
      <c r="E17" s="156"/>
      <c r="F17" s="156"/>
      <c r="G17" s="156"/>
      <c r="H17" s="156"/>
      <c r="I17" s="156"/>
      <c r="J17" s="156"/>
      <c r="K17" s="156"/>
      <c r="L17" s="156"/>
      <c r="M17" s="156"/>
      <c r="N17" s="157"/>
      <c r="O17" s="158"/>
    </row>
    <row r="18" spans="1:15" ht="15" thickBot="1">
      <c r="A18" s="127"/>
      <c r="B18" s="159"/>
      <c r="C18" s="160"/>
      <c r="D18" s="160"/>
      <c r="E18" s="160"/>
      <c r="F18" s="160"/>
      <c r="G18" s="160"/>
      <c r="H18" s="160"/>
      <c r="I18" s="160"/>
      <c r="J18" s="160"/>
      <c r="K18" s="160"/>
      <c r="L18" s="160"/>
      <c r="M18" s="160"/>
      <c r="N18" s="161"/>
      <c r="O18" s="131"/>
    </row>
    <row r="19" spans="1:15" ht="15" thickBot="1">
      <c r="A19" s="127"/>
      <c r="B19" s="162"/>
      <c r="C19" s="163"/>
      <c r="D19" s="163"/>
      <c r="E19" s="163"/>
      <c r="F19" s="163"/>
      <c r="G19" s="163"/>
      <c r="H19" s="135"/>
      <c r="I19" s="135"/>
      <c r="J19" s="163"/>
      <c r="K19" s="163"/>
      <c r="L19" s="163"/>
      <c r="M19" s="163"/>
      <c r="N19" s="164"/>
      <c r="O19" s="131"/>
    </row>
    <row r="20" spans="1:15">
      <c r="A20" s="127"/>
      <c r="B20" s="496" t="s">
        <v>48</v>
      </c>
      <c r="C20" s="497"/>
      <c r="D20" s="497"/>
      <c r="E20" s="497"/>
      <c r="F20" s="497"/>
      <c r="G20" s="497"/>
      <c r="H20" s="497"/>
      <c r="I20" s="497"/>
      <c r="J20" s="497"/>
      <c r="K20" s="497"/>
      <c r="L20" s="497"/>
      <c r="M20" s="497"/>
      <c r="N20" s="498"/>
      <c r="O20" s="165"/>
    </row>
    <row r="21" spans="1:15" ht="15" thickBot="1">
      <c r="A21" s="127"/>
      <c r="B21" s="166"/>
      <c r="C21" s="135"/>
      <c r="D21" s="135"/>
      <c r="E21" s="135"/>
      <c r="F21" s="135"/>
      <c r="G21" s="135"/>
      <c r="H21" s="135"/>
      <c r="I21" s="135"/>
      <c r="J21" s="135"/>
      <c r="K21" s="135"/>
      <c r="L21" s="135"/>
      <c r="M21" s="135"/>
      <c r="N21" s="167"/>
      <c r="O21" s="131"/>
    </row>
    <row r="22" spans="1:15">
      <c r="A22" s="127"/>
      <c r="B22" s="168" t="s">
        <v>49</v>
      </c>
      <c r="C22" s="499" t="s">
        <v>10</v>
      </c>
      <c r="D22" s="500"/>
      <c r="E22" s="500"/>
      <c r="F22" s="500"/>
      <c r="G22" s="500"/>
      <c r="H22" s="500"/>
      <c r="I22" s="500"/>
      <c r="J22" s="500"/>
      <c r="K22" s="501"/>
      <c r="L22" s="502" t="s">
        <v>50</v>
      </c>
      <c r="M22" s="503"/>
      <c r="N22" s="168" t="s">
        <v>5</v>
      </c>
      <c r="O22" s="169"/>
    </row>
    <row r="23" spans="1:15" ht="15" thickBot="1">
      <c r="A23" s="127"/>
      <c r="B23" s="170"/>
      <c r="C23" s="504"/>
      <c r="D23" s="505"/>
      <c r="E23" s="505"/>
      <c r="F23" s="505"/>
      <c r="G23" s="505"/>
      <c r="H23" s="505"/>
      <c r="I23" s="505"/>
      <c r="J23" s="505"/>
      <c r="K23" s="506"/>
      <c r="L23" s="504"/>
      <c r="M23" s="506"/>
      <c r="N23" s="171"/>
      <c r="O23" s="172"/>
    </row>
    <row r="24" spans="1:15">
      <c r="A24" s="127"/>
      <c r="B24" s="482" t="s">
        <v>51</v>
      </c>
      <c r="C24" s="483"/>
      <c r="D24" s="483"/>
      <c r="E24" s="483"/>
      <c r="F24" s="483"/>
      <c r="G24" s="483"/>
      <c r="H24" s="483"/>
      <c r="I24" s="483"/>
      <c r="J24" s="483"/>
      <c r="K24" s="483"/>
      <c r="L24" s="483"/>
      <c r="M24" s="483"/>
      <c r="N24" s="484"/>
      <c r="O24" s="173"/>
    </row>
    <row r="25" spans="1:15">
      <c r="A25" s="127"/>
      <c r="B25" s="485"/>
      <c r="C25" s="486"/>
      <c r="D25" s="486"/>
      <c r="E25" s="486"/>
      <c r="F25" s="486"/>
      <c r="G25" s="486"/>
      <c r="H25" s="486"/>
      <c r="I25" s="486"/>
      <c r="J25" s="486"/>
      <c r="K25" s="486"/>
      <c r="L25" s="486"/>
      <c r="M25" s="486"/>
      <c r="N25" s="487"/>
      <c r="O25" s="173"/>
    </row>
    <row r="26" spans="1:15" ht="15" thickBot="1">
      <c r="A26" s="127"/>
      <c r="B26" s="488"/>
      <c r="C26" s="489"/>
      <c r="D26" s="489"/>
      <c r="E26" s="489"/>
      <c r="F26" s="489"/>
      <c r="G26" s="489"/>
      <c r="H26" s="489"/>
      <c r="I26" s="489"/>
      <c r="J26" s="489"/>
      <c r="K26" s="489"/>
      <c r="L26" s="489"/>
      <c r="M26" s="489"/>
      <c r="N26" s="490"/>
      <c r="O26" s="173"/>
    </row>
    <row r="27" spans="1:15">
      <c r="A27" s="127"/>
      <c r="B27" s="507" t="s">
        <v>10</v>
      </c>
      <c r="C27" s="508"/>
      <c r="D27" s="508"/>
      <c r="E27" s="508"/>
      <c r="F27" s="509"/>
      <c r="G27" s="510" t="s">
        <v>52</v>
      </c>
      <c r="H27" s="508"/>
      <c r="I27" s="511" t="s">
        <v>53</v>
      </c>
      <c r="J27" s="512"/>
      <c r="K27" s="175" t="s">
        <v>54</v>
      </c>
      <c r="L27" s="510" t="s">
        <v>55</v>
      </c>
      <c r="M27" s="513"/>
      <c r="N27" s="176" t="s">
        <v>56</v>
      </c>
      <c r="O27" s="177"/>
    </row>
    <row r="28" spans="1:15">
      <c r="A28" s="127"/>
      <c r="B28" s="514"/>
      <c r="C28" s="515"/>
      <c r="D28" s="515"/>
      <c r="E28" s="515"/>
      <c r="F28" s="516"/>
      <c r="G28" s="517"/>
      <c r="H28" s="516"/>
      <c r="I28" s="517"/>
      <c r="J28" s="516"/>
      <c r="K28" s="179"/>
      <c r="L28" s="518"/>
      <c r="M28" s="519"/>
      <c r="N28" s="180"/>
      <c r="O28" s="181"/>
    </row>
    <row r="29" spans="1:15">
      <c r="A29" s="127"/>
      <c r="B29" s="182"/>
      <c r="C29" s="183"/>
      <c r="D29" s="183"/>
      <c r="E29" s="183"/>
      <c r="F29" s="184"/>
      <c r="G29" s="185"/>
      <c r="H29" s="184"/>
      <c r="I29" s="185"/>
      <c r="J29" s="184"/>
      <c r="K29" s="179"/>
      <c r="L29" s="518"/>
      <c r="M29" s="519"/>
      <c r="N29" s="180"/>
      <c r="O29" s="181"/>
    </row>
    <row r="30" spans="1:15" ht="15" thickBot="1">
      <c r="A30" s="127"/>
      <c r="B30" s="520"/>
      <c r="C30" s="521"/>
      <c r="D30" s="521"/>
      <c r="E30" s="521"/>
      <c r="F30" s="522"/>
      <c r="G30" s="525"/>
      <c r="H30" s="522"/>
      <c r="I30" s="525"/>
      <c r="J30" s="522"/>
      <c r="K30" s="186"/>
      <c r="L30" s="526"/>
      <c r="M30" s="527"/>
      <c r="N30" s="180"/>
      <c r="O30" s="181"/>
    </row>
    <row r="31" spans="1:15" ht="15" thickBot="1">
      <c r="A31" s="127"/>
      <c r="B31" s="528" t="s">
        <v>57</v>
      </c>
      <c r="C31" s="529"/>
      <c r="D31" s="529"/>
      <c r="E31" s="529"/>
      <c r="F31" s="529"/>
      <c r="G31" s="529"/>
      <c r="H31" s="529"/>
      <c r="I31" s="529"/>
      <c r="J31" s="529"/>
      <c r="K31" s="529"/>
      <c r="L31" s="529"/>
      <c r="M31" s="530"/>
      <c r="N31" s="187"/>
      <c r="O31" s="188"/>
    </row>
    <row r="32" spans="1:15">
      <c r="A32" s="127"/>
      <c r="B32" s="482" t="s">
        <v>58</v>
      </c>
      <c r="C32" s="483"/>
      <c r="D32" s="483"/>
      <c r="E32" s="483"/>
      <c r="F32" s="483"/>
      <c r="G32" s="483"/>
      <c r="H32" s="483"/>
      <c r="I32" s="483"/>
      <c r="J32" s="483"/>
      <c r="K32" s="483"/>
      <c r="L32" s="483"/>
      <c r="M32" s="483"/>
      <c r="N32" s="484"/>
      <c r="O32" s="173"/>
    </row>
    <row r="33" spans="1:15">
      <c r="A33" s="127"/>
      <c r="B33" s="485"/>
      <c r="C33" s="486"/>
      <c r="D33" s="486"/>
      <c r="E33" s="486"/>
      <c r="F33" s="486"/>
      <c r="G33" s="486"/>
      <c r="H33" s="486"/>
      <c r="I33" s="486"/>
      <c r="J33" s="486"/>
      <c r="K33" s="486"/>
      <c r="L33" s="486"/>
      <c r="M33" s="486"/>
      <c r="N33" s="487"/>
      <c r="O33" s="173"/>
    </row>
    <row r="34" spans="1:15" ht="15" thickBot="1">
      <c r="A34" s="127"/>
      <c r="B34" s="488"/>
      <c r="C34" s="489"/>
      <c r="D34" s="489"/>
      <c r="E34" s="489"/>
      <c r="F34" s="489"/>
      <c r="G34" s="489"/>
      <c r="H34" s="489"/>
      <c r="I34" s="489"/>
      <c r="J34" s="489"/>
      <c r="K34" s="489"/>
      <c r="L34" s="489"/>
      <c r="M34" s="489"/>
      <c r="N34" s="490"/>
      <c r="O34" s="173"/>
    </row>
    <row r="35" spans="1:15">
      <c r="A35" s="127"/>
      <c r="B35" s="507" t="s">
        <v>10</v>
      </c>
      <c r="C35" s="531"/>
      <c r="D35" s="531"/>
      <c r="E35" s="531"/>
      <c r="F35" s="531"/>
      <c r="G35" s="531"/>
      <c r="H35" s="531"/>
      <c r="I35" s="513"/>
      <c r="J35" s="174" t="s">
        <v>50</v>
      </c>
      <c r="K35" s="175" t="s">
        <v>5</v>
      </c>
      <c r="L35" s="510" t="s">
        <v>59</v>
      </c>
      <c r="M35" s="513"/>
      <c r="N35" s="176" t="s">
        <v>56</v>
      </c>
      <c r="O35" s="177"/>
    </row>
    <row r="36" spans="1:15">
      <c r="A36" s="127"/>
      <c r="B36" s="514"/>
      <c r="C36" s="515"/>
      <c r="D36" s="515"/>
      <c r="E36" s="515"/>
      <c r="F36" s="515"/>
      <c r="G36" s="515"/>
      <c r="H36" s="515"/>
      <c r="I36" s="516"/>
      <c r="J36" s="190"/>
      <c r="K36" s="191"/>
      <c r="L36" s="532"/>
      <c r="M36" s="533"/>
      <c r="N36" s="180"/>
      <c r="O36" s="181"/>
    </row>
    <row r="37" spans="1:15" ht="15" thickBot="1">
      <c r="A37" s="127"/>
      <c r="B37" s="520"/>
      <c r="C37" s="521"/>
      <c r="D37" s="521"/>
      <c r="E37" s="521"/>
      <c r="F37" s="521"/>
      <c r="G37" s="521"/>
      <c r="H37" s="521"/>
      <c r="I37" s="522"/>
      <c r="J37" s="183"/>
      <c r="K37" s="192"/>
      <c r="L37" s="523"/>
      <c r="M37" s="524"/>
      <c r="N37" s="193"/>
      <c r="O37" s="181"/>
    </row>
    <row r="38" spans="1:15" ht="15" thickBot="1">
      <c r="A38" s="127"/>
      <c r="B38" s="528" t="s">
        <v>57</v>
      </c>
      <c r="C38" s="529"/>
      <c r="D38" s="529"/>
      <c r="E38" s="529"/>
      <c r="F38" s="529"/>
      <c r="G38" s="529"/>
      <c r="H38" s="529"/>
      <c r="I38" s="529"/>
      <c r="J38" s="529"/>
      <c r="K38" s="529"/>
      <c r="L38" s="529"/>
      <c r="M38" s="530"/>
      <c r="N38" s="194">
        <v>0</v>
      </c>
      <c r="O38" s="181"/>
    </row>
    <row r="39" spans="1:15">
      <c r="A39" s="127"/>
      <c r="B39" s="482" t="s">
        <v>60</v>
      </c>
      <c r="C39" s="483"/>
      <c r="D39" s="483"/>
      <c r="E39" s="483"/>
      <c r="F39" s="483"/>
      <c r="G39" s="483"/>
      <c r="H39" s="483"/>
      <c r="I39" s="483"/>
      <c r="J39" s="483"/>
      <c r="K39" s="483"/>
      <c r="L39" s="483"/>
      <c r="M39" s="483"/>
      <c r="N39" s="484"/>
      <c r="O39" s="173"/>
    </row>
    <row r="40" spans="1:15">
      <c r="A40" s="127"/>
      <c r="B40" s="485"/>
      <c r="C40" s="486"/>
      <c r="D40" s="486"/>
      <c r="E40" s="486"/>
      <c r="F40" s="486"/>
      <c r="G40" s="486"/>
      <c r="H40" s="486"/>
      <c r="I40" s="486"/>
      <c r="J40" s="486"/>
      <c r="K40" s="486"/>
      <c r="L40" s="486"/>
      <c r="M40" s="486"/>
      <c r="N40" s="487"/>
      <c r="O40" s="173"/>
    </row>
    <row r="41" spans="1:15" ht="15" thickBot="1">
      <c r="A41" s="127"/>
      <c r="B41" s="488"/>
      <c r="C41" s="489"/>
      <c r="D41" s="489"/>
      <c r="E41" s="489"/>
      <c r="F41" s="489"/>
      <c r="G41" s="489"/>
      <c r="H41" s="489"/>
      <c r="I41" s="489"/>
      <c r="J41" s="489"/>
      <c r="K41" s="489"/>
      <c r="L41" s="489"/>
      <c r="M41" s="489"/>
      <c r="N41" s="490"/>
      <c r="O41" s="173"/>
    </row>
    <row r="42" spans="1:15" ht="16.8">
      <c r="A42" s="127"/>
      <c r="B42" s="507" t="s">
        <v>61</v>
      </c>
      <c r="C42" s="531"/>
      <c r="D42" s="531"/>
      <c r="E42" s="531"/>
      <c r="F42" s="531"/>
      <c r="G42" s="531"/>
      <c r="H42" s="531"/>
      <c r="I42" s="175" t="s">
        <v>62</v>
      </c>
      <c r="J42" s="189" t="s">
        <v>63</v>
      </c>
      <c r="K42" s="195" t="s">
        <v>64</v>
      </c>
      <c r="L42" s="510" t="s">
        <v>65</v>
      </c>
      <c r="M42" s="513"/>
      <c r="N42" s="176" t="s">
        <v>56</v>
      </c>
      <c r="O42" s="177"/>
    </row>
    <row r="43" spans="1:15">
      <c r="A43" s="127"/>
      <c r="B43" s="514"/>
      <c r="C43" s="515"/>
      <c r="D43" s="515"/>
      <c r="E43" s="515"/>
      <c r="F43" s="515"/>
      <c r="G43" s="515"/>
      <c r="H43" s="515"/>
      <c r="I43" s="196"/>
      <c r="J43" s="197"/>
      <c r="K43" s="196"/>
      <c r="L43" s="534"/>
      <c r="M43" s="535"/>
      <c r="N43" s="180"/>
      <c r="O43" s="181"/>
    </row>
    <row r="44" spans="1:15" ht="15" thickBot="1">
      <c r="A44" s="127"/>
      <c r="B44" s="520"/>
      <c r="C44" s="521"/>
      <c r="D44" s="521"/>
      <c r="E44" s="521"/>
      <c r="F44" s="521"/>
      <c r="G44" s="521"/>
      <c r="H44" s="521"/>
      <c r="I44" s="198"/>
      <c r="J44" s="199"/>
      <c r="K44" s="198"/>
      <c r="L44" s="523"/>
      <c r="M44" s="524"/>
      <c r="N44" s="200"/>
      <c r="O44" s="181"/>
    </row>
    <row r="45" spans="1:15" ht="15" thickBot="1">
      <c r="A45" s="127"/>
      <c r="B45" s="528" t="s">
        <v>57</v>
      </c>
      <c r="C45" s="529"/>
      <c r="D45" s="529"/>
      <c r="E45" s="529"/>
      <c r="F45" s="529"/>
      <c r="G45" s="529"/>
      <c r="H45" s="529"/>
      <c r="I45" s="529"/>
      <c r="J45" s="529"/>
      <c r="K45" s="529"/>
      <c r="L45" s="529"/>
      <c r="M45" s="530"/>
      <c r="N45" s="187"/>
      <c r="O45" s="188"/>
    </row>
    <row r="46" spans="1:15">
      <c r="A46" s="127"/>
      <c r="B46" s="482" t="s">
        <v>66</v>
      </c>
      <c r="C46" s="483"/>
      <c r="D46" s="483"/>
      <c r="E46" s="483"/>
      <c r="F46" s="483"/>
      <c r="G46" s="483"/>
      <c r="H46" s="483"/>
      <c r="I46" s="483"/>
      <c r="J46" s="483"/>
      <c r="K46" s="483"/>
      <c r="L46" s="483"/>
      <c r="M46" s="483"/>
      <c r="N46" s="484"/>
      <c r="O46" s="173"/>
    </row>
    <row r="47" spans="1:15">
      <c r="A47" s="127"/>
      <c r="B47" s="485"/>
      <c r="C47" s="486"/>
      <c r="D47" s="486"/>
      <c r="E47" s="486"/>
      <c r="F47" s="486"/>
      <c r="G47" s="486"/>
      <c r="H47" s="486"/>
      <c r="I47" s="486"/>
      <c r="J47" s="486"/>
      <c r="K47" s="486"/>
      <c r="L47" s="486"/>
      <c r="M47" s="486"/>
      <c r="N47" s="487"/>
      <c r="O47" s="173"/>
    </row>
    <row r="48" spans="1:15" ht="15" thickBot="1">
      <c r="A48" s="127"/>
      <c r="B48" s="488"/>
      <c r="C48" s="489"/>
      <c r="D48" s="489"/>
      <c r="E48" s="489"/>
      <c r="F48" s="489"/>
      <c r="G48" s="489"/>
      <c r="H48" s="489"/>
      <c r="I48" s="489"/>
      <c r="J48" s="489"/>
      <c r="K48" s="489"/>
      <c r="L48" s="489"/>
      <c r="M48" s="489"/>
      <c r="N48" s="490"/>
      <c r="O48" s="173"/>
    </row>
    <row r="49" spans="1:15" ht="28.2">
      <c r="A49" s="127"/>
      <c r="B49" s="507" t="s">
        <v>67</v>
      </c>
      <c r="C49" s="531"/>
      <c r="D49" s="531"/>
      <c r="E49" s="531"/>
      <c r="F49" s="531"/>
      <c r="G49" s="531"/>
      <c r="H49" s="531"/>
      <c r="I49" s="175" t="s">
        <v>68</v>
      </c>
      <c r="J49" s="201" t="s">
        <v>69</v>
      </c>
      <c r="K49" s="202" t="s">
        <v>70</v>
      </c>
      <c r="L49" s="536" t="s">
        <v>55</v>
      </c>
      <c r="M49" s="537"/>
      <c r="N49" s="204" t="s">
        <v>56</v>
      </c>
      <c r="O49" s="205"/>
    </row>
    <row r="50" spans="1:15">
      <c r="A50" s="127"/>
      <c r="B50" s="206"/>
      <c r="C50" s="207"/>
      <c r="D50" s="207"/>
      <c r="E50" s="207"/>
      <c r="F50" s="207"/>
      <c r="G50" s="207"/>
      <c r="H50" s="207"/>
      <c r="I50" s="208"/>
      <c r="J50" s="209"/>
      <c r="K50" s="210"/>
      <c r="L50" s="538"/>
      <c r="M50" s="539"/>
      <c r="N50" s="211"/>
      <c r="O50" s="212"/>
    </row>
    <row r="51" spans="1:15">
      <c r="A51" s="127"/>
      <c r="B51" s="206"/>
      <c r="C51" s="207"/>
      <c r="D51" s="207"/>
      <c r="E51" s="207"/>
      <c r="F51" s="207"/>
      <c r="G51" s="207"/>
      <c r="H51" s="207"/>
      <c r="I51" s="208"/>
      <c r="J51" s="209"/>
      <c r="K51" s="210"/>
      <c r="L51" s="538"/>
      <c r="M51" s="539"/>
      <c r="N51" s="211"/>
      <c r="O51" s="212"/>
    </row>
    <row r="52" spans="1:15">
      <c r="A52" s="127"/>
      <c r="B52" s="206"/>
      <c r="C52" s="207"/>
      <c r="D52" s="207"/>
      <c r="E52" s="207"/>
      <c r="F52" s="207"/>
      <c r="G52" s="207"/>
      <c r="H52" s="207"/>
      <c r="I52" s="208"/>
      <c r="J52" s="209"/>
      <c r="K52" s="210"/>
      <c r="L52" s="534"/>
      <c r="M52" s="535"/>
      <c r="N52" s="211"/>
      <c r="O52" s="212"/>
    </row>
    <row r="53" spans="1:15" ht="15" thickBot="1">
      <c r="A53" s="127"/>
      <c r="B53" s="520"/>
      <c r="C53" s="521"/>
      <c r="D53" s="521"/>
      <c r="E53" s="521"/>
      <c r="F53" s="521"/>
      <c r="G53" s="521"/>
      <c r="H53" s="521"/>
      <c r="I53" s="198"/>
      <c r="J53" s="199"/>
      <c r="K53" s="198"/>
      <c r="L53" s="523"/>
      <c r="M53" s="524"/>
      <c r="N53" s="200"/>
      <c r="O53" s="181"/>
    </row>
    <row r="54" spans="1:15" ht="15" thickBot="1">
      <c r="A54" s="127"/>
      <c r="B54" s="528" t="s">
        <v>57</v>
      </c>
      <c r="C54" s="529"/>
      <c r="D54" s="529"/>
      <c r="E54" s="529"/>
      <c r="F54" s="529"/>
      <c r="G54" s="529"/>
      <c r="H54" s="529"/>
      <c r="I54" s="529"/>
      <c r="J54" s="529"/>
      <c r="K54" s="529"/>
      <c r="L54" s="529"/>
      <c r="M54" s="530"/>
      <c r="N54" s="194"/>
      <c r="O54" s="181"/>
    </row>
    <row r="55" spans="1:15" ht="15" thickBot="1">
      <c r="A55" s="127"/>
      <c r="B55" s="166"/>
      <c r="C55" s="135"/>
      <c r="D55" s="135"/>
      <c r="E55" s="135"/>
      <c r="F55" s="135"/>
      <c r="G55" s="135"/>
      <c r="H55" s="135"/>
      <c r="I55" s="135"/>
      <c r="J55" s="135"/>
      <c r="K55" s="135"/>
      <c r="L55" s="135"/>
      <c r="M55" s="135"/>
      <c r="N55" s="167"/>
      <c r="O55" s="131"/>
    </row>
    <row r="56" spans="1:15" ht="15" thickBot="1">
      <c r="A56" s="127"/>
      <c r="B56" s="540" t="s">
        <v>71</v>
      </c>
      <c r="C56" s="541"/>
      <c r="D56" s="541"/>
      <c r="E56" s="541"/>
      <c r="F56" s="541"/>
      <c r="G56" s="541"/>
      <c r="H56" s="541"/>
      <c r="I56" s="541"/>
      <c r="J56" s="541"/>
      <c r="K56" s="541"/>
      <c r="L56" s="541"/>
      <c r="M56" s="542"/>
      <c r="N56" s="213"/>
      <c r="O56" s="214"/>
    </row>
    <row r="57" spans="1:15">
      <c r="A57" s="127"/>
      <c r="B57" s="482" t="s">
        <v>72</v>
      </c>
      <c r="C57" s="483"/>
      <c r="D57" s="483"/>
      <c r="E57" s="483"/>
      <c r="F57" s="483"/>
      <c r="G57" s="483"/>
      <c r="H57" s="483"/>
      <c r="I57" s="483"/>
      <c r="J57" s="483"/>
      <c r="K57" s="483"/>
      <c r="L57" s="483"/>
      <c r="M57" s="483"/>
      <c r="N57" s="484"/>
      <c r="O57" s="173"/>
    </row>
    <row r="58" spans="1:15">
      <c r="A58" s="127"/>
      <c r="B58" s="485"/>
      <c r="C58" s="486"/>
      <c r="D58" s="486"/>
      <c r="E58" s="486"/>
      <c r="F58" s="486"/>
      <c r="G58" s="486"/>
      <c r="H58" s="486"/>
      <c r="I58" s="486"/>
      <c r="J58" s="486"/>
      <c r="K58" s="486"/>
      <c r="L58" s="486"/>
      <c r="M58" s="486"/>
      <c r="N58" s="487"/>
      <c r="O58" s="173"/>
    </row>
    <row r="59" spans="1:15" ht="15" thickBot="1">
      <c r="A59" s="127"/>
      <c r="B59" s="488"/>
      <c r="C59" s="489"/>
      <c r="D59" s="489"/>
      <c r="E59" s="489"/>
      <c r="F59" s="489"/>
      <c r="G59" s="489"/>
      <c r="H59" s="489"/>
      <c r="I59" s="489"/>
      <c r="J59" s="489"/>
      <c r="K59" s="489"/>
      <c r="L59" s="489"/>
      <c r="M59" s="489"/>
      <c r="N59" s="490"/>
      <c r="O59" s="173"/>
    </row>
    <row r="60" spans="1:15">
      <c r="A60" s="127"/>
      <c r="B60" s="507" t="s">
        <v>73</v>
      </c>
      <c r="C60" s="531"/>
      <c r="D60" s="531"/>
      <c r="E60" s="531"/>
      <c r="F60" s="531"/>
      <c r="G60" s="531"/>
      <c r="H60" s="531"/>
      <c r="I60" s="189"/>
      <c r="J60" s="203"/>
      <c r="K60" s="202" t="s">
        <v>74</v>
      </c>
      <c r="L60" s="536" t="s">
        <v>75</v>
      </c>
      <c r="M60" s="537"/>
      <c r="N60" s="204"/>
      <c r="O60" s="205"/>
    </row>
    <row r="61" spans="1:15">
      <c r="A61" s="127"/>
      <c r="B61" s="514" t="s">
        <v>14</v>
      </c>
      <c r="C61" s="515"/>
      <c r="D61" s="515"/>
      <c r="E61" s="515"/>
      <c r="F61" s="515"/>
      <c r="G61" s="515"/>
      <c r="H61" s="515"/>
      <c r="I61" s="215"/>
      <c r="J61" s="216"/>
      <c r="K61" s="217"/>
      <c r="L61" s="543"/>
      <c r="M61" s="544"/>
      <c r="N61" s="218"/>
      <c r="O61" s="219"/>
    </row>
    <row r="62" spans="1:15">
      <c r="A62" s="127"/>
      <c r="B62" s="182" t="s">
        <v>76</v>
      </c>
      <c r="C62" s="183"/>
      <c r="D62" s="183"/>
      <c r="E62" s="183"/>
      <c r="F62" s="183"/>
      <c r="G62" s="183"/>
      <c r="H62" s="183"/>
      <c r="I62" s="215"/>
      <c r="J62" s="216"/>
      <c r="K62" s="217"/>
      <c r="L62" s="543"/>
      <c r="M62" s="544"/>
      <c r="N62" s="218"/>
      <c r="O62" s="219"/>
    </row>
    <row r="63" spans="1:15" ht="15" thickBot="1">
      <c r="A63" s="127"/>
      <c r="B63" s="159" t="s">
        <v>18</v>
      </c>
      <c r="C63" s="160"/>
      <c r="D63" s="160"/>
      <c r="E63" s="160"/>
      <c r="F63" s="160"/>
      <c r="G63" s="160"/>
      <c r="H63" s="160"/>
      <c r="I63" s="220"/>
      <c r="J63" s="221"/>
      <c r="K63" s="217"/>
      <c r="L63" s="554"/>
      <c r="M63" s="555"/>
      <c r="N63" s="218"/>
      <c r="O63" s="219"/>
    </row>
    <row r="64" spans="1:15" ht="15" thickBot="1">
      <c r="A64" s="127"/>
      <c r="B64" s="528" t="s">
        <v>57</v>
      </c>
      <c r="C64" s="529"/>
      <c r="D64" s="529"/>
      <c r="E64" s="529"/>
      <c r="F64" s="529"/>
      <c r="G64" s="529"/>
      <c r="H64" s="529"/>
      <c r="I64" s="529"/>
      <c r="J64" s="529"/>
      <c r="K64" s="529"/>
      <c r="L64" s="529"/>
      <c r="M64" s="530"/>
      <c r="N64" s="222"/>
      <c r="O64" s="223"/>
    </row>
    <row r="65" spans="1:15" ht="15" thickBot="1">
      <c r="A65" s="127"/>
      <c r="B65" s="166"/>
      <c r="C65" s="135"/>
      <c r="D65" s="135"/>
      <c r="E65" s="135"/>
      <c r="F65" s="135"/>
      <c r="G65" s="135"/>
      <c r="H65" s="135"/>
      <c r="I65" s="135"/>
      <c r="J65" s="135"/>
      <c r="K65" s="135"/>
      <c r="L65" s="135"/>
      <c r="M65" s="135"/>
      <c r="N65" s="167"/>
      <c r="O65" s="131"/>
    </row>
    <row r="66" spans="1:15" ht="15" thickBot="1">
      <c r="A66" s="127"/>
      <c r="B66" s="540" t="s">
        <v>77</v>
      </c>
      <c r="C66" s="541"/>
      <c r="D66" s="541"/>
      <c r="E66" s="541"/>
      <c r="F66" s="541"/>
      <c r="G66" s="541"/>
      <c r="H66" s="541"/>
      <c r="I66" s="541"/>
      <c r="J66" s="541"/>
      <c r="K66" s="541"/>
      <c r="L66" s="541"/>
      <c r="M66" s="542"/>
      <c r="N66" s="224"/>
      <c r="O66" s="223"/>
    </row>
    <row r="67" spans="1:15">
      <c r="A67" s="127"/>
      <c r="B67" s="162"/>
      <c r="C67" s="163"/>
      <c r="D67" s="163"/>
      <c r="E67" s="163"/>
      <c r="F67" s="163"/>
      <c r="G67" s="163"/>
      <c r="H67" s="163"/>
      <c r="I67" s="163"/>
      <c r="J67" s="163"/>
      <c r="K67" s="163"/>
      <c r="L67" s="163"/>
      <c r="M67" s="163"/>
      <c r="N67" s="164"/>
      <c r="O67" s="131"/>
    </row>
    <row r="68" spans="1:15">
      <c r="A68" s="127"/>
      <c r="B68" s="166"/>
      <c r="C68" s="135"/>
      <c r="D68" s="135"/>
      <c r="E68" s="135"/>
      <c r="F68" s="135"/>
      <c r="G68" s="135"/>
      <c r="H68" s="135"/>
      <c r="I68" s="135"/>
      <c r="J68" s="135"/>
      <c r="K68" s="135"/>
      <c r="L68" s="135"/>
      <c r="M68" s="135"/>
      <c r="N68" s="167"/>
      <c r="O68" s="131"/>
    </row>
    <row r="69" spans="1:15">
      <c r="A69" s="127"/>
      <c r="B69" s="166"/>
      <c r="C69" s="135"/>
      <c r="D69" s="135"/>
      <c r="E69" s="135"/>
      <c r="F69" s="135"/>
      <c r="G69" s="135"/>
      <c r="H69" s="135"/>
      <c r="I69" s="135"/>
      <c r="J69" s="135"/>
      <c r="K69" s="135"/>
      <c r="L69" s="135"/>
      <c r="M69" s="135"/>
      <c r="N69" s="167"/>
      <c r="O69" s="131"/>
    </row>
    <row r="70" spans="1:15">
      <c r="A70" s="127"/>
      <c r="B70" s="166"/>
      <c r="C70" s="135"/>
      <c r="D70" s="135"/>
      <c r="E70" s="135"/>
      <c r="F70" s="135"/>
      <c r="G70" s="225" t="s">
        <v>78</v>
      </c>
      <c r="H70" s="225"/>
      <c r="I70" s="225"/>
      <c r="J70" s="225"/>
      <c r="K70" s="135"/>
      <c r="L70" s="135"/>
      <c r="M70" s="135"/>
      <c r="N70" s="167"/>
      <c r="O70" s="131"/>
    </row>
    <row r="71" spans="1:15">
      <c r="A71" s="127"/>
      <c r="B71" s="166"/>
      <c r="C71" s="135"/>
      <c r="D71" s="135"/>
      <c r="E71" s="135"/>
      <c r="F71" s="135"/>
      <c r="G71" s="225" t="s">
        <v>79</v>
      </c>
      <c r="H71" s="135"/>
      <c r="I71" s="135"/>
      <c r="J71" s="135"/>
      <c r="K71" s="135"/>
      <c r="L71" s="135"/>
      <c r="M71" s="135"/>
      <c r="N71" s="167"/>
      <c r="O71" s="226"/>
    </row>
    <row r="72" spans="1:15">
      <c r="A72" s="127"/>
      <c r="B72" s="166"/>
      <c r="C72" s="135"/>
      <c r="D72" s="135"/>
      <c r="E72" s="135"/>
      <c r="F72" s="135"/>
      <c r="G72" s="225" t="s">
        <v>80</v>
      </c>
      <c r="H72" s="135"/>
      <c r="I72" s="135"/>
      <c r="J72" s="135"/>
      <c r="K72" s="135"/>
      <c r="L72" s="135"/>
      <c r="M72" s="135"/>
      <c r="N72" s="167"/>
      <c r="O72" s="226"/>
    </row>
    <row r="73" spans="1:15">
      <c r="A73" s="127"/>
      <c r="B73" s="149"/>
      <c r="C73" s="227"/>
      <c r="D73" s="227"/>
      <c r="E73" s="227"/>
      <c r="F73" s="227"/>
      <c r="G73" s="225" t="s">
        <v>81</v>
      </c>
      <c r="H73" s="227"/>
      <c r="I73" s="227"/>
      <c r="J73" s="227"/>
      <c r="K73" s="227"/>
      <c r="L73" s="227"/>
      <c r="M73" s="227"/>
      <c r="N73" s="228"/>
      <c r="O73" s="229"/>
    </row>
    <row r="74" spans="1:15">
      <c r="A74" s="127"/>
      <c r="B74" s="166"/>
      <c r="C74" s="135"/>
      <c r="D74" s="135"/>
      <c r="E74" s="135"/>
      <c r="F74" s="135"/>
      <c r="G74" s="135" t="s">
        <v>82</v>
      </c>
      <c r="H74" s="135"/>
      <c r="I74" s="135"/>
      <c r="J74" s="135"/>
      <c r="K74" s="135"/>
      <c r="L74" s="135"/>
      <c r="M74" s="135"/>
      <c r="N74" s="167"/>
      <c r="O74" s="131"/>
    </row>
    <row r="75" spans="1:15">
      <c r="A75" s="127"/>
      <c r="B75" s="230" t="s">
        <v>83</v>
      </c>
      <c r="C75" s="178"/>
      <c r="D75" s="178"/>
      <c r="E75" s="178"/>
      <c r="F75" s="178"/>
      <c r="G75" s="178"/>
      <c r="H75" s="178"/>
      <c r="I75" s="178"/>
      <c r="J75" s="178"/>
      <c r="K75" s="178"/>
      <c r="L75" s="178"/>
      <c r="M75" s="178"/>
      <c r="N75" s="231"/>
      <c r="O75" s="131"/>
    </row>
    <row r="76" spans="1:15">
      <c r="A76" s="127"/>
      <c r="B76" s="556"/>
      <c r="C76" s="557"/>
      <c r="D76" s="557"/>
      <c r="E76" s="557"/>
      <c r="F76" s="557"/>
      <c r="G76" s="557"/>
      <c r="H76" s="557"/>
      <c r="I76" s="557"/>
      <c r="J76" s="557"/>
      <c r="K76" s="557"/>
      <c r="L76" s="557"/>
      <c r="M76" s="557"/>
      <c r="N76" s="558"/>
      <c r="O76" s="229"/>
    </row>
    <row r="77" spans="1:15">
      <c r="A77" s="127"/>
      <c r="B77" s="556"/>
      <c r="C77" s="557"/>
      <c r="D77" s="557"/>
      <c r="E77" s="557"/>
      <c r="F77" s="557"/>
      <c r="G77" s="557"/>
      <c r="H77" s="557"/>
      <c r="I77" s="557"/>
      <c r="J77" s="557"/>
      <c r="K77" s="557"/>
      <c r="L77" s="557"/>
      <c r="M77" s="557"/>
      <c r="N77" s="558"/>
      <c r="O77" s="229"/>
    </row>
    <row r="78" spans="1:15">
      <c r="A78" s="127"/>
      <c r="B78" s="149"/>
      <c r="C78" s="227"/>
      <c r="D78" s="227"/>
      <c r="E78" s="227"/>
      <c r="F78" s="227"/>
      <c r="G78" s="227"/>
      <c r="H78" s="227"/>
      <c r="I78" s="227"/>
      <c r="J78" s="227"/>
      <c r="K78" s="227"/>
      <c r="L78" s="227"/>
      <c r="M78" s="227"/>
      <c r="N78" s="228"/>
      <c r="O78" s="229"/>
    </row>
    <row r="79" spans="1:15">
      <c r="A79" s="127"/>
      <c r="B79" s="232" t="s">
        <v>84</v>
      </c>
      <c r="C79" s="227"/>
      <c r="D79" s="227"/>
      <c r="E79" s="227"/>
      <c r="F79" s="227"/>
      <c r="G79" s="227"/>
      <c r="H79" s="227"/>
      <c r="I79" s="227"/>
      <c r="J79" s="227"/>
      <c r="K79" s="227"/>
      <c r="L79" s="227"/>
      <c r="M79" s="227"/>
      <c r="N79" s="228"/>
      <c r="O79" s="229"/>
    </row>
    <row r="80" spans="1:15">
      <c r="A80" s="127"/>
      <c r="B80" s="545" t="s">
        <v>85</v>
      </c>
      <c r="C80" s="546"/>
      <c r="D80" s="546"/>
      <c r="E80" s="546"/>
      <c r="F80" s="546"/>
      <c r="G80" s="546"/>
      <c r="H80" s="546"/>
      <c r="I80" s="546"/>
      <c r="J80" s="546"/>
      <c r="K80" s="546"/>
      <c r="L80" s="546"/>
      <c r="M80" s="546"/>
      <c r="N80" s="547"/>
      <c r="O80" s="233"/>
    </row>
    <row r="81" spans="1:15">
      <c r="A81" s="127"/>
      <c r="B81" s="545"/>
      <c r="C81" s="546"/>
      <c r="D81" s="546"/>
      <c r="E81" s="546"/>
      <c r="F81" s="546"/>
      <c r="G81" s="546"/>
      <c r="H81" s="546"/>
      <c r="I81" s="546"/>
      <c r="J81" s="546"/>
      <c r="K81" s="546"/>
      <c r="L81" s="546"/>
      <c r="M81" s="546"/>
      <c r="N81" s="547"/>
      <c r="O81" s="233"/>
    </row>
    <row r="82" spans="1:15">
      <c r="A82" s="127"/>
      <c r="B82" s="545" t="s">
        <v>86</v>
      </c>
      <c r="C82" s="546"/>
      <c r="D82" s="546"/>
      <c r="E82" s="546"/>
      <c r="F82" s="546"/>
      <c r="G82" s="546"/>
      <c r="H82" s="546"/>
      <c r="I82" s="546"/>
      <c r="J82" s="546"/>
      <c r="K82" s="546"/>
      <c r="L82" s="546"/>
      <c r="M82" s="546"/>
      <c r="N82" s="547"/>
      <c r="O82" s="233"/>
    </row>
    <row r="83" spans="1:15">
      <c r="A83" s="127"/>
      <c r="B83" s="545"/>
      <c r="C83" s="546"/>
      <c r="D83" s="546"/>
      <c r="E83" s="546"/>
      <c r="F83" s="546"/>
      <c r="G83" s="546"/>
      <c r="H83" s="546"/>
      <c r="I83" s="546"/>
      <c r="J83" s="546"/>
      <c r="K83" s="546"/>
      <c r="L83" s="546"/>
      <c r="M83" s="546"/>
      <c r="N83" s="547"/>
      <c r="O83" s="233"/>
    </row>
    <row r="84" spans="1:15">
      <c r="A84" s="127"/>
      <c r="B84" s="149"/>
      <c r="C84" s="227"/>
      <c r="D84" s="227"/>
      <c r="E84" s="227"/>
      <c r="F84" s="227"/>
      <c r="G84" s="227"/>
      <c r="H84" s="227"/>
      <c r="I84" s="227"/>
      <c r="J84" s="227"/>
      <c r="K84" s="227"/>
      <c r="L84" s="227"/>
      <c r="M84" s="227"/>
      <c r="N84" s="228"/>
      <c r="O84" s="229"/>
    </row>
    <row r="85" spans="1:15">
      <c r="A85" s="127"/>
      <c r="B85" s="166"/>
      <c r="C85" s="135"/>
      <c r="D85" s="135"/>
      <c r="E85" s="135"/>
      <c r="F85" s="135"/>
      <c r="G85" s="225" t="s">
        <v>78</v>
      </c>
      <c r="H85" s="135"/>
      <c r="I85" s="135"/>
      <c r="J85" s="135"/>
      <c r="K85" s="135"/>
      <c r="L85" s="135"/>
      <c r="M85" s="135"/>
      <c r="N85" s="167"/>
      <c r="O85" s="131"/>
    </row>
    <row r="86" spans="1:15">
      <c r="A86" s="127"/>
      <c r="B86" s="166"/>
      <c r="C86" s="135"/>
      <c r="D86" s="135"/>
      <c r="E86" s="135"/>
      <c r="F86" s="135"/>
      <c r="G86" s="135" t="s">
        <v>79</v>
      </c>
      <c r="H86" s="183"/>
      <c r="I86" s="183"/>
      <c r="J86" s="183"/>
      <c r="K86" s="135"/>
      <c r="L86" s="135"/>
      <c r="M86" s="135"/>
      <c r="N86" s="167"/>
      <c r="O86" s="131"/>
    </row>
    <row r="87" spans="1:15">
      <c r="A87" s="127"/>
      <c r="B87" s="166"/>
      <c r="C87" s="135"/>
      <c r="D87" s="135"/>
      <c r="E87" s="135"/>
      <c r="F87" s="135"/>
      <c r="G87" s="135" t="s">
        <v>87</v>
      </c>
      <c r="H87" s="234"/>
      <c r="I87" s="234"/>
      <c r="J87" s="234"/>
      <c r="K87" s="135"/>
      <c r="L87" s="135"/>
      <c r="M87" s="135"/>
      <c r="N87" s="167"/>
      <c r="O87" s="131"/>
    </row>
    <row r="88" spans="1:15">
      <c r="A88" s="127"/>
      <c r="B88" s="235"/>
      <c r="C88" s="227"/>
      <c r="D88" s="227"/>
      <c r="E88" s="227"/>
      <c r="F88" s="227"/>
      <c r="G88" s="135" t="s">
        <v>81</v>
      </c>
      <c r="H88" s="135"/>
      <c r="I88" s="135"/>
      <c r="J88" s="135"/>
      <c r="K88" s="227"/>
      <c r="L88" s="227"/>
      <c r="M88" s="227"/>
      <c r="N88" s="228"/>
      <c r="O88" s="229"/>
    </row>
    <row r="89" spans="1:15" ht="15.6">
      <c r="A89" s="127"/>
      <c r="B89" s="235"/>
      <c r="C89" s="234"/>
      <c r="D89" s="234"/>
      <c r="E89" s="135"/>
      <c r="F89" s="135"/>
      <c r="G89" s="135"/>
      <c r="H89" s="135"/>
      <c r="I89" s="135"/>
      <c r="J89" s="548"/>
      <c r="K89" s="548"/>
      <c r="L89" s="548"/>
      <c r="M89" s="548"/>
      <c r="N89" s="549"/>
      <c r="O89" s="236"/>
    </row>
    <row r="90" spans="1:15" ht="16.2" thickBot="1">
      <c r="A90" s="127"/>
      <c r="B90" s="552"/>
      <c r="C90" s="553"/>
      <c r="D90" s="553"/>
      <c r="E90" s="199"/>
      <c r="F90" s="199"/>
      <c r="G90" s="199"/>
      <c r="H90" s="199"/>
      <c r="I90" s="199"/>
      <c r="J90" s="550"/>
      <c r="K90" s="550"/>
      <c r="L90" s="550"/>
      <c r="M90" s="550"/>
      <c r="N90" s="551"/>
      <c r="O90" s="236"/>
    </row>
    <row r="91" spans="1:15" ht="15" thickBot="1">
      <c r="A91" s="237"/>
      <c r="B91" s="238"/>
      <c r="C91" s="238"/>
      <c r="D91" s="238"/>
      <c r="E91" s="238"/>
      <c r="F91" s="238"/>
      <c r="G91" s="238"/>
      <c r="H91" s="238"/>
      <c r="I91" s="238"/>
      <c r="J91" s="238"/>
      <c r="K91" s="238"/>
      <c r="L91" s="238"/>
      <c r="M91" s="238"/>
      <c r="N91" s="238"/>
      <c r="O91" s="239"/>
    </row>
    <row r="92" spans="1:15" ht="1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1 PPTO OFICIAL</vt:lpstr>
      <vt:lpstr>PROPUESTA ECONÓMICA</vt:lpstr>
      <vt:lpstr>INDICAR CÓDIGO DEL ITEM DE PAGO</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Rafael I Saldarriaga</cp:lastModifiedBy>
  <dcterms:created xsi:type="dcterms:W3CDTF">2025-08-01T07:11:25Z</dcterms:created>
  <dcterms:modified xsi:type="dcterms:W3CDTF">2025-10-13T00:44:56Z</dcterms:modified>
</cp:coreProperties>
</file>