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a Tigreros\Downloads\"/>
    </mc:Choice>
  </mc:AlternateContent>
  <xr:revisionPtr revIDLastSave="0" documentId="13_ncr:1_{FF73FBAD-E0D4-4C2B-AD51-3995DE83B6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perador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1" l="1"/>
  <c r="G114" i="1" l="1"/>
  <c r="H110" i="1"/>
  <c r="J110" i="1" s="1"/>
  <c r="F29" i="1" l="1"/>
  <c r="F28" i="1"/>
  <c r="F6" i="1"/>
  <c r="G92" i="1" l="1"/>
  <c r="G72" i="1"/>
  <c r="G47" i="1"/>
  <c r="G22" i="1"/>
  <c r="F39" i="1" l="1"/>
  <c r="F38" i="1"/>
  <c r="I48" i="1" l="1"/>
  <c r="H14" i="1"/>
  <c r="J14" i="1" l="1"/>
  <c r="F5" i="1"/>
  <c r="G104" i="1" l="1"/>
  <c r="G84" i="1"/>
  <c r="G63" i="1"/>
  <c r="G36" i="1"/>
  <c r="G48" i="1" s="1"/>
  <c r="G12" i="1"/>
  <c r="G23" i="1" s="1"/>
  <c r="G115" i="1" l="1"/>
  <c r="G93" i="1"/>
  <c r="G73" i="1"/>
  <c r="H21" i="1" l="1"/>
  <c r="H20" i="1"/>
  <c r="H19" i="1"/>
  <c r="H18" i="1"/>
  <c r="H15" i="1"/>
  <c r="J15" i="1" l="1"/>
  <c r="J17" i="1"/>
  <c r="J18" i="1"/>
  <c r="J19" i="1"/>
  <c r="J20" i="1"/>
  <c r="J21" i="1"/>
  <c r="F10" i="1"/>
  <c r="H10" i="1" l="1"/>
  <c r="F11" i="1"/>
  <c r="F9" i="1"/>
  <c r="F8" i="1"/>
  <c r="F7" i="1"/>
  <c r="H5" i="1"/>
  <c r="J5" i="1" l="1"/>
  <c r="J10" i="1"/>
  <c r="H9" i="1"/>
  <c r="H11" i="1"/>
  <c r="H6" i="1"/>
  <c r="H8" i="1"/>
  <c r="H7" i="1"/>
  <c r="J7" i="1" l="1"/>
  <c r="J8" i="1"/>
  <c r="J6" i="1"/>
  <c r="J11" i="1"/>
  <c r="J9" i="1"/>
  <c r="H12" i="1"/>
  <c r="J12" i="1" l="1"/>
  <c r="H16" i="1"/>
  <c r="H22" i="1" l="1"/>
  <c r="H23" i="1" s="1"/>
  <c r="J16" i="1"/>
  <c r="H71" i="1"/>
  <c r="J22" i="1" l="1"/>
  <c r="J23" i="1" s="1"/>
  <c r="J71" i="1"/>
  <c r="F54" i="1"/>
  <c r="H54" i="1" s="1"/>
  <c r="J54" i="1" l="1"/>
  <c r="F78" i="1" l="1"/>
  <c r="H78" i="1" s="1"/>
  <c r="J78" i="1" l="1"/>
  <c r="H109" i="1" l="1"/>
  <c r="F98" i="1"/>
  <c r="F99" i="1"/>
  <c r="F100" i="1"/>
  <c r="F101" i="1"/>
  <c r="F102" i="1"/>
  <c r="F103" i="1"/>
  <c r="H42" i="1"/>
  <c r="H103" i="1" l="1"/>
  <c r="H102" i="1"/>
  <c r="H101" i="1"/>
  <c r="H100" i="1"/>
  <c r="H99" i="1"/>
  <c r="H98" i="1"/>
  <c r="J109" i="1"/>
  <c r="J42" i="1"/>
  <c r="H104" i="1" l="1"/>
  <c r="J98" i="1"/>
  <c r="J99" i="1"/>
  <c r="J100" i="1"/>
  <c r="J101" i="1"/>
  <c r="J102" i="1"/>
  <c r="J103" i="1"/>
  <c r="J104" i="1"/>
  <c r="F81" i="1" l="1"/>
  <c r="F57" i="1"/>
  <c r="F34" i="1"/>
  <c r="F33" i="1"/>
  <c r="H57" i="1" l="1"/>
  <c r="H33" i="1"/>
  <c r="H34" i="1"/>
  <c r="H81" i="1"/>
  <c r="H28" i="1"/>
  <c r="H65" i="1"/>
  <c r="F62" i="1"/>
  <c r="F61" i="1"/>
  <c r="F60" i="1"/>
  <c r="F59" i="1"/>
  <c r="F58" i="1"/>
  <c r="F56" i="1"/>
  <c r="F55" i="1"/>
  <c r="F53" i="1"/>
  <c r="E38" i="1"/>
  <c r="J81" i="1" l="1"/>
  <c r="H55" i="1"/>
  <c r="H56" i="1"/>
  <c r="H58" i="1"/>
  <c r="H59" i="1"/>
  <c r="H60" i="1"/>
  <c r="H61" i="1"/>
  <c r="H62" i="1"/>
  <c r="J57" i="1"/>
  <c r="J28" i="1"/>
  <c r="H53" i="1"/>
  <c r="J65" i="1"/>
  <c r="H38" i="1"/>
  <c r="J53" i="1" l="1"/>
  <c r="J62" i="1"/>
  <c r="J61" i="1"/>
  <c r="J60" i="1"/>
  <c r="J59" i="1"/>
  <c r="J58" i="1"/>
  <c r="J56" i="1"/>
  <c r="J55" i="1"/>
  <c r="H63" i="1"/>
  <c r="J38" i="1"/>
  <c r="H113" i="1"/>
  <c r="H112" i="1"/>
  <c r="H111" i="1"/>
  <c r="H108" i="1"/>
  <c r="H107" i="1"/>
  <c r="H106" i="1"/>
  <c r="H91" i="1"/>
  <c r="H90" i="1"/>
  <c r="H89" i="1"/>
  <c r="H88" i="1"/>
  <c r="H87" i="1"/>
  <c r="H86" i="1"/>
  <c r="F83" i="1"/>
  <c r="F82" i="1"/>
  <c r="F80" i="1"/>
  <c r="F79" i="1"/>
  <c r="H70" i="1"/>
  <c r="J70" i="1" s="1"/>
  <c r="H68" i="1"/>
  <c r="H67" i="1"/>
  <c r="H66" i="1"/>
  <c r="H46" i="1"/>
  <c r="H45" i="1"/>
  <c r="H43" i="1"/>
  <c r="H41" i="1"/>
  <c r="H40" i="1"/>
  <c r="E39" i="1"/>
  <c r="F35" i="1"/>
  <c r="F32" i="1"/>
  <c r="F31" i="1"/>
  <c r="F30" i="1"/>
  <c r="H114" i="1" l="1"/>
  <c r="J106" i="1"/>
  <c r="H115" i="1"/>
  <c r="J107" i="1"/>
  <c r="J108" i="1"/>
  <c r="J111" i="1"/>
  <c r="J113" i="1"/>
  <c r="H79" i="1"/>
  <c r="H82" i="1"/>
  <c r="H83" i="1"/>
  <c r="J86" i="1"/>
  <c r="H92" i="1"/>
  <c r="J87" i="1"/>
  <c r="J88" i="1"/>
  <c r="J89" i="1"/>
  <c r="J91" i="1"/>
  <c r="H72" i="1"/>
  <c r="H73" i="1" s="1"/>
  <c r="J63" i="1"/>
  <c r="H29" i="1"/>
  <c r="H30" i="1"/>
  <c r="J30" i="1" s="1"/>
  <c r="H31" i="1"/>
  <c r="J31" i="1" s="1"/>
  <c r="H32" i="1"/>
  <c r="J32" i="1" s="1"/>
  <c r="H35" i="1"/>
  <c r="J35" i="1" s="1"/>
  <c r="H80" i="1"/>
  <c r="J33" i="1"/>
  <c r="J34" i="1"/>
  <c r="J40" i="1"/>
  <c r="J41" i="1"/>
  <c r="J43" i="1"/>
  <c r="J45" i="1"/>
  <c r="J46" i="1"/>
  <c r="J66" i="1"/>
  <c r="J67" i="1"/>
  <c r="J68" i="1"/>
  <c r="H39" i="1"/>
  <c r="H84" i="1" l="1"/>
  <c r="H93" i="1" s="1"/>
  <c r="H36" i="1"/>
  <c r="J29" i="1"/>
  <c r="J36" i="1" s="1"/>
  <c r="J114" i="1"/>
  <c r="J115" i="1" s="1"/>
  <c r="J80" i="1"/>
  <c r="J92" i="1"/>
  <c r="J83" i="1"/>
  <c r="J82" i="1"/>
  <c r="J79" i="1"/>
  <c r="J72" i="1"/>
  <c r="J73" i="1" s="1"/>
  <c r="H47" i="1"/>
  <c r="J39" i="1"/>
  <c r="J47" i="1" s="1"/>
  <c r="H48" i="1" l="1"/>
  <c r="J84" i="1"/>
  <c r="J93" i="1" s="1"/>
  <c r="J48" i="1"/>
  <c r="J117" i="1" l="1"/>
</calcChain>
</file>

<file path=xl/sharedStrings.xml><?xml version="1.0" encoding="utf-8"?>
<sst xmlns="http://schemas.openxmlformats.org/spreadsheetml/2006/main" count="293" uniqueCount="105">
  <si>
    <t>Componentes</t>
  </si>
  <si>
    <t>Concepto de costo</t>
  </si>
  <si>
    <t>DESCRIPCIÓN</t>
  </si>
  <si>
    <t>Cupos</t>
  </si>
  <si>
    <t>Cantidad</t>
  </si>
  <si>
    <t>Talento humano</t>
  </si>
  <si>
    <t>Coordinador/a</t>
  </si>
  <si>
    <t>Agente educativo</t>
  </si>
  <si>
    <t>Profesional de Atención Psicosocial</t>
  </si>
  <si>
    <t>Uno(a) por cada 200 niños y niñas.</t>
  </si>
  <si>
    <t>Profesional  de nutrición (Nutricionista dietista)</t>
  </si>
  <si>
    <t xml:space="preserve">Dinamizador comunitario </t>
  </si>
  <si>
    <t>Auxiliar de Servicios Generales</t>
  </si>
  <si>
    <t xml:space="preserve">Manipulador de alimentos </t>
  </si>
  <si>
    <t>Auxiliar administrativo</t>
  </si>
  <si>
    <t>Uno por 200 niños y niñas.</t>
  </si>
  <si>
    <t>Arriendo</t>
  </si>
  <si>
    <t>Servicios Públicos</t>
  </si>
  <si>
    <t>Gastos operativos</t>
  </si>
  <si>
    <t>Gastos Operativos</t>
  </si>
  <si>
    <t>SUBTOTAL</t>
  </si>
  <si>
    <t>Mantenimiento</t>
  </si>
  <si>
    <t>Seguro</t>
  </si>
  <si>
    <t>Poliza de niños</t>
  </si>
  <si>
    <t>Póliza seguro niños</t>
  </si>
  <si>
    <t>Dotación de consumo</t>
  </si>
  <si>
    <t xml:space="preserve">Material didáctico de consumo </t>
  </si>
  <si>
    <t>Material didáctico para actividades pedagógicas de acuerdo con lo establecido en lineamientos técnicos</t>
  </si>
  <si>
    <t xml:space="preserve">Dotación de Aseo </t>
  </si>
  <si>
    <t>Elementos de aseo personal de los
niños y niñas e institucional</t>
  </si>
  <si>
    <t>Alimentación</t>
  </si>
  <si>
    <t>TOTAL</t>
  </si>
  <si>
    <t>Auxiliar pedagogico</t>
  </si>
  <si>
    <t>Uno(a) por cada 40 niños y niñas</t>
  </si>
  <si>
    <t>Uno(a) por cada 50 niños y niñas</t>
  </si>
  <si>
    <t>Uno(a) por cada 200 niños y niñas</t>
  </si>
  <si>
    <t xml:space="preserve">Agente educativo de sala cuna </t>
  </si>
  <si>
    <t>Auxiliar pedagógico</t>
  </si>
  <si>
    <t>Uno(a) por 50 niños y niñas.</t>
  </si>
  <si>
    <t xml:space="preserve">Auxiliar pedagógico de sala cuna </t>
  </si>
  <si>
    <t>Uno(a) por 20 niños y niñas.</t>
  </si>
  <si>
    <t>Uno(a) por cada 75 niños y niñas</t>
  </si>
  <si>
    <t>Aquellos gastos en los que incurra el prestador para la operación y puesta en marcha del servicio</t>
  </si>
  <si>
    <t>Material didáctico de consumo</t>
  </si>
  <si>
    <t xml:space="preserve">Material didáctico para actividades pedagógicas de acuerdo con lo establecido en lineamientos técnicos </t>
  </si>
  <si>
    <t>Elementos de aseo personal de los niños y niñas e institucional</t>
  </si>
  <si>
    <t>Agente educativa</t>
  </si>
  <si>
    <t xml:space="preserve">Profesional de apoyo en salud y nutrición </t>
  </si>
  <si>
    <t>Auxiliar Administrativo</t>
  </si>
  <si>
    <t>Material didáctico para actividades
pedagógicas de acuerdo con lo
establecido en lineamientos técnicos</t>
  </si>
  <si>
    <t xml:space="preserve">Complemento nutricional </t>
  </si>
  <si>
    <t>Refrigerio niños/as y persona responsable de su cuidado.</t>
  </si>
  <si>
    <t xml:space="preserve">Refrigerio para el día de atención de cada niño y niña y su acompañante: aporta el 25 % de las recomendaciones diarias de energía y nutrientes. Un encuentros a la semana, 4 veces en el mes (equivalente a 8 refrigerios). </t>
  </si>
  <si>
    <t xml:space="preserve">Un(a)  coordinador(a) por grupo de 160 niños y niñas </t>
  </si>
  <si>
    <t>Un(a) docente  de tiempo completo por grupo de atención de 20 niños y niñas.</t>
  </si>
  <si>
    <t>Un(a) Profesionales de Atención Psicosocial de  tiempo completo por cada 160 niños y niñas</t>
  </si>
  <si>
    <t>Gestor rural</t>
  </si>
  <si>
    <t>Un(a)  auxiliar administrativo por grupo de 160 niños y niñas</t>
  </si>
  <si>
    <t>Gastos requeridos para la operacion del servicios que permitan la atencion de los beneficiarios de acuerdo a las necesidades y condiciones del teritorio.</t>
  </si>
  <si>
    <t>Transporte de talento Humano</t>
  </si>
  <si>
    <t>gastos de transpoprte del talento Humano para visistas en territorio</t>
  </si>
  <si>
    <t>Complemento nutricional y/o alimentación</t>
  </si>
  <si>
    <t>Manipulador de alimentos /Servicios generales</t>
  </si>
  <si>
    <t>Uno(a) por cada 20 niños y niñas.</t>
  </si>
  <si>
    <t>Uno(a) por cada 10 niños y niñas</t>
  </si>
  <si>
    <t>Un(a) Profesional de Nutrición  de tiempo completo por cada 160 niños y niñas</t>
  </si>
  <si>
    <t xml:space="preserve">uno(a) por cada 50 niños y niñas y  mujeres  gestantes  y/o  madres  en periodo  de lactancia.  </t>
  </si>
  <si>
    <t xml:space="preserve">Un(a)  coordiandor(a) por grupo de 300 niños y niñas y mujeres gestantes y niños y niñas menores de 6 meses lactantes.  </t>
  </si>
  <si>
    <t xml:space="preserve">Un(a) docente  de tiempo completo por grupo de atención de 50 niños y niñas, mujeres gestantes y niños y niñas menores de 6 meses lactantes. </t>
  </si>
  <si>
    <t xml:space="preserve">Un profesional por grupo de 300 niños y niñas y mujeres gestantes y niños y niñas menores de 6 meses lactantes.  </t>
  </si>
  <si>
    <t xml:space="preserve">Un(a) Profesional de Nutrición  de tiempo completo por cada 300 niños y niñas </t>
  </si>
  <si>
    <t xml:space="preserve">Un Auxiliar administrativo por grupo de 300 niños y niñas y mujeres gestantes, y niños y niñas menores de 6 meses lactantes.  </t>
  </si>
  <si>
    <t xml:space="preserve">Un Auxiliar pedagógico por grupo de 50 niños y niñas y mujeres gestantes, y niños y niñas menores de 6 meses lactantes.  </t>
  </si>
  <si>
    <t>Manipulador de alimentos</t>
  </si>
  <si>
    <t>Uno(a) por cada 25 niños y niñas</t>
  </si>
  <si>
    <t xml:space="preserve">Valor niño mes </t>
  </si>
  <si>
    <t>Valor total niño mes Atención</t>
  </si>
  <si>
    <t xml:space="preserve">Uno(a) por cada casa palenque / Semillas de vida </t>
  </si>
  <si>
    <t>La asignación de este recurso se requiere para la aplicación de este concepto.</t>
  </si>
  <si>
    <t>Pago mensual de servicios como agua, energía, gas, telefonia e internet.</t>
  </si>
  <si>
    <t>Mantenimiento de la sede</t>
  </si>
  <si>
    <t>MES</t>
  </si>
  <si>
    <t>Cantidad de personal</t>
  </si>
  <si>
    <t>Valor total mes Atención</t>
  </si>
  <si>
    <t>Valor mes atención  (Talento humano x 1)</t>
  </si>
  <si>
    <t>Valor Atención 16 de Octubre al 30 de Noviembre</t>
  </si>
  <si>
    <t xml:space="preserve">Uno(a) por cada 15/17 niños y niñas </t>
  </si>
  <si>
    <t>Total operador 1</t>
  </si>
  <si>
    <t>Semillas</t>
  </si>
  <si>
    <t>Compra de semillas para la siembra y formación de los niños y niñas en el servicio rural</t>
  </si>
  <si>
    <t>Dotación Material No Fungible</t>
  </si>
  <si>
    <t xml:space="preserve">Dotación </t>
  </si>
  <si>
    <t xml:space="preserve">Dotación de elementos en categoría de Mobiliario, Cocina y Enfermería </t>
  </si>
  <si>
    <t>Dotación</t>
  </si>
  <si>
    <t>Talento Humano</t>
  </si>
  <si>
    <t>REALIZAR ATENCIÓN INTEGRAL EN LA MODALIDAD FAMILIAR / SERVICIO CARIÑO ITINERANTE</t>
  </si>
  <si>
    <t xml:space="preserve"> REALIZAR ATENCIÓN INTEGRAL EN LA MODALIDAD PROPIA (INTERCULTURAL / COMUNITARIA) / SERVICIO CASAS SEMILLAS Y CASAS PALENQUES</t>
  </si>
  <si>
    <t xml:space="preserve">Aporte nutricional del 70% de las recomendaciones diarias de energía y nutrientes. </t>
  </si>
  <si>
    <t xml:space="preserve"> REALIZAR ATENCIÓN INTEGRAL EN LA MODALIDAD PROPIA (INTERCULTURAL / COMUNITARIA) / SERVICIO CARIÑITOS</t>
  </si>
  <si>
    <t xml:space="preserve"> REALIZAR ATENCIÓN INTEGRAL EN LA MODALIDAD PROPIA (INTERCULTURAL / COMUNITARIA) / SERVICIO CARIÑO DE SOL</t>
  </si>
  <si>
    <t>Gastos requeridos para la operacion del servicios que permitan la atencion de los beneficiarios de acuerdo a las necesidades y condiciones del teritorio. De acuerdo con lo establecido en lineamientos técnicos</t>
  </si>
  <si>
    <t>REALIZAR ATENCIÓN INTEGRAL EN LA MODALIDAD FAMILIAR / SERVICIO CARIÑO RURAL</t>
  </si>
  <si>
    <t>Refrigerio niños/as y  Pprsona responsable de su cuidado.</t>
  </si>
  <si>
    <t>Paquete de Complemento alimentario para el mes. Aporta en promedio el 70% de las recomendaciones diarios de energía y nutrientes.
Corresponde a dos entregas.</t>
  </si>
  <si>
    <t xml:space="preserve"> Paquete de Complemento alimentario para el mes (promedio ponderado) y/o alimetación.
Corresponde a dos entregas.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</si>
</sst>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6" formatCode="#,##0.0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94">
    <xf numFmtId="0" fontId="0" fillId="0" borderId="0" xfId="0"/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justify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166" fontId="3" fillId="3" borderId="1" xfId="0" applyNumberFormat="1" applyFont="1" applyFill="1" applyBorder="1" applyAlignment="1">
      <alignment horizontal="center" vertical="center" wrapText="1"/>
    </xf>
    <xf numFmtId="166" fontId="5" fillId="0" borderId="1" xfId="2" applyNumberFormat="1" applyFont="1" applyBorder="1" applyAlignment="1">
      <alignment horizontal="center" vertical="center"/>
    </xf>
    <xf numFmtId="166" fontId="3" fillId="3" borderId="1" xfId="1" applyNumberFormat="1" applyFont="1" applyFill="1" applyBorder="1" applyAlignment="1">
      <alignment horizontal="center" vertical="center"/>
    </xf>
    <xf numFmtId="166" fontId="5" fillId="0" borderId="1" xfId="2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66" fontId="3" fillId="3" borderId="5" xfId="0" applyNumberFormat="1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justify" vertical="center" wrapText="1"/>
    </xf>
    <xf numFmtId="167" fontId="4" fillId="0" borderId="0" xfId="0" applyNumberFormat="1" applyFont="1" applyAlignment="1">
      <alignment vertical="center"/>
    </xf>
    <xf numFmtId="167" fontId="3" fillId="3" borderId="5" xfId="0" applyNumberFormat="1" applyFont="1" applyFill="1" applyBorder="1" applyAlignment="1">
      <alignment horizontal="center" vertical="center" wrapText="1"/>
    </xf>
    <xf numFmtId="167" fontId="3" fillId="3" borderId="1" xfId="0" applyNumberFormat="1" applyFont="1" applyFill="1" applyBorder="1" applyAlignment="1">
      <alignment horizontal="center" vertical="center" wrapText="1"/>
    </xf>
    <xf numFmtId="167" fontId="3" fillId="3" borderId="6" xfId="0" applyNumberFormat="1" applyFont="1" applyFill="1" applyBorder="1" applyAlignment="1">
      <alignment horizontal="center" vertical="center" wrapText="1"/>
    </xf>
    <xf numFmtId="167" fontId="3" fillId="3" borderId="8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horizontal="right" vertical="center"/>
    </xf>
    <xf numFmtId="167" fontId="5" fillId="4" borderId="1" xfId="2" applyNumberFormat="1" applyFont="1" applyFill="1" applyBorder="1" applyAlignment="1">
      <alignment horizontal="right" vertical="center"/>
    </xf>
    <xf numFmtId="167" fontId="5" fillId="0" borderId="1" xfId="2" applyNumberFormat="1" applyFont="1" applyBorder="1" applyAlignment="1">
      <alignment horizontal="right" vertical="center"/>
    </xf>
    <xf numFmtId="167" fontId="3" fillId="3" borderId="1" xfId="1" applyNumberFormat="1" applyFont="1" applyFill="1" applyBorder="1" applyAlignment="1">
      <alignment horizontal="right" vertical="center"/>
    </xf>
    <xf numFmtId="167" fontId="3" fillId="3" borderId="1" xfId="0" applyNumberFormat="1" applyFont="1" applyFill="1" applyBorder="1" applyAlignment="1">
      <alignment horizontal="right" vertical="center" wrapText="1"/>
    </xf>
    <xf numFmtId="167" fontId="5" fillId="0" borderId="1" xfId="2" applyNumberFormat="1" applyFont="1" applyFill="1" applyBorder="1" applyAlignment="1">
      <alignment horizontal="right" vertical="center"/>
    </xf>
    <xf numFmtId="167" fontId="3" fillId="6" borderId="0" xfId="0" applyNumberFormat="1" applyFont="1" applyFill="1" applyAlignment="1">
      <alignment horizontal="right" vertical="center"/>
    </xf>
    <xf numFmtId="167" fontId="5" fillId="0" borderId="0" xfId="2" applyNumberFormat="1" applyFont="1" applyFill="1" applyBorder="1" applyAlignment="1">
      <alignment horizontal="right" vertical="center"/>
    </xf>
    <xf numFmtId="166" fontId="3" fillId="6" borderId="0" xfId="0" applyNumberFormat="1" applyFont="1" applyFill="1" applyAlignment="1">
      <alignment vertical="center"/>
    </xf>
    <xf numFmtId="166" fontId="4" fillId="0" borderId="0" xfId="0" applyNumberFormat="1" applyFont="1" applyAlignment="1">
      <alignment vertical="center"/>
    </xf>
    <xf numFmtId="3" fontId="3" fillId="3" borderId="5" xfId="0" applyNumberFormat="1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horizontal="center" vertical="center" wrapText="1"/>
    </xf>
    <xf numFmtId="167" fontId="5" fillId="5" borderId="8" xfId="2" applyNumberFormat="1" applyFont="1" applyFill="1" applyBorder="1" applyAlignment="1">
      <alignment horizontal="right" vertical="center"/>
    </xf>
    <xf numFmtId="167" fontId="3" fillId="3" borderId="8" xfId="1" applyNumberFormat="1" applyFont="1" applyFill="1" applyBorder="1" applyAlignment="1">
      <alignment horizontal="right" vertical="center"/>
    </xf>
    <xf numFmtId="3" fontId="6" fillId="3" borderId="9" xfId="0" applyNumberFormat="1" applyFont="1" applyFill="1" applyBorder="1" applyAlignment="1">
      <alignment vertical="center"/>
    </xf>
    <xf numFmtId="167" fontId="6" fillId="3" borderId="9" xfId="0" applyNumberFormat="1" applyFont="1" applyFill="1" applyBorder="1" applyAlignment="1">
      <alignment horizontal="right" vertical="center"/>
    </xf>
    <xf numFmtId="166" fontId="6" fillId="3" borderId="9" xfId="0" applyNumberFormat="1" applyFont="1" applyFill="1" applyBorder="1" applyAlignment="1">
      <alignment vertical="center"/>
    </xf>
    <xf numFmtId="167" fontId="3" fillId="3" borderId="8" xfId="0" applyNumberFormat="1" applyFont="1" applyFill="1" applyBorder="1" applyAlignment="1">
      <alignment horizontal="right" vertical="center" wrapText="1"/>
    </xf>
    <xf numFmtId="167" fontId="6" fillId="7" borderId="10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166" fontId="5" fillId="0" borderId="0" xfId="0" applyNumberFormat="1" applyFont="1" applyAlignment="1">
      <alignment vertical="center"/>
    </xf>
    <xf numFmtId="166" fontId="6" fillId="3" borderId="1" xfId="1" applyNumberFormat="1" applyFont="1" applyFill="1" applyBorder="1" applyAlignment="1">
      <alignment horizontal="center" vertical="center"/>
    </xf>
    <xf numFmtId="166" fontId="5" fillId="0" borderId="1" xfId="2" applyNumberFormat="1" applyFont="1" applyBorder="1" applyAlignment="1">
      <alignment horizontal="left" vertical="center" indent="3"/>
    </xf>
    <xf numFmtId="0" fontId="5" fillId="4" borderId="3" xfId="0" applyFont="1" applyFill="1" applyBorder="1" applyAlignment="1">
      <alignment horizontal="left" vertical="center" wrapText="1"/>
    </xf>
    <xf numFmtId="167" fontId="6" fillId="3" borderId="1" xfId="1" applyNumberFormat="1" applyFont="1" applyFill="1" applyBorder="1" applyAlignment="1">
      <alignment horizontal="right" vertical="center"/>
    </xf>
    <xf numFmtId="167" fontId="5" fillId="4" borderId="0" xfId="2" applyNumberFormat="1" applyFont="1" applyFill="1" applyBorder="1" applyAlignment="1">
      <alignment horizontal="right" vertical="center"/>
    </xf>
    <xf numFmtId="167" fontId="6" fillId="3" borderId="8" xfId="1" applyNumberFormat="1" applyFont="1" applyFill="1" applyBorder="1" applyAlignment="1">
      <alignment horizontal="right" vertical="center"/>
    </xf>
    <xf numFmtId="0" fontId="6" fillId="3" borderId="12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167" fontId="6" fillId="7" borderId="8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167" fontId="5" fillId="0" borderId="0" xfId="2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</cellXfs>
  <cellStyles count="4">
    <cellStyle name="Excel Built-in Normal" xfId="3" xr:uid="{00000000-0005-0000-0000-000000000000}"/>
    <cellStyle name="Moneda" xfId="1" builtinId="4"/>
    <cellStyle name="Moneda [0] 3" xfId="2" xr:uid="{00000000-0005-0000-0000-000002000000}"/>
    <cellStyle name="Normal" xfId="0" builtinId="0"/>
  </cellStyles>
  <dxfs count="0"/>
  <tableStyles count="0" defaultTableStyle="TableStyleMedium2" defaultPivotStyle="PivotStyleLight16"/>
  <colors>
    <mruColors>
      <color rgb="FF00FFFF"/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usuario6" id="{68A64768-3D7E-4627-B551-4A51C76C2C02}" userId="S::usuario.6@1offic.onmicrosoft.com::457fabdb-e0e2-47c8-bd90-cb628a194520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21" dT="2025-08-15T15:11:59.59" personId="{68A64768-3D7E-4627-B551-4A51C76C2C02}" id="{D83015CA-E81B-4CB7-BB7F-F4AD11D14D62}">
    <text>El valor de la ración alimentaria presenta aumento de acuerdo a lineamientos directivos para realizar plan piloto con 301 cupos para la compra del alimento AAVN - Nutricena.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17"/>
  <sheetViews>
    <sheetView tabSelected="1" topLeftCell="A109" zoomScale="90" zoomScaleNormal="90" workbookViewId="0">
      <pane xSplit="2" topLeftCell="C1" activePane="topRight" state="frozen"/>
      <selection pane="topRight" activeCell="D113" sqref="D113"/>
    </sheetView>
  </sheetViews>
  <sheetFormatPr baseColWidth="10" defaultColWidth="11.5546875" defaultRowHeight="13.2" x14ac:dyDescent="0.3"/>
  <cols>
    <col min="1" max="1" width="3.109375" style="1" customWidth="1"/>
    <col min="2" max="2" width="13.44140625" style="11" bestFit="1" customWidth="1"/>
    <col min="3" max="3" width="22.5546875" style="1" customWidth="1"/>
    <col min="4" max="4" width="36.44140625" style="12" bestFit="1" customWidth="1"/>
    <col min="5" max="5" width="6.5546875" style="36" bestFit="1" customWidth="1"/>
    <col min="6" max="6" width="10.88671875" style="36" customWidth="1"/>
    <col min="7" max="7" width="17.109375" style="37" customWidth="1"/>
    <col min="8" max="8" width="19" style="37" customWidth="1"/>
    <col min="9" max="9" width="8.44140625" style="46" customWidth="1"/>
    <col min="10" max="10" width="19.77734375" style="37" bestFit="1" customWidth="1"/>
    <col min="11" max="11" width="12.6640625" style="1" bestFit="1" customWidth="1"/>
    <col min="12" max="12" width="18.33203125" style="1" customWidth="1"/>
    <col min="13" max="16384" width="11.5546875" style="1"/>
  </cols>
  <sheetData>
    <row r="1" spans="2:10" x14ac:dyDescent="0.3">
      <c r="I1" s="58"/>
    </row>
    <row r="2" spans="2:10" ht="13.8" thickBot="1" x14ac:dyDescent="0.35">
      <c r="I2" s="58"/>
    </row>
    <row r="3" spans="2:10" s="56" customFormat="1" ht="30" customHeight="1" thickBot="1" x14ac:dyDescent="0.35">
      <c r="B3" s="90" t="s">
        <v>96</v>
      </c>
      <c r="C3" s="91"/>
      <c r="D3" s="91"/>
      <c r="E3" s="91"/>
      <c r="F3" s="91"/>
      <c r="G3" s="91"/>
      <c r="H3" s="91"/>
      <c r="I3" s="91"/>
      <c r="J3" s="92"/>
    </row>
    <row r="4" spans="2:10" s="11" customFormat="1" ht="45" customHeight="1" x14ac:dyDescent="0.3">
      <c r="B4" s="17" t="s">
        <v>0</v>
      </c>
      <c r="C4" s="18" t="s">
        <v>1</v>
      </c>
      <c r="D4" s="18" t="s">
        <v>2</v>
      </c>
      <c r="E4" s="47" t="s">
        <v>3</v>
      </c>
      <c r="F4" s="48" t="s">
        <v>82</v>
      </c>
      <c r="G4" s="29" t="s">
        <v>84</v>
      </c>
      <c r="H4" s="29" t="s">
        <v>83</v>
      </c>
      <c r="I4" s="19" t="s">
        <v>81</v>
      </c>
      <c r="J4" s="31" t="s">
        <v>85</v>
      </c>
    </row>
    <row r="5" spans="2:10" ht="17.399999999999999" customHeight="1" x14ac:dyDescent="0.3">
      <c r="B5" s="87" t="s">
        <v>5</v>
      </c>
      <c r="C5" s="3" t="s">
        <v>6</v>
      </c>
      <c r="D5" s="4" t="s">
        <v>35</v>
      </c>
      <c r="E5" s="5">
        <v>530</v>
      </c>
      <c r="F5" s="5">
        <f>+ROUND(E5/200,0)</f>
        <v>3</v>
      </c>
      <c r="G5" s="42">
        <v>4603560</v>
      </c>
      <c r="H5" s="39">
        <f t="shared" ref="H5:H11" si="0">+F5*G5</f>
        <v>13810680</v>
      </c>
      <c r="I5" s="14">
        <v>1.5</v>
      </c>
      <c r="J5" s="49">
        <f t="shared" ref="J5:J11" si="1">H5*I5</f>
        <v>20716020</v>
      </c>
    </row>
    <row r="6" spans="2:10" ht="17.399999999999999" customHeight="1" x14ac:dyDescent="0.3">
      <c r="B6" s="89"/>
      <c r="C6" s="3" t="s">
        <v>7</v>
      </c>
      <c r="D6" s="4" t="s">
        <v>86</v>
      </c>
      <c r="E6" s="5">
        <v>530</v>
      </c>
      <c r="F6" s="5">
        <f>+ROUND(E6/15,0)</f>
        <v>35</v>
      </c>
      <c r="G6" s="42">
        <v>3770400</v>
      </c>
      <c r="H6" s="39">
        <f t="shared" si="0"/>
        <v>131964000</v>
      </c>
      <c r="I6" s="14">
        <v>1.5</v>
      </c>
      <c r="J6" s="49">
        <f t="shared" si="1"/>
        <v>197946000</v>
      </c>
    </row>
    <row r="7" spans="2:10" ht="26.4" x14ac:dyDescent="0.3">
      <c r="B7" s="89"/>
      <c r="C7" s="3" t="s">
        <v>8</v>
      </c>
      <c r="D7" s="4" t="s">
        <v>9</v>
      </c>
      <c r="E7" s="5">
        <v>530</v>
      </c>
      <c r="F7" s="6">
        <f>+ROUND(E7/200,0)</f>
        <v>3</v>
      </c>
      <c r="G7" s="42">
        <v>3517830</v>
      </c>
      <c r="H7" s="39">
        <f t="shared" si="0"/>
        <v>10553490</v>
      </c>
      <c r="I7" s="14">
        <v>1.5</v>
      </c>
      <c r="J7" s="49">
        <f t="shared" si="1"/>
        <v>15830235</v>
      </c>
    </row>
    <row r="8" spans="2:10" ht="27" customHeight="1" x14ac:dyDescent="0.3">
      <c r="B8" s="89"/>
      <c r="C8" s="3" t="s">
        <v>10</v>
      </c>
      <c r="D8" s="4" t="s">
        <v>9</v>
      </c>
      <c r="E8" s="5">
        <v>530</v>
      </c>
      <c r="F8" s="6">
        <f>+ROUND(E8/200,0)</f>
        <v>3</v>
      </c>
      <c r="G8" s="42">
        <v>3741960</v>
      </c>
      <c r="H8" s="39">
        <f t="shared" si="0"/>
        <v>11225880</v>
      </c>
      <c r="I8" s="14">
        <v>1.5</v>
      </c>
      <c r="J8" s="49">
        <f t="shared" si="1"/>
        <v>16838820</v>
      </c>
    </row>
    <row r="9" spans="2:10" ht="24" customHeight="1" x14ac:dyDescent="0.3">
      <c r="B9" s="89"/>
      <c r="C9" s="3" t="s">
        <v>11</v>
      </c>
      <c r="D9" s="4" t="s">
        <v>77</v>
      </c>
      <c r="E9" s="5">
        <v>530</v>
      </c>
      <c r="F9" s="6">
        <f>+ROUND(E9/15,0)</f>
        <v>35</v>
      </c>
      <c r="G9" s="42">
        <v>2628750</v>
      </c>
      <c r="H9" s="39">
        <f t="shared" si="0"/>
        <v>92006250</v>
      </c>
      <c r="I9" s="14">
        <v>1.5</v>
      </c>
      <c r="J9" s="49">
        <f t="shared" si="1"/>
        <v>138009375</v>
      </c>
    </row>
    <row r="10" spans="2:10" ht="27" customHeight="1" x14ac:dyDescent="0.3">
      <c r="B10" s="89"/>
      <c r="C10" s="3" t="s">
        <v>62</v>
      </c>
      <c r="D10" s="4" t="s">
        <v>77</v>
      </c>
      <c r="E10" s="5">
        <v>530</v>
      </c>
      <c r="F10" s="6">
        <f>+ROUND(E10/15,0)</f>
        <v>35</v>
      </c>
      <c r="G10" s="42">
        <v>2409090</v>
      </c>
      <c r="H10" s="39">
        <f t="shared" si="0"/>
        <v>84318150</v>
      </c>
      <c r="I10" s="14">
        <v>1.5</v>
      </c>
      <c r="J10" s="49">
        <f t="shared" si="1"/>
        <v>126477225</v>
      </c>
    </row>
    <row r="11" spans="2:10" ht="18.600000000000001" customHeight="1" x14ac:dyDescent="0.3">
      <c r="B11" s="88"/>
      <c r="C11" s="3" t="s">
        <v>14</v>
      </c>
      <c r="D11" s="4" t="s">
        <v>15</v>
      </c>
      <c r="E11" s="5">
        <v>530</v>
      </c>
      <c r="F11" s="6">
        <f>+ROUND(E11/200,0)</f>
        <v>3</v>
      </c>
      <c r="G11" s="42">
        <v>2817720</v>
      </c>
      <c r="H11" s="39">
        <f t="shared" si="0"/>
        <v>8453160</v>
      </c>
      <c r="I11" s="14">
        <v>1.5</v>
      </c>
      <c r="J11" s="49">
        <f t="shared" si="1"/>
        <v>12679740</v>
      </c>
    </row>
    <row r="12" spans="2:10" x14ac:dyDescent="0.3">
      <c r="B12" s="78" t="s">
        <v>20</v>
      </c>
      <c r="C12" s="79"/>
      <c r="D12" s="79"/>
      <c r="E12" s="79"/>
      <c r="F12" s="80"/>
      <c r="G12" s="40">
        <f>SUM(G5:G11)</f>
        <v>23489310</v>
      </c>
      <c r="H12" s="40">
        <f>SUM(H5:H11)</f>
        <v>352331610</v>
      </c>
      <c r="I12" s="15"/>
      <c r="J12" s="50">
        <f>SUM(J5:J11)</f>
        <v>528497415</v>
      </c>
    </row>
    <row r="13" spans="2:10" s="11" customFormat="1" ht="39.6" x14ac:dyDescent="0.3">
      <c r="B13" s="20" t="s">
        <v>0</v>
      </c>
      <c r="C13" s="2" t="s">
        <v>1</v>
      </c>
      <c r="D13" s="2" t="s">
        <v>2</v>
      </c>
      <c r="E13" s="34" t="s">
        <v>3</v>
      </c>
      <c r="F13" s="35" t="s">
        <v>4</v>
      </c>
      <c r="G13" s="30" t="s">
        <v>75</v>
      </c>
      <c r="H13" s="30" t="s">
        <v>76</v>
      </c>
      <c r="I13" s="13" t="s">
        <v>81</v>
      </c>
      <c r="J13" s="32" t="s">
        <v>85</v>
      </c>
    </row>
    <row r="14" spans="2:10" ht="26.4" x14ac:dyDescent="0.3">
      <c r="B14" s="22" t="s">
        <v>16</v>
      </c>
      <c r="C14" s="3" t="s">
        <v>16</v>
      </c>
      <c r="D14" s="4" t="s">
        <v>78</v>
      </c>
      <c r="E14" s="5">
        <v>530</v>
      </c>
      <c r="F14" s="5">
        <v>530</v>
      </c>
      <c r="G14" s="42">
        <v>63750</v>
      </c>
      <c r="H14" s="39">
        <f t="shared" ref="H14:H21" si="2">+E14*G14</f>
        <v>33787500</v>
      </c>
      <c r="I14" s="14">
        <v>1.5</v>
      </c>
      <c r="J14" s="49">
        <f t="shared" ref="J14:J21" si="3">H14*I14</f>
        <v>50681250</v>
      </c>
    </row>
    <row r="15" spans="2:10" ht="26.4" x14ac:dyDescent="0.3">
      <c r="B15" s="22" t="s">
        <v>17</v>
      </c>
      <c r="C15" s="3" t="s">
        <v>17</v>
      </c>
      <c r="D15" s="4" t="s">
        <v>79</v>
      </c>
      <c r="E15" s="5">
        <v>530</v>
      </c>
      <c r="F15" s="5">
        <v>530</v>
      </c>
      <c r="G15" s="42">
        <v>51060</v>
      </c>
      <c r="H15" s="39">
        <f t="shared" si="2"/>
        <v>27061800</v>
      </c>
      <c r="I15" s="14">
        <v>1.5</v>
      </c>
      <c r="J15" s="49">
        <f t="shared" si="3"/>
        <v>40592700</v>
      </c>
    </row>
    <row r="16" spans="2:10" ht="39.6" x14ac:dyDescent="0.3">
      <c r="B16" s="25" t="s">
        <v>18</v>
      </c>
      <c r="C16" s="26" t="s">
        <v>19</v>
      </c>
      <c r="D16" s="27" t="s">
        <v>42</v>
      </c>
      <c r="E16" s="9">
        <v>530</v>
      </c>
      <c r="F16" s="9">
        <v>530</v>
      </c>
      <c r="G16" s="42">
        <v>180925</v>
      </c>
      <c r="H16" s="42">
        <f t="shared" si="2"/>
        <v>95890250</v>
      </c>
      <c r="I16" s="16">
        <v>1.5</v>
      </c>
      <c r="J16" s="49">
        <f t="shared" si="3"/>
        <v>143835375</v>
      </c>
    </row>
    <row r="17" spans="2:11" ht="17.399999999999999" customHeight="1" x14ac:dyDescent="0.3">
      <c r="B17" s="23" t="s">
        <v>21</v>
      </c>
      <c r="C17" s="7" t="s">
        <v>21</v>
      </c>
      <c r="D17" s="8" t="s">
        <v>80</v>
      </c>
      <c r="E17" s="5">
        <v>530</v>
      </c>
      <c r="F17" s="5">
        <v>530</v>
      </c>
      <c r="G17" s="42">
        <v>2580</v>
      </c>
      <c r="H17" s="39">
        <f t="shared" si="2"/>
        <v>1367400</v>
      </c>
      <c r="I17" s="14">
        <v>1.5</v>
      </c>
      <c r="J17" s="49">
        <f t="shared" si="3"/>
        <v>2051100</v>
      </c>
    </row>
    <row r="18" spans="2:11" ht="17.399999999999999" customHeight="1" x14ac:dyDescent="0.3">
      <c r="B18" s="23" t="s">
        <v>22</v>
      </c>
      <c r="C18" s="7" t="s">
        <v>23</v>
      </c>
      <c r="D18" s="8" t="s">
        <v>24</v>
      </c>
      <c r="E18" s="5">
        <v>530</v>
      </c>
      <c r="F18" s="5">
        <v>530</v>
      </c>
      <c r="G18" s="42">
        <v>930</v>
      </c>
      <c r="H18" s="39">
        <f t="shared" si="2"/>
        <v>492900</v>
      </c>
      <c r="I18" s="14">
        <v>1.5</v>
      </c>
      <c r="J18" s="49">
        <f t="shared" si="3"/>
        <v>739350</v>
      </c>
    </row>
    <row r="19" spans="2:11" ht="37.799999999999997" customHeight="1" x14ac:dyDescent="0.3">
      <c r="B19" s="87" t="s">
        <v>25</v>
      </c>
      <c r="C19" s="3" t="s">
        <v>26</v>
      </c>
      <c r="D19" s="4" t="s">
        <v>27</v>
      </c>
      <c r="E19" s="5">
        <v>530</v>
      </c>
      <c r="F19" s="5">
        <v>530</v>
      </c>
      <c r="G19" s="42">
        <v>10000</v>
      </c>
      <c r="H19" s="39">
        <f t="shared" si="2"/>
        <v>5300000</v>
      </c>
      <c r="I19" s="14">
        <v>1.5</v>
      </c>
      <c r="J19" s="49">
        <f t="shared" si="3"/>
        <v>7950000</v>
      </c>
      <c r="K19" s="28"/>
    </row>
    <row r="20" spans="2:11" ht="26.4" x14ac:dyDescent="0.3">
      <c r="B20" s="88"/>
      <c r="C20" s="7" t="s">
        <v>28</v>
      </c>
      <c r="D20" s="8" t="s">
        <v>45</v>
      </c>
      <c r="E20" s="5">
        <v>530</v>
      </c>
      <c r="F20" s="5">
        <v>530</v>
      </c>
      <c r="G20" s="42">
        <v>5010</v>
      </c>
      <c r="H20" s="39">
        <f t="shared" si="2"/>
        <v>2655300</v>
      </c>
      <c r="I20" s="14">
        <v>1.5</v>
      </c>
      <c r="J20" s="49">
        <f t="shared" si="3"/>
        <v>3982950</v>
      </c>
    </row>
    <row r="21" spans="2:11" ht="39.6" x14ac:dyDescent="0.3">
      <c r="B21" s="24" t="s">
        <v>30</v>
      </c>
      <c r="C21" s="61" t="s">
        <v>30</v>
      </c>
      <c r="D21" s="8" t="s">
        <v>97</v>
      </c>
      <c r="E21" s="5">
        <v>530</v>
      </c>
      <c r="F21" s="5">
        <v>530</v>
      </c>
      <c r="G21" s="42">
        <v>149700</v>
      </c>
      <c r="H21" s="39">
        <f t="shared" si="2"/>
        <v>79341000</v>
      </c>
      <c r="I21" s="14">
        <v>1.5</v>
      </c>
      <c r="J21" s="49">
        <f t="shared" si="3"/>
        <v>119011500</v>
      </c>
    </row>
    <row r="22" spans="2:11" x14ac:dyDescent="0.3">
      <c r="B22" s="78" t="s">
        <v>20</v>
      </c>
      <c r="C22" s="79"/>
      <c r="D22" s="79"/>
      <c r="E22" s="79"/>
      <c r="F22" s="80"/>
      <c r="G22" s="62">
        <f>SUM(G14:G21)</f>
        <v>463955</v>
      </c>
      <c r="H22" s="62">
        <f>SUM(H14:H21)</f>
        <v>245896150</v>
      </c>
      <c r="I22" s="59"/>
      <c r="J22" s="64">
        <f>SUM(J14:J21)</f>
        <v>368844225</v>
      </c>
    </row>
    <row r="23" spans="2:11" ht="13.8" thickBot="1" x14ac:dyDescent="0.35">
      <c r="B23" s="93" t="s">
        <v>31</v>
      </c>
      <c r="C23" s="76"/>
      <c r="D23" s="76"/>
      <c r="E23" s="76"/>
      <c r="F23" s="77"/>
      <c r="G23" s="52">
        <f>+G22+G12</f>
        <v>23953265</v>
      </c>
      <c r="H23" s="52">
        <f>+H22+H12</f>
        <v>598227760</v>
      </c>
      <c r="I23" s="53"/>
      <c r="J23" s="55">
        <f>+J22+J12</f>
        <v>897341640</v>
      </c>
    </row>
    <row r="24" spans="2:11" x14ac:dyDescent="0.3">
      <c r="H24" s="44"/>
    </row>
    <row r="25" spans="2:11" ht="13.8" thickBot="1" x14ac:dyDescent="0.35"/>
    <row r="26" spans="2:11" s="56" customFormat="1" ht="19.95" customHeight="1" thickBot="1" x14ac:dyDescent="0.35">
      <c r="B26" s="81" t="s">
        <v>98</v>
      </c>
      <c r="C26" s="82"/>
      <c r="D26" s="82"/>
      <c r="E26" s="82"/>
      <c r="F26" s="82"/>
      <c r="G26" s="82"/>
      <c r="H26" s="82"/>
      <c r="I26" s="82"/>
      <c r="J26" s="83"/>
    </row>
    <row r="27" spans="2:11" s="11" customFormat="1" ht="44.4" customHeight="1" x14ac:dyDescent="0.3">
      <c r="B27" s="17" t="s">
        <v>0</v>
      </c>
      <c r="C27" s="18" t="s">
        <v>1</v>
      </c>
      <c r="D27" s="18" t="s">
        <v>2</v>
      </c>
      <c r="E27" s="47" t="s">
        <v>3</v>
      </c>
      <c r="F27" s="48" t="s">
        <v>82</v>
      </c>
      <c r="G27" s="29" t="s">
        <v>84</v>
      </c>
      <c r="H27" s="29" t="s">
        <v>83</v>
      </c>
      <c r="I27" s="19" t="s">
        <v>81</v>
      </c>
      <c r="J27" s="31" t="s">
        <v>85</v>
      </c>
    </row>
    <row r="28" spans="2:11" ht="19.2" customHeight="1" x14ac:dyDescent="0.3">
      <c r="B28" s="87" t="s">
        <v>5</v>
      </c>
      <c r="C28" s="3" t="s">
        <v>6</v>
      </c>
      <c r="D28" s="4" t="s">
        <v>35</v>
      </c>
      <c r="E28" s="5">
        <v>740</v>
      </c>
      <c r="F28" s="6">
        <f>+ROUND(E28/200,0)</f>
        <v>4</v>
      </c>
      <c r="G28" s="38">
        <v>4603560</v>
      </c>
      <c r="H28" s="39">
        <f t="shared" ref="H28:H35" si="4">+F28*G28</f>
        <v>18414240</v>
      </c>
      <c r="I28" s="14">
        <v>1.5</v>
      </c>
      <c r="J28" s="49">
        <f t="shared" ref="J28:J35" si="5">H28*I28</f>
        <v>27621360</v>
      </c>
    </row>
    <row r="29" spans="2:11" ht="16.95" customHeight="1" x14ac:dyDescent="0.3">
      <c r="B29" s="89"/>
      <c r="C29" s="3" t="s">
        <v>7</v>
      </c>
      <c r="D29" s="4" t="s">
        <v>63</v>
      </c>
      <c r="E29" s="5">
        <v>740</v>
      </c>
      <c r="F29" s="6">
        <f>+ROUND(E29/20,0)</f>
        <v>37</v>
      </c>
      <c r="G29" s="42">
        <v>3770400</v>
      </c>
      <c r="H29" s="39">
        <f t="shared" si="4"/>
        <v>139504800</v>
      </c>
      <c r="I29" s="14">
        <v>1.5</v>
      </c>
      <c r="J29" s="49">
        <f t="shared" si="5"/>
        <v>209257200</v>
      </c>
    </row>
    <row r="30" spans="2:11" ht="26.4" x14ac:dyDescent="0.3">
      <c r="B30" s="89"/>
      <c r="C30" s="3" t="s">
        <v>8</v>
      </c>
      <c r="D30" s="4" t="s">
        <v>9</v>
      </c>
      <c r="E30" s="5">
        <v>740</v>
      </c>
      <c r="F30" s="6">
        <f>+ROUND(E30/200,0)</f>
        <v>4</v>
      </c>
      <c r="G30" s="42">
        <v>3517830</v>
      </c>
      <c r="H30" s="39">
        <f t="shared" si="4"/>
        <v>14071320</v>
      </c>
      <c r="I30" s="14">
        <v>1.5</v>
      </c>
      <c r="J30" s="49">
        <f t="shared" si="5"/>
        <v>21106980</v>
      </c>
    </row>
    <row r="31" spans="2:11" ht="25.8" customHeight="1" x14ac:dyDescent="0.3">
      <c r="B31" s="89"/>
      <c r="C31" s="3" t="s">
        <v>10</v>
      </c>
      <c r="D31" s="4" t="s">
        <v>9</v>
      </c>
      <c r="E31" s="5">
        <v>740</v>
      </c>
      <c r="F31" s="6">
        <f>+ROUND(E31/200,0)</f>
        <v>4</v>
      </c>
      <c r="G31" s="42">
        <v>3741960</v>
      </c>
      <c r="H31" s="39">
        <f t="shared" si="4"/>
        <v>14967840</v>
      </c>
      <c r="I31" s="14">
        <v>1.5</v>
      </c>
      <c r="J31" s="49">
        <f t="shared" si="5"/>
        <v>22451760</v>
      </c>
    </row>
    <row r="32" spans="2:11" ht="22.95" customHeight="1" x14ac:dyDescent="0.3">
      <c r="B32" s="89"/>
      <c r="C32" s="3" t="s">
        <v>32</v>
      </c>
      <c r="D32" s="4" t="s">
        <v>33</v>
      </c>
      <c r="E32" s="5">
        <v>740</v>
      </c>
      <c r="F32" s="6">
        <f>+ROUND(E32/40,0)</f>
        <v>19</v>
      </c>
      <c r="G32" s="42">
        <v>2408220</v>
      </c>
      <c r="H32" s="39">
        <f t="shared" si="4"/>
        <v>45756180</v>
      </c>
      <c r="I32" s="14">
        <v>1.5</v>
      </c>
      <c r="J32" s="49">
        <f t="shared" si="5"/>
        <v>68634270</v>
      </c>
    </row>
    <row r="33" spans="2:12" ht="24" customHeight="1" x14ac:dyDescent="0.3">
      <c r="B33" s="89"/>
      <c r="C33" s="3" t="s">
        <v>12</v>
      </c>
      <c r="D33" s="4" t="s">
        <v>33</v>
      </c>
      <c r="E33" s="5">
        <v>740</v>
      </c>
      <c r="F33" s="6">
        <f>+ROUND(E33/40,0)</f>
        <v>19</v>
      </c>
      <c r="G33" s="42">
        <v>2210820</v>
      </c>
      <c r="H33" s="39">
        <f t="shared" si="4"/>
        <v>42005580</v>
      </c>
      <c r="I33" s="14">
        <v>1.5</v>
      </c>
      <c r="J33" s="49">
        <f t="shared" si="5"/>
        <v>63008370</v>
      </c>
    </row>
    <row r="34" spans="2:12" ht="19.95" customHeight="1" x14ac:dyDescent="0.3">
      <c r="B34" s="89"/>
      <c r="C34" s="3" t="s">
        <v>13</v>
      </c>
      <c r="D34" s="4" t="s">
        <v>33</v>
      </c>
      <c r="E34" s="5">
        <v>740</v>
      </c>
      <c r="F34" s="6">
        <f>+ROUND(E34/40,0)</f>
        <v>19</v>
      </c>
      <c r="G34" s="42">
        <v>2409090</v>
      </c>
      <c r="H34" s="39">
        <f t="shared" si="4"/>
        <v>45772710</v>
      </c>
      <c r="I34" s="14">
        <v>1.5</v>
      </c>
      <c r="J34" s="49">
        <f t="shared" si="5"/>
        <v>68659065</v>
      </c>
    </row>
    <row r="35" spans="2:12" ht="16.95" customHeight="1" x14ac:dyDescent="0.3">
      <c r="B35" s="88"/>
      <c r="C35" s="3" t="s">
        <v>14</v>
      </c>
      <c r="D35" s="4" t="s">
        <v>15</v>
      </c>
      <c r="E35" s="5">
        <v>740</v>
      </c>
      <c r="F35" s="6">
        <f>+ROUND(E35/200,0)</f>
        <v>4</v>
      </c>
      <c r="G35" s="42">
        <v>2817720</v>
      </c>
      <c r="H35" s="39">
        <f t="shared" si="4"/>
        <v>11270880</v>
      </c>
      <c r="I35" s="14">
        <v>1.5</v>
      </c>
      <c r="J35" s="49">
        <f t="shared" si="5"/>
        <v>16906320</v>
      </c>
    </row>
    <row r="36" spans="2:12" x14ac:dyDescent="0.3">
      <c r="B36" s="78" t="s">
        <v>20</v>
      </c>
      <c r="C36" s="79"/>
      <c r="D36" s="79"/>
      <c r="E36" s="79"/>
      <c r="F36" s="80"/>
      <c r="G36" s="40">
        <f>SUM(G28:G35)</f>
        <v>25479600</v>
      </c>
      <c r="H36" s="40">
        <f t="shared" ref="H36:J36" si="6">SUM(H28:H35)</f>
        <v>331763550</v>
      </c>
      <c r="I36" s="15"/>
      <c r="J36" s="50">
        <f t="shared" si="6"/>
        <v>497645325</v>
      </c>
    </row>
    <row r="37" spans="2:12" s="11" customFormat="1" ht="39.6" x14ac:dyDescent="0.3">
      <c r="B37" s="20" t="s">
        <v>0</v>
      </c>
      <c r="C37" s="2" t="s">
        <v>1</v>
      </c>
      <c r="D37" s="2" t="s">
        <v>2</v>
      </c>
      <c r="E37" s="34" t="s">
        <v>3</v>
      </c>
      <c r="F37" s="35" t="s">
        <v>4</v>
      </c>
      <c r="G37" s="41" t="s">
        <v>75</v>
      </c>
      <c r="H37" s="41" t="s">
        <v>76</v>
      </c>
      <c r="I37" s="13" t="s">
        <v>81</v>
      </c>
      <c r="J37" s="54" t="s">
        <v>85</v>
      </c>
    </row>
    <row r="38" spans="2:12" ht="25.95" customHeight="1" x14ac:dyDescent="0.3">
      <c r="B38" s="22" t="s">
        <v>16</v>
      </c>
      <c r="C38" s="3" t="s">
        <v>16</v>
      </c>
      <c r="D38" s="4" t="s">
        <v>78</v>
      </c>
      <c r="E38" s="6">
        <f>743-365</f>
        <v>378</v>
      </c>
      <c r="F38" s="6">
        <f>743-365</f>
        <v>378</v>
      </c>
      <c r="G38" s="42">
        <v>63750</v>
      </c>
      <c r="H38" s="39">
        <f t="shared" ref="H38:H46" si="7">+E38*G38</f>
        <v>24097500</v>
      </c>
      <c r="I38" s="60">
        <v>1.5</v>
      </c>
      <c r="J38" s="49">
        <f t="shared" ref="J38:J46" si="8">H38*I38</f>
        <v>36146250</v>
      </c>
    </row>
    <row r="39" spans="2:12" ht="26.4" x14ac:dyDescent="0.3">
      <c r="B39" s="22" t="s">
        <v>17</v>
      </c>
      <c r="C39" s="3" t="s">
        <v>17</v>
      </c>
      <c r="D39" s="4" t="s">
        <v>79</v>
      </c>
      <c r="E39" s="5">
        <f>743-365</f>
        <v>378</v>
      </c>
      <c r="F39" s="5">
        <f>743-365</f>
        <v>378</v>
      </c>
      <c r="G39" s="42">
        <v>51060</v>
      </c>
      <c r="H39" s="39">
        <f t="shared" si="7"/>
        <v>19300680</v>
      </c>
      <c r="I39" s="60">
        <v>1.5</v>
      </c>
      <c r="J39" s="49">
        <f t="shared" si="8"/>
        <v>28951020</v>
      </c>
    </row>
    <row r="40" spans="2:12" ht="39.6" x14ac:dyDescent="0.3">
      <c r="B40" s="21" t="s">
        <v>18</v>
      </c>
      <c r="C40" s="3" t="s">
        <v>19</v>
      </c>
      <c r="D40" s="4" t="s">
        <v>42</v>
      </c>
      <c r="E40" s="6">
        <v>740</v>
      </c>
      <c r="F40" s="6">
        <v>740</v>
      </c>
      <c r="G40" s="42">
        <v>156500</v>
      </c>
      <c r="H40" s="39">
        <f t="shared" si="7"/>
        <v>115810000</v>
      </c>
      <c r="I40" s="60">
        <v>1.5</v>
      </c>
      <c r="J40" s="49">
        <f t="shared" si="8"/>
        <v>173715000</v>
      </c>
    </row>
    <row r="41" spans="2:12" ht="19.2" customHeight="1" x14ac:dyDescent="0.3">
      <c r="B41" s="23" t="s">
        <v>21</v>
      </c>
      <c r="C41" s="7" t="s">
        <v>21</v>
      </c>
      <c r="D41" s="8" t="s">
        <v>80</v>
      </c>
      <c r="E41" s="5">
        <v>740</v>
      </c>
      <c r="F41" s="5">
        <v>740</v>
      </c>
      <c r="G41" s="42">
        <v>2370</v>
      </c>
      <c r="H41" s="39">
        <f t="shared" si="7"/>
        <v>1753800</v>
      </c>
      <c r="I41" s="60">
        <v>1.5</v>
      </c>
      <c r="J41" s="49">
        <f t="shared" si="8"/>
        <v>2630700</v>
      </c>
    </row>
    <row r="42" spans="2:12" ht="19.2" customHeight="1" x14ac:dyDescent="0.3">
      <c r="B42" s="23" t="s">
        <v>22</v>
      </c>
      <c r="C42" s="7" t="s">
        <v>23</v>
      </c>
      <c r="D42" s="8" t="s">
        <v>24</v>
      </c>
      <c r="E42" s="5">
        <v>740</v>
      </c>
      <c r="F42" s="5">
        <v>740</v>
      </c>
      <c r="G42" s="42">
        <v>930</v>
      </c>
      <c r="H42" s="39">
        <f t="shared" si="7"/>
        <v>688200</v>
      </c>
      <c r="I42" s="60">
        <v>1.5</v>
      </c>
      <c r="J42" s="49">
        <f t="shared" si="8"/>
        <v>1032300</v>
      </c>
    </row>
    <row r="43" spans="2:12" ht="39.6" x14ac:dyDescent="0.3">
      <c r="B43" s="87" t="s">
        <v>93</v>
      </c>
      <c r="C43" s="3" t="s">
        <v>26</v>
      </c>
      <c r="D43" s="4" t="s">
        <v>27</v>
      </c>
      <c r="E43" s="6">
        <v>740</v>
      </c>
      <c r="F43" s="6">
        <v>740</v>
      </c>
      <c r="G43" s="42">
        <v>10000</v>
      </c>
      <c r="H43" s="39">
        <f t="shared" si="7"/>
        <v>7400000</v>
      </c>
      <c r="I43" s="60">
        <v>1.5</v>
      </c>
      <c r="J43" s="49">
        <f t="shared" si="8"/>
        <v>11100000</v>
      </c>
    </row>
    <row r="44" spans="2:12" ht="26.4" x14ac:dyDescent="0.3">
      <c r="B44" s="89"/>
      <c r="C44" s="3" t="s">
        <v>90</v>
      </c>
      <c r="D44" s="4" t="s">
        <v>92</v>
      </c>
      <c r="E44" s="6">
        <v>740</v>
      </c>
      <c r="F44" s="6">
        <v>740</v>
      </c>
      <c r="G44" s="42">
        <v>83015</v>
      </c>
      <c r="H44" s="39">
        <v>61430853</v>
      </c>
      <c r="I44" s="60">
        <v>1.5</v>
      </c>
      <c r="J44" s="49">
        <v>92146280</v>
      </c>
      <c r="L44" s="71"/>
    </row>
    <row r="45" spans="2:12" ht="26.4" x14ac:dyDescent="0.3">
      <c r="B45" s="88"/>
      <c r="C45" s="7" t="s">
        <v>28</v>
      </c>
      <c r="D45" s="8" t="s">
        <v>45</v>
      </c>
      <c r="E45" s="5">
        <v>740</v>
      </c>
      <c r="F45" s="5">
        <v>740</v>
      </c>
      <c r="G45" s="42">
        <v>5010</v>
      </c>
      <c r="H45" s="39">
        <f>+E45*G45</f>
        <v>3707400</v>
      </c>
      <c r="I45" s="60">
        <v>1.5</v>
      </c>
      <c r="J45" s="49">
        <f>H45*I45</f>
        <v>5561100</v>
      </c>
      <c r="L45" s="72"/>
    </row>
    <row r="46" spans="2:12" ht="39.6" x14ac:dyDescent="0.3">
      <c r="B46" s="24" t="s">
        <v>30</v>
      </c>
      <c r="C46" s="7" t="s">
        <v>30</v>
      </c>
      <c r="D46" s="8" t="s">
        <v>97</v>
      </c>
      <c r="E46" s="5">
        <v>740</v>
      </c>
      <c r="F46" s="5">
        <v>740</v>
      </c>
      <c r="G46" s="42">
        <v>146040</v>
      </c>
      <c r="H46" s="39">
        <f t="shared" si="7"/>
        <v>108069600</v>
      </c>
      <c r="I46" s="60">
        <v>1.5</v>
      </c>
      <c r="J46" s="49">
        <f t="shared" si="8"/>
        <v>162104400</v>
      </c>
    </row>
    <row r="47" spans="2:12" x14ac:dyDescent="0.3">
      <c r="B47" s="78" t="s">
        <v>20</v>
      </c>
      <c r="C47" s="79"/>
      <c r="D47" s="79"/>
      <c r="E47" s="79"/>
      <c r="F47" s="80"/>
      <c r="G47" s="62">
        <f>SUM(G38:G46)</f>
        <v>518675</v>
      </c>
      <c r="H47" s="62">
        <f>SUM(H38:H46)</f>
        <v>342258033</v>
      </c>
      <c r="I47" s="59"/>
      <c r="J47" s="64">
        <f>SUM(J38:J46)</f>
        <v>513387050</v>
      </c>
    </row>
    <row r="48" spans="2:12" ht="13.8" thickBot="1" x14ac:dyDescent="0.35">
      <c r="B48" s="65" t="s">
        <v>31</v>
      </c>
      <c r="C48" s="66"/>
      <c r="D48" s="67"/>
      <c r="E48" s="51"/>
      <c r="F48" s="51"/>
      <c r="G48" s="52">
        <f>+G47+G36</f>
        <v>25998275</v>
      </c>
      <c r="H48" s="52">
        <f>+H47+H36</f>
        <v>674021583</v>
      </c>
      <c r="I48" s="53">
        <f>+I47+I36</f>
        <v>0</v>
      </c>
      <c r="J48" s="55">
        <f>+J47+J36</f>
        <v>1011032375</v>
      </c>
    </row>
    <row r="49" spans="2:10" x14ac:dyDescent="0.3">
      <c r="J49" s="44"/>
    </row>
    <row r="50" spans="2:10" ht="13.8" thickBot="1" x14ac:dyDescent="0.35"/>
    <row r="51" spans="2:10" s="56" customFormat="1" ht="24" customHeight="1" thickBot="1" x14ac:dyDescent="0.35">
      <c r="B51" s="81" t="s">
        <v>99</v>
      </c>
      <c r="C51" s="82"/>
      <c r="D51" s="82"/>
      <c r="E51" s="82"/>
      <c r="F51" s="82"/>
      <c r="G51" s="82"/>
      <c r="H51" s="82"/>
      <c r="I51" s="82"/>
      <c r="J51" s="83"/>
    </row>
    <row r="52" spans="2:10" s="11" customFormat="1" ht="41.4" customHeight="1" x14ac:dyDescent="0.3">
      <c r="B52" s="17" t="s">
        <v>0</v>
      </c>
      <c r="C52" s="18" t="s">
        <v>1</v>
      </c>
      <c r="D52" s="18" t="s">
        <v>2</v>
      </c>
      <c r="E52" s="47" t="s">
        <v>3</v>
      </c>
      <c r="F52" s="48" t="s">
        <v>82</v>
      </c>
      <c r="G52" s="29" t="s">
        <v>84</v>
      </c>
      <c r="H52" s="29" t="s">
        <v>83</v>
      </c>
      <c r="I52" s="19" t="s">
        <v>81</v>
      </c>
      <c r="J52" s="31" t="s">
        <v>85</v>
      </c>
    </row>
    <row r="53" spans="2:10" ht="18" customHeight="1" x14ac:dyDescent="0.3">
      <c r="B53" s="87" t="s">
        <v>5</v>
      </c>
      <c r="C53" s="3" t="s">
        <v>6</v>
      </c>
      <c r="D53" s="4" t="s">
        <v>35</v>
      </c>
      <c r="E53" s="5">
        <v>200</v>
      </c>
      <c r="F53" s="5">
        <f>+ROUND(E53/200,0)</f>
        <v>1</v>
      </c>
      <c r="G53" s="38">
        <v>4603560</v>
      </c>
      <c r="H53" s="39">
        <f t="shared" ref="H53:H62" si="9">+G53*F53</f>
        <v>4603560</v>
      </c>
      <c r="I53" s="14">
        <v>1.5</v>
      </c>
      <c r="J53" s="49">
        <f t="shared" ref="J53:J62" si="10">H53*I53</f>
        <v>6905340</v>
      </c>
    </row>
    <row r="54" spans="2:10" ht="18" customHeight="1" x14ac:dyDescent="0.3">
      <c r="B54" s="89"/>
      <c r="C54" s="3" t="s">
        <v>7</v>
      </c>
      <c r="D54" s="4" t="s">
        <v>74</v>
      </c>
      <c r="E54" s="6">
        <v>190</v>
      </c>
      <c r="F54" s="6">
        <f>+ROUND(E54/25,0)</f>
        <v>8</v>
      </c>
      <c r="G54" s="42">
        <v>3770400</v>
      </c>
      <c r="H54" s="39">
        <f t="shared" si="9"/>
        <v>30163200</v>
      </c>
      <c r="I54" s="14">
        <v>1.5</v>
      </c>
      <c r="J54" s="49">
        <f t="shared" si="10"/>
        <v>45244800</v>
      </c>
    </row>
    <row r="55" spans="2:10" ht="26.4" x14ac:dyDescent="0.3">
      <c r="B55" s="89"/>
      <c r="C55" s="3" t="s">
        <v>36</v>
      </c>
      <c r="D55" s="4" t="s">
        <v>64</v>
      </c>
      <c r="E55" s="6">
        <v>10</v>
      </c>
      <c r="F55" s="6">
        <f>+ROUND(E55/10,0)</f>
        <v>1</v>
      </c>
      <c r="G55" s="42">
        <v>3770400</v>
      </c>
      <c r="H55" s="39">
        <f t="shared" si="9"/>
        <v>3770400</v>
      </c>
      <c r="I55" s="14">
        <v>1.5</v>
      </c>
      <c r="J55" s="49">
        <f t="shared" si="10"/>
        <v>5655600</v>
      </c>
    </row>
    <row r="56" spans="2:10" ht="26.4" x14ac:dyDescent="0.3">
      <c r="B56" s="89"/>
      <c r="C56" s="3" t="s">
        <v>8</v>
      </c>
      <c r="D56" s="4" t="s">
        <v>35</v>
      </c>
      <c r="E56" s="6">
        <v>200</v>
      </c>
      <c r="F56" s="6">
        <f>+ROUND(E56/200,0)</f>
        <v>1</v>
      </c>
      <c r="G56" s="42">
        <v>3517830</v>
      </c>
      <c r="H56" s="39">
        <f t="shared" si="9"/>
        <v>3517830</v>
      </c>
      <c r="I56" s="14">
        <v>1.5</v>
      </c>
      <c r="J56" s="49">
        <f t="shared" si="10"/>
        <v>5276745</v>
      </c>
    </row>
    <row r="57" spans="2:10" ht="26.4" x14ac:dyDescent="0.3">
      <c r="B57" s="89"/>
      <c r="C57" s="3" t="s">
        <v>10</v>
      </c>
      <c r="D57" s="4" t="s">
        <v>35</v>
      </c>
      <c r="E57" s="6">
        <v>200</v>
      </c>
      <c r="F57" s="6">
        <f>+ROUND(E57/200,0)</f>
        <v>1</v>
      </c>
      <c r="G57" s="42">
        <v>3741960</v>
      </c>
      <c r="H57" s="39">
        <f t="shared" si="9"/>
        <v>3741960</v>
      </c>
      <c r="I57" s="14">
        <v>1.5</v>
      </c>
      <c r="J57" s="49">
        <f t="shared" si="10"/>
        <v>5612940</v>
      </c>
    </row>
    <row r="58" spans="2:10" ht="18.600000000000001" customHeight="1" x14ac:dyDescent="0.3">
      <c r="B58" s="89"/>
      <c r="C58" s="3" t="s">
        <v>37</v>
      </c>
      <c r="D58" s="4" t="s">
        <v>38</v>
      </c>
      <c r="E58" s="6">
        <v>190</v>
      </c>
      <c r="F58" s="6">
        <f>+ROUND(E58/50,0)</f>
        <v>4</v>
      </c>
      <c r="G58" s="42">
        <v>2408220</v>
      </c>
      <c r="H58" s="39">
        <f t="shared" si="9"/>
        <v>9632880</v>
      </c>
      <c r="I58" s="14">
        <v>1.5</v>
      </c>
      <c r="J58" s="49">
        <f t="shared" si="10"/>
        <v>14449320</v>
      </c>
    </row>
    <row r="59" spans="2:10" ht="26.4" x14ac:dyDescent="0.3">
      <c r="B59" s="89"/>
      <c r="C59" s="3" t="s">
        <v>39</v>
      </c>
      <c r="D59" s="4" t="s">
        <v>40</v>
      </c>
      <c r="E59" s="6">
        <v>10</v>
      </c>
      <c r="F59" s="6">
        <f>+ROUND(E59/20,0)</f>
        <v>1</v>
      </c>
      <c r="G59" s="38">
        <v>2408220</v>
      </c>
      <c r="H59" s="39">
        <f t="shared" si="9"/>
        <v>2408220</v>
      </c>
      <c r="I59" s="14">
        <v>1.5</v>
      </c>
      <c r="J59" s="49">
        <f t="shared" si="10"/>
        <v>3612330</v>
      </c>
    </row>
    <row r="60" spans="2:10" ht="22.2" customHeight="1" x14ac:dyDescent="0.3">
      <c r="B60" s="89"/>
      <c r="C60" s="3" t="s">
        <v>73</v>
      </c>
      <c r="D60" s="4" t="s">
        <v>34</v>
      </c>
      <c r="E60" s="6">
        <v>200</v>
      </c>
      <c r="F60" s="6">
        <f>+ROUND(E60/50,0)</f>
        <v>4</v>
      </c>
      <c r="G60" s="42">
        <v>2409090</v>
      </c>
      <c r="H60" s="39">
        <f t="shared" si="9"/>
        <v>9636360</v>
      </c>
      <c r="I60" s="14">
        <v>1.5</v>
      </c>
      <c r="J60" s="49">
        <f t="shared" si="10"/>
        <v>14454540</v>
      </c>
    </row>
    <row r="61" spans="2:10" ht="26.4" x14ac:dyDescent="0.3">
      <c r="B61" s="89"/>
      <c r="C61" s="3" t="s">
        <v>12</v>
      </c>
      <c r="D61" s="4" t="s">
        <v>41</v>
      </c>
      <c r="E61" s="6">
        <v>200</v>
      </c>
      <c r="F61" s="6">
        <f>+ROUND(E61/75,0)</f>
        <v>3</v>
      </c>
      <c r="G61" s="42">
        <v>2210820</v>
      </c>
      <c r="H61" s="39">
        <f t="shared" si="9"/>
        <v>6632460</v>
      </c>
      <c r="I61" s="14">
        <v>1.5</v>
      </c>
      <c r="J61" s="49">
        <f t="shared" si="10"/>
        <v>9948690</v>
      </c>
    </row>
    <row r="62" spans="2:10" ht="21" customHeight="1" x14ac:dyDescent="0.3">
      <c r="B62" s="88"/>
      <c r="C62" s="3" t="s">
        <v>14</v>
      </c>
      <c r="D62" s="4" t="s">
        <v>9</v>
      </c>
      <c r="E62" s="6">
        <v>200</v>
      </c>
      <c r="F62" s="6">
        <f>+ROUND(E62/200,0)</f>
        <v>1</v>
      </c>
      <c r="G62" s="42">
        <v>2817720</v>
      </c>
      <c r="H62" s="39">
        <f t="shared" si="9"/>
        <v>2817720</v>
      </c>
      <c r="I62" s="14">
        <v>1.5</v>
      </c>
      <c r="J62" s="49">
        <f t="shared" si="10"/>
        <v>4226580</v>
      </c>
    </row>
    <row r="63" spans="2:10" x14ac:dyDescent="0.3">
      <c r="B63" s="78" t="s">
        <v>20</v>
      </c>
      <c r="C63" s="79"/>
      <c r="D63" s="79"/>
      <c r="E63" s="79"/>
      <c r="F63" s="80"/>
      <c r="G63" s="40">
        <f>SUM(G53:G62)</f>
        <v>31658220</v>
      </c>
      <c r="H63" s="40">
        <f t="shared" ref="H63:J63" si="11">SUM(H53:H62)</f>
        <v>76924590</v>
      </c>
      <c r="I63" s="15"/>
      <c r="J63" s="50">
        <f t="shared" si="11"/>
        <v>115386885</v>
      </c>
    </row>
    <row r="64" spans="2:10" s="11" customFormat="1" ht="39.6" x14ac:dyDescent="0.3">
      <c r="B64" s="20" t="s">
        <v>0</v>
      </c>
      <c r="C64" s="2" t="s">
        <v>1</v>
      </c>
      <c r="D64" s="2" t="s">
        <v>2</v>
      </c>
      <c r="E64" s="34" t="s">
        <v>3</v>
      </c>
      <c r="F64" s="35" t="s">
        <v>4</v>
      </c>
      <c r="G64" s="41" t="s">
        <v>75</v>
      </c>
      <c r="H64" s="41" t="s">
        <v>76</v>
      </c>
      <c r="I64" s="13" t="s">
        <v>81</v>
      </c>
      <c r="J64" s="54" t="s">
        <v>85</v>
      </c>
    </row>
    <row r="65" spans="2:10" ht="39.6" x14ac:dyDescent="0.3">
      <c r="B65" s="21" t="s">
        <v>18</v>
      </c>
      <c r="C65" s="3" t="s">
        <v>19</v>
      </c>
      <c r="D65" s="4" t="s">
        <v>42</v>
      </c>
      <c r="E65" s="6">
        <v>200</v>
      </c>
      <c r="F65" s="6">
        <v>200</v>
      </c>
      <c r="G65" s="42">
        <v>138009</v>
      </c>
      <c r="H65" s="39">
        <f t="shared" ref="H65:H71" si="12">+G65*E65</f>
        <v>27601800</v>
      </c>
      <c r="I65" s="14">
        <v>1.5</v>
      </c>
      <c r="J65" s="49">
        <f t="shared" ref="J65:J71" si="13">H65*I65</f>
        <v>41402700</v>
      </c>
    </row>
    <row r="66" spans="2:10" ht="19.2" customHeight="1" x14ac:dyDescent="0.3">
      <c r="B66" s="23" t="s">
        <v>21</v>
      </c>
      <c r="C66" s="7" t="s">
        <v>21</v>
      </c>
      <c r="D66" s="8" t="s">
        <v>80</v>
      </c>
      <c r="E66" s="5">
        <v>200</v>
      </c>
      <c r="F66" s="5">
        <v>200</v>
      </c>
      <c r="G66" s="38">
        <v>2190</v>
      </c>
      <c r="H66" s="39">
        <f t="shared" si="12"/>
        <v>438000</v>
      </c>
      <c r="I66" s="14">
        <v>1.5</v>
      </c>
      <c r="J66" s="49">
        <f t="shared" si="13"/>
        <v>657000</v>
      </c>
    </row>
    <row r="67" spans="2:10" ht="19.2" customHeight="1" x14ac:dyDescent="0.3">
      <c r="B67" s="23" t="s">
        <v>22</v>
      </c>
      <c r="C67" s="10" t="s">
        <v>23</v>
      </c>
      <c r="D67" s="8" t="s">
        <v>24</v>
      </c>
      <c r="E67" s="5">
        <v>200</v>
      </c>
      <c r="F67" s="5">
        <v>200</v>
      </c>
      <c r="G67" s="38">
        <v>930</v>
      </c>
      <c r="H67" s="39">
        <f t="shared" si="12"/>
        <v>186000</v>
      </c>
      <c r="I67" s="14">
        <v>1.5</v>
      </c>
      <c r="J67" s="49">
        <f t="shared" si="13"/>
        <v>279000</v>
      </c>
    </row>
    <row r="68" spans="2:10" ht="39.6" x14ac:dyDescent="0.3">
      <c r="B68" s="87" t="s">
        <v>91</v>
      </c>
      <c r="C68" s="10" t="s">
        <v>43</v>
      </c>
      <c r="D68" s="8" t="s">
        <v>44</v>
      </c>
      <c r="E68" s="5">
        <v>200</v>
      </c>
      <c r="F68" s="5">
        <v>200</v>
      </c>
      <c r="G68" s="38">
        <v>10000</v>
      </c>
      <c r="H68" s="39">
        <f t="shared" si="12"/>
        <v>2000000</v>
      </c>
      <c r="I68" s="14">
        <v>1.5</v>
      </c>
      <c r="J68" s="49">
        <f t="shared" si="13"/>
        <v>3000000</v>
      </c>
    </row>
    <row r="69" spans="2:10" ht="26.4" x14ac:dyDescent="0.3">
      <c r="B69" s="89"/>
      <c r="C69" s="10" t="s">
        <v>90</v>
      </c>
      <c r="D69" s="8" t="s">
        <v>92</v>
      </c>
      <c r="E69" s="5">
        <v>200</v>
      </c>
      <c r="F69" s="5">
        <v>200</v>
      </c>
      <c r="G69" s="38">
        <v>102384.67</v>
      </c>
      <c r="H69" s="39">
        <v>20476934</v>
      </c>
      <c r="I69" s="14">
        <v>1.5</v>
      </c>
      <c r="J69" s="49">
        <v>30715400</v>
      </c>
    </row>
    <row r="70" spans="2:10" ht="25.2" customHeight="1" x14ac:dyDescent="0.3">
      <c r="B70" s="88"/>
      <c r="C70" s="10" t="s">
        <v>28</v>
      </c>
      <c r="D70" s="8" t="s">
        <v>45</v>
      </c>
      <c r="E70" s="5">
        <v>200</v>
      </c>
      <c r="F70" s="5">
        <v>200</v>
      </c>
      <c r="G70" s="38">
        <v>5010</v>
      </c>
      <c r="H70" s="39">
        <f t="shared" si="12"/>
        <v>1002000</v>
      </c>
      <c r="I70" s="14">
        <v>1.5</v>
      </c>
      <c r="J70" s="49">
        <f t="shared" si="13"/>
        <v>1503000</v>
      </c>
    </row>
    <row r="71" spans="2:10" ht="39.6" x14ac:dyDescent="0.3">
      <c r="B71" s="24" t="s">
        <v>30</v>
      </c>
      <c r="C71" s="10" t="s">
        <v>30</v>
      </c>
      <c r="D71" s="8" t="s">
        <v>97</v>
      </c>
      <c r="E71" s="5">
        <v>200</v>
      </c>
      <c r="F71" s="5">
        <v>200</v>
      </c>
      <c r="G71" s="38">
        <v>145290</v>
      </c>
      <c r="H71" s="39">
        <f t="shared" si="12"/>
        <v>29058000</v>
      </c>
      <c r="I71" s="14">
        <v>1.5</v>
      </c>
      <c r="J71" s="49">
        <f t="shared" si="13"/>
        <v>43587000</v>
      </c>
    </row>
    <row r="72" spans="2:10" x14ac:dyDescent="0.3">
      <c r="B72" s="73" t="s">
        <v>20</v>
      </c>
      <c r="C72" s="74"/>
      <c r="D72" s="74"/>
      <c r="E72" s="74"/>
      <c r="F72" s="75"/>
      <c r="G72" s="62">
        <f>SUM(G65:G71)</f>
        <v>403813.67</v>
      </c>
      <c r="H72" s="62">
        <f>SUM(H65:H71)</f>
        <v>80762734</v>
      </c>
      <c r="I72" s="59"/>
      <c r="J72" s="64">
        <f>SUM(J65:J71)</f>
        <v>121144100</v>
      </c>
    </row>
    <row r="73" spans="2:10" ht="13.8" thickBot="1" x14ac:dyDescent="0.35">
      <c r="B73" s="93" t="s">
        <v>31</v>
      </c>
      <c r="C73" s="76"/>
      <c r="D73" s="76"/>
      <c r="E73" s="76"/>
      <c r="F73" s="77"/>
      <c r="G73" s="52">
        <f>+G72+G63</f>
        <v>32062033.670000002</v>
      </c>
      <c r="H73" s="52">
        <f>+H72+H63</f>
        <v>157687324</v>
      </c>
      <c r="I73" s="53"/>
      <c r="J73" s="55">
        <f>+J72+J63</f>
        <v>236530985</v>
      </c>
    </row>
    <row r="74" spans="2:10" x14ac:dyDescent="0.3">
      <c r="G74" s="63"/>
    </row>
    <row r="75" spans="2:10" ht="13.8" thickBot="1" x14ac:dyDescent="0.35"/>
    <row r="76" spans="2:10" s="56" customFormat="1" ht="18.600000000000001" customHeight="1" thickBot="1" x14ac:dyDescent="0.35">
      <c r="B76" s="81" t="s">
        <v>95</v>
      </c>
      <c r="C76" s="82"/>
      <c r="D76" s="82"/>
      <c r="E76" s="82"/>
      <c r="F76" s="82"/>
      <c r="G76" s="82"/>
      <c r="H76" s="82"/>
      <c r="I76" s="82"/>
      <c r="J76" s="83"/>
    </row>
    <row r="77" spans="2:10" s="11" customFormat="1" ht="39.6" x14ac:dyDescent="0.3">
      <c r="B77" s="17" t="s">
        <v>0</v>
      </c>
      <c r="C77" s="18" t="s">
        <v>1</v>
      </c>
      <c r="D77" s="18" t="s">
        <v>2</v>
      </c>
      <c r="E77" s="47" t="s">
        <v>3</v>
      </c>
      <c r="F77" s="48" t="s">
        <v>82</v>
      </c>
      <c r="G77" s="29" t="s">
        <v>84</v>
      </c>
      <c r="H77" s="29" t="s">
        <v>83</v>
      </c>
      <c r="I77" s="19" t="s">
        <v>81</v>
      </c>
      <c r="J77" s="31" t="s">
        <v>85</v>
      </c>
    </row>
    <row r="78" spans="2:10" ht="39.6" x14ac:dyDescent="0.3">
      <c r="B78" s="87" t="s">
        <v>5</v>
      </c>
      <c r="C78" s="3" t="s">
        <v>6</v>
      </c>
      <c r="D78" s="4" t="s">
        <v>67</v>
      </c>
      <c r="E78" s="5">
        <v>802</v>
      </c>
      <c r="F78" s="5">
        <f>+ROUND(E78/300,0)</f>
        <v>3</v>
      </c>
      <c r="G78" s="38">
        <v>4603560</v>
      </c>
      <c r="H78" s="39">
        <f t="shared" ref="H78:H83" si="14">+G78*F78</f>
        <v>13810680</v>
      </c>
      <c r="I78" s="14">
        <v>1.5</v>
      </c>
      <c r="J78" s="49">
        <f t="shared" ref="J78:J83" si="15">H78*I78</f>
        <v>20716020</v>
      </c>
    </row>
    <row r="79" spans="2:10" ht="52.8" x14ac:dyDescent="0.3">
      <c r="B79" s="89"/>
      <c r="C79" s="3" t="s">
        <v>46</v>
      </c>
      <c r="D79" s="4" t="s">
        <v>68</v>
      </c>
      <c r="E79" s="5">
        <v>802</v>
      </c>
      <c r="F79" s="5">
        <f>+ROUND(E79/50,0)</f>
        <v>16</v>
      </c>
      <c r="G79" s="38">
        <v>3770400</v>
      </c>
      <c r="H79" s="39">
        <f t="shared" si="14"/>
        <v>60326400</v>
      </c>
      <c r="I79" s="14">
        <v>1.5</v>
      </c>
      <c r="J79" s="49">
        <f t="shared" si="15"/>
        <v>90489600</v>
      </c>
    </row>
    <row r="80" spans="2:10" ht="40.799999999999997" customHeight="1" x14ac:dyDescent="0.3">
      <c r="B80" s="89"/>
      <c r="C80" s="3" t="s">
        <v>8</v>
      </c>
      <c r="D80" s="4" t="s">
        <v>69</v>
      </c>
      <c r="E80" s="5">
        <v>802</v>
      </c>
      <c r="F80" s="5">
        <f>+ROUND(E80/300,0)</f>
        <v>3</v>
      </c>
      <c r="G80" s="38">
        <v>3517830</v>
      </c>
      <c r="H80" s="39">
        <f t="shared" si="14"/>
        <v>10553490</v>
      </c>
      <c r="I80" s="14">
        <v>1.5</v>
      </c>
      <c r="J80" s="49">
        <f t="shared" si="15"/>
        <v>15830235</v>
      </c>
    </row>
    <row r="81" spans="2:12" ht="30" customHeight="1" x14ac:dyDescent="0.3">
      <c r="B81" s="89"/>
      <c r="C81" s="3" t="s">
        <v>47</v>
      </c>
      <c r="D81" s="4" t="s">
        <v>70</v>
      </c>
      <c r="E81" s="5">
        <v>802</v>
      </c>
      <c r="F81" s="6">
        <f>+ROUND(E81/300,0)</f>
        <v>3</v>
      </c>
      <c r="G81" s="38">
        <v>3741960</v>
      </c>
      <c r="H81" s="39">
        <f t="shared" si="14"/>
        <v>11225880</v>
      </c>
      <c r="I81" s="14">
        <v>1.5</v>
      </c>
      <c r="J81" s="49">
        <f t="shared" si="15"/>
        <v>16838820</v>
      </c>
    </row>
    <row r="82" spans="2:12" ht="42" customHeight="1" x14ac:dyDescent="0.3">
      <c r="B82" s="89"/>
      <c r="C82" s="3" t="s">
        <v>37</v>
      </c>
      <c r="D82" s="4" t="s">
        <v>72</v>
      </c>
      <c r="E82" s="5">
        <v>802</v>
      </c>
      <c r="F82" s="5">
        <f>+ROUND(E82/50,0)</f>
        <v>16</v>
      </c>
      <c r="G82" s="38">
        <v>2408220</v>
      </c>
      <c r="H82" s="39">
        <f t="shared" si="14"/>
        <v>38531520</v>
      </c>
      <c r="I82" s="14">
        <v>1.5</v>
      </c>
      <c r="J82" s="49">
        <f t="shared" si="15"/>
        <v>57797280</v>
      </c>
    </row>
    <row r="83" spans="2:12" ht="40.200000000000003" customHeight="1" x14ac:dyDescent="0.3">
      <c r="B83" s="88"/>
      <c r="C83" s="3" t="s">
        <v>48</v>
      </c>
      <c r="D83" s="4" t="s">
        <v>71</v>
      </c>
      <c r="E83" s="5">
        <v>802</v>
      </c>
      <c r="F83" s="5">
        <f>+ROUND(E83/300,0)</f>
        <v>3</v>
      </c>
      <c r="G83" s="38">
        <v>2817720</v>
      </c>
      <c r="H83" s="39">
        <f t="shared" si="14"/>
        <v>8453160</v>
      </c>
      <c r="I83" s="14">
        <v>1.5</v>
      </c>
      <c r="J83" s="49">
        <f t="shared" si="15"/>
        <v>12679740</v>
      </c>
    </row>
    <row r="84" spans="2:12" x14ac:dyDescent="0.3">
      <c r="B84" s="78" t="s">
        <v>20</v>
      </c>
      <c r="C84" s="79"/>
      <c r="D84" s="79"/>
      <c r="E84" s="79"/>
      <c r="F84" s="80"/>
      <c r="G84" s="40">
        <f>SUM(G78:G83)</f>
        <v>20859690</v>
      </c>
      <c r="H84" s="40">
        <f t="shared" ref="H84:J84" si="16">SUM(H78:H83)</f>
        <v>142901130</v>
      </c>
      <c r="I84" s="15"/>
      <c r="J84" s="50">
        <f t="shared" si="16"/>
        <v>214351695</v>
      </c>
    </row>
    <row r="85" spans="2:12" s="11" customFormat="1" ht="39.6" x14ac:dyDescent="0.3">
      <c r="B85" s="20" t="s">
        <v>0</v>
      </c>
      <c r="C85" s="2" t="s">
        <v>1</v>
      </c>
      <c r="D85" s="2" t="s">
        <v>2</v>
      </c>
      <c r="E85" s="34" t="s">
        <v>3</v>
      </c>
      <c r="F85" s="35" t="s">
        <v>4</v>
      </c>
      <c r="G85" s="41" t="s">
        <v>75</v>
      </c>
      <c r="H85" s="41" t="s">
        <v>76</v>
      </c>
      <c r="I85" s="13" t="s">
        <v>81</v>
      </c>
      <c r="J85" s="54" t="s">
        <v>85</v>
      </c>
    </row>
    <row r="86" spans="2:12" ht="19.95" customHeight="1" x14ac:dyDescent="0.3">
      <c r="B86" s="23" t="s">
        <v>22</v>
      </c>
      <c r="C86" s="7" t="s">
        <v>23</v>
      </c>
      <c r="D86" s="8" t="s">
        <v>24</v>
      </c>
      <c r="E86" s="5">
        <v>802</v>
      </c>
      <c r="F86" s="5">
        <v>802</v>
      </c>
      <c r="G86" s="38">
        <v>930</v>
      </c>
      <c r="H86" s="39">
        <f t="shared" ref="H86:H91" si="17">+G86*E86</f>
        <v>745860</v>
      </c>
      <c r="I86" s="14">
        <v>1.5</v>
      </c>
      <c r="J86" s="49">
        <f t="shared" ref="J86:J91" si="18">H86*I86</f>
        <v>1118790</v>
      </c>
    </row>
    <row r="87" spans="2:12" ht="39.6" x14ac:dyDescent="0.3">
      <c r="B87" s="87" t="s">
        <v>25</v>
      </c>
      <c r="C87" s="3" t="s">
        <v>26</v>
      </c>
      <c r="D87" s="4" t="s">
        <v>27</v>
      </c>
      <c r="E87" s="6">
        <v>802</v>
      </c>
      <c r="F87" s="6">
        <v>802</v>
      </c>
      <c r="G87" s="42">
        <v>10000</v>
      </c>
      <c r="H87" s="39">
        <f t="shared" si="17"/>
        <v>8020000</v>
      </c>
      <c r="I87" s="14">
        <v>1.5</v>
      </c>
      <c r="J87" s="49">
        <f t="shared" si="18"/>
        <v>12030000</v>
      </c>
    </row>
    <row r="88" spans="2:12" ht="26.4" x14ac:dyDescent="0.3">
      <c r="B88" s="88"/>
      <c r="C88" s="7" t="s">
        <v>28</v>
      </c>
      <c r="D88" s="8" t="s">
        <v>45</v>
      </c>
      <c r="E88" s="5">
        <v>802</v>
      </c>
      <c r="F88" s="5">
        <v>802</v>
      </c>
      <c r="G88" s="42">
        <v>5010</v>
      </c>
      <c r="H88" s="39">
        <f t="shared" si="17"/>
        <v>4018020</v>
      </c>
      <c r="I88" s="14">
        <v>1.5</v>
      </c>
      <c r="J88" s="49">
        <f t="shared" si="18"/>
        <v>6027030</v>
      </c>
    </row>
    <row r="89" spans="2:12" ht="72.599999999999994" customHeight="1" x14ac:dyDescent="0.3">
      <c r="B89" s="21" t="s">
        <v>18</v>
      </c>
      <c r="C89" s="3" t="s">
        <v>19</v>
      </c>
      <c r="D89" s="4" t="s">
        <v>100</v>
      </c>
      <c r="E89" s="6">
        <v>802</v>
      </c>
      <c r="F89" s="6">
        <v>802</v>
      </c>
      <c r="G89" s="42">
        <v>90232</v>
      </c>
      <c r="H89" s="39">
        <f t="shared" si="17"/>
        <v>72366064</v>
      </c>
      <c r="I89" s="14">
        <v>1.5</v>
      </c>
      <c r="J89" s="49">
        <f t="shared" si="18"/>
        <v>108549096</v>
      </c>
    </row>
    <row r="90" spans="2:12" ht="67.8" customHeight="1" x14ac:dyDescent="0.3">
      <c r="B90" s="84" t="s">
        <v>30</v>
      </c>
      <c r="C90" s="7" t="s">
        <v>50</v>
      </c>
      <c r="D90" s="8" t="s">
        <v>103</v>
      </c>
      <c r="E90" s="5">
        <v>802</v>
      </c>
      <c r="F90" s="5">
        <v>802</v>
      </c>
      <c r="G90" s="38">
        <v>149010</v>
      </c>
      <c r="H90" s="39">
        <f t="shared" si="17"/>
        <v>119506020</v>
      </c>
      <c r="I90" s="14">
        <v>1.5</v>
      </c>
      <c r="J90" s="49">
        <v>239012040</v>
      </c>
      <c r="K90" s="69"/>
      <c r="L90" s="70"/>
    </row>
    <row r="91" spans="2:12" ht="79.2" x14ac:dyDescent="0.3">
      <c r="B91" s="85"/>
      <c r="C91" s="7" t="s">
        <v>51</v>
      </c>
      <c r="D91" s="8" t="s">
        <v>52</v>
      </c>
      <c r="E91" s="5">
        <v>802</v>
      </c>
      <c r="F91" s="5">
        <v>802</v>
      </c>
      <c r="G91" s="38">
        <v>23970</v>
      </c>
      <c r="H91" s="39">
        <f t="shared" si="17"/>
        <v>19223940</v>
      </c>
      <c r="I91" s="14">
        <v>1.5</v>
      </c>
      <c r="J91" s="49">
        <f t="shared" si="18"/>
        <v>28835910</v>
      </c>
    </row>
    <row r="92" spans="2:12" x14ac:dyDescent="0.3">
      <c r="B92" s="78" t="s">
        <v>20</v>
      </c>
      <c r="C92" s="79"/>
      <c r="D92" s="79"/>
      <c r="E92" s="79"/>
      <c r="F92" s="80"/>
      <c r="G92" s="62">
        <f>SUM(G86:G91)</f>
        <v>279152</v>
      </c>
      <c r="H92" s="62">
        <f>SUM(H86:H91)</f>
        <v>223879904</v>
      </c>
      <c r="I92" s="59"/>
      <c r="J92" s="64">
        <f>SUM(J86:J91)</f>
        <v>395572866</v>
      </c>
    </row>
    <row r="93" spans="2:12" ht="13.8" thickBot="1" x14ac:dyDescent="0.35">
      <c r="B93" s="93" t="s">
        <v>31</v>
      </c>
      <c r="C93" s="76"/>
      <c r="D93" s="76"/>
      <c r="E93" s="76"/>
      <c r="F93" s="77"/>
      <c r="G93" s="52">
        <f>+G92+G84</f>
        <v>21138842</v>
      </c>
      <c r="H93" s="52">
        <f>+H92+H84</f>
        <v>366781034</v>
      </c>
      <c r="I93" s="53"/>
      <c r="J93" s="55">
        <f>+J92+J84</f>
        <v>609924561</v>
      </c>
    </row>
    <row r="95" spans="2:12" ht="13.8" thickBot="1" x14ac:dyDescent="0.35"/>
    <row r="96" spans="2:12" s="56" customFormat="1" ht="18.600000000000001" customHeight="1" thickBot="1" x14ac:dyDescent="0.35">
      <c r="B96" s="81" t="s">
        <v>101</v>
      </c>
      <c r="C96" s="82"/>
      <c r="D96" s="82"/>
      <c r="E96" s="82"/>
      <c r="F96" s="82"/>
      <c r="G96" s="82"/>
      <c r="H96" s="82"/>
      <c r="I96" s="82"/>
      <c r="J96" s="83"/>
    </row>
    <row r="97" spans="2:10" s="11" customFormat="1" ht="37.799999999999997" customHeight="1" x14ac:dyDescent="0.3">
      <c r="B97" s="17" t="s">
        <v>0</v>
      </c>
      <c r="C97" s="18" t="s">
        <v>1</v>
      </c>
      <c r="D97" s="18" t="s">
        <v>2</v>
      </c>
      <c r="E97" s="47" t="s">
        <v>3</v>
      </c>
      <c r="F97" s="48" t="s">
        <v>82</v>
      </c>
      <c r="G97" s="29" t="s">
        <v>84</v>
      </c>
      <c r="H97" s="29" t="s">
        <v>83</v>
      </c>
      <c r="I97" s="19" t="s">
        <v>81</v>
      </c>
      <c r="J97" s="31" t="s">
        <v>85</v>
      </c>
    </row>
    <row r="98" spans="2:10" ht="27.6" customHeight="1" x14ac:dyDescent="0.3">
      <c r="B98" s="84" t="s">
        <v>94</v>
      </c>
      <c r="C98" s="33" t="s">
        <v>6</v>
      </c>
      <c r="D98" s="4" t="s">
        <v>53</v>
      </c>
      <c r="E98" s="5">
        <v>480</v>
      </c>
      <c r="F98" s="6">
        <f>+ROUND(E98/160,0)</f>
        <v>3</v>
      </c>
      <c r="G98" s="38">
        <v>4603560</v>
      </c>
      <c r="H98" s="39">
        <f t="shared" ref="H98:H103" si="19">+F98*G98</f>
        <v>13810680</v>
      </c>
      <c r="I98" s="14">
        <v>1.5</v>
      </c>
      <c r="J98" s="49">
        <f t="shared" ref="J98:J103" si="20">H98*I98</f>
        <v>20716020</v>
      </c>
    </row>
    <row r="99" spans="2:10" ht="26.4" x14ac:dyDescent="0.3">
      <c r="B99" s="85"/>
      <c r="C99" s="33" t="s">
        <v>7</v>
      </c>
      <c r="D99" s="4" t="s">
        <v>54</v>
      </c>
      <c r="E99" s="5">
        <v>480</v>
      </c>
      <c r="F99" s="6">
        <f>+ROUND(E99/20,0)</f>
        <v>24</v>
      </c>
      <c r="G99" s="38">
        <v>3770400</v>
      </c>
      <c r="H99" s="39">
        <f t="shared" si="19"/>
        <v>90489600</v>
      </c>
      <c r="I99" s="14">
        <v>1.5</v>
      </c>
      <c r="J99" s="49">
        <f t="shared" si="20"/>
        <v>135734400</v>
      </c>
    </row>
    <row r="100" spans="2:10" ht="39.6" x14ac:dyDescent="0.3">
      <c r="B100" s="85"/>
      <c r="C100" s="33" t="s">
        <v>8</v>
      </c>
      <c r="D100" s="4" t="s">
        <v>55</v>
      </c>
      <c r="E100" s="5">
        <v>480</v>
      </c>
      <c r="F100" s="6">
        <f>+ROUND(E100/160,0)</f>
        <v>3</v>
      </c>
      <c r="G100" s="38">
        <v>3517830</v>
      </c>
      <c r="H100" s="39">
        <f t="shared" si="19"/>
        <v>10553490</v>
      </c>
      <c r="I100" s="14">
        <v>1.5</v>
      </c>
      <c r="J100" s="49">
        <f t="shared" si="20"/>
        <v>15830235</v>
      </c>
    </row>
    <row r="101" spans="2:10" ht="26.4" x14ac:dyDescent="0.3">
      <c r="B101" s="85"/>
      <c r="C101" s="3" t="s">
        <v>47</v>
      </c>
      <c r="D101" s="4" t="s">
        <v>65</v>
      </c>
      <c r="E101" s="5">
        <v>480</v>
      </c>
      <c r="F101" s="6">
        <f>+ROUND(E101/160,0)</f>
        <v>3</v>
      </c>
      <c r="G101" s="38">
        <v>3741960</v>
      </c>
      <c r="H101" s="39">
        <f t="shared" si="19"/>
        <v>11225880</v>
      </c>
      <c r="I101" s="14">
        <v>1.5</v>
      </c>
      <c r="J101" s="49">
        <f t="shared" si="20"/>
        <v>16838820</v>
      </c>
    </row>
    <row r="102" spans="2:10" ht="39.6" x14ac:dyDescent="0.3">
      <c r="B102" s="85"/>
      <c r="C102" s="33" t="s">
        <v>56</v>
      </c>
      <c r="D102" s="4" t="s">
        <v>66</v>
      </c>
      <c r="E102" s="5">
        <v>480</v>
      </c>
      <c r="F102" s="5">
        <f>+ROUND(E102/50,0)</f>
        <v>10</v>
      </c>
      <c r="G102" s="38">
        <v>2628750</v>
      </c>
      <c r="H102" s="39">
        <f t="shared" si="19"/>
        <v>26287500</v>
      </c>
      <c r="I102" s="14">
        <v>1.5</v>
      </c>
      <c r="J102" s="49">
        <f t="shared" si="20"/>
        <v>39431250</v>
      </c>
    </row>
    <row r="103" spans="2:10" ht="26.4" x14ac:dyDescent="0.3">
      <c r="B103" s="86"/>
      <c r="C103" s="33" t="s">
        <v>48</v>
      </c>
      <c r="D103" s="4" t="s">
        <v>57</v>
      </c>
      <c r="E103" s="5">
        <v>480</v>
      </c>
      <c r="F103" s="5">
        <f>+ROUND(E103/160,0)</f>
        <v>3</v>
      </c>
      <c r="G103" s="38">
        <v>2817720</v>
      </c>
      <c r="H103" s="39">
        <f t="shared" si="19"/>
        <v>8453160</v>
      </c>
      <c r="I103" s="14">
        <v>1.5</v>
      </c>
      <c r="J103" s="49">
        <f t="shared" si="20"/>
        <v>12679740</v>
      </c>
    </row>
    <row r="104" spans="2:10" x14ac:dyDescent="0.3">
      <c r="B104" s="78" t="s">
        <v>20</v>
      </c>
      <c r="C104" s="79"/>
      <c r="D104" s="79"/>
      <c r="E104" s="79"/>
      <c r="F104" s="80"/>
      <c r="G104" s="40">
        <f>SUM(G98:G103)</f>
        <v>21080220</v>
      </c>
      <c r="H104" s="40">
        <f t="shared" ref="H104" si="21">SUM(H98:H103)</f>
        <v>160820310</v>
      </c>
      <c r="I104" s="15"/>
      <c r="J104" s="50">
        <f>SUM(J98:J103)</f>
        <v>241230465</v>
      </c>
    </row>
    <row r="105" spans="2:10" s="11" customFormat="1" ht="39.6" x14ac:dyDescent="0.3">
      <c r="B105" s="20" t="s">
        <v>0</v>
      </c>
      <c r="C105" s="2" t="s">
        <v>1</v>
      </c>
      <c r="D105" s="2" t="s">
        <v>2</v>
      </c>
      <c r="E105" s="34" t="s">
        <v>3</v>
      </c>
      <c r="F105" s="35" t="s">
        <v>4</v>
      </c>
      <c r="G105" s="30" t="s">
        <v>75</v>
      </c>
      <c r="H105" s="30" t="s">
        <v>76</v>
      </c>
      <c r="I105" s="13" t="s">
        <v>81</v>
      </c>
      <c r="J105" s="32" t="s">
        <v>85</v>
      </c>
    </row>
    <row r="106" spans="2:10" x14ac:dyDescent="0.3">
      <c r="B106" s="23" t="s">
        <v>22</v>
      </c>
      <c r="C106" s="10" t="s">
        <v>23</v>
      </c>
      <c r="D106" s="8" t="s">
        <v>24</v>
      </c>
      <c r="E106" s="5">
        <v>480</v>
      </c>
      <c r="F106" s="5">
        <v>480</v>
      </c>
      <c r="G106" s="38">
        <v>930</v>
      </c>
      <c r="H106" s="39">
        <f t="shared" ref="H106:H113" si="22">+E106*G106</f>
        <v>446400</v>
      </c>
      <c r="I106" s="14">
        <v>1.5</v>
      </c>
      <c r="J106" s="49">
        <f t="shared" ref="J106:J113" si="23">H106*I106</f>
        <v>669600</v>
      </c>
    </row>
    <row r="107" spans="2:10" ht="39.6" x14ac:dyDescent="0.3">
      <c r="B107" s="87" t="s">
        <v>25</v>
      </c>
      <c r="C107" s="33" t="s">
        <v>26</v>
      </c>
      <c r="D107" s="4" t="s">
        <v>49</v>
      </c>
      <c r="E107" s="6">
        <v>480</v>
      </c>
      <c r="F107" s="6">
        <v>480</v>
      </c>
      <c r="G107" s="42">
        <v>10000</v>
      </c>
      <c r="H107" s="39">
        <f t="shared" si="22"/>
        <v>4800000</v>
      </c>
      <c r="I107" s="14">
        <v>1.5</v>
      </c>
      <c r="J107" s="49">
        <f t="shared" si="23"/>
        <v>7200000</v>
      </c>
    </row>
    <row r="108" spans="2:10" ht="26.4" x14ac:dyDescent="0.3">
      <c r="B108" s="88"/>
      <c r="C108" s="10" t="s">
        <v>28</v>
      </c>
      <c r="D108" s="8" t="s">
        <v>29</v>
      </c>
      <c r="E108" s="6">
        <v>480</v>
      </c>
      <c r="F108" s="6">
        <v>480</v>
      </c>
      <c r="G108" s="42">
        <v>5010</v>
      </c>
      <c r="H108" s="39">
        <f t="shared" si="22"/>
        <v>2404800</v>
      </c>
      <c r="I108" s="14">
        <v>1.5</v>
      </c>
      <c r="J108" s="49">
        <f t="shared" si="23"/>
        <v>3607200</v>
      </c>
    </row>
    <row r="109" spans="2:10" ht="52.8" x14ac:dyDescent="0.3">
      <c r="B109" s="87" t="s">
        <v>18</v>
      </c>
      <c r="C109" s="7" t="s">
        <v>19</v>
      </c>
      <c r="D109" s="8" t="s">
        <v>58</v>
      </c>
      <c r="E109" s="6">
        <v>480</v>
      </c>
      <c r="F109" s="6">
        <v>480</v>
      </c>
      <c r="G109" s="42">
        <v>124323</v>
      </c>
      <c r="H109" s="39">
        <f t="shared" si="22"/>
        <v>59675040</v>
      </c>
      <c r="I109" s="14">
        <v>1.5</v>
      </c>
      <c r="J109" s="49">
        <f t="shared" si="23"/>
        <v>89512560</v>
      </c>
    </row>
    <row r="110" spans="2:10" ht="39.6" x14ac:dyDescent="0.3">
      <c r="B110" s="89"/>
      <c r="C110" s="7" t="s">
        <v>88</v>
      </c>
      <c r="D110" s="4" t="s">
        <v>89</v>
      </c>
      <c r="E110" s="6">
        <v>480</v>
      </c>
      <c r="F110" s="6">
        <v>480</v>
      </c>
      <c r="G110" s="42">
        <v>39667</v>
      </c>
      <c r="H110" s="42">
        <f t="shared" ref="H110" si="24">+E110*G110</f>
        <v>19040160</v>
      </c>
      <c r="I110" s="14">
        <v>1.5</v>
      </c>
      <c r="J110" s="49">
        <f t="shared" ref="J110" si="25">H110*I110</f>
        <v>28560240</v>
      </c>
    </row>
    <row r="111" spans="2:10" ht="26.4" x14ac:dyDescent="0.3">
      <c r="B111" s="88"/>
      <c r="C111" s="3" t="s">
        <v>59</v>
      </c>
      <c r="D111" s="4" t="s">
        <v>60</v>
      </c>
      <c r="E111" s="6">
        <v>480</v>
      </c>
      <c r="F111" s="6">
        <v>480</v>
      </c>
      <c r="G111" s="42">
        <v>16530</v>
      </c>
      <c r="H111" s="39">
        <f t="shared" si="22"/>
        <v>7934400</v>
      </c>
      <c r="I111" s="14">
        <v>1.5</v>
      </c>
      <c r="J111" s="49">
        <f t="shared" si="23"/>
        <v>11901600</v>
      </c>
    </row>
    <row r="112" spans="2:10" ht="59.4" customHeight="1" x14ac:dyDescent="0.3">
      <c r="B112" s="84" t="s">
        <v>30</v>
      </c>
      <c r="C112" s="10" t="s">
        <v>61</v>
      </c>
      <c r="D112" s="8" t="s">
        <v>104</v>
      </c>
      <c r="E112" s="6">
        <v>480</v>
      </c>
      <c r="F112" s="6">
        <v>480</v>
      </c>
      <c r="G112" s="38">
        <v>149010</v>
      </c>
      <c r="H112" s="39">
        <f t="shared" si="22"/>
        <v>71524800</v>
      </c>
      <c r="I112" s="14">
        <v>1.5</v>
      </c>
      <c r="J112" s="49">
        <v>143049600</v>
      </c>
    </row>
    <row r="113" spans="2:10" ht="79.2" x14ac:dyDescent="0.3">
      <c r="B113" s="85"/>
      <c r="C113" s="10" t="s">
        <v>102</v>
      </c>
      <c r="D113" s="8" t="s">
        <v>52</v>
      </c>
      <c r="E113" s="6">
        <v>480</v>
      </c>
      <c r="F113" s="6">
        <v>480</v>
      </c>
      <c r="G113" s="38">
        <v>23970</v>
      </c>
      <c r="H113" s="39">
        <f t="shared" si="22"/>
        <v>11505600</v>
      </c>
      <c r="I113" s="14">
        <v>1.5</v>
      </c>
      <c r="J113" s="49">
        <f t="shared" si="23"/>
        <v>17258400</v>
      </c>
    </row>
    <row r="114" spans="2:10" x14ac:dyDescent="0.3">
      <c r="B114" s="73" t="s">
        <v>20</v>
      </c>
      <c r="C114" s="74"/>
      <c r="D114" s="74"/>
      <c r="E114" s="74"/>
      <c r="F114" s="75"/>
      <c r="G114" s="62">
        <f>SUM(G106:G113)</f>
        <v>369440</v>
      </c>
      <c r="H114" s="62">
        <f>SUM(H106:H113)</f>
        <v>177331200</v>
      </c>
      <c r="I114" s="59"/>
      <c r="J114" s="68">
        <f>SUM(J106:J113)</f>
        <v>301759200</v>
      </c>
    </row>
    <row r="115" spans="2:10" ht="13.8" thickBot="1" x14ac:dyDescent="0.35">
      <c r="B115" s="65" t="s">
        <v>31</v>
      </c>
      <c r="C115" s="76"/>
      <c r="D115" s="76"/>
      <c r="E115" s="76"/>
      <c r="F115" s="77"/>
      <c r="G115" s="52">
        <f>+G114+G104</f>
        <v>21449660</v>
      </c>
      <c r="H115" s="52">
        <f>+H114+H104</f>
        <v>338151510</v>
      </c>
      <c r="I115" s="53"/>
      <c r="J115" s="55">
        <f>+J114+J104</f>
        <v>542989665</v>
      </c>
    </row>
    <row r="117" spans="2:10" x14ac:dyDescent="0.3">
      <c r="F117" s="57"/>
      <c r="G117" s="43"/>
      <c r="H117" s="43" t="s">
        <v>87</v>
      </c>
      <c r="I117" s="45"/>
      <c r="J117" s="43">
        <f>J23+J48+J73+J93+J115</f>
        <v>3297819226</v>
      </c>
    </row>
  </sheetData>
  <mergeCells count="32">
    <mergeCell ref="B93:F93"/>
    <mergeCell ref="B72:F72"/>
    <mergeCell ref="B73:F73"/>
    <mergeCell ref="B63:F63"/>
    <mergeCell ref="B92:F92"/>
    <mergeCell ref="B90:B91"/>
    <mergeCell ref="B87:B88"/>
    <mergeCell ref="B84:F84"/>
    <mergeCell ref="B68:B70"/>
    <mergeCell ref="B3:J3"/>
    <mergeCell ref="B51:J51"/>
    <mergeCell ref="B76:J76"/>
    <mergeCell ref="B78:B83"/>
    <mergeCell ref="B53:B62"/>
    <mergeCell ref="B5:B11"/>
    <mergeCell ref="B28:B35"/>
    <mergeCell ref="B26:J26"/>
    <mergeCell ref="B19:B20"/>
    <mergeCell ref="B12:F12"/>
    <mergeCell ref="B23:F23"/>
    <mergeCell ref="B47:F47"/>
    <mergeCell ref="B36:F36"/>
    <mergeCell ref="B22:F22"/>
    <mergeCell ref="B43:B45"/>
    <mergeCell ref="B114:F114"/>
    <mergeCell ref="C115:F115"/>
    <mergeCell ref="B104:F104"/>
    <mergeCell ref="B96:J96"/>
    <mergeCell ref="B98:B103"/>
    <mergeCell ref="B107:B108"/>
    <mergeCell ref="B112:B113"/>
    <mergeCell ref="B109:B111"/>
  </mergeCells>
  <pageMargins left="0.7" right="0.7" top="0.75" bottom="0.75" header="0.3" footer="0.3"/>
  <pageSetup paperSize="9" orientation="portrait" r:id="rId1"/>
  <ignoredErrors>
    <ignoredError sqref="F79 F59 F82 F99 F102 F6 F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operador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bravo</dc:creator>
  <cp:lastModifiedBy>Comunicado Scotia</cp:lastModifiedBy>
  <dcterms:created xsi:type="dcterms:W3CDTF">2023-05-16T19:49:47Z</dcterms:created>
  <dcterms:modified xsi:type="dcterms:W3CDTF">2025-10-15T21:58:42Z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2024-03-06T21:18:27Z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a30707dc-c2c4-4c38-95da-00cb89044c50</vt:lpwstr>
  </property>
  <property fmtid="{D5CDD505-2E9C-101B-9397-08002B2CF9AE}" pid="7" name="MSIP_Label_defa4170-0d19-0005-0004-bc88714345d2_ActionId">
    <vt:lpwstr>db5eec91-3a5f-4ce3-b533-b527d91fd02e</vt:lpwstr>
  </property>
  <property fmtid="{D5CDD505-2E9C-101B-9397-08002B2CF9AE}" pid="8" name="MSIP_Label_defa4170-0d19-0005-0004-bc88714345d2_ContentBits">
    <vt:lpwstr>0</vt:lpwstr>
  </property>
</Properties>
</file>