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ie\OneDrive\Desktop\"/>
    </mc:Choice>
  </mc:AlternateContent>
  <xr:revisionPtr revIDLastSave="0" documentId="8_{83FA0F57-0DA6-4037-9403-D8CDC2DDFB40}" xr6:coauthVersionLast="47" xr6:coauthVersionMax="47" xr10:uidLastSave="{00000000-0000-0000-0000-000000000000}"/>
  <bookViews>
    <workbookView xWindow="-108" yWindow="-108" windowWidth="23256" windowHeight="12456" xr2:uid="{1EC79212-9E99-4920-8AF2-8CA37FAE313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  <c r="C38" i="1"/>
  <c r="K37" i="1"/>
  <c r="K38" i="1"/>
  <c r="C37" i="1"/>
  <c r="E37" i="1" s="1"/>
  <c r="C13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E18" i="1"/>
  <c r="E29" i="1"/>
  <c r="E30" i="1"/>
  <c r="E32" i="1"/>
  <c r="E33" i="1"/>
  <c r="E34" i="1"/>
  <c r="E36" i="1"/>
  <c r="C35" i="1"/>
  <c r="E35" i="1" s="1"/>
  <c r="K39" i="1" l="1"/>
  <c r="C27" i="1"/>
  <c r="E27" i="1" s="1"/>
  <c r="C19" i="1"/>
  <c r="E19" i="1" s="1"/>
  <c r="C7" i="1"/>
  <c r="E7" i="1" s="1"/>
  <c r="C5" i="1"/>
  <c r="E5" i="1" s="1"/>
  <c r="C8" i="1"/>
  <c r="E8" i="1" s="1"/>
  <c r="C6" i="1"/>
  <c r="E6" i="1" s="1"/>
  <c r="C31" i="1"/>
  <c r="E31" i="1" s="1"/>
  <c r="C28" i="1"/>
  <c r="E28" i="1" s="1"/>
  <c r="C26" i="1"/>
  <c r="E26" i="1" s="1"/>
  <c r="C25" i="1"/>
  <c r="E25" i="1" s="1"/>
  <c r="C24" i="1"/>
  <c r="E24" i="1" s="1"/>
  <c r="C23" i="1"/>
  <c r="E23" i="1" s="1"/>
  <c r="C22" i="1"/>
  <c r="E22" i="1" s="1"/>
  <c r="C21" i="1"/>
  <c r="E21" i="1" s="1"/>
  <c r="C20" i="1"/>
  <c r="E20" i="1" s="1"/>
  <c r="C17" i="1"/>
  <c r="E17" i="1" s="1"/>
  <c r="C16" i="1"/>
  <c r="E16" i="1" s="1"/>
  <c r="C15" i="1"/>
  <c r="E15" i="1" s="1"/>
  <c r="C14" i="1"/>
  <c r="E14" i="1" s="1"/>
  <c r="E13" i="1"/>
  <c r="C12" i="1"/>
  <c r="E12" i="1" s="1"/>
  <c r="C11" i="1"/>
  <c r="E11" i="1" s="1"/>
  <c r="C10" i="1"/>
  <c r="E10" i="1" s="1"/>
  <c r="C9" i="1"/>
  <c r="E9" i="1" s="1"/>
  <c r="C3" i="1"/>
  <c r="E3" i="1" s="1"/>
  <c r="C2" i="1"/>
  <c r="E2" i="1" s="1"/>
  <c r="C4" i="1"/>
  <c r="E4" i="1" s="1"/>
</calcChain>
</file>

<file path=xl/sharedStrings.xml><?xml version="1.0" encoding="utf-8"?>
<sst xmlns="http://schemas.openxmlformats.org/spreadsheetml/2006/main" count="85" uniqueCount="47">
  <si>
    <t>Proveedor (1)</t>
  </si>
  <si>
    <t>Proveedor (2)</t>
  </si>
  <si>
    <t>Valor unitario promedio</t>
  </si>
  <si>
    <t>Detalle</t>
  </si>
  <si>
    <t>ITEM</t>
  </si>
  <si>
    <t>Balón de futbol N°4 laminado cubierta de cuero, peso de 350gr a 390gr Circunferencia 63.5 a 66 cm. Rebote 110-135</t>
  </si>
  <si>
    <t>Balón Fútbol de salón ideal para juegos en canchas duras. Peso: 420 a 450 g Circunferencia: 60 a 62 cm Rebote: Máx. 35 cm</t>
  </si>
  <si>
    <t>Balón Fútbol de salón MINI</t>
  </si>
  <si>
    <t>Balón fútbol sala Circunferencia: 62 a 64 cm// Terrenos de juego recomendados: Baldosa, caucho y sintéticas</t>
  </si>
  <si>
    <t>Balón baloncesto N°7  BG3800, material de cuero sintético número 7, peso 567 a 650g, circunferencia 75 a 78cm, rebote de 120 a 140cm</t>
  </si>
  <si>
    <t>Balon de baloncesto N°5  Peso:  450 a 500 gr. Circunferencia: 68  a 70 cm, Rebote: 120 a 140 cm</t>
  </si>
  <si>
    <t>Balón de baloncesto 3X3 CIRCUNFERENCIA: 73 cm (valor aproximado).PESO: 510 g (valor aproximado).</t>
  </si>
  <si>
    <t>Conos Rigido altura de 28 cm, colores rojo, amarillo, naranja.</t>
  </si>
  <si>
    <t>Platillos Fabricados en polipropileno resistente y flexible para soportar el uso intensivo.</t>
  </si>
  <si>
    <t xml:space="preserve">Escaleras de agilidad y entrenamiento funcional , de 6 metros de largo, con eslabones de 2,5 cm, todo en nylon </t>
  </si>
  <si>
    <t>Discos de peso olimpicos 10kg</t>
  </si>
  <si>
    <t>Discos de peso olimpicos 20kg</t>
  </si>
  <si>
    <t>Discos de peso olimpicos 25kg</t>
  </si>
  <si>
    <t>Laso para polea Material: Nylon de alta resistencia. Medidas: Largo; 68. Grosor; 3 cm</t>
  </si>
  <si>
    <t>Set banda teraban cerradas Material en fibra de poliéster, látex y costuras de alta calidad, Set de bandas con tres resistencias, Fucsia: 66x8 cm / 120 libras., Verde: 76x8 cm / 250 libras. Azul: 85x8 cm / 350 libras</t>
  </si>
  <si>
    <t>Tabla de natación de espuma con agarre.</t>
  </si>
  <si>
    <t>Rack  de barra olímpica para sentadillas libres</t>
  </si>
  <si>
    <t>Balón de Voleibol N°5  con cubierta de microfibra y tejido de nylon interior, con una circunferencia de 65 - 67 cm, peso entre 260 - 280 g, las dimensiones son aproximadas entre: ancho 21,6 cm  Alto 12,7 cm</t>
  </si>
  <si>
    <t>Balón de Voleibol de iniciación N°4 peso:220 g circunferencia:60 cm rebote:115 cm cámara: butilo ; cubierta:poliuretano</t>
  </si>
  <si>
    <t xml:space="preserve">Colchoneta Espuma, densidad 23, forro con cremallera en lona verano, impermeable, antialérgica 1.20 X 60 CM X 5CM  </t>
  </si>
  <si>
    <t xml:space="preserve">Patín de 4 llantas lineal 90 mm/125 mm, chasis de acero, bota blanda </t>
  </si>
  <si>
    <t>Balones de futbol N° 5 laminado  cubierta de cuero, peso de 410gr a 450gr Circunferencia 68 a 70 cm. Rebote 110-153</t>
  </si>
  <si>
    <t>Balon de futbol  N3. Circunferencia: 58-60 cm. Peso: 300-340 gramos. Rebote: 95-125 cm</t>
  </si>
  <si>
    <t>Balón baloncesto N°6 Balón baloncesto BG3800, material de cuero sintético, peso 567 a 650g, circunferencia 75 a 78cm, rebote de 120 a 140cm. Unidad 2</t>
  </si>
  <si>
    <t>Aro tablero de bloncesto más porterí de futbol para canchas en acero inoxidable para niños de 3 a 12 años</t>
  </si>
  <si>
    <t>Cabina Parlante 8 pulgadas, micrófono, Bluetooth, USB y batería de larga duración</t>
  </si>
  <si>
    <t>Micrófono diadema inhalámbrico</t>
  </si>
  <si>
    <t>Metro de Suelo de goma enrollable con agarre de moneda, antideslizante suelo de PVC por metro</t>
  </si>
  <si>
    <t>Extensión polea tríceps</t>
  </si>
  <si>
    <t>Extensión Polea Semicurva</t>
  </si>
  <si>
    <t>Balón de futbol N°2 cámara: Caucho de butilo, enmallado: nylon, cubierta: sintético, construcción: cosido a máquina.
Tamaño: No.2, Terreno de juego: Sintético y Grama natural.</t>
  </si>
  <si>
    <t>Cable De Polea De Acero De 4 Metros Para Gimnasio</t>
  </si>
  <si>
    <t>lámina de piso de caucho 50x50</t>
  </si>
  <si>
    <t>Micrófono inalámbrico con transmisor de mano
Receptor en banda UHF (640MHz – 670Mhz)</t>
  </si>
  <si>
    <t xml:space="preserve">Extension polea ha triceps con agarre </t>
  </si>
  <si>
    <t xml:space="preserve">Valor unitario </t>
  </si>
  <si>
    <t>Cantidad (Unidad)</t>
  </si>
  <si>
    <t xml:space="preserve">Valor Parcial </t>
  </si>
  <si>
    <t>TOTAL</t>
  </si>
  <si>
    <t xml:space="preserve">Aros plásticos con un diámetro de 50 cm, un espesor de 18 mm. </t>
  </si>
  <si>
    <t>Aro tablero de bloncesto más portería de futbol para canchas en acero inoxidable para niños de 3 a 12 años</t>
  </si>
  <si>
    <t xml:space="preserve">Step aeróbicos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</si>
</sst>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3" borderId="1" xfId="0" applyFont="1" applyFill="1" applyBorder="1" applyAlignment="1">
      <alignment horizontal="justify" vertical="center"/>
    </xf>
    <xf numFmtId="8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44" fontId="2" fillId="3" borderId="1" xfId="1" applyFont="1" applyFill="1" applyBorder="1" applyAlignment="1">
      <alignment horizontal="center" vertical="center"/>
    </xf>
    <xf numFmtId="44" fontId="3" fillId="3" borderId="1" xfId="1" applyFont="1" applyFill="1" applyBorder="1" applyAlignment="1"/>
    <xf numFmtId="44" fontId="0" fillId="0" borderId="0" xfId="1" applyFont="1"/>
    <xf numFmtId="44" fontId="2" fillId="3" borderId="1" xfId="1" applyFont="1" applyFill="1" applyBorder="1" applyAlignment="1">
      <alignment vertical="center"/>
    </xf>
    <xf numFmtId="44" fontId="0" fillId="0" borderId="0" xfId="1" applyFont="1" applyAlignment="1"/>
    <xf numFmtId="44" fontId="4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44" fontId="3" fillId="3" borderId="1" xfId="1" applyFont="1" applyFill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8" fontId="5" fillId="4" borderId="1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right"/>
    </xf>
    <xf numFmtId="0" fontId="5" fillId="4" borderId="3" xfId="0" applyFont="1" applyFill="1" applyBorder="1" applyAlignment="1">
      <alignment horizontal="right"/>
    </xf>
    <xf numFmtId="0" fontId="5" fillId="4" borderId="4" xfId="0" applyFont="1" applyFill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67AA6-F9A2-4BAF-A3B3-6C8FA7373724}">
  <dimension ref="A1:K39"/>
  <sheetViews>
    <sheetView tabSelected="1" workbookViewId="0">
      <selection activeCell="G1" sqref="G1"/>
    </sheetView>
  </sheetViews>
  <sheetFormatPr baseColWidth="10" defaultRowHeight="14.4" x14ac:dyDescent="0.3"/>
  <cols>
    <col min="1" max="1" width="6.109375" style="14" customWidth="1"/>
    <col min="2" max="2" width="47.21875" customWidth="1"/>
    <col min="3" max="3" width="13.88671875" style="10" customWidth="1"/>
    <col min="4" max="4" width="15.21875" style="8" customWidth="1"/>
    <col min="5" max="5" width="16.21875" customWidth="1"/>
    <col min="7" max="7" width="5.77734375" style="14" customWidth="1"/>
    <col min="8" max="8" width="53.33203125" customWidth="1"/>
    <col min="9" max="9" width="11.21875" style="25" customWidth="1"/>
    <col min="10" max="10" width="12" customWidth="1"/>
    <col min="11" max="11" width="15.109375" style="25" customWidth="1"/>
    <col min="12" max="12" width="15.109375" customWidth="1"/>
  </cols>
  <sheetData>
    <row r="1" spans="1:11" ht="27.45" customHeight="1" x14ac:dyDescent="0.3">
      <c r="A1" s="12" t="s">
        <v>4</v>
      </c>
      <c r="B1" s="4" t="s">
        <v>3</v>
      </c>
      <c r="C1" s="11" t="s">
        <v>0</v>
      </c>
      <c r="D1" s="5" t="s">
        <v>1</v>
      </c>
      <c r="E1" s="4" t="s">
        <v>2</v>
      </c>
      <c r="G1" s="12" t="s">
        <v>4</v>
      </c>
      <c r="H1" s="4" t="s">
        <v>3</v>
      </c>
      <c r="I1" s="21" t="s">
        <v>41</v>
      </c>
      <c r="J1" s="4" t="s">
        <v>40</v>
      </c>
      <c r="K1" s="20" t="s">
        <v>42</v>
      </c>
    </row>
    <row r="2" spans="1:11" ht="27.6" x14ac:dyDescent="0.3">
      <c r="A2" s="13">
        <v>1</v>
      </c>
      <c r="B2" s="1" t="s">
        <v>27</v>
      </c>
      <c r="C2" s="9">
        <f>53500+(53500*19%)</f>
        <v>63665</v>
      </c>
      <c r="D2" s="6">
        <v>68000</v>
      </c>
      <c r="E2" s="2">
        <f>(C2+D2)/2</f>
        <v>65832.5</v>
      </c>
      <c r="G2" s="13">
        <v>1</v>
      </c>
      <c r="H2" s="1" t="s">
        <v>27</v>
      </c>
      <c r="I2" s="17">
        <v>24</v>
      </c>
      <c r="J2" s="2">
        <v>65832.5</v>
      </c>
      <c r="K2" s="2">
        <f>I2*J2</f>
        <v>1579980</v>
      </c>
    </row>
    <row r="3" spans="1:11" ht="27.6" x14ac:dyDescent="0.3">
      <c r="A3" s="13">
        <v>2</v>
      </c>
      <c r="B3" s="1" t="s">
        <v>5</v>
      </c>
      <c r="C3" s="9">
        <f>53500+(53500*19%)</f>
        <v>63665</v>
      </c>
      <c r="D3" s="6">
        <v>68000</v>
      </c>
      <c r="E3" s="2">
        <f t="shared" ref="E3:E36" si="0">(C3+D3)/2</f>
        <v>65832.5</v>
      </c>
      <c r="G3" s="13">
        <v>2</v>
      </c>
      <c r="H3" s="1" t="s">
        <v>5</v>
      </c>
      <c r="I3" s="17">
        <v>24</v>
      </c>
      <c r="J3" s="2">
        <v>65832.5</v>
      </c>
      <c r="K3" s="2">
        <f t="shared" ref="K3:K38" si="1">I3*J3</f>
        <v>1579980</v>
      </c>
    </row>
    <row r="4" spans="1:11" ht="27.6" x14ac:dyDescent="0.3">
      <c r="A4" s="13">
        <v>3</v>
      </c>
      <c r="B4" s="1" t="s">
        <v>26</v>
      </c>
      <c r="C4" s="9">
        <f t="shared" ref="C4:C5" si="2">53500+(53500*19%)</f>
        <v>63665</v>
      </c>
      <c r="D4" s="6">
        <v>68000</v>
      </c>
      <c r="E4" s="2">
        <f t="shared" si="0"/>
        <v>65832.5</v>
      </c>
      <c r="G4" s="13">
        <v>3</v>
      </c>
      <c r="H4" s="1" t="s">
        <v>26</v>
      </c>
      <c r="I4" s="17">
        <v>30</v>
      </c>
      <c r="J4" s="2">
        <v>65832.5</v>
      </c>
      <c r="K4" s="2">
        <f t="shared" si="1"/>
        <v>1974975</v>
      </c>
    </row>
    <row r="5" spans="1:11" ht="41.4" x14ac:dyDescent="0.3">
      <c r="A5" s="13">
        <v>4</v>
      </c>
      <c r="B5" s="16" t="s">
        <v>35</v>
      </c>
      <c r="C5" s="9">
        <f t="shared" si="2"/>
        <v>63665</v>
      </c>
      <c r="D5" s="6">
        <v>25000</v>
      </c>
      <c r="E5" s="2">
        <f t="shared" si="0"/>
        <v>44332.5</v>
      </c>
      <c r="G5" s="13">
        <v>4</v>
      </c>
      <c r="H5" s="16" t="s">
        <v>35</v>
      </c>
      <c r="I5" s="22">
        <v>20</v>
      </c>
      <c r="J5" s="2">
        <v>44332.5</v>
      </c>
      <c r="K5" s="2">
        <f t="shared" si="1"/>
        <v>886650</v>
      </c>
    </row>
    <row r="6" spans="1:11" ht="27.6" x14ac:dyDescent="0.3">
      <c r="A6" s="13">
        <v>5</v>
      </c>
      <c r="B6" s="1" t="s">
        <v>6</v>
      </c>
      <c r="C6" s="9">
        <f>53500+(53500*19%)</f>
        <v>63665</v>
      </c>
      <c r="D6" s="6">
        <v>68000</v>
      </c>
      <c r="E6" s="2">
        <f t="shared" si="0"/>
        <v>65832.5</v>
      </c>
      <c r="G6" s="13">
        <v>5</v>
      </c>
      <c r="H6" s="1" t="s">
        <v>6</v>
      </c>
      <c r="I6" s="17">
        <v>30</v>
      </c>
      <c r="J6" s="2">
        <v>65832.5</v>
      </c>
      <c r="K6" s="2">
        <f t="shared" si="1"/>
        <v>1974975</v>
      </c>
    </row>
    <row r="7" spans="1:11" x14ac:dyDescent="0.3">
      <c r="A7" s="13">
        <v>6</v>
      </c>
      <c r="B7" s="1" t="s">
        <v>7</v>
      </c>
      <c r="C7" s="9">
        <f>53500+(53500*19%)</f>
        <v>63665</v>
      </c>
      <c r="D7" s="6">
        <v>68000</v>
      </c>
      <c r="E7" s="2">
        <f t="shared" si="0"/>
        <v>65832.5</v>
      </c>
      <c r="G7" s="13">
        <v>6</v>
      </c>
      <c r="H7" s="1" t="s">
        <v>7</v>
      </c>
      <c r="I7" s="17">
        <v>10</v>
      </c>
      <c r="J7" s="2">
        <v>65832.5</v>
      </c>
      <c r="K7" s="2">
        <f t="shared" si="1"/>
        <v>658325</v>
      </c>
    </row>
    <row r="8" spans="1:11" ht="27.6" x14ac:dyDescent="0.3">
      <c r="A8" s="13">
        <v>7</v>
      </c>
      <c r="B8" s="1" t="s">
        <v>8</v>
      </c>
      <c r="C8" s="9">
        <f>53500+(53500*19%)</f>
        <v>63665</v>
      </c>
      <c r="D8" s="6">
        <v>68000</v>
      </c>
      <c r="E8" s="2">
        <f t="shared" si="0"/>
        <v>65832.5</v>
      </c>
      <c r="G8" s="13">
        <v>7</v>
      </c>
      <c r="H8" s="1" t="s">
        <v>8</v>
      </c>
      <c r="I8" s="17">
        <v>10</v>
      </c>
      <c r="J8" s="2">
        <v>65832.5</v>
      </c>
      <c r="K8" s="2">
        <f t="shared" si="1"/>
        <v>658325</v>
      </c>
    </row>
    <row r="9" spans="1:11" ht="30" customHeight="1" x14ac:dyDescent="0.3">
      <c r="A9" s="13">
        <v>8</v>
      </c>
      <c r="B9" s="1" t="s">
        <v>28</v>
      </c>
      <c r="C9" s="9">
        <f>207500+(207500*19%)</f>
        <v>246925</v>
      </c>
      <c r="D9" s="6">
        <v>275000</v>
      </c>
      <c r="E9" s="2">
        <f t="shared" si="0"/>
        <v>260962.5</v>
      </c>
      <c r="G9" s="13">
        <v>8</v>
      </c>
      <c r="H9" s="1" t="s">
        <v>28</v>
      </c>
      <c r="I9" s="17">
        <v>10</v>
      </c>
      <c r="J9" s="2">
        <v>260962.5</v>
      </c>
      <c r="K9" s="2">
        <f t="shared" si="1"/>
        <v>2609625</v>
      </c>
    </row>
    <row r="10" spans="1:11" ht="28.95" customHeight="1" x14ac:dyDescent="0.3">
      <c r="A10" s="13">
        <v>9</v>
      </c>
      <c r="B10" s="1" t="s">
        <v>9</v>
      </c>
      <c r="C10" s="9">
        <f>217900+(217900*19%)</f>
        <v>259301</v>
      </c>
      <c r="D10" s="6">
        <v>275000</v>
      </c>
      <c r="E10" s="2">
        <f t="shared" si="0"/>
        <v>267150.5</v>
      </c>
      <c r="G10" s="13">
        <v>9</v>
      </c>
      <c r="H10" s="1" t="s">
        <v>9</v>
      </c>
      <c r="I10" s="17">
        <v>10</v>
      </c>
      <c r="J10" s="2">
        <v>267150.5</v>
      </c>
      <c r="K10" s="2">
        <f t="shared" si="1"/>
        <v>2671505</v>
      </c>
    </row>
    <row r="11" spans="1:11" ht="25.95" customHeight="1" x14ac:dyDescent="0.3">
      <c r="A11" s="13">
        <v>10</v>
      </c>
      <c r="B11" s="1" t="s">
        <v>10</v>
      </c>
      <c r="C11" s="9">
        <f>36000+(36000*19%)</f>
        <v>42840</v>
      </c>
      <c r="D11" s="6">
        <v>65000</v>
      </c>
      <c r="E11" s="2">
        <f t="shared" si="0"/>
        <v>53920</v>
      </c>
      <c r="G11" s="13">
        <v>10</v>
      </c>
      <c r="H11" s="1" t="s">
        <v>10</v>
      </c>
      <c r="I11" s="17">
        <v>10</v>
      </c>
      <c r="J11" s="2">
        <v>53920</v>
      </c>
      <c r="K11" s="2">
        <f t="shared" si="1"/>
        <v>539200</v>
      </c>
    </row>
    <row r="12" spans="1:11" ht="27.6" x14ac:dyDescent="0.3">
      <c r="A12" s="13">
        <v>11</v>
      </c>
      <c r="B12" s="16" t="s">
        <v>11</v>
      </c>
      <c r="C12" s="9">
        <f>224500+(224500*19%)</f>
        <v>267155</v>
      </c>
      <c r="D12" s="6">
        <v>99000</v>
      </c>
      <c r="E12" s="2">
        <f t="shared" si="0"/>
        <v>183077.5</v>
      </c>
      <c r="G12" s="13">
        <v>11</v>
      </c>
      <c r="H12" s="16" t="s">
        <v>11</v>
      </c>
      <c r="I12" s="22">
        <v>3</v>
      </c>
      <c r="J12" s="2">
        <v>183077.5</v>
      </c>
      <c r="K12" s="2">
        <f t="shared" si="1"/>
        <v>549232.5</v>
      </c>
    </row>
    <row r="13" spans="1:11" ht="55.2" x14ac:dyDescent="0.3">
      <c r="A13" s="13">
        <v>12</v>
      </c>
      <c r="B13" s="16" t="s">
        <v>22</v>
      </c>
      <c r="C13" s="9">
        <f>159500+(159500*19%)</f>
        <v>189805</v>
      </c>
      <c r="D13" s="6">
        <v>99000</v>
      </c>
      <c r="E13" s="2">
        <f t="shared" si="0"/>
        <v>144402.5</v>
      </c>
      <c r="G13" s="17">
        <v>12</v>
      </c>
      <c r="H13" s="16" t="s">
        <v>22</v>
      </c>
      <c r="I13" s="22">
        <v>10</v>
      </c>
      <c r="J13" s="2">
        <v>144402.5</v>
      </c>
      <c r="K13" s="2">
        <f t="shared" si="1"/>
        <v>1444025</v>
      </c>
    </row>
    <row r="14" spans="1:11" ht="27.6" x14ac:dyDescent="0.3">
      <c r="A14" s="13">
        <v>13</v>
      </c>
      <c r="B14" s="1" t="s">
        <v>23</v>
      </c>
      <c r="C14" s="7">
        <f>78800+(78800*19%)</f>
        <v>93772</v>
      </c>
      <c r="D14" s="7">
        <v>68000</v>
      </c>
      <c r="E14" s="2">
        <f t="shared" si="0"/>
        <v>80886</v>
      </c>
      <c r="G14" s="13">
        <v>13</v>
      </c>
      <c r="H14" s="1" t="s">
        <v>23</v>
      </c>
      <c r="I14" s="17">
        <v>10</v>
      </c>
      <c r="J14" s="2">
        <v>80886</v>
      </c>
      <c r="K14" s="2">
        <f t="shared" si="1"/>
        <v>808860</v>
      </c>
    </row>
    <row r="15" spans="1:11" x14ac:dyDescent="0.3">
      <c r="A15" s="13">
        <v>14</v>
      </c>
      <c r="B15" s="3" t="s">
        <v>12</v>
      </c>
      <c r="C15" s="7">
        <f>5200+(5200*19%)</f>
        <v>6188</v>
      </c>
      <c r="D15" s="7">
        <v>18000</v>
      </c>
      <c r="E15" s="2">
        <f t="shared" si="0"/>
        <v>12094</v>
      </c>
      <c r="G15" s="13">
        <v>14</v>
      </c>
      <c r="H15" s="3" t="s">
        <v>12</v>
      </c>
      <c r="I15" s="23">
        <v>48</v>
      </c>
      <c r="J15" s="2">
        <v>12094</v>
      </c>
      <c r="K15" s="2">
        <f t="shared" si="1"/>
        <v>580512</v>
      </c>
    </row>
    <row r="16" spans="1:11" ht="27.6" x14ac:dyDescent="0.3">
      <c r="A16" s="13">
        <v>15</v>
      </c>
      <c r="B16" s="15" t="s">
        <v>13</v>
      </c>
      <c r="C16" s="7">
        <f>1600+(1600*19%)</f>
        <v>1904</v>
      </c>
      <c r="D16" s="7">
        <v>2500</v>
      </c>
      <c r="E16" s="2">
        <f t="shared" si="0"/>
        <v>2202</v>
      </c>
      <c r="G16" s="13">
        <v>15</v>
      </c>
      <c r="H16" s="15" t="s">
        <v>13</v>
      </c>
      <c r="I16" s="24">
        <v>48</v>
      </c>
      <c r="J16" s="2">
        <v>2202</v>
      </c>
      <c r="K16" s="2">
        <f t="shared" si="1"/>
        <v>105696</v>
      </c>
    </row>
    <row r="17" spans="1:11" ht="27.6" x14ac:dyDescent="0.3">
      <c r="A17" s="13">
        <v>16</v>
      </c>
      <c r="B17" s="15" t="s">
        <v>14</v>
      </c>
      <c r="C17" s="7">
        <f>30800+(30800*19%)</f>
        <v>36652</v>
      </c>
      <c r="D17" s="7">
        <v>52000</v>
      </c>
      <c r="E17" s="2">
        <f t="shared" si="0"/>
        <v>44326</v>
      </c>
      <c r="G17" s="13">
        <v>16</v>
      </c>
      <c r="H17" s="15" t="s">
        <v>14</v>
      </c>
      <c r="I17" s="24">
        <v>4</v>
      </c>
      <c r="J17" s="2">
        <v>44326</v>
      </c>
      <c r="K17" s="2">
        <f t="shared" si="1"/>
        <v>177304</v>
      </c>
    </row>
    <row r="18" spans="1:11" ht="16.95" customHeight="1" x14ac:dyDescent="0.3">
      <c r="A18" s="13">
        <v>17</v>
      </c>
      <c r="B18" s="15" t="s">
        <v>44</v>
      </c>
      <c r="C18" s="7">
        <v>6300</v>
      </c>
      <c r="D18" s="7">
        <v>6500</v>
      </c>
      <c r="E18" s="2">
        <f t="shared" si="0"/>
        <v>6400</v>
      </c>
      <c r="G18" s="13">
        <v>17</v>
      </c>
      <c r="H18" s="3" t="s">
        <v>44</v>
      </c>
      <c r="I18" s="23">
        <v>30</v>
      </c>
      <c r="J18" s="2">
        <v>6400</v>
      </c>
      <c r="K18" s="2">
        <f t="shared" si="1"/>
        <v>192000</v>
      </c>
    </row>
    <row r="19" spans="1:11" x14ac:dyDescent="0.3">
      <c r="A19" s="13">
        <v>18</v>
      </c>
      <c r="B19" s="3" t="s">
        <v>36</v>
      </c>
      <c r="C19" s="7">
        <f>37800+(37800*19%)</f>
        <v>44982</v>
      </c>
      <c r="D19" s="7"/>
      <c r="E19" s="2">
        <f t="shared" si="0"/>
        <v>22491</v>
      </c>
      <c r="G19" s="13">
        <v>18</v>
      </c>
      <c r="H19" s="3" t="s">
        <v>36</v>
      </c>
      <c r="I19" s="23">
        <v>14</v>
      </c>
      <c r="J19" s="2">
        <v>22491</v>
      </c>
      <c r="K19" s="2">
        <f t="shared" si="1"/>
        <v>314874</v>
      </c>
    </row>
    <row r="20" spans="1:11" x14ac:dyDescent="0.3">
      <c r="A20" s="13">
        <v>19</v>
      </c>
      <c r="B20" s="3" t="s">
        <v>15</v>
      </c>
      <c r="C20" s="7">
        <f>105500+(106500*19%)</f>
        <v>125735</v>
      </c>
      <c r="D20" s="7">
        <v>127000</v>
      </c>
      <c r="E20" s="2">
        <f t="shared" si="0"/>
        <v>126367.5</v>
      </c>
      <c r="G20" s="13">
        <v>19</v>
      </c>
      <c r="H20" s="3" t="s">
        <v>15</v>
      </c>
      <c r="I20" s="23">
        <v>4</v>
      </c>
      <c r="J20" s="2">
        <v>126367.5</v>
      </c>
      <c r="K20" s="2">
        <f t="shared" si="1"/>
        <v>505470</v>
      </c>
    </row>
    <row r="21" spans="1:11" x14ac:dyDescent="0.3">
      <c r="A21" s="13">
        <v>20</v>
      </c>
      <c r="B21" s="3" t="s">
        <v>16</v>
      </c>
      <c r="C21" s="7">
        <f>216900+(216900*19%)</f>
        <v>258111</v>
      </c>
      <c r="D21" s="7">
        <v>262000</v>
      </c>
      <c r="E21" s="2">
        <f t="shared" si="0"/>
        <v>260055.5</v>
      </c>
      <c r="G21" s="13">
        <v>20</v>
      </c>
      <c r="H21" s="3" t="s">
        <v>16</v>
      </c>
      <c r="I21" s="23">
        <v>2</v>
      </c>
      <c r="J21" s="2">
        <v>260055.5</v>
      </c>
      <c r="K21" s="2">
        <f t="shared" si="1"/>
        <v>520111</v>
      </c>
    </row>
    <row r="22" spans="1:11" x14ac:dyDescent="0.3">
      <c r="A22" s="13">
        <v>21</v>
      </c>
      <c r="B22" s="3" t="s">
        <v>17</v>
      </c>
      <c r="C22" s="7">
        <f>272500+(272500*19%)</f>
        <v>324275</v>
      </c>
      <c r="D22" s="7">
        <v>329000</v>
      </c>
      <c r="E22" s="2">
        <f t="shared" si="0"/>
        <v>326637.5</v>
      </c>
      <c r="G22" s="13">
        <v>21</v>
      </c>
      <c r="H22" s="3" t="s">
        <v>17</v>
      </c>
      <c r="I22" s="23">
        <v>4</v>
      </c>
      <c r="J22" s="2">
        <v>326637.5</v>
      </c>
      <c r="K22" s="2">
        <f t="shared" si="1"/>
        <v>1306550</v>
      </c>
    </row>
    <row r="23" spans="1:11" ht="27.6" x14ac:dyDescent="0.3">
      <c r="A23" s="13">
        <v>22</v>
      </c>
      <c r="B23" s="15" t="s">
        <v>18</v>
      </c>
      <c r="C23" s="7">
        <f>30500+(30500*19%)</f>
        <v>36295</v>
      </c>
      <c r="D23" s="7">
        <v>38300</v>
      </c>
      <c r="E23" s="2">
        <f t="shared" si="0"/>
        <v>37297.5</v>
      </c>
      <c r="G23" s="13">
        <v>22</v>
      </c>
      <c r="H23" s="15" t="s">
        <v>18</v>
      </c>
      <c r="I23" s="24">
        <v>5</v>
      </c>
      <c r="J23" s="2">
        <v>37297.5</v>
      </c>
      <c r="K23" s="2">
        <f t="shared" si="1"/>
        <v>186487.5</v>
      </c>
    </row>
    <row r="24" spans="1:11" ht="38.549999999999997" customHeight="1" x14ac:dyDescent="0.3">
      <c r="A24" s="13">
        <v>23</v>
      </c>
      <c r="B24" s="15" t="s">
        <v>19</v>
      </c>
      <c r="C24" s="7">
        <f>40000+(40000*19%)</f>
        <v>47600</v>
      </c>
      <c r="D24" s="7">
        <v>52000</v>
      </c>
      <c r="E24" s="2">
        <f t="shared" si="0"/>
        <v>49800</v>
      </c>
      <c r="G24" s="13">
        <v>23</v>
      </c>
      <c r="H24" s="15" t="s">
        <v>19</v>
      </c>
      <c r="I24" s="24">
        <v>5</v>
      </c>
      <c r="J24" s="2">
        <v>49800</v>
      </c>
      <c r="K24" s="2">
        <f t="shared" si="1"/>
        <v>249000</v>
      </c>
    </row>
    <row r="25" spans="1:11" x14ac:dyDescent="0.3">
      <c r="A25" s="13">
        <v>24</v>
      </c>
      <c r="B25" s="3" t="s">
        <v>20</v>
      </c>
      <c r="C25" s="7">
        <f>26500+(26500*19%)</f>
        <v>31535</v>
      </c>
      <c r="D25" s="7">
        <v>35000</v>
      </c>
      <c r="E25" s="2">
        <f t="shared" si="0"/>
        <v>33267.5</v>
      </c>
      <c r="G25" s="13">
        <v>24</v>
      </c>
      <c r="H25" s="3" t="s">
        <v>20</v>
      </c>
      <c r="I25" s="23">
        <v>10</v>
      </c>
      <c r="J25" s="2">
        <v>33267.5</v>
      </c>
      <c r="K25" s="2">
        <f t="shared" si="1"/>
        <v>332675</v>
      </c>
    </row>
    <row r="26" spans="1:11" x14ac:dyDescent="0.3">
      <c r="A26" s="13">
        <v>25</v>
      </c>
      <c r="B26" s="3" t="s">
        <v>21</v>
      </c>
      <c r="C26" s="7">
        <f>402500+(402500*19%)</f>
        <v>478975</v>
      </c>
      <c r="D26" s="7">
        <v>482000</v>
      </c>
      <c r="E26" s="2">
        <f t="shared" si="0"/>
        <v>480487.5</v>
      </c>
      <c r="G26" s="13">
        <v>25</v>
      </c>
      <c r="H26" s="3" t="s">
        <v>21</v>
      </c>
      <c r="I26" s="23">
        <v>2</v>
      </c>
      <c r="J26" s="2">
        <v>480487.5</v>
      </c>
      <c r="K26" s="2">
        <f t="shared" si="1"/>
        <v>960975</v>
      </c>
    </row>
    <row r="27" spans="1:11" ht="27.6" x14ac:dyDescent="0.3">
      <c r="A27" s="13">
        <v>26</v>
      </c>
      <c r="B27" s="15" t="s">
        <v>32</v>
      </c>
      <c r="C27" s="7">
        <f>35900+(35900*19%)</f>
        <v>42721</v>
      </c>
      <c r="D27" s="7">
        <v>47000</v>
      </c>
      <c r="E27" s="2">
        <f t="shared" si="0"/>
        <v>44860.5</v>
      </c>
      <c r="G27" s="13">
        <v>26</v>
      </c>
      <c r="H27" s="15" t="s">
        <v>32</v>
      </c>
      <c r="I27" s="24">
        <v>6</v>
      </c>
      <c r="J27" s="2">
        <v>44860.5</v>
      </c>
      <c r="K27" s="2">
        <f t="shared" si="1"/>
        <v>269163</v>
      </c>
    </row>
    <row r="28" spans="1:11" ht="27.6" x14ac:dyDescent="0.3">
      <c r="A28" s="13">
        <v>27</v>
      </c>
      <c r="B28" s="15" t="s">
        <v>24</v>
      </c>
      <c r="C28" s="7">
        <f>44600+(44600*19%)</f>
        <v>53074</v>
      </c>
      <c r="D28" s="7">
        <v>52000</v>
      </c>
      <c r="E28" s="2">
        <f t="shared" si="0"/>
        <v>52537</v>
      </c>
      <c r="G28" s="13">
        <v>27</v>
      </c>
      <c r="H28" s="15" t="s">
        <v>24</v>
      </c>
      <c r="I28" s="24">
        <v>25</v>
      </c>
      <c r="J28" s="2">
        <v>52537</v>
      </c>
      <c r="K28" s="2">
        <f t="shared" si="1"/>
        <v>1313425</v>
      </c>
    </row>
    <row r="29" spans="1:11" x14ac:dyDescent="0.3">
      <c r="A29" s="13">
        <v>28</v>
      </c>
      <c r="B29" s="15" t="s">
        <v>37</v>
      </c>
      <c r="C29" s="7">
        <v>22500</v>
      </c>
      <c r="D29" s="7">
        <v>28600</v>
      </c>
      <c r="E29" s="2">
        <f t="shared" si="0"/>
        <v>25550</v>
      </c>
      <c r="G29" s="13">
        <v>28</v>
      </c>
      <c r="H29" s="15" t="s">
        <v>37</v>
      </c>
      <c r="I29" s="24">
        <v>30</v>
      </c>
      <c r="J29" s="2">
        <v>25550</v>
      </c>
      <c r="K29" s="2">
        <f t="shared" si="1"/>
        <v>766500</v>
      </c>
    </row>
    <row r="30" spans="1:11" ht="27.6" x14ac:dyDescent="0.3">
      <c r="A30" s="13">
        <v>29</v>
      </c>
      <c r="B30" s="15" t="s">
        <v>29</v>
      </c>
      <c r="C30" s="7">
        <v>678500</v>
      </c>
      <c r="D30" s="7">
        <v>694000</v>
      </c>
      <c r="E30" s="2">
        <f t="shared" si="0"/>
        <v>686250</v>
      </c>
      <c r="G30" s="13">
        <v>29</v>
      </c>
      <c r="H30" s="15" t="s">
        <v>45</v>
      </c>
      <c r="I30" s="24">
        <v>4</v>
      </c>
      <c r="J30" s="2">
        <v>686250</v>
      </c>
      <c r="K30" s="2">
        <f t="shared" si="1"/>
        <v>2745000</v>
      </c>
    </row>
    <row r="31" spans="1:11" x14ac:dyDescent="0.3">
      <c r="A31" s="13">
        <v>30</v>
      </c>
      <c r="B31" s="3" t="s">
        <v>25</v>
      </c>
      <c r="C31" s="7">
        <f>380000+(380000*19%)</f>
        <v>452200</v>
      </c>
      <c r="D31" s="7">
        <v>385000</v>
      </c>
      <c r="E31" s="2">
        <f t="shared" si="0"/>
        <v>418600</v>
      </c>
      <c r="G31" s="13">
        <v>30</v>
      </c>
      <c r="H31" s="3" t="s">
        <v>25</v>
      </c>
      <c r="I31" s="23">
        <v>15</v>
      </c>
      <c r="J31" s="2">
        <v>418600</v>
      </c>
      <c r="K31" s="2">
        <f t="shared" si="1"/>
        <v>6279000</v>
      </c>
    </row>
    <row r="32" spans="1:11" ht="27.6" x14ac:dyDescent="0.3">
      <c r="A32" s="13">
        <v>31</v>
      </c>
      <c r="B32" s="18" t="s">
        <v>30</v>
      </c>
      <c r="C32" s="7">
        <v>357000</v>
      </c>
      <c r="D32" s="7">
        <v>223700</v>
      </c>
      <c r="E32" s="2">
        <f t="shared" si="0"/>
        <v>290350</v>
      </c>
      <c r="G32" s="13">
        <v>31</v>
      </c>
      <c r="H32" s="18" t="s">
        <v>30</v>
      </c>
      <c r="I32" s="24">
        <v>2</v>
      </c>
      <c r="J32" s="2">
        <v>290350</v>
      </c>
      <c r="K32" s="2">
        <f t="shared" si="1"/>
        <v>580700</v>
      </c>
    </row>
    <row r="33" spans="1:11" ht="27.6" x14ac:dyDescent="0.3">
      <c r="A33" s="13">
        <v>32</v>
      </c>
      <c r="B33" s="18" t="s">
        <v>38</v>
      </c>
      <c r="C33" s="7">
        <v>182900</v>
      </c>
      <c r="D33" s="7">
        <v>173000</v>
      </c>
      <c r="E33" s="2">
        <f t="shared" si="0"/>
        <v>177950</v>
      </c>
      <c r="G33" s="13">
        <v>32</v>
      </c>
      <c r="H33" s="18" t="s">
        <v>38</v>
      </c>
      <c r="I33" s="24">
        <v>1</v>
      </c>
      <c r="J33" s="2">
        <v>177950</v>
      </c>
      <c r="K33" s="2">
        <f t="shared" si="1"/>
        <v>177950</v>
      </c>
    </row>
    <row r="34" spans="1:11" x14ac:dyDescent="0.3">
      <c r="A34" s="13">
        <v>33</v>
      </c>
      <c r="B34" s="18" t="s">
        <v>31</v>
      </c>
      <c r="C34" s="7">
        <v>180700</v>
      </c>
      <c r="D34" s="19">
        <v>165600</v>
      </c>
      <c r="E34" s="2">
        <f t="shared" si="0"/>
        <v>173150</v>
      </c>
      <c r="G34" s="13">
        <v>33</v>
      </c>
      <c r="H34" s="18" t="s">
        <v>31</v>
      </c>
      <c r="I34" s="24">
        <v>3</v>
      </c>
      <c r="J34" s="2">
        <v>173150</v>
      </c>
      <c r="K34" s="2">
        <f t="shared" si="1"/>
        <v>519450</v>
      </c>
    </row>
    <row r="35" spans="1:11" x14ac:dyDescent="0.3">
      <c r="A35" s="13">
        <v>34</v>
      </c>
      <c r="B35" s="18" t="s">
        <v>33</v>
      </c>
      <c r="C35" s="7">
        <f>69800</f>
        <v>69800</v>
      </c>
      <c r="D35" s="19">
        <v>78600</v>
      </c>
      <c r="E35" s="2">
        <f t="shared" si="0"/>
        <v>74200</v>
      </c>
      <c r="G35" s="13">
        <v>34</v>
      </c>
      <c r="H35" s="18" t="s">
        <v>33</v>
      </c>
      <c r="I35" s="24">
        <v>1</v>
      </c>
      <c r="J35" s="2">
        <v>74200</v>
      </c>
      <c r="K35" s="2">
        <f t="shared" si="1"/>
        <v>74200</v>
      </c>
    </row>
    <row r="36" spans="1:11" x14ac:dyDescent="0.3">
      <c r="A36" s="13">
        <v>35</v>
      </c>
      <c r="B36" s="18" t="s">
        <v>34</v>
      </c>
      <c r="C36" s="7">
        <v>82000</v>
      </c>
      <c r="D36" s="19">
        <v>93000</v>
      </c>
      <c r="E36" s="2">
        <f t="shared" si="0"/>
        <v>87500</v>
      </c>
      <c r="G36" s="13">
        <v>35</v>
      </c>
      <c r="H36" s="18" t="s">
        <v>34</v>
      </c>
      <c r="I36" s="24">
        <v>2</v>
      </c>
      <c r="J36" s="2">
        <v>87500</v>
      </c>
      <c r="K36" s="2">
        <f t="shared" si="1"/>
        <v>175000</v>
      </c>
    </row>
    <row r="37" spans="1:11" x14ac:dyDescent="0.3">
      <c r="A37" s="13">
        <v>36</v>
      </c>
      <c r="B37" s="18" t="s">
        <v>39</v>
      </c>
      <c r="C37" s="7">
        <f>69800+(69800*19%)</f>
        <v>83062</v>
      </c>
      <c r="D37" s="19">
        <v>93000</v>
      </c>
      <c r="E37" s="2">
        <f t="shared" ref="E37:E38" si="3">(C37+D37)/2</f>
        <v>88031</v>
      </c>
      <c r="G37" s="13">
        <v>36</v>
      </c>
      <c r="H37" s="18" t="s">
        <v>39</v>
      </c>
      <c r="I37" s="24">
        <v>1</v>
      </c>
      <c r="J37" s="2">
        <v>88031</v>
      </c>
      <c r="K37" s="2">
        <f t="shared" si="1"/>
        <v>88031</v>
      </c>
    </row>
    <row r="38" spans="1:11" x14ac:dyDescent="0.3">
      <c r="A38" s="13">
        <v>37</v>
      </c>
      <c r="B38" s="18" t="s">
        <v>46</v>
      </c>
      <c r="C38" s="7">
        <f>92500+(92500*19%)</f>
        <v>110075</v>
      </c>
      <c r="D38" s="19">
        <v>119500</v>
      </c>
      <c r="E38" s="2">
        <f t="shared" si="3"/>
        <v>114787.5</v>
      </c>
      <c r="G38" s="13">
        <v>37</v>
      </c>
      <c r="H38" s="18" t="s">
        <v>46</v>
      </c>
      <c r="I38" s="24">
        <v>8</v>
      </c>
      <c r="J38" s="2">
        <v>114787.5</v>
      </c>
      <c r="K38" s="2">
        <f t="shared" si="1"/>
        <v>918300</v>
      </c>
    </row>
    <row r="39" spans="1:11" x14ac:dyDescent="0.3">
      <c r="G39" s="27" t="s">
        <v>43</v>
      </c>
      <c r="H39" s="28"/>
      <c r="I39" s="28"/>
      <c r="J39" s="29"/>
      <c r="K39" s="26">
        <f>K2+K3+K4+K5+K6+K7+K8+K9+K10+K10+K11+K12+K13+K14+K15+K16+K17+K18+K19+K20+K21+K22+K23+K24+K25+K26+K27+K28+K29+K30+K31+K32+K33+K34+K35+K36+K38</f>
        <v>39857505</v>
      </c>
    </row>
  </sheetData>
  <mergeCells count="1">
    <mergeCell ref="G39:J3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Hernan</dc:creator>
  <cp:lastModifiedBy>Angie Valencia Montes</cp:lastModifiedBy>
  <cp:lastPrinted>2025-09-10T18:41:13Z</cp:lastPrinted>
  <dcterms:created xsi:type="dcterms:W3CDTF">2025-03-27T16:36:52Z</dcterms:created>
  <dcterms:modified xsi:type="dcterms:W3CDTF">2025-10-15T15:08:59Z</dcterms:modified>
</cp:coreProperties>
</file>